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-NG\Desktop\erp\mangueras\"/>
    </mc:Choice>
  </mc:AlternateContent>
  <xr:revisionPtr revIDLastSave="0" documentId="8_{5590E335-3B57-4B29-907B-25FD265C8709}" xr6:coauthVersionLast="44" xr6:coauthVersionMax="44" xr10:uidLastSave="{00000000-0000-0000-0000-000000000000}"/>
  <bookViews>
    <workbookView xWindow="-120" yWindow="-120" windowWidth="21840" windowHeight="13140" activeTab="1" xr2:uid="{00000000-000D-0000-FFFF-FFFF00000000}"/>
  </bookViews>
  <sheets>
    <sheet name="Hoja2" sheetId="2" r:id="rId1"/>
    <sheet name="Hoja4" sheetId="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0" i="2" l="1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2" i="2"/>
  <c r="K382" i="2" s="1"/>
  <c r="J383" i="2"/>
  <c r="K383" i="2" s="1"/>
  <c r="J384" i="2"/>
  <c r="K384" i="2" s="1"/>
  <c r="J385" i="2"/>
  <c r="K385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31" i="2"/>
  <c r="K431" i="2" s="1"/>
  <c r="J432" i="2"/>
  <c r="K432" i="2" s="1"/>
  <c r="J433" i="2"/>
  <c r="K433" i="2" s="1"/>
  <c r="J434" i="2"/>
  <c r="K434" i="2" s="1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 s="1"/>
  <c r="J620" i="2"/>
  <c r="K620" i="2" s="1"/>
  <c r="J621" i="2"/>
  <c r="K621" i="2" s="1"/>
  <c r="J623" i="2"/>
  <c r="K623" i="2" s="1"/>
  <c r="J624" i="2"/>
  <c r="K624" i="2" s="1"/>
  <c r="J625" i="2"/>
  <c r="K625" i="2" s="1"/>
  <c r="J626" i="2"/>
  <c r="K626" i="2" s="1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 s="1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 s="1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8" i="2"/>
  <c r="K678" i="2" s="1"/>
  <c r="J688" i="2"/>
  <c r="K688" i="2" s="1"/>
  <c r="J689" i="2"/>
  <c r="K689" i="2" s="1"/>
  <c r="J690" i="2"/>
  <c r="K690" i="2" s="1"/>
  <c r="J691" i="2"/>
  <c r="K691" i="2" s="1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 s="1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 s="1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 s="1"/>
  <c r="J770" i="2"/>
  <c r="K770" i="2" s="1"/>
  <c r="J771" i="2"/>
  <c r="K771" i="2" s="1"/>
  <c r="J772" i="2"/>
  <c r="K772" i="2" s="1"/>
  <c r="J773" i="2"/>
  <c r="K773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7" i="2"/>
  <c r="K817" i="2" s="1"/>
  <c r="J818" i="2"/>
  <c r="K818" i="2" s="1"/>
  <c r="J819" i="2"/>
  <c r="K819" i="2" s="1"/>
  <c r="J820" i="2"/>
  <c r="K820" i="2" s="1"/>
  <c r="J821" i="2"/>
  <c r="K821" i="2" s="1"/>
  <c r="J823" i="2"/>
  <c r="K823" i="2" s="1"/>
  <c r="J824" i="2"/>
  <c r="K824" i="2" s="1"/>
  <c r="J825" i="2"/>
  <c r="K825" i="2" s="1"/>
  <c r="J826" i="2"/>
  <c r="K826" i="2" s="1"/>
  <c r="J828" i="2"/>
  <c r="K828" i="2" s="1"/>
  <c r="J830" i="2"/>
  <c r="K830" i="2" s="1"/>
  <c r="J831" i="2"/>
  <c r="K831" i="2" s="1"/>
  <c r="J832" i="2"/>
  <c r="K832" i="2" s="1"/>
  <c r="J833" i="2"/>
  <c r="K833" i="2" s="1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3" i="2"/>
  <c r="K873" i="2" s="1"/>
  <c r="J874" i="2"/>
  <c r="K874" i="2" s="1"/>
  <c r="J875" i="2"/>
  <c r="K875" i="2" s="1"/>
  <c r="J876" i="2"/>
  <c r="K876" i="2" s="1"/>
  <c r="J877" i="2"/>
  <c r="K877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 s="1"/>
  <c r="J999" i="2"/>
  <c r="K999" i="2" s="1"/>
  <c r="J1000" i="2"/>
  <c r="K1000" i="2" s="1"/>
  <c r="J1001" i="2"/>
  <c r="K1001" i="2" s="1"/>
  <c r="J1002" i="2"/>
  <c r="K1002" i="2" s="1"/>
  <c r="J1003" i="2"/>
  <c r="K1003" i="2" s="1"/>
  <c r="J1005" i="2"/>
  <c r="K1005" i="2" s="1"/>
  <c r="J1006" i="2"/>
  <c r="K1006" i="2" s="1"/>
  <c r="J1007" i="2"/>
  <c r="K1007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 s="1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 s="1"/>
  <c r="J1031" i="2"/>
  <c r="K1031" i="2" s="1"/>
  <c r="J1032" i="2"/>
  <c r="K1032" i="2" s="1"/>
  <c r="J1033" i="2"/>
  <c r="K1033" i="2" s="1"/>
  <c r="J1034" i="2"/>
  <c r="K1034" i="2" s="1"/>
  <c r="J1035" i="2"/>
  <c r="K1035" i="2" s="1"/>
  <c r="J1036" i="2"/>
  <c r="K1036" i="2" s="1"/>
  <c r="J1037" i="2"/>
  <c r="K1037" i="2" s="1"/>
  <c r="J1038" i="2"/>
  <c r="K1038" i="2" s="1"/>
  <c r="J1039" i="2"/>
  <c r="K1039" i="2" s="1"/>
  <c r="J1040" i="2"/>
  <c r="K1040" i="2" s="1"/>
  <c r="J1041" i="2"/>
  <c r="K1041" i="2" s="1"/>
  <c r="J1042" i="2"/>
  <c r="K1042" i="2" s="1"/>
  <c r="J1043" i="2"/>
  <c r="K1043" i="2" s="1"/>
  <c r="J1044" i="2"/>
  <c r="K1044" i="2" s="1"/>
  <c r="J1046" i="2"/>
  <c r="K1046" i="2" s="1"/>
  <c r="J1048" i="2"/>
  <c r="K1048" i="2" s="1"/>
  <c r="J1050" i="2"/>
  <c r="K1050" i="2" s="1"/>
  <c r="J1052" i="2"/>
  <c r="K1052" i="2" s="1"/>
  <c r="J1053" i="2"/>
  <c r="K1053" i="2" s="1"/>
  <c r="J1054" i="2"/>
  <c r="K1054" i="2" s="1"/>
  <c r="J1055" i="2"/>
  <c r="K1055" i="2" s="1"/>
  <c r="J1056" i="2"/>
  <c r="K1056" i="2" s="1"/>
  <c r="J1057" i="2"/>
  <c r="K1057" i="2" s="1"/>
  <c r="J1058" i="2"/>
  <c r="K1058" i="2" s="1"/>
  <c r="J1059" i="2"/>
  <c r="K1059" i="2" s="1"/>
  <c r="J1060" i="2"/>
  <c r="K1060" i="2" s="1"/>
  <c r="J1061" i="2"/>
  <c r="K1061" i="2" s="1"/>
  <c r="J1062" i="2"/>
  <c r="K1062" i="2" s="1"/>
  <c r="J1063" i="2"/>
  <c r="K1063" i="2" s="1"/>
  <c r="J1064" i="2"/>
  <c r="K1064" i="2" s="1"/>
  <c r="J1065" i="2"/>
  <c r="K1065" i="2" s="1"/>
  <c r="J1066" i="2"/>
  <c r="K1066" i="2" s="1"/>
  <c r="J1067" i="2"/>
  <c r="K1067" i="2" s="1"/>
  <c r="J1068" i="2"/>
  <c r="K1068" i="2" s="1"/>
  <c r="J1069" i="2"/>
  <c r="K1069" i="2" s="1"/>
  <c r="J1070" i="2"/>
  <c r="K1070" i="2" s="1"/>
  <c r="J1071" i="2"/>
  <c r="K1071" i="2" s="1"/>
  <c r="J1072" i="2"/>
  <c r="K1072" i="2" s="1"/>
  <c r="J1073" i="2"/>
  <c r="K1073" i="2" s="1"/>
  <c r="J1074" i="2"/>
  <c r="K1074" i="2" s="1"/>
  <c r="J1075" i="2"/>
  <c r="K1075" i="2" s="1"/>
  <c r="J1076" i="2"/>
  <c r="K1076" i="2" s="1"/>
  <c r="J1077" i="2"/>
  <c r="K1077" i="2" s="1"/>
  <c r="J1078" i="2"/>
  <c r="K1078" i="2" s="1"/>
  <c r="J1079" i="2"/>
  <c r="K1079" i="2" s="1"/>
  <c r="J1080" i="2"/>
  <c r="K1080" i="2" s="1"/>
  <c r="J1081" i="2"/>
  <c r="K1081" i="2" s="1"/>
  <c r="J1082" i="2"/>
  <c r="K1082" i="2" s="1"/>
  <c r="J1083" i="2"/>
  <c r="K1083" i="2" s="1"/>
  <c r="J1084" i="2"/>
  <c r="K1084" i="2" s="1"/>
  <c r="J1085" i="2"/>
  <c r="K1085" i="2" s="1"/>
  <c r="J1086" i="2"/>
  <c r="K1086" i="2" s="1"/>
  <c r="J1087" i="2"/>
  <c r="K1087" i="2" s="1"/>
  <c r="J1088" i="2"/>
  <c r="K1088" i="2" s="1"/>
  <c r="J1089" i="2"/>
  <c r="K1089" i="2" s="1"/>
  <c r="J1090" i="2"/>
  <c r="K1090" i="2" s="1"/>
  <c r="J1091" i="2"/>
  <c r="K1091" i="2" s="1"/>
  <c r="J1092" i="2"/>
  <c r="K1092" i="2" s="1"/>
  <c r="J1093" i="2"/>
  <c r="K1093" i="2" s="1"/>
  <c r="J1094" i="2"/>
  <c r="K1094" i="2" s="1"/>
  <c r="J1095" i="2"/>
  <c r="K1095" i="2" s="1"/>
  <c r="J1096" i="2"/>
  <c r="K1096" i="2" s="1"/>
  <c r="J1097" i="2"/>
  <c r="K1097" i="2" s="1"/>
  <c r="J1098" i="2"/>
  <c r="K1098" i="2" s="1"/>
  <c r="J1099" i="2"/>
  <c r="K1099" i="2" s="1"/>
  <c r="J1100" i="2"/>
  <c r="K1100" i="2" s="1"/>
  <c r="J1101" i="2"/>
  <c r="K1101" i="2" s="1"/>
  <c r="J1102" i="2"/>
  <c r="K1102" i="2" s="1"/>
  <c r="J1103" i="2"/>
  <c r="K1103" i="2" s="1"/>
  <c r="J1104" i="2"/>
  <c r="K1104" i="2" s="1"/>
  <c r="J1105" i="2"/>
  <c r="K1105" i="2" s="1"/>
  <c r="J1106" i="2"/>
  <c r="K1106" i="2" s="1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 s="1"/>
  <c r="J1115" i="2"/>
  <c r="K1115" i="2" s="1"/>
  <c r="J1116" i="2"/>
  <c r="K1116" i="2" s="1"/>
  <c r="J1117" i="2"/>
  <c r="K1117" i="2" s="1"/>
  <c r="J1118" i="2"/>
  <c r="K1118" i="2" s="1"/>
  <c r="J1119" i="2"/>
  <c r="K1119" i="2" s="1"/>
  <c r="J1120" i="2"/>
  <c r="K1120" i="2" s="1"/>
  <c r="J1121" i="2"/>
  <c r="K1121" i="2" s="1"/>
  <c r="J1122" i="2"/>
  <c r="K1122" i="2" s="1"/>
  <c r="J1123" i="2"/>
  <c r="K1123" i="2" s="1"/>
  <c r="J1124" i="2"/>
  <c r="K1124" i="2" s="1"/>
  <c r="J1125" i="2"/>
  <c r="K1125" i="2" s="1"/>
  <c r="J1126" i="2"/>
  <c r="K1126" i="2" s="1"/>
  <c r="J1127" i="2"/>
  <c r="K1127" i="2" s="1"/>
  <c r="J1129" i="2"/>
  <c r="K1129" i="2" s="1"/>
  <c r="J1130" i="2"/>
  <c r="K1130" i="2" s="1"/>
  <c r="J1131" i="2"/>
  <c r="K1131" i="2" s="1"/>
  <c r="J1132" i="2"/>
  <c r="K1132" i="2" s="1"/>
  <c r="J1133" i="2"/>
  <c r="K1133" i="2" s="1"/>
  <c r="J1134" i="2"/>
  <c r="K1134" i="2" s="1"/>
  <c r="J1135" i="2"/>
  <c r="K1135" i="2" s="1"/>
  <c r="J1136" i="2"/>
  <c r="K1136" i="2" s="1"/>
  <c r="J1137" i="2"/>
  <c r="K1137" i="2" s="1"/>
  <c r="J1138" i="2"/>
  <c r="K1138" i="2" s="1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 s="1"/>
  <c r="J1145" i="2"/>
  <c r="K1145" i="2" s="1"/>
  <c r="J1146" i="2"/>
  <c r="K1146" i="2" s="1"/>
  <c r="J1147" i="2"/>
  <c r="K1147" i="2" s="1"/>
  <c r="J1148" i="2"/>
  <c r="K1148" i="2" s="1"/>
  <c r="J1149" i="2"/>
  <c r="K1149" i="2" s="1"/>
  <c r="J1150" i="2"/>
  <c r="K1150" i="2" s="1"/>
  <c r="J1151" i="2"/>
  <c r="K1151" i="2" s="1"/>
  <c r="J1152" i="2"/>
  <c r="K1152" i="2" s="1"/>
  <c r="J1153" i="2"/>
  <c r="K1153" i="2" s="1"/>
  <c r="J1154" i="2"/>
  <c r="K1154" i="2" s="1"/>
  <c r="J1155" i="2"/>
  <c r="K1155" i="2" s="1"/>
  <c r="J1156" i="2"/>
  <c r="K1156" i="2" s="1"/>
  <c r="J1157" i="2"/>
  <c r="K1157" i="2" s="1"/>
  <c r="J1158" i="2"/>
  <c r="K1158" i="2" s="1"/>
  <c r="J1159" i="2"/>
  <c r="K1159" i="2" s="1"/>
  <c r="J1160" i="2"/>
  <c r="K1160" i="2" s="1"/>
  <c r="J1161" i="2"/>
  <c r="K1161" i="2" s="1"/>
  <c r="J1163" i="2"/>
  <c r="K1163" i="2" s="1"/>
  <c r="J1164" i="2"/>
  <c r="K1164" i="2" s="1"/>
  <c r="J1165" i="2"/>
  <c r="K1165" i="2" s="1"/>
  <c r="J1166" i="2"/>
  <c r="K1166" i="2" s="1"/>
  <c r="J1167" i="2"/>
  <c r="K1167" i="2" s="1"/>
  <c r="J1168" i="2"/>
  <c r="K1168" i="2" s="1"/>
  <c r="J1169" i="2"/>
  <c r="K1169" i="2" s="1"/>
  <c r="J1170" i="2"/>
  <c r="K1170" i="2" s="1"/>
  <c r="J1171" i="2"/>
  <c r="K1171" i="2" s="1"/>
  <c r="J1172" i="2"/>
  <c r="K1172" i="2" s="1"/>
  <c r="J1173" i="2"/>
  <c r="K1173" i="2" s="1"/>
  <c r="J1174" i="2"/>
  <c r="K1174" i="2" s="1"/>
  <c r="J1175" i="2"/>
  <c r="K1175" i="2" s="1"/>
  <c r="J1176" i="2"/>
  <c r="K1176" i="2" s="1"/>
  <c r="J1177" i="2"/>
  <c r="K1177" i="2" s="1"/>
  <c r="J1178" i="2"/>
  <c r="K1178" i="2" s="1"/>
  <c r="J1179" i="2"/>
  <c r="K1179" i="2" s="1"/>
  <c r="J1180" i="2"/>
  <c r="K1180" i="2" s="1"/>
  <c r="J1181" i="2"/>
  <c r="K1181" i="2" s="1"/>
  <c r="J1182" i="2"/>
  <c r="K1182" i="2" s="1"/>
  <c r="J1183" i="2"/>
  <c r="K1183" i="2" s="1"/>
  <c r="J1184" i="2"/>
  <c r="K1184" i="2" s="1"/>
  <c r="J1185" i="2"/>
  <c r="K1185" i="2" s="1"/>
  <c r="J1186" i="2"/>
  <c r="K1186" i="2" s="1"/>
  <c r="J1187" i="2"/>
  <c r="K1187" i="2" s="1"/>
  <c r="J1188" i="2"/>
  <c r="K1188" i="2" s="1"/>
  <c r="J1189" i="2"/>
  <c r="K1189" i="2" s="1"/>
  <c r="J1190" i="2"/>
  <c r="K1190" i="2" s="1"/>
  <c r="J1191" i="2"/>
  <c r="K1191" i="2" s="1"/>
  <c r="J1192" i="2"/>
  <c r="K1192" i="2" s="1"/>
  <c r="J1193" i="2"/>
  <c r="K1193" i="2" s="1"/>
  <c r="J1194" i="2"/>
  <c r="K1194" i="2" s="1"/>
  <c r="J1195" i="2"/>
  <c r="K1195" i="2" s="1"/>
  <c r="J1196" i="2"/>
  <c r="K1196" i="2" s="1"/>
  <c r="J1197" i="2"/>
  <c r="K1197" i="2" s="1"/>
  <c r="J1198" i="2"/>
  <c r="K1198" i="2" s="1"/>
  <c r="J1199" i="2"/>
  <c r="K1199" i="2" s="1"/>
  <c r="J1200" i="2"/>
  <c r="K1200" i="2" s="1"/>
  <c r="J1201" i="2"/>
  <c r="K1201" i="2" s="1"/>
  <c r="J1202" i="2"/>
  <c r="K1202" i="2" s="1"/>
  <c r="J1203" i="2"/>
  <c r="K1203" i="2" s="1"/>
  <c r="J1204" i="2"/>
  <c r="K1204" i="2" s="1"/>
  <c r="J1205" i="2"/>
  <c r="K1205" i="2" s="1"/>
  <c r="J1206" i="2"/>
  <c r="K1206" i="2" s="1"/>
  <c r="J1207" i="2"/>
  <c r="K1207" i="2" s="1"/>
  <c r="J1208" i="2"/>
  <c r="K1208" i="2" s="1"/>
  <c r="J1209" i="2"/>
  <c r="K1209" i="2" s="1"/>
  <c r="J1210" i="2"/>
  <c r="K1210" i="2" s="1"/>
  <c r="J1211" i="2"/>
  <c r="K1211" i="2" s="1"/>
  <c r="J1212" i="2"/>
  <c r="K1212" i="2" s="1"/>
  <c r="J1213" i="2"/>
  <c r="K1213" i="2" s="1"/>
  <c r="J1214" i="2"/>
  <c r="K1214" i="2" s="1"/>
  <c r="J1215" i="2"/>
  <c r="K1215" i="2" s="1"/>
  <c r="J1217" i="2"/>
  <c r="K1217" i="2" s="1"/>
  <c r="J1218" i="2"/>
  <c r="K1218" i="2" s="1"/>
  <c r="J1220" i="2"/>
  <c r="K1220" i="2" s="1"/>
  <c r="J1221" i="2"/>
  <c r="K1221" i="2" s="1"/>
  <c r="J1222" i="2"/>
  <c r="K1222" i="2" s="1"/>
  <c r="J1223" i="2"/>
  <c r="K1223" i="2" s="1"/>
  <c r="J1224" i="2"/>
  <c r="K1224" i="2" s="1"/>
  <c r="J1225" i="2"/>
  <c r="K1225" i="2" s="1"/>
  <c r="J1226" i="2"/>
  <c r="K1226" i="2" s="1"/>
  <c r="J1227" i="2"/>
  <c r="K1227" i="2" s="1"/>
  <c r="J1228" i="2"/>
  <c r="K1228" i="2" s="1"/>
  <c r="J1229" i="2"/>
  <c r="K1229" i="2" s="1"/>
  <c r="J1230" i="2"/>
  <c r="K1230" i="2" s="1"/>
  <c r="J1231" i="2"/>
  <c r="K1231" i="2" s="1"/>
  <c r="J1232" i="2"/>
  <c r="K1232" i="2" s="1"/>
  <c r="J1233" i="2"/>
  <c r="K1233" i="2" s="1"/>
  <c r="J1234" i="2"/>
  <c r="K1234" i="2" s="1"/>
  <c r="J1235" i="2"/>
  <c r="K1235" i="2" s="1"/>
  <c r="J1236" i="2"/>
  <c r="K1236" i="2" s="1"/>
  <c r="J1237" i="2"/>
  <c r="K1237" i="2" s="1"/>
  <c r="J1238" i="2"/>
  <c r="K1238" i="2" s="1"/>
  <c r="J1239" i="2"/>
  <c r="K1239" i="2" s="1"/>
  <c r="J1240" i="2"/>
  <c r="K1240" i="2" s="1"/>
  <c r="J1241" i="2"/>
  <c r="K1241" i="2" s="1"/>
  <c r="J1242" i="2"/>
  <c r="K1242" i="2" s="1"/>
  <c r="J1243" i="2"/>
  <c r="K1243" i="2" s="1"/>
  <c r="J1244" i="2"/>
  <c r="K1244" i="2" s="1"/>
  <c r="J1245" i="2"/>
  <c r="K1245" i="2" s="1"/>
  <c r="J1246" i="2"/>
  <c r="K1246" i="2" s="1"/>
  <c r="J1248" i="2"/>
  <c r="K1248" i="2" s="1"/>
  <c r="J1249" i="2"/>
  <c r="K1249" i="2" s="1"/>
  <c r="J1252" i="2"/>
  <c r="K1252" i="2" s="1"/>
  <c r="J1253" i="2"/>
  <c r="K1253" i="2" s="1"/>
  <c r="J1254" i="2"/>
  <c r="K1254" i="2" s="1"/>
  <c r="J1257" i="2"/>
  <c r="K1257" i="2" s="1"/>
  <c r="J1258" i="2"/>
  <c r="K1258" i="2" s="1"/>
  <c r="J1259" i="2"/>
  <c r="K1259" i="2" s="1"/>
  <c r="J1260" i="2"/>
  <c r="K1260" i="2" s="1"/>
  <c r="J1261" i="2"/>
  <c r="K1261" i="2" s="1"/>
  <c r="J1262" i="2"/>
  <c r="K1262" i="2" s="1"/>
  <c r="J1263" i="2"/>
  <c r="K1263" i="2" s="1"/>
  <c r="J1264" i="2"/>
  <c r="K1264" i="2" s="1"/>
  <c r="J1265" i="2"/>
  <c r="K1265" i="2" s="1"/>
  <c r="J1266" i="2"/>
  <c r="K1266" i="2" s="1"/>
  <c r="J1267" i="2"/>
  <c r="K1267" i="2" s="1"/>
  <c r="J1268" i="2"/>
  <c r="K1268" i="2" s="1"/>
  <c r="J1269" i="2"/>
  <c r="K1269" i="2" s="1"/>
  <c r="J1270" i="2"/>
  <c r="K1270" i="2" s="1"/>
  <c r="J1271" i="2"/>
  <c r="K1271" i="2" s="1"/>
  <c r="J1272" i="2"/>
  <c r="K1272" i="2" s="1"/>
  <c r="J1273" i="2"/>
  <c r="K1273" i="2" s="1"/>
  <c r="J1274" i="2"/>
  <c r="K1274" i="2" s="1"/>
  <c r="J1275" i="2"/>
  <c r="K1275" i="2" s="1"/>
  <c r="J1276" i="2"/>
  <c r="K1276" i="2" s="1"/>
  <c r="J1277" i="2"/>
  <c r="K1277" i="2" s="1"/>
  <c r="J1278" i="2"/>
  <c r="K1278" i="2" s="1"/>
  <c r="J1280" i="2"/>
  <c r="K1280" i="2" s="1"/>
  <c r="J1281" i="2"/>
  <c r="K1281" i="2" s="1"/>
  <c r="J1282" i="2"/>
  <c r="K1282" i="2" s="1"/>
  <c r="J1283" i="2"/>
  <c r="K1283" i="2" s="1"/>
  <c r="J1284" i="2"/>
  <c r="K1284" i="2" s="1"/>
  <c r="J1285" i="2"/>
  <c r="K1285" i="2" s="1"/>
  <c r="J1286" i="2"/>
  <c r="K1286" i="2" s="1"/>
  <c r="J1287" i="2"/>
  <c r="K1287" i="2" s="1"/>
  <c r="J1288" i="2"/>
  <c r="K1288" i="2" s="1"/>
  <c r="J1289" i="2"/>
  <c r="K1289" i="2" s="1"/>
  <c r="J1290" i="2"/>
  <c r="K1290" i="2" s="1"/>
  <c r="J1291" i="2"/>
  <c r="K1291" i="2" s="1"/>
  <c r="J1292" i="2"/>
  <c r="K1292" i="2" s="1"/>
  <c r="J1293" i="2"/>
  <c r="K1293" i="2" s="1"/>
  <c r="J1294" i="2"/>
  <c r="K1294" i="2" s="1"/>
  <c r="J1295" i="2"/>
  <c r="K1295" i="2" s="1"/>
  <c r="J1296" i="2"/>
  <c r="K1296" i="2" s="1"/>
  <c r="J1297" i="2"/>
  <c r="K1297" i="2" s="1"/>
  <c r="J1298" i="2"/>
  <c r="K1298" i="2" s="1"/>
  <c r="J1299" i="2"/>
  <c r="K1299" i="2" s="1"/>
  <c r="J1300" i="2"/>
  <c r="K1300" i="2" s="1"/>
  <c r="J1301" i="2"/>
  <c r="K1301" i="2" s="1"/>
  <c r="J1302" i="2"/>
  <c r="K1302" i="2" s="1"/>
  <c r="J1303" i="2"/>
  <c r="K1303" i="2" s="1"/>
  <c r="J1304" i="2"/>
  <c r="K1304" i="2" s="1"/>
  <c r="J1305" i="2"/>
  <c r="K1305" i="2" s="1"/>
  <c r="J1306" i="2"/>
  <c r="K1306" i="2" s="1"/>
  <c r="J1307" i="2"/>
  <c r="K1307" i="2" s="1"/>
  <c r="J1308" i="2"/>
  <c r="K1308" i="2" s="1"/>
  <c r="J1309" i="2"/>
  <c r="K1309" i="2" s="1"/>
  <c r="J1310" i="2"/>
  <c r="K1310" i="2" s="1"/>
  <c r="J1311" i="2"/>
  <c r="K1311" i="2" s="1"/>
  <c r="J1312" i="2"/>
  <c r="K1312" i="2" s="1"/>
  <c r="J1313" i="2"/>
  <c r="K1313" i="2" s="1"/>
  <c r="J1314" i="2"/>
  <c r="K1314" i="2" s="1"/>
  <c r="J1315" i="2"/>
  <c r="K1315" i="2" s="1"/>
  <c r="J1316" i="2"/>
  <c r="K1316" i="2" s="1"/>
  <c r="J1317" i="2"/>
  <c r="K1317" i="2" s="1"/>
  <c r="J1318" i="2"/>
  <c r="K1318" i="2" s="1"/>
  <c r="J1319" i="2"/>
  <c r="K1319" i="2" s="1"/>
  <c r="J1320" i="2"/>
  <c r="K1320" i="2" s="1"/>
  <c r="J1321" i="2"/>
  <c r="K1321" i="2" s="1"/>
  <c r="J1322" i="2"/>
  <c r="K1322" i="2" s="1"/>
  <c r="J1323" i="2"/>
  <c r="K1323" i="2" s="1"/>
  <c r="J1324" i="2"/>
  <c r="K1324" i="2" s="1"/>
  <c r="J1325" i="2"/>
  <c r="K1325" i="2" s="1"/>
  <c r="J1326" i="2"/>
  <c r="K1326" i="2" s="1"/>
  <c r="J1327" i="2"/>
  <c r="K1327" i="2" s="1"/>
  <c r="J1328" i="2"/>
  <c r="K1328" i="2" s="1"/>
  <c r="J1329" i="2"/>
  <c r="K1329" i="2" s="1"/>
  <c r="J1330" i="2"/>
  <c r="K1330" i="2" s="1"/>
  <c r="J1331" i="2"/>
  <c r="K1331" i="2" s="1"/>
  <c r="J1332" i="2"/>
  <c r="K1332" i="2" s="1"/>
  <c r="J1333" i="2"/>
  <c r="K1333" i="2" s="1"/>
  <c r="J1334" i="2"/>
  <c r="K1334" i="2" s="1"/>
  <c r="J1335" i="2"/>
  <c r="K1335" i="2" s="1"/>
  <c r="J1336" i="2"/>
  <c r="K1336" i="2" s="1"/>
  <c r="J1337" i="2"/>
  <c r="K1337" i="2" s="1"/>
  <c r="J1338" i="2"/>
  <c r="K1338" i="2" s="1"/>
  <c r="J1339" i="2"/>
  <c r="K1339" i="2" s="1"/>
  <c r="J1340" i="2"/>
  <c r="K1340" i="2" s="1"/>
  <c r="J1341" i="2"/>
  <c r="K1341" i="2" s="1"/>
  <c r="J1342" i="2"/>
  <c r="K1342" i="2" s="1"/>
  <c r="J1343" i="2"/>
  <c r="K1343" i="2" s="1"/>
  <c r="J1344" i="2"/>
  <c r="K1344" i="2" s="1"/>
  <c r="J1345" i="2"/>
  <c r="K1345" i="2" s="1"/>
  <c r="J1346" i="2"/>
  <c r="K1346" i="2" s="1"/>
  <c r="J1347" i="2"/>
  <c r="K1347" i="2" s="1"/>
  <c r="J1348" i="2"/>
  <c r="K1348" i="2" s="1"/>
  <c r="J1349" i="2"/>
  <c r="K1349" i="2" s="1"/>
  <c r="J1350" i="2"/>
  <c r="K1350" i="2" s="1"/>
  <c r="J1351" i="2"/>
  <c r="K1351" i="2" s="1"/>
  <c r="J1352" i="2"/>
  <c r="K1352" i="2" s="1"/>
  <c r="J1353" i="2"/>
  <c r="K1353" i="2" s="1"/>
  <c r="J1354" i="2"/>
  <c r="K1354" i="2" s="1"/>
  <c r="J1355" i="2"/>
  <c r="K1355" i="2" s="1"/>
  <c r="J1356" i="2"/>
  <c r="K1356" i="2" s="1"/>
  <c r="J1357" i="2"/>
  <c r="K1357" i="2" s="1"/>
  <c r="J1358" i="2"/>
  <c r="K1358" i="2" s="1"/>
  <c r="J1359" i="2"/>
  <c r="K1359" i="2" s="1"/>
  <c r="J1360" i="2"/>
  <c r="K1360" i="2" s="1"/>
  <c r="J1361" i="2"/>
  <c r="K1361" i="2" s="1"/>
  <c r="J1362" i="2"/>
  <c r="K1362" i="2" s="1"/>
  <c r="J1363" i="2"/>
  <c r="K1363" i="2" s="1"/>
  <c r="J1364" i="2"/>
  <c r="K1364" i="2" s="1"/>
  <c r="J1365" i="2"/>
  <c r="K1365" i="2" s="1"/>
  <c r="J1366" i="2"/>
  <c r="K1366" i="2" s="1"/>
  <c r="J1367" i="2"/>
  <c r="K1367" i="2" s="1"/>
  <c r="J1368" i="2"/>
  <c r="K1368" i="2" s="1"/>
  <c r="J1369" i="2"/>
  <c r="K1369" i="2" s="1"/>
  <c r="J1370" i="2"/>
  <c r="K1370" i="2" s="1"/>
  <c r="J1371" i="2"/>
  <c r="K1371" i="2" s="1"/>
  <c r="J1372" i="2"/>
  <c r="K1372" i="2" s="1"/>
  <c r="J1373" i="2"/>
  <c r="K1373" i="2" s="1"/>
  <c r="J1374" i="2"/>
  <c r="K1374" i="2" s="1"/>
  <c r="J1375" i="2"/>
  <c r="K1375" i="2" s="1"/>
  <c r="J1376" i="2"/>
  <c r="K1376" i="2" s="1"/>
  <c r="J1377" i="2"/>
  <c r="K1377" i="2" s="1"/>
  <c r="J1378" i="2"/>
  <c r="K1378" i="2" s="1"/>
  <c r="J1379" i="2"/>
  <c r="K1379" i="2" s="1"/>
  <c r="J1380" i="2"/>
  <c r="K1380" i="2" s="1"/>
  <c r="J1381" i="2"/>
  <c r="K1381" i="2" s="1"/>
  <c r="J1382" i="2"/>
  <c r="K1382" i="2" s="1"/>
  <c r="J1383" i="2"/>
  <c r="K1383" i="2" s="1"/>
  <c r="J1384" i="2"/>
  <c r="K1384" i="2" s="1"/>
  <c r="J1385" i="2"/>
  <c r="K1385" i="2" s="1"/>
  <c r="J1386" i="2"/>
  <c r="K1386" i="2" s="1"/>
  <c r="J1387" i="2"/>
  <c r="K1387" i="2" s="1"/>
  <c r="J1388" i="2"/>
  <c r="K1388" i="2" s="1"/>
  <c r="J1389" i="2"/>
  <c r="K1389" i="2" s="1"/>
  <c r="J1390" i="2"/>
  <c r="K1390" i="2" s="1"/>
  <c r="J1391" i="2"/>
  <c r="K1391" i="2" s="1"/>
  <c r="J1392" i="2"/>
  <c r="K1392" i="2" s="1"/>
  <c r="J1393" i="2"/>
  <c r="K1393" i="2" s="1"/>
  <c r="J1394" i="2"/>
  <c r="K1394" i="2" s="1"/>
  <c r="J1395" i="2"/>
  <c r="K1395" i="2" s="1"/>
  <c r="J1396" i="2"/>
  <c r="K1396" i="2" s="1"/>
  <c r="J1397" i="2"/>
  <c r="K1397" i="2" s="1"/>
  <c r="J1398" i="2"/>
  <c r="K1398" i="2" s="1"/>
  <c r="J1399" i="2"/>
  <c r="K1399" i="2" s="1"/>
  <c r="J1400" i="2"/>
  <c r="K1400" i="2" s="1"/>
  <c r="J1401" i="2"/>
  <c r="K1401" i="2" s="1"/>
  <c r="J1402" i="2"/>
  <c r="K1402" i="2" s="1"/>
  <c r="J1403" i="2"/>
  <c r="K1403" i="2" s="1"/>
  <c r="J1404" i="2"/>
  <c r="K1404" i="2" s="1"/>
  <c r="J1405" i="2"/>
  <c r="K1405" i="2" s="1"/>
  <c r="J1406" i="2"/>
  <c r="K1406" i="2" s="1"/>
  <c r="J1407" i="2"/>
  <c r="K1407" i="2" s="1"/>
  <c r="J1408" i="2"/>
  <c r="K1408" i="2" s="1"/>
  <c r="J1409" i="2"/>
  <c r="K1409" i="2" s="1"/>
  <c r="J1410" i="2"/>
  <c r="K1410" i="2" s="1"/>
  <c r="J1411" i="2"/>
  <c r="K1411" i="2" s="1"/>
  <c r="J1412" i="2"/>
  <c r="K1412" i="2" s="1"/>
  <c r="J1413" i="2"/>
  <c r="K1413" i="2" s="1"/>
  <c r="J1414" i="2"/>
  <c r="K1414" i="2" s="1"/>
  <c r="J1415" i="2"/>
  <c r="K1415" i="2" s="1"/>
  <c r="J1416" i="2"/>
  <c r="K1416" i="2" s="1"/>
  <c r="J1417" i="2"/>
  <c r="K1417" i="2" s="1"/>
  <c r="J1418" i="2"/>
  <c r="K1418" i="2" s="1"/>
  <c r="J1419" i="2"/>
  <c r="K1419" i="2" s="1"/>
  <c r="J1420" i="2"/>
  <c r="K1420" i="2" s="1"/>
  <c r="J1421" i="2"/>
  <c r="K1421" i="2" s="1"/>
  <c r="J1422" i="2"/>
  <c r="K1422" i="2" s="1"/>
  <c r="J1423" i="2"/>
  <c r="K1423" i="2" s="1"/>
  <c r="J1424" i="2"/>
  <c r="K1424" i="2" s="1"/>
  <c r="J1425" i="2"/>
  <c r="K1425" i="2" s="1"/>
  <c r="J1426" i="2"/>
  <c r="K1426" i="2" s="1"/>
  <c r="J1427" i="2"/>
  <c r="K1427" i="2" s="1"/>
  <c r="J1428" i="2"/>
  <c r="K1428" i="2" s="1"/>
  <c r="J1429" i="2"/>
  <c r="K1429" i="2" s="1"/>
  <c r="J1430" i="2"/>
  <c r="K1430" i="2" s="1"/>
  <c r="J1431" i="2"/>
  <c r="K1431" i="2" s="1"/>
  <c r="J1432" i="2"/>
  <c r="K1432" i="2" s="1"/>
  <c r="J1433" i="2"/>
  <c r="K1433" i="2" s="1"/>
  <c r="J1434" i="2"/>
  <c r="K1434" i="2" s="1"/>
  <c r="J1435" i="2"/>
  <c r="K1435" i="2" s="1"/>
  <c r="J1436" i="2"/>
  <c r="K1436" i="2" s="1"/>
  <c r="J1437" i="2"/>
  <c r="K1437" i="2" s="1"/>
  <c r="J1438" i="2"/>
  <c r="K1438" i="2" s="1"/>
  <c r="J1439" i="2"/>
  <c r="K1439" i="2" s="1"/>
  <c r="J1440" i="2"/>
  <c r="K1440" i="2" s="1"/>
  <c r="J1441" i="2"/>
  <c r="K1441" i="2" s="1"/>
  <c r="J1442" i="2"/>
  <c r="K1442" i="2" s="1"/>
  <c r="J1443" i="2"/>
  <c r="K1443" i="2" s="1"/>
  <c r="J1445" i="2"/>
  <c r="K1445" i="2" s="1"/>
  <c r="J1446" i="2"/>
  <c r="K1446" i="2" s="1"/>
  <c r="J1447" i="2"/>
  <c r="K1447" i="2" s="1"/>
  <c r="J1448" i="2"/>
  <c r="K1448" i="2" s="1"/>
  <c r="J1449" i="2"/>
  <c r="K1449" i="2" s="1"/>
  <c r="J1450" i="2"/>
  <c r="K1450" i="2" s="1"/>
  <c r="J1451" i="2"/>
  <c r="K1451" i="2" s="1"/>
  <c r="J1452" i="2"/>
  <c r="K1452" i="2" s="1"/>
  <c r="J1453" i="2"/>
  <c r="K1453" i="2" s="1"/>
  <c r="J1454" i="2"/>
  <c r="K1454" i="2" s="1"/>
  <c r="J1455" i="2"/>
  <c r="K1455" i="2" s="1"/>
  <c r="J1456" i="2"/>
  <c r="K1456" i="2" s="1"/>
  <c r="J1457" i="2"/>
  <c r="K1457" i="2" s="1"/>
  <c r="J1458" i="2"/>
  <c r="K1458" i="2" s="1"/>
  <c r="J1459" i="2"/>
  <c r="K1459" i="2" s="1"/>
  <c r="J1461" i="2"/>
  <c r="K1461" i="2" s="1"/>
  <c r="J1462" i="2"/>
  <c r="K1462" i="2" s="1"/>
  <c r="J1463" i="2"/>
  <c r="K1463" i="2" s="1"/>
  <c r="J1465" i="2"/>
  <c r="K1465" i="2" s="1"/>
  <c r="J1466" i="2"/>
  <c r="K1466" i="2" s="1"/>
  <c r="J1467" i="2"/>
  <c r="K1467" i="2" s="1"/>
  <c r="J1468" i="2"/>
  <c r="K1468" i="2" s="1"/>
  <c r="J1469" i="2"/>
  <c r="K1469" i="2" s="1"/>
  <c r="J1470" i="2"/>
  <c r="K1470" i="2" s="1"/>
  <c r="J1471" i="2"/>
  <c r="K1471" i="2" s="1"/>
  <c r="J1472" i="2"/>
  <c r="K1472" i="2" s="1"/>
  <c r="J1473" i="2"/>
  <c r="K1473" i="2" s="1"/>
  <c r="J1474" i="2"/>
  <c r="K1474" i="2" s="1"/>
  <c r="J1475" i="2"/>
  <c r="K1475" i="2" s="1"/>
  <c r="J1476" i="2"/>
  <c r="K1476" i="2" s="1"/>
  <c r="J1477" i="2"/>
  <c r="K1477" i="2" s="1"/>
  <c r="J1478" i="2"/>
  <c r="K1478" i="2" s="1"/>
  <c r="J1479" i="2"/>
  <c r="K1479" i="2" s="1"/>
  <c r="J1480" i="2"/>
  <c r="K1480" i="2" s="1"/>
  <c r="J1481" i="2"/>
  <c r="K1481" i="2" s="1"/>
  <c r="J1482" i="2"/>
  <c r="K1482" i="2" s="1"/>
  <c r="J1483" i="2"/>
  <c r="K1483" i="2" s="1"/>
  <c r="J1484" i="2"/>
  <c r="K1484" i="2" s="1"/>
  <c r="J1485" i="2"/>
  <c r="K1485" i="2" s="1"/>
  <c r="J1486" i="2"/>
  <c r="K1486" i="2" s="1"/>
  <c r="J1487" i="2"/>
  <c r="K1487" i="2" s="1"/>
  <c r="J1488" i="2"/>
  <c r="K1488" i="2" s="1"/>
  <c r="J1489" i="2"/>
  <c r="K1489" i="2" s="1"/>
  <c r="J1490" i="2"/>
  <c r="K1490" i="2" s="1"/>
  <c r="J1491" i="2"/>
  <c r="K1491" i="2" s="1"/>
  <c r="J1492" i="2"/>
  <c r="K1492" i="2" s="1"/>
  <c r="J1493" i="2"/>
  <c r="K1493" i="2" s="1"/>
  <c r="J1494" i="2"/>
  <c r="K1494" i="2" s="1"/>
  <c r="J1495" i="2"/>
  <c r="K1495" i="2" s="1"/>
  <c r="J1496" i="2"/>
  <c r="K1496" i="2" s="1"/>
  <c r="J1497" i="2"/>
  <c r="K1497" i="2" s="1"/>
  <c r="J1498" i="2"/>
  <c r="K1498" i="2" s="1"/>
  <c r="J1499" i="2"/>
  <c r="K1499" i="2" s="1"/>
  <c r="J1500" i="2"/>
  <c r="K1500" i="2" s="1"/>
  <c r="J1501" i="2"/>
  <c r="K1501" i="2" s="1"/>
  <c r="J1502" i="2"/>
  <c r="K1502" i="2" s="1"/>
  <c r="J1503" i="2"/>
  <c r="K1503" i="2" s="1"/>
  <c r="J1504" i="2"/>
  <c r="K1504" i="2" s="1"/>
  <c r="J1505" i="2"/>
  <c r="K1505" i="2" s="1"/>
  <c r="J1506" i="2"/>
  <c r="K1506" i="2" s="1"/>
  <c r="J1507" i="2"/>
  <c r="K1507" i="2" s="1"/>
  <c r="J1508" i="2"/>
  <c r="K1508" i="2" s="1"/>
  <c r="J1509" i="2"/>
  <c r="K1509" i="2" s="1"/>
  <c r="J1510" i="2"/>
  <c r="K1510" i="2" s="1"/>
  <c r="J1511" i="2"/>
  <c r="K1511" i="2" s="1"/>
  <c r="J1512" i="2"/>
  <c r="K1512" i="2" s="1"/>
  <c r="J1513" i="2"/>
  <c r="K1513" i="2" s="1"/>
  <c r="J1514" i="2"/>
  <c r="K1514" i="2" s="1"/>
  <c r="J1515" i="2"/>
  <c r="K1515" i="2" s="1"/>
  <c r="J1516" i="2"/>
  <c r="K1516" i="2" s="1"/>
  <c r="J1517" i="2"/>
  <c r="K1517" i="2" s="1"/>
  <c r="J1518" i="2"/>
  <c r="K1518" i="2" s="1"/>
  <c r="J1519" i="2"/>
  <c r="K1519" i="2" s="1"/>
  <c r="J1520" i="2"/>
  <c r="K1520" i="2" s="1"/>
  <c r="J1521" i="2"/>
  <c r="K1521" i="2" s="1"/>
  <c r="J1522" i="2"/>
  <c r="K1522" i="2" s="1"/>
  <c r="J1523" i="2"/>
  <c r="K1523" i="2" s="1"/>
  <c r="J1524" i="2"/>
  <c r="K1524" i="2" s="1"/>
  <c r="J1525" i="2"/>
  <c r="K1525" i="2" s="1"/>
  <c r="J1526" i="2"/>
  <c r="K1526" i="2" s="1"/>
  <c r="J1527" i="2"/>
  <c r="K1527" i="2" s="1"/>
  <c r="J1528" i="2"/>
  <c r="K1528" i="2" s="1"/>
  <c r="J1529" i="2"/>
  <c r="K1529" i="2" s="1"/>
  <c r="J1530" i="2"/>
  <c r="K1530" i="2" s="1"/>
  <c r="J1531" i="2"/>
  <c r="K1531" i="2" s="1"/>
  <c r="J1532" i="2"/>
  <c r="K1532" i="2" s="1"/>
  <c r="J1533" i="2"/>
  <c r="K1533" i="2" s="1"/>
  <c r="J1534" i="2"/>
  <c r="K1534" i="2" s="1"/>
  <c r="J1535" i="2"/>
  <c r="K1535" i="2" s="1"/>
  <c r="J1536" i="2"/>
  <c r="K1536" i="2" s="1"/>
  <c r="J1537" i="2"/>
  <c r="K1537" i="2" s="1"/>
  <c r="J1538" i="2"/>
  <c r="K1538" i="2" s="1"/>
  <c r="J1539" i="2"/>
  <c r="K1539" i="2" s="1"/>
  <c r="J1540" i="2"/>
  <c r="K1540" i="2" s="1"/>
  <c r="J1541" i="2"/>
  <c r="K1541" i="2" s="1"/>
  <c r="J1542" i="2"/>
  <c r="K1542" i="2" s="1"/>
  <c r="J1543" i="2"/>
  <c r="K1543" i="2" s="1"/>
  <c r="J1544" i="2"/>
  <c r="K1544" i="2" s="1"/>
  <c r="J1545" i="2"/>
  <c r="K1545" i="2" s="1"/>
  <c r="J1546" i="2"/>
  <c r="K1546" i="2" s="1"/>
  <c r="J1547" i="2"/>
  <c r="K1547" i="2" s="1"/>
  <c r="J1548" i="2"/>
  <c r="K1548" i="2" s="1"/>
  <c r="J1549" i="2"/>
  <c r="K1549" i="2" s="1"/>
  <c r="J1550" i="2"/>
  <c r="K1550" i="2" s="1"/>
  <c r="J1551" i="2"/>
  <c r="K1551" i="2" s="1"/>
  <c r="J1552" i="2"/>
  <c r="K1552" i="2" s="1"/>
  <c r="J1553" i="2"/>
  <c r="K1553" i="2" s="1"/>
  <c r="J1554" i="2"/>
  <c r="K1554" i="2" s="1"/>
  <c r="J1555" i="2"/>
  <c r="K1555" i="2" s="1"/>
  <c r="J1556" i="2"/>
  <c r="K1556" i="2" s="1"/>
  <c r="J1557" i="2"/>
  <c r="K1557" i="2" s="1"/>
  <c r="J1558" i="2"/>
  <c r="K1558" i="2" s="1"/>
  <c r="J1559" i="2"/>
  <c r="K1559" i="2" s="1"/>
  <c r="J1560" i="2"/>
  <c r="K1560" i="2" s="1"/>
  <c r="J1561" i="2"/>
  <c r="K1561" i="2" s="1"/>
  <c r="J1562" i="2"/>
  <c r="K1562" i="2" s="1"/>
  <c r="J1563" i="2"/>
  <c r="K1563" i="2" s="1"/>
  <c r="J1564" i="2"/>
  <c r="K1564" i="2" s="1"/>
  <c r="J1565" i="2"/>
  <c r="K1565" i="2" s="1"/>
  <c r="J1566" i="2"/>
  <c r="K1566" i="2" s="1"/>
  <c r="J1567" i="2"/>
  <c r="K1567" i="2" s="1"/>
  <c r="J1568" i="2"/>
  <c r="K1568" i="2" s="1"/>
  <c r="J1569" i="2"/>
  <c r="K1569" i="2" s="1"/>
  <c r="J1570" i="2"/>
  <c r="K1570" i="2" s="1"/>
  <c r="J1571" i="2"/>
  <c r="K1571" i="2" s="1"/>
  <c r="J1572" i="2"/>
  <c r="K1572" i="2" s="1"/>
  <c r="J1573" i="2"/>
  <c r="K1573" i="2" s="1"/>
  <c r="J1574" i="2"/>
  <c r="K1574" i="2" s="1"/>
  <c r="J1575" i="2"/>
  <c r="K1575" i="2" s="1"/>
  <c r="J1576" i="2"/>
  <c r="K1576" i="2" s="1"/>
  <c r="J1577" i="2"/>
  <c r="K1577" i="2" s="1"/>
  <c r="J1578" i="2"/>
  <c r="K1578" i="2" s="1"/>
  <c r="J1579" i="2"/>
  <c r="K1579" i="2" s="1"/>
  <c r="J1580" i="2"/>
  <c r="K1580" i="2" s="1"/>
  <c r="J1581" i="2"/>
  <c r="K1581" i="2" s="1"/>
  <c r="J1582" i="2"/>
  <c r="K1582" i="2" s="1"/>
  <c r="J1583" i="2"/>
  <c r="K1583" i="2" s="1"/>
  <c r="J1584" i="2"/>
  <c r="K1584" i="2" s="1"/>
  <c r="J1585" i="2"/>
  <c r="K1585" i="2" s="1"/>
  <c r="J1586" i="2"/>
  <c r="K1586" i="2" s="1"/>
  <c r="J1587" i="2"/>
  <c r="K1587" i="2" s="1"/>
  <c r="J1588" i="2"/>
  <c r="K1588" i="2" s="1"/>
  <c r="J1589" i="2"/>
  <c r="K1589" i="2" s="1"/>
  <c r="J1590" i="2"/>
  <c r="K1590" i="2" s="1"/>
  <c r="J1591" i="2"/>
  <c r="K1591" i="2" s="1"/>
  <c r="J1592" i="2"/>
  <c r="K1592" i="2" s="1"/>
  <c r="J1593" i="2"/>
  <c r="K1593" i="2" s="1"/>
  <c r="J1594" i="2"/>
  <c r="K1594" i="2" s="1"/>
  <c r="J1595" i="2"/>
  <c r="K1595" i="2" s="1"/>
  <c r="J1596" i="2"/>
  <c r="K1596" i="2" s="1"/>
  <c r="J1597" i="2"/>
  <c r="K1597" i="2" s="1"/>
  <c r="J1598" i="2"/>
  <c r="K1598" i="2" s="1"/>
  <c r="J1599" i="2"/>
  <c r="K1599" i="2" s="1"/>
  <c r="J1600" i="2"/>
  <c r="K1600" i="2" s="1"/>
  <c r="J1601" i="2"/>
  <c r="K1601" i="2" s="1"/>
  <c r="J1602" i="2"/>
  <c r="K1602" i="2" s="1"/>
  <c r="J1603" i="2"/>
  <c r="K1603" i="2" s="1"/>
  <c r="J1604" i="2"/>
  <c r="K1604" i="2" s="1"/>
  <c r="J1605" i="2"/>
  <c r="K1605" i="2" s="1"/>
  <c r="J1606" i="2"/>
  <c r="K1606" i="2" s="1"/>
  <c r="J1607" i="2"/>
  <c r="K1607" i="2" s="1"/>
  <c r="J1608" i="2"/>
  <c r="K1608" i="2" s="1"/>
  <c r="J1609" i="2"/>
  <c r="K1609" i="2" s="1"/>
  <c r="J1610" i="2"/>
  <c r="K1610" i="2" s="1"/>
  <c r="J1611" i="2"/>
  <c r="K1611" i="2" s="1"/>
  <c r="J1612" i="2"/>
  <c r="K1612" i="2" s="1"/>
  <c r="J1613" i="2"/>
  <c r="K1613" i="2" s="1"/>
  <c r="J1614" i="2"/>
  <c r="K1614" i="2" s="1"/>
  <c r="J1615" i="2"/>
  <c r="K1615" i="2" s="1"/>
  <c r="J1616" i="2"/>
  <c r="K1616" i="2" s="1"/>
  <c r="J1617" i="2"/>
  <c r="K1617" i="2" s="1"/>
  <c r="J1618" i="2"/>
  <c r="K1618" i="2" s="1"/>
  <c r="J1619" i="2"/>
  <c r="K1619" i="2" s="1"/>
  <c r="J1620" i="2"/>
  <c r="K1620" i="2" s="1"/>
  <c r="J1621" i="2"/>
  <c r="K1621" i="2" s="1"/>
  <c r="J1622" i="2"/>
  <c r="K1622" i="2" s="1"/>
  <c r="J1623" i="2"/>
  <c r="K1623" i="2" s="1"/>
  <c r="J1624" i="2"/>
  <c r="K1624" i="2" s="1"/>
  <c r="J1625" i="2"/>
  <c r="K1625" i="2" s="1"/>
  <c r="J1626" i="2"/>
  <c r="K1626" i="2" s="1"/>
  <c r="J1627" i="2"/>
  <c r="K1627" i="2" s="1"/>
  <c r="J1628" i="2"/>
  <c r="K1628" i="2" s="1"/>
  <c r="J1629" i="2"/>
  <c r="K1629" i="2" s="1"/>
  <c r="J1630" i="2"/>
  <c r="K1630" i="2" s="1"/>
  <c r="J1631" i="2"/>
  <c r="K1631" i="2" s="1"/>
  <c r="J1632" i="2"/>
  <c r="K1632" i="2" s="1"/>
  <c r="J1633" i="2"/>
  <c r="K1633" i="2" s="1"/>
  <c r="J1634" i="2"/>
  <c r="K1634" i="2" s="1"/>
  <c r="J1635" i="2"/>
  <c r="K1635" i="2" s="1"/>
  <c r="J1636" i="2"/>
  <c r="K1636" i="2" s="1"/>
  <c r="J1637" i="2"/>
  <c r="K1637" i="2" s="1"/>
  <c r="J1638" i="2"/>
  <c r="K1638" i="2" s="1"/>
  <c r="J1639" i="2"/>
  <c r="K1639" i="2" s="1"/>
  <c r="J1640" i="2"/>
  <c r="K1640" i="2" s="1"/>
  <c r="J1641" i="2"/>
  <c r="K1641" i="2" s="1"/>
  <c r="J1642" i="2"/>
  <c r="K1642" i="2" s="1"/>
  <c r="J1643" i="2"/>
  <c r="K1643" i="2" s="1"/>
  <c r="J1644" i="2"/>
  <c r="K1644" i="2" s="1"/>
  <c r="J1645" i="2"/>
  <c r="K1645" i="2" s="1"/>
  <c r="J1646" i="2"/>
  <c r="K1646" i="2" s="1"/>
  <c r="J1647" i="2"/>
  <c r="K1647" i="2" s="1"/>
  <c r="J1648" i="2"/>
  <c r="K1648" i="2" s="1"/>
  <c r="J1649" i="2"/>
  <c r="K1649" i="2" s="1"/>
  <c r="J1650" i="2"/>
  <c r="K1650" i="2" s="1"/>
  <c r="J1651" i="2"/>
  <c r="K1651" i="2" s="1"/>
  <c r="J1652" i="2"/>
  <c r="K1652" i="2" s="1"/>
  <c r="J1653" i="2"/>
  <c r="K1653" i="2" s="1"/>
  <c r="J1654" i="2"/>
  <c r="K1654" i="2" s="1"/>
  <c r="J1655" i="2"/>
  <c r="K1655" i="2" s="1"/>
  <c r="J1656" i="2"/>
  <c r="K1656" i="2" s="1"/>
  <c r="J1657" i="2"/>
  <c r="K1657" i="2" s="1"/>
  <c r="J1658" i="2"/>
  <c r="K1658" i="2" s="1"/>
  <c r="J1659" i="2"/>
  <c r="K1659" i="2" s="1"/>
  <c r="J1660" i="2"/>
  <c r="K1660" i="2" s="1"/>
  <c r="J1661" i="2"/>
  <c r="K1661" i="2" s="1"/>
  <c r="J1662" i="2"/>
  <c r="K1662" i="2" s="1"/>
  <c r="J1663" i="2"/>
  <c r="K1663" i="2" s="1"/>
  <c r="J1664" i="2"/>
  <c r="K1664" i="2" s="1"/>
  <c r="J1665" i="2"/>
  <c r="K1665" i="2" s="1"/>
  <c r="J1666" i="2"/>
  <c r="K1666" i="2" s="1"/>
  <c r="J1667" i="2"/>
  <c r="K1667" i="2" s="1"/>
  <c r="J1668" i="2"/>
  <c r="K1668" i="2" s="1"/>
  <c r="J1669" i="2"/>
  <c r="K1669" i="2" s="1"/>
  <c r="J1670" i="2"/>
  <c r="K1670" i="2" s="1"/>
  <c r="J1671" i="2"/>
  <c r="K1671" i="2" s="1"/>
  <c r="J1672" i="2"/>
  <c r="K1672" i="2" s="1"/>
  <c r="J1673" i="2"/>
  <c r="K1673" i="2" s="1"/>
  <c r="J1674" i="2"/>
  <c r="K1674" i="2" s="1"/>
  <c r="J1675" i="2"/>
  <c r="K1675" i="2" s="1"/>
  <c r="J1676" i="2"/>
  <c r="K1676" i="2" s="1"/>
  <c r="J1677" i="2"/>
  <c r="K1677" i="2" s="1"/>
  <c r="J1678" i="2"/>
  <c r="K1678" i="2" s="1"/>
  <c r="J1679" i="2"/>
  <c r="K1679" i="2" s="1"/>
  <c r="J1680" i="2"/>
  <c r="K1680" i="2" s="1"/>
  <c r="J1681" i="2"/>
  <c r="K1681" i="2" s="1"/>
  <c r="J1682" i="2"/>
  <c r="K1682" i="2" s="1"/>
  <c r="J1683" i="2"/>
  <c r="K1683" i="2" s="1"/>
  <c r="J1684" i="2"/>
  <c r="K1684" i="2" s="1"/>
  <c r="J1685" i="2"/>
  <c r="K1685" i="2" s="1"/>
  <c r="J1686" i="2"/>
  <c r="K1686" i="2" s="1"/>
  <c r="J1687" i="2"/>
  <c r="K1687" i="2" s="1"/>
  <c r="J1688" i="2"/>
  <c r="K1688" i="2" s="1"/>
  <c r="J1689" i="2"/>
  <c r="K1689" i="2" s="1"/>
  <c r="J1690" i="2"/>
  <c r="K1690" i="2" s="1"/>
  <c r="J1691" i="2"/>
  <c r="K1691" i="2" s="1"/>
  <c r="J1692" i="2"/>
  <c r="K1692" i="2" s="1"/>
  <c r="J1693" i="2"/>
  <c r="K1693" i="2" s="1"/>
  <c r="J1694" i="2"/>
  <c r="K1694" i="2" s="1"/>
  <c r="J1695" i="2"/>
  <c r="K1695" i="2" s="1"/>
  <c r="J1696" i="2"/>
  <c r="K1696" i="2" s="1"/>
  <c r="J1697" i="2"/>
  <c r="K1697" i="2" s="1"/>
  <c r="J1698" i="2"/>
  <c r="K1698" i="2" s="1"/>
  <c r="J1699" i="2"/>
  <c r="K1699" i="2" s="1"/>
  <c r="J1700" i="2"/>
  <c r="K1700" i="2" s="1"/>
  <c r="J1701" i="2"/>
  <c r="K1701" i="2" s="1"/>
  <c r="J1702" i="2"/>
  <c r="K1702" i="2" s="1"/>
  <c r="J1703" i="2"/>
  <c r="K1703" i="2" s="1"/>
  <c r="J1704" i="2"/>
  <c r="K1704" i="2" s="1"/>
  <c r="J1705" i="2"/>
  <c r="K1705" i="2" s="1"/>
  <c r="J1706" i="2"/>
  <c r="K1706" i="2" s="1"/>
  <c r="J1707" i="2"/>
  <c r="K1707" i="2" s="1"/>
  <c r="J1708" i="2"/>
  <c r="K1708" i="2" s="1"/>
  <c r="J1709" i="2"/>
  <c r="K1709" i="2" s="1"/>
  <c r="J1710" i="2"/>
  <c r="K1710" i="2" s="1"/>
  <c r="J1711" i="2"/>
  <c r="K1711" i="2" s="1"/>
  <c r="J1712" i="2"/>
  <c r="K1712" i="2" s="1"/>
  <c r="J1713" i="2"/>
  <c r="K1713" i="2" s="1"/>
  <c r="J1714" i="2"/>
  <c r="K1714" i="2" s="1"/>
  <c r="J1715" i="2"/>
  <c r="K1715" i="2" s="1"/>
  <c r="J1716" i="2"/>
  <c r="K1716" i="2" s="1"/>
  <c r="J1717" i="2"/>
  <c r="K1717" i="2" s="1"/>
  <c r="J1718" i="2"/>
  <c r="K1718" i="2" s="1"/>
  <c r="J1719" i="2"/>
  <c r="K1719" i="2" s="1"/>
  <c r="J1720" i="2"/>
  <c r="K1720" i="2" s="1"/>
  <c r="J1721" i="2"/>
  <c r="K1721" i="2" s="1"/>
  <c r="J1722" i="2"/>
  <c r="K1722" i="2" s="1"/>
  <c r="J1723" i="2"/>
  <c r="K1723" i="2" s="1"/>
  <c r="J1724" i="2"/>
  <c r="K1724" i="2" s="1"/>
  <c r="J1725" i="2"/>
  <c r="K1725" i="2" s="1"/>
  <c r="J1726" i="2"/>
  <c r="K1726" i="2" s="1"/>
  <c r="J1727" i="2"/>
  <c r="K1727" i="2" s="1"/>
  <c r="J1728" i="2"/>
  <c r="K1728" i="2" s="1"/>
  <c r="J1729" i="2"/>
  <c r="K1729" i="2" s="1"/>
  <c r="J1730" i="2"/>
  <c r="K1730" i="2" s="1"/>
  <c r="J1731" i="2"/>
  <c r="K1731" i="2" s="1"/>
  <c r="J1732" i="2"/>
  <c r="K1732" i="2" s="1"/>
  <c r="J1733" i="2"/>
  <c r="K1733" i="2" s="1"/>
  <c r="J1734" i="2"/>
  <c r="K1734" i="2" s="1"/>
  <c r="J1735" i="2"/>
  <c r="K1735" i="2" s="1"/>
  <c r="J1736" i="2"/>
  <c r="K1736" i="2" s="1"/>
  <c r="J1737" i="2"/>
  <c r="K1737" i="2" s="1"/>
  <c r="J1738" i="2"/>
  <c r="K1738" i="2" s="1"/>
  <c r="J1739" i="2"/>
  <c r="K1739" i="2" s="1"/>
  <c r="J1740" i="2"/>
  <c r="K1740" i="2" s="1"/>
  <c r="J1741" i="2"/>
  <c r="K1741" i="2" s="1"/>
  <c r="J1742" i="2"/>
  <c r="K1742" i="2" s="1"/>
  <c r="J1743" i="2"/>
  <c r="K1743" i="2" s="1"/>
  <c r="J1744" i="2"/>
  <c r="K1744" i="2" s="1"/>
  <c r="J1745" i="2"/>
  <c r="K1745" i="2" s="1"/>
  <c r="J1746" i="2"/>
  <c r="K1746" i="2" s="1"/>
  <c r="J1747" i="2"/>
  <c r="K1747" i="2" s="1"/>
  <c r="J1748" i="2"/>
  <c r="K1748" i="2" s="1"/>
  <c r="J1749" i="2"/>
  <c r="K1749" i="2" s="1"/>
  <c r="J1750" i="2"/>
  <c r="K1750" i="2" s="1"/>
  <c r="J1751" i="2"/>
  <c r="K1751" i="2" s="1"/>
  <c r="J1752" i="2"/>
  <c r="K1752" i="2" s="1"/>
  <c r="J1753" i="2"/>
  <c r="K1753" i="2" s="1"/>
  <c r="J1754" i="2"/>
  <c r="K1754" i="2" s="1"/>
  <c r="J1755" i="2"/>
  <c r="K1755" i="2" s="1"/>
  <c r="J1756" i="2"/>
  <c r="K1756" i="2" s="1"/>
  <c r="J1757" i="2"/>
  <c r="K1757" i="2" s="1"/>
  <c r="J1758" i="2"/>
  <c r="K1758" i="2" s="1"/>
  <c r="J1759" i="2"/>
  <c r="K1759" i="2" s="1"/>
  <c r="J1760" i="2"/>
  <c r="K1760" i="2" s="1"/>
  <c r="J1761" i="2"/>
  <c r="K1761" i="2" s="1"/>
  <c r="J1762" i="2"/>
  <c r="K1762" i="2" s="1"/>
  <c r="J1763" i="2"/>
  <c r="K1763" i="2" s="1"/>
  <c r="J1764" i="2"/>
  <c r="K1764" i="2" s="1"/>
  <c r="J1765" i="2"/>
  <c r="K1765" i="2" s="1"/>
  <c r="J1766" i="2"/>
  <c r="K1766" i="2" s="1"/>
  <c r="J1767" i="2"/>
  <c r="K1767" i="2" s="1"/>
  <c r="J1768" i="2"/>
  <c r="K1768" i="2" s="1"/>
  <c r="J1769" i="2"/>
  <c r="K1769" i="2" s="1"/>
  <c r="J1770" i="2"/>
  <c r="K1770" i="2" s="1"/>
  <c r="J1771" i="2"/>
  <c r="K1771" i="2" s="1"/>
  <c r="J1772" i="2"/>
  <c r="K1772" i="2" s="1"/>
  <c r="J1773" i="2"/>
  <c r="K1773" i="2" s="1"/>
  <c r="J1774" i="2"/>
  <c r="K1774" i="2" s="1"/>
  <c r="J1775" i="2"/>
  <c r="K1775" i="2" s="1"/>
  <c r="J1776" i="2"/>
  <c r="K1776" i="2" s="1"/>
  <c r="J1777" i="2"/>
  <c r="K1777" i="2" s="1"/>
  <c r="J1778" i="2"/>
  <c r="K1778" i="2" s="1"/>
  <c r="J1779" i="2"/>
  <c r="K1779" i="2" s="1"/>
  <c r="J1780" i="2"/>
  <c r="K1780" i="2" s="1"/>
  <c r="J1781" i="2"/>
  <c r="K1781" i="2" s="1"/>
  <c r="J1782" i="2"/>
  <c r="K1782" i="2" s="1"/>
  <c r="J1783" i="2"/>
  <c r="K1783" i="2" s="1"/>
  <c r="J1784" i="2"/>
  <c r="K1784" i="2" s="1"/>
  <c r="J1785" i="2"/>
  <c r="K1785" i="2" s="1"/>
  <c r="J1786" i="2"/>
  <c r="K1786" i="2" s="1"/>
  <c r="J1787" i="2"/>
  <c r="K1787" i="2" s="1"/>
  <c r="J1788" i="2"/>
  <c r="K1788" i="2" s="1"/>
  <c r="J1789" i="2"/>
  <c r="K1789" i="2" s="1"/>
  <c r="J1790" i="2"/>
  <c r="K1790" i="2" s="1"/>
  <c r="J1791" i="2"/>
  <c r="K1791" i="2" s="1"/>
  <c r="J1792" i="2"/>
  <c r="K1792" i="2" s="1"/>
  <c r="J1793" i="2"/>
  <c r="K1793" i="2" s="1"/>
  <c r="J1794" i="2"/>
  <c r="K1794" i="2" s="1"/>
  <c r="J1795" i="2"/>
  <c r="K1795" i="2" s="1"/>
  <c r="J1796" i="2"/>
  <c r="K1796" i="2" s="1"/>
  <c r="J1797" i="2"/>
  <c r="K1797" i="2" s="1"/>
  <c r="J1798" i="2"/>
  <c r="K1798" i="2" s="1"/>
  <c r="J1799" i="2"/>
  <c r="K1799" i="2" s="1"/>
  <c r="J1800" i="2"/>
  <c r="K1800" i="2" s="1"/>
  <c r="J1801" i="2"/>
  <c r="K1801" i="2" s="1"/>
  <c r="J1802" i="2"/>
  <c r="K1802" i="2" s="1"/>
  <c r="J1803" i="2"/>
  <c r="K1803" i="2" s="1"/>
  <c r="J1804" i="2"/>
  <c r="K1804" i="2" s="1"/>
  <c r="J1805" i="2"/>
  <c r="K1805" i="2" s="1"/>
  <c r="J1806" i="2"/>
  <c r="K1806" i="2" s="1"/>
  <c r="J1807" i="2"/>
  <c r="K1807" i="2" s="1"/>
  <c r="J1808" i="2"/>
  <c r="K1808" i="2" s="1"/>
  <c r="J1809" i="2"/>
  <c r="K1809" i="2" s="1"/>
  <c r="J1810" i="2"/>
  <c r="K1810" i="2" s="1"/>
  <c r="J1811" i="2"/>
  <c r="K1811" i="2" s="1"/>
  <c r="J1812" i="2"/>
  <c r="K1812" i="2" s="1"/>
  <c r="J1813" i="2"/>
  <c r="K1813" i="2" s="1"/>
  <c r="J1814" i="2"/>
  <c r="K1814" i="2" s="1"/>
  <c r="J1815" i="2"/>
  <c r="K1815" i="2" s="1"/>
  <c r="J1816" i="2"/>
  <c r="K1816" i="2" s="1"/>
  <c r="J1817" i="2"/>
  <c r="K1817" i="2" s="1"/>
  <c r="J1818" i="2"/>
  <c r="K1818" i="2" s="1"/>
  <c r="J1819" i="2"/>
  <c r="K1819" i="2" s="1"/>
  <c r="J1820" i="2"/>
  <c r="K1820" i="2" s="1"/>
  <c r="J1821" i="2"/>
  <c r="K1821" i="2" s="1"/>
  <c r="J1822" i="2"/>
  <c r="K1822" i="2" s="1"/>
  <c r="J1823" i="2"/>
  <c r="K1823" i="2" s="1"/>
  <c r="J1824" i="2"/>
  <c r="K1824" i="2" s="1"/>
  <c r="J1825" i="2"/>
  <c r="K1825" i="2" s="1"/>
  <c r="J1826" i="2"/>
  <c r="K1826" i="2" s="1"/>
  <c r="J1827" i="2"/>
  <c r="K1827" i="2" s="1"/>
  <c r="J1828" i="2"/>
  <c r="K1828" i="2" s="1"/>
  <c r="J1829" i="2"/>
  <c r="K1829" i="2" s="1"/>
  <c r="J1830" i="2"/>
  <c r="K1830" i="2" s="1"/>
  <c r="J1831" i="2"/>
  <c r="K1831" i="2" s="1"/>
  <c r="J1832" i="2"/>
  <c r="K1832" i="2" s="1"/>
  <c r="J1833" i="2"/>
  <c r="K1833" i="2" s="1"/>
  <c r="J1834" i="2"/>
  <c r="K1834" i="2" s="1"/>
  <c r="J1835" i="2"/>
  <c r="K1835" i="2" s="1"/>
  <c r="J1836" i="2"/>
  <c r="K1836" i="2" s="1"/>
  <c r="J1837" i="2"/>
  <c r="K1837" i="2" s="1"/>
  <c r="J1838" i="2"/>
  <c r="K1838" i="2" s="1"/>
  <c r="J1839" i="2"/>
  <c r="K1839" i="2" s="1"/>
  <c r="J1840" i="2"/>
  <c r="K1840" i="2" s="1"/>
  <c r="J1841" i="2"/>
  <c r="K1841" i="2" s="1"/>
  <c r="J1842" i="2"/>
  <c r="K1842" i="2" s="1"/>
  <c r="J1843" i="2"/>
  <c r="K1843" i="2" s="1"/>
  <c r="J1844" i="2"/>
  <c r="K1844" i="2" s="1"/>
  <c r="J1845" i="2"/>
  <c r="K1845" i="2" s="1"/>
  <c r="J1846" i="2"/>
  <c r="K1846" i="2" s="1"/>
  <c r="J1847" i="2"/>
  <c r="K1847" i="2" s="1"/>
  <c r="J1848" i="2"/>
  <c r="K1848" i="2" s="1"/>
  <c r="J1849" i="2"/>
  <c r="K1849" i="2" s="1"/>
  <c r="J1850" i="2"/>
  <c r="K1850" i="2" s="1"/>
  <c r="J1851" i="2"/>
  <c r="K1851" i="2" s="1"/>
  <c r="J1852" i="2"/>
  <c r="K1852" i="2" s="1"/>
  <c r="J1853" i="2"/>
  <c r="K1853" i="2" s="1"/>
  <c r="J1854" i="2"/>
  <c r="K1854" i="2" s="1"/>
  <c r="J1855" i="2"/>
  <c r="K1855" i="2" s="1"/>
  <c r="J1856" i="2"/>
  <c r="K1856" i="2" s="1"/>
  <c r="J1857" i="2"/>
  <c r="K1857" i="2" s="1"/>
  <c r="J1858" i="2"/>
  <c r="K1858" i="2" s="1"/>
  <c r="J1859" i="2"/>
  <c r="K1859" i="2" s="1"/>
  <c r="J1860" i="2"/>
  <c r="K1860" i="2" s="1"/>
  <c r="J1861" i="2"/>
  <c r="K1861" i="2" s="1"/>
  <c r="J1862" i="2"/>
  <c r="K1862" i="2" s="1"/>
  <c r="J1863" i="2"/>
  <c r="K1863" i="2" s="1"/>
  <c r="J1864" i="2"/>
  <c r="K1864" i="2" s="1"/>
  <c r="J1865" i="2"/>
  <c r="K1865" i="2" s="1"/>
  <c r="J1866" i="2"/>
  <c r="K1866" i="2" s="1"/>
  <c r="J1867" i="2"/>
  <c r="K1867" i="2" s="1"/>
  <c r="J1868" i="2"/>
  <c r="K1868" i="2" s="1"/>
  <c r="J1869" i="2"/>
  <c r="K1869" i="2" s="1"/>
  <c r="J1870" i="2"/>
  <c r="K1870" i="2" s="1"/>
  <c r="J1871" i="2"/>
  <c r="K1871" i="2" s="1"/>
  <c r="J1872" i="2"/>
  <c r="K1872" i="2" s="1"/>
  <c r="J1873" i="2"/>
  <c r="K1873" i="2" s="1"/>
  <c r="J1874" i="2"/>
  <c r="K1874" i="2" s="1"/>
  <c r="J1875" i="2"/>
  <c r="K1875" i="2" s="1"/>
  <c r="J1876" i="2"/>
  <c r="K1876" i="2" s="1"/>
  <c r="J1877" i="2"/>
  <c r="K1877" i="2" s="1"/>
  <c r="J1878" i="2"/>
  <c r="K1878" i="2" s="1"/>
  <c r="J1879" i="2"/>
  <c r="K1879" i="2" s="1"/>
  <c r="J1880" i="2"/>
  <c r="K1880" i="2" s="1"/>
  <c r="J1881" i="2"/>
  <c r="K1881" i="2" s="1"/>
  <c r="J1882" i="2"/>
  <c r="K1882" i="2" s="1"/>
  <c r="J1883" i="2"/>
  <c r="K1883" i="2" s="1"/>
  <c r="J1884" i="2"/>
  <c r="K1884" i="2" s="1"/>
  <c r="J1885" i="2"/>
  <c r="K1885" i="2" s="1"/>
  <c r="J1886" i="2"/>
  <c r="K1886" i="2" s="1"/>
  <c r="J1887" i="2"/>
  <c r="K1887" i="2" s="1"/>
  <c r="J1888" i="2"/>
  <c r="K1888" i="2" s="1"/>
  <c r="J1889" i="2"/>
  <c r="K1889" i="2" s="1"/>
  <c r="J1890" i="2"/>
  <c r="K1890" i="2" s="1"/>
  <c r="J1891" i="2"/>
  <c r="K1891" i="2" s="1"/>
  <c r="J1892" i="2"/>
  <c r="K1892" i="2" s="1"/>
  <c r="J1893" i="2"/>
  <c r="K1893" i="2" s="1"/>
  <c r="J1894" i="2"/>
  <c r="K1894" i="2" s="1"/>
  <c r="J1895" i="2"/>
  <c r="K1895" i="2" s="1"/>
  <c r="J1896" i="2"/>
  <c r="K1896" i="2" s="1"/>
  <c r="J1897" i="2"/>
  <c r="K1897" i="2" s="1"/>
  <c r="J1898" i="2"/>
  <c r="K1898" i="2" s="1"/>
  <c r="J1899" i="2"/>
  <c r="K1899" i="2" s="1"/>
  <c r="J1900" i="2"/>
  <c r="K1900" i="2" s="1"/>
  <c r="J1901" i="2"/>
  <c r="K1901" i="2" s="1"/>
  <c r="J1902" i="2"/>
  <c r="K1902" i="2" s="1"/>
  <c r="J1903" i="2"/>
  <c r="K1903" i="2" s="1"/>
  <c r="J1904" i="2"/>
  <c r="K1904" i="2" s="1"/>
  <c r="J1905" i="2"/>
  <c r="K1905" i="2" s="1"/>
  <c r="J1906" i="2"/>
  <c r="K1906" i="2" s="1"/>
  <c r="J1907" i="2"/>
  <c r="K1907" i="2" s="1"/>
  <c r="J1908" i="2"/>
  <c r="K1908" i="2" s="1"/>
  <c r="J1909" i="2"/>
  <c r="K1909" i="2" s="1"/>
  <c r="J1910" i="2"/>
  <c r="K1910" i="2" s="1"/>
  <c r="J1911" i="2"/>
  <c r="K1911" i="2" s="1"/>
  <c r="J1912" i="2"/>
  <c r="K1912" i="2" s="1"/>
  <c r="J1913" i="2"/>
  <c r="K1913" i="2" s="1"/>
  <c r="J1914" i="2"/>
  <c r="K1914" i="2" s="1"/>
  <c r="J1915" i="2"/>
  <c r="K1915" i="2" s="1"/>
  <c r="J1916" i="2"/>
  <c r="K1916" i="2" s="1"/>
  <c r="J1917" i="2"/>
  <c r="K1917" i="2" s="1"/>
  <c r="J1918" i="2"/>
  <c r="K1918" i="2" s="1"/>
  <c r="J1919" i="2"/>
  <c r="K1919" i="2" s="1"/>
  <c r="J1920" i="2"/>
  <c r="K1920" i="2" s="1"/>
  <c r="J1921" i="2"/>
  <c r="K1921" i="2" s="1"/>
  <c r="J1922" i="2"/>
  <c r="K1922" i="2" s="1"/>
  <c r="J1923" i="2"/>
  <c r="K1923" i="2" s="1"/>
  <c r="J1924" i="2"/>
  <c r="K1924" i="2" s="1"/>
  <c r="J1925" i="2"/>
  <c r="K1925" i="2" s="1"/>
  <c r="J1926" i="2"/>
  <c r="K1926" i="2" s="1"/>
  <c r="J1927" i="2"/>
  <c r="K1927" i="2" s="1"/>
  <c r="J1928" i="2"/>
  <c r="K1928" i="2" s="1"/>
  <c r="J1929" i="2"/>
  <c r="K1929" i="2" s="1"/>
  <c r="J1930" i="2"/>
  <c r="K1930" i="2" s="1"/>
  <c r="J1931" i="2"/>
  <c r="K1931" i="2" s="1"/>
  <c r="J1932" i="2"/>
  <c r="K1932" i="2" s="1"/>
  <c r="J1933" i="2"/>
  <c r="K1933" i="2" s="1"/>
  <c r="J1934" i="2"/>
  <c r="K1934" i="2" s="1"/>
  <c r="J1935" i="2"/>
  <c r="K1935" i="2" s="1"/>
  <c r="J1936" i="2"/>
  <c r="K1936" i="2" s="1"/>
  <c r="J1937" i="2"/>
  <c r="K1937" i="2" s="1"/>
  <c r="J1938" i="2"/>
  <c r="K1938" i="2" s="1"/>
  <c r="J1939" i="2"/>
  <c r="K1939" i="2" s="1"/>
  <c r="J1940" i="2"/>
  <c r="K1940" i="2" s="1"/>
  <c r="J1941" i="2"/>
  <c r="K1941" i="2" s="1"/>
  <c r="J1942" i="2"/>
  <c r="K1942" i="2" s="1"/>
  <c r="J1943" i="2"/>
  <c r="K1943" i="2" s="1"/>
  <c r="J1944" i="2"/>
  <c r="K1944" i="2" s="1"/>
  <c r="J1945" i="2"/>
  <c r="K1945" i="2" s="1"/>
  <c r="J1946" i="2"/>
  <c r="K1946" i="2" s="1"/>
  <c r="J1947" i="2"/>
  <c r="K1947" i="2" s="1"/>
  <c r="J1948" i="2"/>
  <c r="K1948" i="2" s="1"/>
  <c r="J1949" i="2"/>
  <c r="K1949" i="2" s="1"/>
  <c r="J1950" i="2"/>
  <c r="K1950" i="2" s="1"/>
  <c r="J1951" i="2"/>
  <c r="K1951" i="2" s="1"/>
  <c r="J1952" i="2"/>
  <c r="K1952" i="2" s="1"/>
  <c r="J1953" i="2"/>
  <c r="K1953" i="2" s="1"/>
  <c r="J1954" i="2"/>
  <c r="K1954" i="2" s="1"/>
  <c r="J1955" i="2"/>
  <c r="K1955" i="2" s="1"/>
  <c r="J1956" i="2"/>
  <c r="K1956" i="2" s="1"/>
  <c r="J1957" i="2"/>
  <c r="K1957" i="2" s="1"/>
  <c r="J1958" i="2"/>
  <c r="K1958" i="2" s="1"/>
  <c r="J1959" i="2"/>
  <c r="K1959" i="2" s="1"/>
  <c r="J1960" i="2"/>
  <c r="K1960" i="2" s="1"/>
  <c r="J1961" i="2"/>
  <c r="K1961" i="2" s="1"/>
  <c r="J1962" i="2"/>
  <c r="K1962" i="2" s="1"/>
  <c r="J1963" i="2"/>
  <c r="K1963" i="2" s="1"/>
  <c r="J1964" i="2"/>
  <c r="K1964" i="2" s="1"/>
  <c r="J1965" i="2"/>
  <c r="K1965" i="2" s="1"/>
  <c r="J1966" i="2"/>
  <c r="K1966" i="2" s="1"/>
  <c r="J1967" i="2"/>
  <c r="K1967" i="2" s="1"/>
  <c r="J1968" i="2"/>
  <c r="K1968" i="2" s="1"/>
  <c r="J1969" i="2"/>
  <c r="K1969" i="2" s="1"/>
  <c r="J1970" i="2"/>
  <c r="K1970" i="2" s="1"/>
  <c r="J1971" i="2"/>
  <c r="K1971" i="2" s="1"/>
  <c r="J1972" i="2"/>
  <c r="K1972" i="2" s="1"/>
  <c r="J1973" i="2"/>
  <c r="K1973" i="2" s="1"/>
  <c r="J1974" i="2"/>
  <c r="K1974" i="2" s="1"/>
  <c r="J1975" i="2"/>
  <c r="K1975" i="2" s="1"/>
  <c r="J1976" i="2"/>
  <c r="K1976" i="2" s="1"/>
  <c r="J1977" i="2"/>
  <c r="K1977" i="2" s="1"/>
  <c r="J1978" i="2"/>
  <c r="K1978" i="2" s="1"/>
  <c r="J1979" i="2"/>
  <c r="K1979" i="2" s="1"/>
  <c r="J1980" i="2"/>
  <c r="K1980" i="2" s="1"/>
  <c r="J1981" i="2"/>
  <c r="K1981" i="2" s="1"/>
  <c r="J1982" i="2"/>
  <c r="K1982" i="2" s="1"/>
  <c r="J1983" i="2"/>
  <c r="K1983" i="2" s="1"/>
  <c r="J1984" i="2"/>
  <c r="K1984" i="2" s="1"/>
  <c r="J1985" i="2"/>
  <c r="K1985" i="2" s="1"/>
  <c r="J1986" i="2"/>
  <c r="K1986" i="2" s="1"/>
  <c r="J1987" i="2"/>
  <c r="K1987" i="2" s="1"/>
  <c r="J1988" i="2"/>
  <c r="K1988" i="2" s="1"/>
  <c r="J1989" i="2"/>
  <c r="K1989" i="2" s="1"/>
  <c r="J1990" i="2"/>
  <c r="K1990" i="2" s="1"/>
  <c r="J1991" i="2"/>
  <c r="K1991" i="2" s="1"/>
  <c r="J1992" i="2"/>
  <c r="K1992" i="2" s="1"/>
  <c r="J1993" i="2"/>
  <c r="K1993" i="2" s="1"/>
  <c r="J1994" i="2"/>
  <c r="K1994" i="2" s="1"/>
  <c r="J1995" i="2"/>
  <c r="K1995" i="2" s="1"/>
  <c r="J1996" i="2"/>
  <c r="K1996" i="2" s="1"/>
  <c r="J1997" i="2"/>
  <c r="K1997" i="2" s="1"/>
  <c r="J1998" i="2"/>
  <c r="K1998" i="2" s="1"/>
  <c r="J1999" i="2"/>
  <c r="K1999" i="2" s="1"/>
  <c r="J2000" i="2"/>
  <c r="K2000" i="2" s="1"/>
  <c r="J2001" i="2"/>
  <c r="K2001" i="2" s="1"/>
  <c r="J2002" i="2"/>
  <c r="K2002" i="2" s="1"/>
  <c r="J2003" i="2"/>
  <c r="K2003" i="2" s="1"/>
  <c r="J2004" i="2"/>
  <c r="K2004" i="2" s="1"/>
  <c r="J2005" i="2"/>
  <c r="K2005" i="2" s="1"/>
  <c r="J2006" i="2"/>
  <c r="K2006" i="2" s="1"/>
  <c r="J2007" i="2"/>
  <c r="K2007" i="2" s="1"/>
  <c r="J2008" i="2"/>
  <c r="K2008" i="2" s="1"/>
  <c r="J2009" i="2"/>
  <c r="K2009" i="2" s="1"/>
  <c r="J2010" i="2"/>
  <c r="K2010" i="2" s="1"/>
  <c r="J2011" i="2"/>
  <c r="K2011" i="2" s="1"/>
  <c r="J2012" i="2"/>
  <c r="K2012" i="2" s="1"/>
  <c r="J2013" i="2"/>
  <c r="K2013" i="2" s="1"/>
  <c r="J2014" i="2"/>
  <c r="K2014" i="2" s="1"/>
  <c r="J2015" i="2"/>
  <c r="K2015" i="2" s="1"/>
  <c r="J2016" i="2"/>
  <c r="K2016" i="2" s="1"/>
  <c r="J2017" i="2"/>
  <c r="K2017" i="2" s="1"/>
  <c r="J2018" i="2"/>
  <c r="K2018" i="2" s="1"/>
  <c r="J2019" i="2"/>
  <c r="K2019" i="2" s="1"/>
  <c r="J2020" i="2"/>
  <c r="K2020" i="2" s="1"/>
  <c r="J2021" i="2"/>
  <c r="K2021" i="2" s="1"/>
  <c r="J2022" i="2"/>
  <c r="K2022" i="2" s="1"/>
  <c r="J2023" i="2"/>
  <c r="K2023" i="2" s="1"/>
  <c r="J2024" i="2"/>
  <c r="K2024" i="2" s="1"/>
  <c r="J2025" i="2"/>
  <c r="K2025" i="2" s="1"/>
  <c r="J2026" i="2"/>
  <c r="K2026" i="2" s="1"/>
  <c r="J2027" i="2"/>
  <c r="K2027" i="2" s="1"/>
  <c r="J2028" i="2"/>
  <c r="K2028" i="2" s="1"/>
  <c r="J2029" i="2"/>
  <c r="K2029" i="2" s="1"/>
  <c r="J2030" i="2"/>
  <c r="K2030" i="2" s="1"/>
  <c r="J2031" i="2"/>
  <c r="K2031" i="2" s="1"/>
  <c r="J2032" i="2"/>
  <c r="K2032" i="2" s="1"/>
  <c r="J2033" i="2"/>
  <c r="K2033" i="2" s="1"/>
  <c r="J2034" i="2"/>
  <c r="K2034" i="2" s="1"/>
  <c r="J2035" i="2"/>
  <c r="K2035" i="2" s="1"/>
  <c r="J2036" i="2"/>
  <c r="K2036" i="2" s="1"/>
  <c r="J2037" i="2"/>
  <c r="K2037" i="2" s="1"/>
  <c r="J2038" i="2"/>
  <c r="K2038" i="2" s="1"/>
  <c r="J2039" i="2"/>
  <c r="K2039" i="2" s="1"/>
  <c r="J2040" i="2"/>
  <c r="K2040" i="2" s="1"/>
  <c r="J2041" i="2"/>
  <c r="K2041" i="2" s="1"/>
  <c r="J2042" i="2"/>
  <c r="K2042" i="2" s="1"/>
  <c r="J2043" i="2"/>
  <c r="K2043" i="2" s="1"/>
  <c r="J2044" i="2"/>
  <c r="K2044" i="2" s="1"/>
  <c r="J2045" i="2"/>
  <c r="K2045" i="2" s="1"/>
  <c r="J2046" i="2"/>
  <c r="K2046" i="2" s="1"/>
  <c r="J2047" i="2"/>
  <c r="K2047" i="2" s="1"/>
  <c r="J2048" i="2"/>
  <c r="K2048" i="2" s="1"/>
  <c r="J2050" i="2"/>
  <c r="K2050" i="2" s="1"/>
  <c r="J2051" i="2"/>
  <c r="K2051" i="2" s="1"/>
  <c r="J2052" i="2"/>
  <c r="K2052" i="2" s="1"/>
  <c r="J2053" i="2"/>
  <c r="K2053" i="2" s="1"/>
  <c r="J2054" i="2"/>
  <c r="K2054" i="2" s="1"/>
  <c r="J2055" i="2"/>
  <c r="K2055" i="2" s="1"/>
  <c r="J2056" i="2"/>
  <c r="K2056" i="2" s="1"/>
  <c r="J2057" i="2"/>
  <c r="K2057" i="2" s="1"/>
  <c r="J2058" i="2"/>
  <c r="K2058" i="2" s="1"/>
  <c r="J2059" i="2"/>
  <c r="K2059" i="2" s="1"/>
  <c r="J2060" i="2"/>
  <c r="K2060" i="2" s="1"/>
  <c r="J2061" i="2"/>
  <c r="K2061" i="2" s="1"/>
  <c r="J2063" i="2"/>
  <c r="K2063" i="2" s="1"/>
  <c r="J2064" i="2"/>
  <c r="K2064" i="2" s="1"/>
  <c r="J2065" i="2"/>
  <c r="K2065" i="2" s="1"/>
  <c r="J2066" i="2"/>
  <c r="K2066" i="2" s="1"/>
  <c r="J2067" i="2"/>
  <c r="K2067" i="2" s="1"/>
  <c r="J2068" i="2"/>
  <c r="K2068" i="2" s="1"/>
  <c r="J2069" i="2"/>
  <c r="K2069" i="2" s="1"/>
  <c r="J2070" i="2"/>
  <c r="K2070" i="2" s="1"/>
  <c r="J2071" i="2"/>
  <c r="K2071" i="2" s="1"/>
  <c r="J2072" i="2"/>
  <c r="K2072" i="2" s="1"/>
  <c r="J2073" i="2"/>
  <c r="K2073" i="2" s="1"/>
  <c r="J2074" i="2"/>
  <c r="K2074" i="2" s="1"/>
  <c r="J2075" i="2"/>
  <c r="K2075" i="2" s="1"/>
  <c r="J2076" i="2"/>
  <c r="K2076" i="2" s="1"/>
  <c r="J2077" i="2"/>
  <c r="K2077" i="2" s="1"/>
  <c r="J2078" i="2"/>
  <c r="K2078" i="2" s="1"/>
  <c r="J2079" i="2"/>
  <c r="K2079" i="2" s="1"/>
  <c r="J2080" i="2"/>
  <c r="K2080" i="2" s="1"/>
  <c r="J2081" i="2"/>
  <c r="K2081" i="2" s="1"/>
  <c r="J2082" i="2"/>
  <c r="K2082" i="2" s="1"/>
  <c r="J2083" i="2"/>
  <c r="K2083" i="2" s="1"/>
  <c r="J2084" i="2"/>
  <c r="K2084" i="2" s="1"/>
  <c r="J2085" i="2"/>
  <c r="K2085" i="2" s="1"/>
  <c r="J2086" i="2"/>
  <c r="K2086" i="2" s="1"/>
  <c r="J2087" i="2"/>
  <c r="K2087" i="2" s="1"/>
  <c r="J2088" i="2"/>
  <c r="K2088" i="2" s="1"/>
  <c r="J2089" i="2"/>
  <c r="K2089" i="2" s="1"/>
  <c r="J2090" i="2"/>
  <c r="K2090" i="2" s="1"/>
  <c r="J2091" i="2"/>
  <c r="K2091" i="2" s="1"/>
  <c r="J2092" i="2"/>
  <c r="K2092" i="2" s="1"/>
  <c r="J2093" i="2"/>
  <c r="K2093" i="2" s="1"/>
  <c r="J2094" i="2"/>
  <c r="K2094" i="2" s="1"/>
  <c r="J2095" i="2"/>
  <c r="K2095" i="2" s="1"/>
  <c r="J2096" i="2"/>
  <c r="K2096" i="2" s="1"/>
  <c r="J2097" i="2"/>
  <c r="K2097" i="2" s="1"/>
  <c r="J2098" i="2"/>
  <c r="K2098" i="2" s="1"/>
  <c r="J2099" i="2"/>
  <c r="K2099" i="2" s="1"/>
  <c r="J2100" i="2"/>
  <c r="K2100" i="2" s="1"/>
  <c r="J2101" i="2"/>
  <c r="K2101" i="2" s="1"/>
  <c r="J2102" i="2"/>
  <c r="K2102" i="2" s="1"/>
  <c r="J2103" i="2"/>
  <c r="K2103" i="2" s="1"/>
  <c r="J2104" i="2"/>
  <c r="K2104" i="2" s="1"/>
  <c r="J2105" i="2"/>
  <c r="K2105" i="2" s="1"/>
  <c r="J2106" i="2"/>
  <c r="K2106" i="2" s="1"/>
  <c r="J2107" i="2"/>
  <c r="K2107" i="2" s="1"/>
  <c r="J2108" i="2"/>
  <c r="K2108" i="2" s="1"/>
  <c r="J2109" i="2"/>
  <c r="K2109" i="2" s="1"/>
  <c r="J2110" i="2"/>
  <c r="K2110" i="2" s="1"/>
  <c r="J2111" i="2"/>
  <c r="K2111" i="2" s="1"/>
  <c r="J2112" i="2"/>
  <c r="K2112" i="2" s="1"/>
  <c r="J2113" i="2"/>
  <c r="K2113" i="2" s="1"/>
  <c r="J2116" i="2"/>
  <c r="K2116" i="2" s="1"/>
  <c r="J2117" i="2"/>
  <c r="K2117" i="2" s="1"/>
  <c r="J2118" i="2"/>
  <c r="K2118" i="2" s="1"/>
  <c r="J2119" i="2"/>
  <c r="K2119" i="2" s="1"/>
  <c r="J2120" i="2"/>
  <c r="K2120" i="2" s="1"/>
  <c r="J2121" i="2"/>
  <c r="K2121" i="2" s="1"/>
  <c r="J2122" i="2"/>
  <c r="K2122" i="2" s="1"/>
  <c r="J2123" i="2"/>
  <c r="K2123" i="2" s="1"/>
  <c r="J2124" i="2"/>
  <c r="K2124" i="2" s="1"/>
  <c r="J2125" i="2"/>
  <c r="K2125" i="2" s="1"/>
  <c r="J2126" i="2"/>
  <c r="K2126" i="2" s="1"/>
  <c r="J2127" i="2"/>
  <c r="K2127" i="2" s="1"/>
  <c r="J2128" i="2"/>
  <c r="K2128" i="2" s="1"/>
  <c r="J2129" i="2"/>
  <c r="K2129" i="2" s="1"/>
  <c r="J2130" i="2"/>
  <c r="K2130" i="2" s="1"/>
  <c r="J2131" i="2"/>
  <c r="K2131" i="2" s="1"/>
  <c r="J2132" i="2"/>
  <c r="K2132" i="2" s="1"/>
  <c r="J2133" i="2"/>
  <c r="K2133" i="2" s="1"/>
  <c r="J2134" i="2"/>
  <c r="K2134" i="2" s="1"/>
  <c r="J2135" i="2"/>
  <c r="K2135" i="2" s="1"/>
  <c r="J2136" i="2"/>
  <c r="K2136" i="2" s="1"/>
  <c r="J2137" i="2"/>
  <c r="K2137" i="2" s="1"/>
  <c r="J2138" i="2"/>
  <c r="K2138" i="2" s="1"/>
  <c r="J2139" i="2"/>
  <c r="K2139" i="2" s="1"/>
  <c r="J2140" i="2"/>
  <c r="K2140" i="2" s="1"/>
  <c r="J2141" i="2"/>
  <c r="K2141" i="2" s="1"/>
  <c r="J2142" i="2"/>
  <c r="K2142" i="2" s="1"/>
  <c r="J2143" i="2"/>
  <c r="K2143" i="2" s="1"/>
  <c r="J2144" i="2"/>
  <c r="K2144" i="2" s="1"/>
  <c r="J2145" i="2"/>
  <c r="K2145" i="2" s="1"/>
  <c r="J2146" i="2"/>
  <c r="K2146" i="2" s="1"/>
  <c r="J2147" i="2"/>
  <c r="K2147" i="2" s="1"/>
  <c r="J2148" i="2"/>
  <c r="K2148" i="2" s="1"/>
  <c r="J2149" i="2"/>
  <c r="K2149" i="2" s="1"/>
  <c r="J2150" i="2"/>
  <c r="K2150" i="2" s="1"/>
  <c r="J2151" i="2"/>
  <c r="K2151" i="2" s="1"/>
  <c r="J2152" i="2"/>
  <c r="K2152" i="2" s="1"/>
  <c r="J2153" i="2"/>
  <c r="K2153" i="2" s="1"/>
  <c r="J2154" i="2"/>
  <c r="K2154" i="2" s="1"/>
  <c r="J2155" i="2"/>
  <c r="K2155" i="2" s="1"/>
  <c r="J2156" i="2"/>
  <c r="K2156" i="2" s="1"/>
  <c r="J2157" i="2"/>
  <c r="K2157" i="2" s="1"/>
  <c r="J2158" i="2"/>
  <c r="K2158" i="2" s="1"/>
  <c r="J2159" i="2"/>
  <c r="K2159" i="2" s="1"/>
  <c r="J2160" i="2"/>
  <c r="K2160" i="2" s="1"/>
  <c r="J2161" i="2"/>
  <c r="K2161" i="2" s="1"/>
  <c r="J2162" i="2"/>
  <c r="K2162" i="2" s="1"/>
  <c r="J2163" i="2"/>
  <c r="K2163" i="2" s="1"/>
  <c r="J2164" i="2"/>
  <c r="K2164" i="2" s="1"/>
  <c r="J2165" i="2"/>
  <c r="K2165" i="2" s="1"/>
  <c r="J2166" i="2"/>
  <c r="K2166" i="2" s="1"/>
  <c r="J2167" i="2"/>
  <c r="K2167" i="2" s="1"/>
  <c r="J2168" i="2"/>
  <c r="K2168" i="2" s="1"/>
  <c r="J2169" i="2"/>
  <c r="K2169" i="2" s="1"/>
  <c r="J2170" i="2"/>
  <c r="K2170" i="2" s="1"/>
  <c r="J2171" i="2"/>
  <c r="K2171" i="2" s="1"/>
  <c r="J2172" i="2"/>
  <c r="K2172" i="2" s="1"/>
  <c r="J2173" i="2"/>
  <c r="K2173" i="2" s="1"/>
  <c r="J2174" i="2"/>
  <c r="K2174" i="2" s="1"/>
  <c r="J2175" i="2"/>
  <c r="K2175" i="2" s="1"/>
  <c r="J2176" i="2"/>
  <c r="K2176" i="2" s="1"/>
  <c r="J2177" i="2"/>
  <c r="K2177" i="2" s="1"/>
  <c r="J2178" i="2"/>
  <c r="K2178" i="2" s="1"/>
  <c r="J2179" i="2"/>
  <c r="K2179" i="2" s="1"/>
  <c r="J2181" i="2"/>
  <c r="K2181" i="2" s="1"/>
  <c r="J2182" i="2"/>
  <c r="K2182" i="2" s="1"/>
  <c r="J2183" i="2"/>
  <c r="K2183" i="2" s="1"/>
  <c r="J2184" i="2"/>
  <c r="K2184" i="2" s="1"/>
  <c r="J2185" i="2"/>
  <c r="K2185" i="2" s="1"/>
  <c r="J2186" i="2"/>
  <c r="K2186" i="2" s="1"/>
  <c r="J2187" i="2"/>
  <c r="K2187" i="2" s="1"/>
  <c r="J2188" i="2"/>
  <c r="K2188" i="2" s="1"/>
  <c r="J2189" i="2"/>
  <c r="K2189" i="2" s="1"/>
  <c r="J2190" i="2"/>
  <c r="K2190" i="2" s="1"/>
  <c r="J2191" i="2"/>
  <c r="K2191" i="2" s="1"/>
  <c r="J2192" i="2"/>
  <c r="K2192" i="2" s="1"/>
  <c r="J2193" i="2"/>
  <c r="K2193" i="2" s="1"/>
  <c r="J2194" i="2"/>
  <c r="K2194" i="2" s="1"/>
  <c r="J2195" i="2"/>
  <c r="K2195" i="2" s="1"/>
  <c r="J2196" i="2"/>
  <c r="K2196" i="2" s="1"/>
  <c r="J2197" i="2"/>
  <c r="K2197" i="2" s="1"/>
  <c r="J2198" i="2"/>
  <c r="K2198" i="2" s="1"/>
  <c r="J2199" i="2"/>
  <c r="K2199" i="2" s="1"/>
  <c r="J2200" i="2"/>
  <c r="K2200" i="2" s="1"/>
  <c r="J2201" i="2"/>
  <c r="K2201" i="2" s="1"/>
  <c r="J2202" i="2"/>
  <c r="K2202" i="2" s="1"/>
  <c r="J2203" i="2"/>
  <c r="K2203" i="2" s="1"/>
  <c r="J2204" i="2"/>
  <c r="K2204" i="2" s="1"/>
  <c r="J2205" i="2"/>
  <c r="K2205" i="2" s="1"/>
  <c r="J2206" i="2"/>
  <c r="K2206" i="2" s="1"/>
  <c r="J2207" i="2"/>
  <c r="K2207" i="2" s="1"/>
  <c r="J2208" i="2"/>
  <c r="K2208" i="2" s="1"/>
  <c r="J2209" i="2"/>
  <c r="K2209" i="2" s="1"/>
  <c r="J2210" i="2"/>
  <c r="K2210" i="2" s="1"/>
  <c r="J2211" i="2"/>
  <c r="K2211" i="2" s="1"/>
  <c r="J2212" i="2"/>
  <c r="K2212" i="2" s="1"/>
  <c r="J2213" i="2"/>
  <c r="K2213" i="2" s="1"/>
  <c r="J2214" i="2"/>
  <c r="K2214" i="2" s="1"/>
  <c r="J2215" i="2"/>
  <c r="K2215" i="2" s="1"/>
  <c r="J2217" i="2"/>
  <c r="K2217" i="2" s="1"/>
  <c r="J2218" i="2"/>
  <c r="K2218" i="2" s="1"/>
  <c r="J2219" i="2"/>
  <c r="K2219" i="2" s="1"/>
  <c r="J2220" i="2"/>
  <c r="K2220" i="2" s="1"/>
  <c r="J2221" i="2"/>
  <c r="K2221" i="2" s="1"/>
  <c r="J2222" i="2"/>
  <c r="K2222" i="2" s="1"/>
  <c r="J2223" i="2"/>
  <c r="K2223" i="2" s="1"/>
  <c r="J2225" i="2"/>
  <c r="K2225" i="2" s="1"/>
  <c r="J2227" i="2"/>
  <c r="K2227" i="2" s="1"/>
  <c r="J2228" i="2"/>
  <c r="K2228" i="2" s="1"/>
  <c r="J2229" i="2"/>
  <c r="K2229" i="2" s="1"/>
  <c r="J2230" i="2"/>
  <c r="K2230" i="2" s="1"/>
  <c r="J2231" i="2"/>
  <c r="K2231" i="2" s="1"/>
  <c r="J2232" i="2"/>
  <c r="K2232" i="2" s="1"/>
  <c r="J2233" i="2"/>
  <c r="K2233" i="2" s="1"/>
  <c r="J2234" i="2"/>
  <c r="K2234" i="2" s="1"/>
  <c r="J2235" i="2"/>
  <c r="K2235" i="2" s="1"/>
  <c r="J2236" i="2"/>
  <c r="K2236" i="2" s="1"/>
  <c r="J2237" i="2"/>
  <c r="K2237" i="2" s="1"/>
  <c r="J2238" i="2"/>
  <c r="K2238" i="2" s="1"/>
  <c r="J2239" i="2"/>
  <c r="K2239" i="2" s="1"/>
  <c r="J2240" i="2"/>
  <c r="K2240" i="2" s="1"/>
  <c r="J2241" i="2"/>
  <c r="K2241" i="2" s="1"/>
  <c r="J2242" i="2"/>
  <c r="K2242" i="2" s="1"/>
  <c r="J2243" i="2"/>
  <c r="K2243" i="2" s="1"/>
  <c r="J2244" i="2"/>
  <c r="K2244" i="2" s="1"/>
  <c r="J2245" i="2"/>
  <c r="K2245" i="2" s="1"/>
  <c r="J2246" i="2"/>
  <c r="K2246" i="2" s="1"/>
  <c r="J2247" i="2"/>
  <c r="K2247" i="2" s="1"/>
  <c r="J2248" i="2"/>
  <c r="K2248" i="2" s="1"/>
  <c r="J2249" i="2"/>
  <c r="K2249" i="2" s="1"/>
  <c r="J2250" i="2"/>
  <c r="K2250" i="2" s="1"/>
  <c r="J2251" i="2"/>
  <c r="K2251" i="2" s="1"/>
  <c r="J2252" i="2"/>
  <c r="K2252" i="2" s="1"/>
  <c r="J2253" i="2"/>
  <c r="K2253" i="2" s="1"/>
  <c r="J2254" i="2"/>
  <c r="K2254" i="2" s="1"/>
  <c r="J2255" i="2"/>
  <c r="K2255" i="2" s="1"/>
  <c r="J2256" i="2"/>
  <c r="K2256" i="2" s="1"/>
  <c r="J2257" i="2"/>
  <c r="K2257" i="2" s="1"/>
  <c r="J2258" i="2"/>
  <c r="K2258" i="2" s="1"/>
  <c r="J2259" i="2"/>
  <c r="K2259" i="2" s="1"/>
  <c r="J2260" i="2"/>
  <c r="K2260" i="2" s="1"/>
  <c r="J2261" i="2"/>
  <c r="K2261" i="2" s="1"/>
  <c r="J2262" i="2"/>
  <c r="K2262" i="2" s="1"/>
  <c r="J2263" i="2"/>
  <c r="K2263" i="2" s="1"/>
  <c r="J2264" i="2"/>
  <c r="K2264" i="2" s="1"/>
  <c r="J2265" i="2"/>
  <c r="K2265" i="2" s="1"/>
  <c r="J2266" i="2"/>
  <c r="K2266" i="2" s="1"/>
  <c r="J2267" i="2"/>
  <c r="K2267" i="2" s="1"/>
  <c r="J2268" i="2"/>
  <c r="K2268" i="2" s="1"/>
  <c r="J2269" i="2"/>
  <c r="K2269" i="2" s="1"/>
  <c r="J2270" i="2"/>
  <c r="K2270" i="2" s="1"/>
  <c r="J2271" i="2"/>
  <c r="K2271" i="2" s="1"/>
  <c r="J2272" i="2"/>
  <c r="K2272" i="2" s="1"/>
  <c r="J2273" i="2"/>
  <c r="K2273" i="2" s="1"/>
  <c r="J2274" i="2"/>
  <c r="K2274" i="2" s="1"/>
  <c r="J2275" i="2"/>
  <c r="K2275" i="2" s="1"/>
  <c r="J2276" i="2"/>
  <c r="K2276" i="2" s="1"/>
  <c r="J2277" i="2"/>
  <c r="K2277" i="2" s="1"/>
  <c r="J2278" i="2"/>
  <c r="K2278" i="2" s="1"/>
  <c r="J2279" i="2"/>
  <c r="K2279" i="2" s="1"/>
  <c r="J2280" i="2"/>
  <c r="K2280" i="2" s="1"/>
  <c r="J2281" i="2"/>
  <c r="K2281" i="2" s="1"/>
  <c r="J2282" i="2"/>
  <c r="K2282" i="2" s="1"/>
  <c r="J2284" i="2"/>
  <c r="K2284" i="2" s="1"/>
  <c r="J2285" i="2"/>
  <c r="K2285" i="2" s="1"/>
  <c r="J2286" i="2"/>
  <c r="K2286" i="2" s="1"/>
  <c r="J2287" i="2"/>
  <c r="K2287" i="2" s="1"/>
  <c r="J2288" i="2"/>
  <c r="K2288" i="2" s="1"/>
  <c r="J2290" i="2"/>
  <c r="K2290" i="2" s="1"/>
  <c r="J2291" i="2"/>
  <c r="K2291" i="2" s="1"/>
  <c r="J2292" i="2"/>
  <c r="K2292" i="2" s="1"/>
  <c r="J2293" i="2"/>
  <c r="K2293" i="2" s="1"/>
  <c r="J2294" i="2"/>
  <c r="K2294" i="2" s="1"/>
  <c r="J2295" i="2"/>
  <c r="K2295" i="2" s="1"/>
  <c r="J2296" i="2"/>
  <c r="K2296" i="2" s="1"/>
  <c r="J2297" i="2"/>
  <c r="K2297" i="2" s="1"/>
  <c r="J2298" i="2"/>
  <c r="K2298" i="2" s="1"/>
  <c r="J2299" i="2"/>
  <c r="K2299" i="2" s="1"/>
  <c r="J2300" i="2"/>
  <c r="K2300" i="2" s="1"/>
  <c r="J2301" i="2"/>
  <c r="K2301" i="2" s="1"/>
  <c r="J2302" i="2"/>
  <c r="K2302" i="2" s="1"/>
  <c r="J2303" i="2"/>
  <c r="K2303" i="2" s="1"/>
  <c r="J2305" i="2"/>
  <c r="K2305" i="2" s="1"/>
  <c r="J2306" i="2"/>
  <c r="K2306" i="2" s="1"/>
  <c r="J2307" i="2"/>
  <c r="K2307" i="2" s="1"/>
  <c r="J2308" i="2"/>
  <c r="K2308" i="2" s="1"/>
  <c r="J2309" i="2"/>
  <c r="K2309" i="2" s="1"/>
  <c r="J2310" i="2"/>
  <c r="K2310" i="2" s="1"/>
  <c r="J2311" i="2"/>
  <c r="K2311" i="2" s="1"/>
  <c r="J2312" i="2"/>
  <c r="K2312" i="2" s="1"/>
  <c r="J2313" i="2"/>
  <c r="K2313" i="2" s="1"/>
  <c r="J2314" i="2"/>
  <c r="K2314" i="2" s="1"/>
  <c r="J2315" i="2"/>
  <c r="K2315" i="2" s="1"/>
  <c r="J2316" i="2"/>
  <c r="K2316" i="2" s="1"/>
  <c r="J2317" i="2"/>
  <c r="K2317" i="2" s="1"/>
  <c r="J2318" i="2"/>
  <c r="K2318" i="2" s="1"/>
  <c r="J2319" i="2"/>
  <c r="K2319" i="2" s="1"/>
  <c r="J2320" i="2"/>
  <c r="K2320" i="2" s="1"/>
  <c r="J2321" i="2"/>
  <c r="K2321" i="2" s="1"/>
  <c r="J2323" i="2"/>
  <c r="K2323" i="2" s="1"/>
  <c r="J2325" i="2"/>
  <c r="K2325" i="2" s="1"/>
  <c r="J2326" i="2"/>
  <c r="K2326" i="2" s="1"/>
  <c r="J2327" i="2"/>
  <c r="K2327" i="2" s="1"/>
  <c r="J2328" i="2"/>
  <c r="K2328" i="2" s="1"/>
  <c r="J2329" i="2"/>
  <c r="K2329" i="2" s="1"/>
  <c r="J2330" i="2"/>
  <c r="K2330" i="2" s="1"/>
  <c r="J2331" i="2"/>
  <c r="K2331" i="2" s="1"/>
  <c r="J2332" i="2"/>
  <c r="K2332" i="2" s="1"/>
  <c r="J2333" i="2"/>
  <c r="K2333" i="2" s="1"/>
  <c r="J2334" i="2"/>
  <c r="K2334" i="2" s="1"/>
  <c r="J2335" i="2"/>
  <c r="K2335" i="2" s="1"/>
  <c r="J2336" i="2"/>
  <c r="K2336" i="2" s="1"/>
  <c r="J2337" i="2"/>
  <c r="K2337" i="2" s="1"/>
  <c r="J2338" i="2"/>
  <c r="K2338" i="2" s="1"/>
  <c r="J2339" i="2"/>
  <c r="K2339" i="2" s="1"/>
  <c r="J2341" i="2"/>
  <c r="K2341" i="2" s="1"/>
  <c r="J2343" i="2"/>
  <c r="K2343" i="2" s="1"/>
  <c r="J2344" i="2"/>
  <c r="K2344" i="2" s="1"/>
  <c r="J2345" i="2"/>
  <c r="K2345" i="2" s="1"/>
  <c r="J2346" i="2"/>
  <c r="K2346" i="2" s="1"/>
  <c r="J2347" i="2"/>
  <c r="K2347" i="2" s="1"/>
  <c r="J2348" i="2"/>
  <c r="K2348" i="2" s="1"/>
  <c r="J2349" i="2"/>
  <c r="K2349" i="2" s="1"/>
  <c r="J2350" i="2"/>
  <c r="K2350" i="2" s="1"/>
  <c r="J2351" i="2"/>
  <c r="K2351" i="2" s="1"/>
  <c r="J2352" i="2"/>
  <c r="K2352" i="2" s="1"/>
  <c r="J2353" i="2"/>
  <c r="K2353" i="2" s="1"/>
  <c r="J2354" i="2"/>
  <c r="K2354" i="2" s="1"/>
  <c r="J2355" i="2"/>
  <c r="K2355" i="2" s="1"/>
  <c r="J2356" i="2"/>
  <c r="K2356" i="2" s="1"/>
  <c r="J2357" i="2"/>
  <c r="K2357" i="2" s="1"/>
  <c r="J2358" i="2"/>
  <c r="K2358" i="2" s="1"/>
  <c r="J2359" i="2"/>
  <c r="K2359" i="2" s="1"/>
  <c r="J2360" i="2"/>
  <c r="K2360" i="2" s="1"/>
  <c r="J2361" i="2"/>
  <c r="K2361" i="2" s="1"/>
  <c r="J2362" i="2"/>
  <c r="K2362" i="2" s="1"/>
  <c r="J2363" i="2"/>
  <c r="K2363" i="2" s="1"/>
  <c r="J2364" i="2"/>
  <c r="K2364" i="2" s="1"/>
  <c r="J2365" i="2"/>
  <c r="K2365" i="2" s="1"/>
  <c r="J2366" i="2"/>
  <c r="K2366" i="2" s="1"/>
  <c r="J2367" i="2"/>
  <c r="K2367" i="2" s="1"/>
  <c r="J2368" i="2"/>
  <c r="K2368" i="2" s="1"/>
  <c r="J2369" i="2"/>
  <c r="K2369" i="2" s="1"/>
  <c r="J2370" i="2"/>
  <c r="K2370" i="2" s="1"/>
  <c r="J2371" i="2"/>
  <c r="K2371" i="2" s="1"/>
  <c r="J2372" i="2"/>
  <c r="K2372" i="2" s="1"/>
  <c r="J2373" i="2"/>
  <c r="K2373" i="2" s="1"/>
  <c r="J2374" i="2"/>
  <c r="K2374" i="2" s="1"/>
  <c r="J2375" i="2"/>
  <c r="K2375" i="2" s="1"/>
  <c r="J2376" i="2"/>
  <c r="K2376" i="2" s="1"/>
  <c r="J2377" i="2"/>
  <c r="K2377" i="2" s="1"/>
  <c r="J2378" i="2"/>
  <c r="K2378" i="2" s="1"/>
  <c r="J2379" i="2"/>
  <c r="K2379" i="2" s="1"/>
  <c r="J2380" i="2"/>
  <c r="K2380" i="2" s="1"/>
  <c r="J2381" i="2"/>
  <c r="K2381" i="2" s="1"/>
  <c r="J2382" i="2"/>
  <c r="K2382" i="2" s="1"/>
  <c r="J2383" i="2"/>
  <c r="K2383" i="2" s="1"/>
  <c r="J2384" i="2"/>
  <c r="K2384" i="2" s="1"/>
  <c r="J2385" i="2"/>
  <c r="K2385" i="2" s="1"/>
  <c r="J2386" i="2"/>
  <c r="K2386" i="2" s="1"/>
  <c r="J2387" i="2"/>
  <c r="K2387" i="2" s="1"/>
  <c r="J2388" i="2"/>
  <c r="K2388" i="2" s="1"/>
  <c r="J2389" i="2"/>
  <c r="K2389" i="2" s="1"/>
  <c r="J2390" i="2"/>
  <c r="K2390" i="2" s="1"/>
  <c r="J2391" i="2"/>
  <c r="K2391" i="2" s="1"/>
  <c r="J2392" i="2"/>
  <c r="K2392" i="2" s="1"/>
  <c r="J2393" i="2"/>
  <c r="K2393" i="2" s="1"/>
  <c r="J2394" i="2"/>
  <c r="K2394" i="2" s="1"/>
  <c r="J2395" i="2"/>
  <c r="K2395" i="2" s="1"/>
  <c r="J2396" i="2"/>
  <c r="K2396" i="2" s="1"/>
  <c r="J2397" i="2"/>
  <c r="K2397" i="2" s="1"/>
  <c r="J2398" i="2"/>
  <c r="K2398" i="2" s="1"/>
  <c r="J2399" i="2"/>
  <c r="K2399" i="2" s="1"/>
  <c r="J2400" i="2"/>
  <c r="K2400" i="2" s="1"/>
  <c r="J2401" i="2"/>
  <c r="K2401" i="2" s="1"/>
  <c r="J2402" i="2"/>
  <c r="K2402" i="2" s="1"/>
  <c r="J2403" i="2"/>
  <c r="K2403" i="2" s="1"/>
  <c r="J2404" i="2"/>
  <c r="K2404" i="2" s="1"/>
  <c r="J2405" i="2"/>
  <c r="K2405" i="2" s="1"/>
  <c r="J2406" i="2"/>
  <c r="K2406" i="2" s="1"/>
  <c r="J2407" i="2"/>
  <c r="K2407" i="2" s="1"/>
  <c r="J2408" i="2"/>
  <c r="K2408" i="2" s="1"/>
  <c r="J2409" i="2"/>
  <c r="K2409" i="2" s="1"/>
  <c r="J2410" i="2"/>
  <c r="K2410" i="2" s="1"/>
  <c r="J2411" i="2"/>
  <c r="K2411" i="2" s="1"/>
  <c r="J2412" i="2"/>
  <c r="K2412" i="2" s="1"/>
  <c r="J2413" i="2"/>
  <c r="K2413" i="2" s="1"/>
  <c r="J2414" i="2"/>
  <c r="K2414" i="2" s="1"/>
  <c r="J2415" i="2"/>
  <c r="K2415" i="2" s="1"/>
  <c r="J2416" i="2"/>
  <c r="K2416" i="2" s="1"/>
  <c r="J2417" i="2"/>
  <c r="K2417" i="2" s="1"/>
  <c r="J2418" i="2"/>
  <c r="K2418" i="2" s="1"/>
  <c r="J2419" i="2"/>
  <c r="K2419" i="2" s="1"/>
  <c r="J2420" i="2"/>
  <c r="K2420" i="2" s="1"/>
  <c r="J2421" i="2"/>
  <c r="K2421" i="2" s="1"/>
  <c r="J2422" i="2"/>
  <c r="K2422" i="2" s="1"/>
  <c r="J2423" i="2"/>
  <c r="K2423" i="2" s="1"/>
  <c r="J2424" i="2"/>
  <c r="K2424" i="2" s="1"/>
  <c r="J2425" i="2"/>
  <c r="K2425" i="2" s="1"/>
  <c r="J2426" i="2"/>
  <c r="K2426" i="2" s="1"/>
  <c r="J2427" i="2"/>
  <c r="K2427" i="2" s="1"/>
  <c r="J2428" i="2"/>
  <c r="K2428" i="2" s="1"/>
  <c r="J2429" i="2"/>
  <c r="K2429" i="2" s="1"/>
  <c r="J2430" i="2"/>
  <c r="K2430" i="2" s="1"/>
  <c r="J2431" i="2"/>
  <c r="K2431" i="2" s="1"/>
  <c r="J2432" i="2"/>
  <c r="K2432" i="2" s="1"/>
  <c r="J2433" i="2"/>
  <c r="K2433" i="2" s="1"/>
  <c r="J2435" i="2"/>
  <c r="K2435" i="2" s="1"/>
  <c r="J2436" i="2"/>
  <c r="K2436" i="2" s="1"/>
  <c r="J2437" i="2"/>
  <c r="K2437" i="2" s="1"/>
  <c r="J2438" i="2"/>
  <c r="K2438" i="2" s="1"/>
  <c r="J2442" i="2"/>
  <c r="K2442" i="2" s="1"/>
  <c r="J2443" i="2"/>
  <c r="K2443" i="2" s="1"/>
  <c r="J2444" i="2"/>
  <c r="K2444" i="2" s="1"/>
  <c r="J2445" i="2"/>
  <c r="K2445" i="2" s="1"/>
  <c r="J2446" i="2"/>
  <c r="K2446" i="2" s="1"/>
  <c r="J2447" i="2"/>
  <c r="K2447" i="2" s="1"/>
  <c r="J2448" i="2"/>
  <c r="K2448" i="2" s="1"/>
  <c r="J2449" i="2"/>
  <c r="K2449" i="2" s="1"/>
  <c r="J2450" i="2"/>
  <c r="K2450" i="2" s="1"/>
  <c r="J2451" i="2"/>
  <c r="K2451" i="2" s="1"/>
  <c r="J2452" i="2"/>
  <c r="K2452" i="2" s="1"/>
  <c r="J2453" i="2"/>
  <c r="K2453" i="2" s="1"/>
  <c r="J2454" i="2"/>
  <c r="K2454" i="2" s="1"/>
  <c r="J2455" i="2"/>
  <c r="K2455" i="2" s="1"/>
  <c r="J2456" i="2"/>
  <c r="K2456" i="2" s="1"/>
  <c r="J2457" i="2"/>
  <c r="K2457" i="2" s="1"/>
  <c r="J2458" i="2"/>
  <c r="K2458" i="2" s="1"/>
  <c r="J2459" i="2"/>
  <c r="K2459" i="2" s="1"/>
  <c r="J2460" i="2"/>
  <c r="K2460" i="2" s="1"/>
  <c r="J2461" i="2"/>
  <c r="K2461" i="2" s="1"/>
  <c r="J2462" i="2"/>
  <c r="K2462" i="2" s="1"/>
  <c r="J2463" i="2"/>
  <c r="K2463" i="2" s="1"/>
  <c r="J2464" i="2"/>
  <c r="K2464" i="2" s="1"/>
  <c r="J2465" i="2"/>
  <c r="K2465" i="2" s="1"/>
  <c r="J2466" i="2"/>
  <c r="K2466" i="2" s="1"/>
  <c r="J2467" i="2"/>
  <c r="K2467" i="2" s="1"/>
  <c r="J2468" i="2"/>
  <c r="K2468" i="2" s="1"/>
  <c r="J2469" i="2"/>
  <c r="K2469" i="2" s="1"/>
  <c r="J2470" i="2"/>
  <c r="K2470" i="2" s="1"/>
  <c r="J2471" i="2"/>
  <c r="K2471" i="2" s="1"/>
  <c r="J2472" i="2"/>
  <c r="K2472" i="2" s="1"/>
  <c r="J2473" i="2"/>
  <c r="K2473" i="2" s="1"/>
  <c r="J2474" i="2"/>
  <c r="K2474" i="2" s="1"/>
  <c r="J2475" i="2"/>
  <c r="K2475" i="2" s="1"/>
  <c r="J2476" i="2"/>
  <c r="K2476" i="2" s="1"/>
  <c r="J2477" i="2"/>
  <c r="K2477" i="2" s="1"/>
  <c r="J2478" i="2"/>
  <c r="K2478" i="2" s="1"/>
  <c r="J2479" i="2"/>
  <c r="K2479" i="2" s="1"/>
  <c r="J2480" i="2"/>
  <c r="K2480" i="2" s="1"/>
  <c r="J2481" i="2"/>
  <c r="K2481" i="2" s="1"/>
  <c r="J2482" i="2"/>
  <c r="K2482" i="2" s="1"/>
  <c r="J2483" i="2"/>
  <c r="K2483" i="2" s="1"/>
  <c r="J2484" i="2"/>
  <c r="K2484" i="2" s="1"/>
  <c r="J2485" i="2"/>
  <c r="K2485" i="2" s="1"/>
  <c r="J2487" i="2"/>
  <c r="K2487" i="2" s="1"/>
  <c r="J2488" i="2"/>
  <c r="K2488" i="2" s="1"/>
  <c r="J2489" i="2"/>
  <c r="K2489" i="2" s="1"/>
  <c r="J2490" i="2"/>
  <c r="K2490" i="2" s="1"/>
  <c r="J2491" i="2"/>
  <c r="K2491" i="2" s="1"/>
  <c r="J2492" i="2"/>
  <c r="K2492" i="2" s="1"/>
  <c r="J2493" i="2"/>
  <c r="K2493" i="2" s="1"/>
  <c r="J2494" i="2"/>
  <c r="K2494" i="2" s="1"/>
  <c r="J2495" i="2"/>
  <c r="K2495" i="2" s="1"/>
  <c r="J2496" i="2"/>
  <c r="K2496" i="2" s="1"/>
  <c r="J2497" i="2"/>
  <c r="K2497" i="2" s="1"/>
  <c r="J2498" i="2"/>
  <c r="K2498" i="2" s="1"/>
  <c r="J2499" i="2"/>
  <c r="K2499" i="2" s="1"/>
  <c r="J2500" i="2"/>
  <c r="K2500" i="2" s="1"/>
  <c r="J2501" i="2"/>
  <c r="K2501" i="2" s="1"/>
  <c r="J2502" i="2"/>
  <c r="K2502" i="2" s="1"/>
  <c r="J2503" i="2"/>
  <c r="K2503" i="2" s="1"/>
  <c r="J2504" i="2"/>
  <c r="K2504" i="2" s="1"/>
  <c r="J2505" i="2"/>
  <c r="K2505" i="2" s="1"/>
  <c r="J2506" i="2"/>
  <c r="K2506" i="2" s="1"/>
  <c r="J2507" i="2"/>
  <c r="K2507" i="2" s="1"/>
  <c r="J2508" i="2"/>
  <c r="K2508" i="2" s="1"/>
  <c r="J2509" i="2"/>
  <c r="K2509" i="2" s="1"/>
  <c r="J2510" i="2"/>
  <c r="K2510" i="2" s="1"/>
  <c r="J2511" i="2"/>
  <c r="K2511" i="2" s="1"/>
  <c r="J2512" i="2"/>
  <c r="K2512" i="2" s="1"/>
  <c r="J2513" i="2"/>
  <c r="K2513" i="2" s="1"/>
  <c r="J2514" i="2"/>
  <c r="K2514" i="2" s="1"/>
  <c r="J2515" i="2"/>
  <c r="K2515" i="2" s="1"/>
  <c r="J2516" i="2"/>
  <c r="K2516" i="2" s="1"/>
  <c r="J2517" i="2"/>
  <c r="K2517" i="2" s="1"/>
  <c r="J2518" i="2"/>
  <c r="K2518" i="2" s="1"/>
  <c r="J2519" i="2"/>
  <c r="K2519" i="2" s="1"/>
  <c r="J2520" i="2"/>
  <c r="K2520" i="2" s="1"/>
  <c r="J2521" i="2"/>
  <c r="K2521" i="2" s="1"/>
  <c r="J2522" i="2"/>
  <c r="K2522" i="2" s="1"/>
  <c r="J2523" i="2"/>
  <c r="K2523" i="2" s="1"/>
  <c r="J2524" i="2"/>
  <c r="K2524" i="2" s="1"/>
  <c r="J2525" i="2"/>
  <c r="K2525" i="2" s="1"/>
  <c r="J2526" i="2"/>
  <c r="K2526" i="2" s="1"/>
  <c r="J2527" i="2"/>
  <c r="K2527" i="2" s="1"/>
  <c r="J2528" i="2"/>
  <c r="K2528" i="2" s="1"/>
  <c r="J2529" i="2"/>
  <c r="K2529" i="2" s="1"/>
  <c r="J2530" i="2"/>
  <c r="K2530" i="2" s="1"/>
  <c r="J2531" i="2"/>
  <c r="K2531" i="2" s="1"/>
  <c r="J2532" i="2"/>
  <c r="K2532" i="2" s="1"/>
  <c r="J2533" i="2"/>
  <c r="K2533" i="2" s="1"/>
  <c r="J2534" i="2"/>
  <c r="K2534" i="2" s="1"/>
  <c r="J2535" i="2"/>
  <c r="K2535" i="2" s="1"/>
  <c r="J2536" i="2"/>
  <c r="K2536" i="2" s="1"/>
  <c r="J2537" i="2"/>
  <c r="K2537" i="2" s="1"/>
  <c r="J2538" i="2"/>
  <c r="K2538" i="2" s="1"/>
  <c r="J2539" i="2"/>
  <c r="K2539" i="2" s="1"/>
  <c r="J2540" i="2"/>
  <c r="K2540" i="2" s="1"/>
  <c r="J2541" i="2"/>
  <c r="K2541" i="2" s="1"/>
  <c r="J2542" i="2"/>
  <c r="K2542" i="2" s="1"/>
  <c r="J2543" i="2"/>
  <c r="K2543" i="2" s="1"/>
  <c r="J2544" i="2"/>
  <c r="K2544" i="2" s="1"/>
  <c r="J2545" i="2"/>
  <c r="K2545" i="2" s="1"/>
  <c r="J2546" i="2"/>
  <c r="K2546" i="2" s="1"/>
  <c r="J2547" i="2"/>
  <c r="K2547" i="2" s="1"/>
  <c r="J2548" i="2"/>
  <c r="K2548" i="2" s="1"/>
  <c r="J2549" i="2"/>
  <c r="K2549" i="2" s="1"/>
  <c r="J2550" i="2"/>
  <c r="K2550" i="2" s="1"/>
  <c r="J2551" i="2"/>
  <c r="K2551" i="2" s="1"/>
  <c r="J2552" i="2"/>
  <c r="K2552" i="2" s="1"/>
  <c r="J2553" i="2"/>
  <c r="K2553" i="2" s="1"/>
  <c r="J2554" i="2"/>
  <c r="K2554" i="2" s="1"/>
  <c r="J2555" i="2"/>
  <c r="K2555" i="2" s="1"/>
  <c r="J2556" i="2"/>
  <c r="K2556" i="2" s="1"/>
  <c r="J2557" i="2"/>
  <c r="K2557" i="2" s="1"/>
  <c r="J2558" i="2"/>
  <c r="K2558" i="2" s="1"/>
  <c r="J2559" i="2"/>
  <c r="K2559" i="2" s="1"/>
  <c r="J2560" i="2"/>
  <c r="K2560" i="2" s="1"/>
  <c r="J2561" i="2"/>
  <c r="K2561" i="2" s="1"/>
  <c r="J2562" i="2"/>
  <c r="K2562" i="2" s="1"/>
  <c r="J2563" i="2"/>
  <c r="K2563" i="2" s="1"/>
  <c r="J2564" i="2"/>
  <c r="K2564" i="2" s="1"/>
  <c r="J2565" i="2"/>
  <c r="K2565" i="2" s="1"/>
  <c r="J2566" i="2"/>
  <c r="K2566" i="2" s="1"/>
  <c r="J2567" i="2"/>
  <c r="K2567" i="2" s="1"/>
  <c r="J2568" i="2"/>
  <c r="K2568" i="2" s="1"/>
  <c r="J2569" i="2"/>
  <c r="K2569" i="2" s="1"/>
  <c r="J2570" i="2"/>
  <c r="K2570" i="2" s="1"/>
  <c r="J2571" i="2"/>
  <c r="K2571" i="2" s="1"/>
  <c r="J2572" i="2"/>
  <c r="K2572" i="2" s="1"/>
  <c r="J2573" i="2"/>
  <c r="K2573" i="2" s="1"/>
  <c r="J2574" i="2"/>
  <c r="K2574" i="2" s="1"/>
  <c r="J2575" i="2"/>
  <c r="K2575" i="2" s="1"/>
  <c r="J2576" i="2"/>
  <c r="K2576" i="2" s="1"/>
  <c r="J2577" i="2"/>
  <c r="K2577" i="2" s="1"/>
  <c r="J2578" i="2"/>
  <c r="K2578" i="2" s="1"/>
  <c r="J2579" i="2"/>
  <c r="K2579" i="2" s="1"/>
  <c r="J2580" i="2"/>
  <c r="K2580" i="2" s="1"/>
  <c r="J2581" i="2"/>
  <c r="K2581" i="2" s="1"/>
  <c r="J2582" i="2"/>
  <c r="K2582" i="2" s="1"/>
  <c r="J2583" i="2"/>
  <c r="K2583" i="2" s="1"/>
  <c r="J2584" i="2"/>
  <c r="K2584" i="2" s="1"/>
  <c r="J2585" i="2"/>
  <c r="K2585" i="2" s="1"/>
  <c r="J2586" i="2"/>
  <c r="K2586" i="2" s="1"/>
  <c r="J2587" i="2"/>
  <c r="K2587" i="2" s="1"/>
  <c r="J2588" i="2"/>
  <c r="K2588" i="2" s="1"/>
  <c r="J2589" i="2"/>
  <c r="K2589" i="2" s="1"/>
  <c r="J2590" i="2"/>
  <c r="K2590" i="2" s="1"/>
  <c r="J2591" i="2"/>
  <c r="K2591" i="2" s="1"/>
  <c r="J2592" i="2"/>
  <c r="K2592" i="2" s="1"/>
  <c r="J2593" i="2"/>
  <c r="K2593" i="2" s="1"/>
  <c r="J2594" i="2"/>
  <c r="K2594" i="2" s="1"/>
  <c r="J2595" i="2"/>
  <c r="K2595" i="2" s="1"/>
  <c r="J2596" i="2"/>
  <c r="K2596" i="2" s="1"/>
  <c r="J2597" i="2"/>
  <c r="K2597" i="2" s="1"/>
  <c r="J2598" i="2"/>
  <c r="K2598" i="2" s="1"/>
  <c r="J2599" i="2"/>
  <c r="K2599" i="2" s="1"/>
  <c r="J2600" i="2"/>
  <c r="K2600" i="2" s="1"/>
  <c r="J2601" i="2"/>
  <c r="K2601" i="2" s="1"/>
  <c r="J2602" i="2"/>
  <c r="K2602" i="2" s="1"/>
  <c r="J2603" i="2"/>
  <c r="K2603" i="2" s="1"/>
  <c r="J2604" i="2"/>
  <c r="K2604" i="2" s="1"/>
  <c r="J2605" i="2"/>
  <c r="K2605" i="2" s="1"/>
  <c r="J2606" i="2"/>
  <c r="K2606" i="2" s="1"/>
  <c r="J2607" i="2"/>
  <c r="K2607" i="2" s="1"/>
  <c r="J2608" i="2"/>
  <c r="K2608" i="2" s="1"/>
  <c r="J2609" i="2"/>
  <c r="K2609" i="2" s="1"/>
  <c r="J2610" i="2"/>
  <c r="K2610" i="2" s="1"/>
  <c r="J2611" i="2"/>
  <c r="K2611" i="2" s="1"/>
  <c r="J2612" i="2"/>
  <c r="K2612" i="2" s="1"/>
  <c r="J2613" i="2"/>
  <c r="K2613" i="2" s="1"/>
  <c r="J2614" i="2"/>
  <c r="K2614" i="2" s="1"/>
  <c r="J2615" i="2"/>
  <c r="K2615" i="2" s="1"/>
  <c r="J2616" i="2"/>
  <c r="K2616" i="2" s="1"/>
  <c r="J2617" i="2"/>
  <c r="K2617" i="2" s="1"/>
  <c r="J2618" i="2"/>
  <c r="K2618" i="2" s="1"/>
  <c r="J2619" i="2"/>
  <c r="K2619" i="2" s="1"/>
  <c r="J2620" i="2"/>
  <c r="K2620" i="2" s="1"/>
  <c r="J2621" i="2"/>
  <c r="K2621" i="2" s="1"/>
  <c r="J2622" i="2"/>
  <c r="K2622" i="2" s="1"/>
  <c r="J2623" i="2"/>
  <c r="K2623" i="2" s="1"/>
  <c r="J2624" i="2"/>
  <c r="K2624" i="2" s="1"/>
  <c r="J2625" i="2"/>
  <c r="K2625" i="2" s="1"/>
  <c r="J2626" i="2"/>
  <c r="K2626" i="2" s="1"/>
  <c r="J2627" i="2"/>
  <c r="K2627" i="2" s="1"/>
  <c r="J2628" i="2"/>
  <c r="K2628" i="2" s="1"/>
  <c r="J2629" i="2"/>
  <c r="K2629" i="2" s="1"/>
  <c r="J2630" i="2"/>
  <c r="K2630" i="2" s="1"/>
  <c r="J2631" i="2"/>
  <c r="K2631" i="2" s="1"/>
  <c r="J2632" i="2"/>
  <c r="K2632" i="2" s="1"/>
  <c r="J2633" i="2"/>
  <c r="K2633" i="2" s="1"/>
  <c r="J2634" i="2"/>
  <c r="K2634" i="2" s="1"/>
  <c r="J2635" i="2"/>
  <c r="K2635" i="2" s="1"/>
  <c r="J2636" i="2"/>
  <c r="K2636" i="2" s="1"/>
  <c r="J2637" i="2"/>
  <c r="K2637" i="2" s="1"/>
  <c r="J2638" i="2"/>
  <c r="K2638" i="2" s="1"/>
  <c r="J2639" i="2"/>
  <c r="K2639" i="2" s="1"/>
  <c r="J2640" i="2"/>
  <c r="K2640" i="2" s="1"/>
  <c r="J2641" i="2"/>
  <c r="K2641" i="2" s="1"/>
  <c r="J2642" i="2"/>
  <c r="K2642" i="2" s="1"/>
  <c r="J2643" i="2"/>
  <c r="K2643" i="2" s="1"/>
  <c r="J2644" i="2"/>
  <c r="K2644" i="2" s="1"/>
  <c r="J2645" i="2"/>
  <c r="K2645" i="2" s="1"/>
  <c r="J2648" i="2"/>
  <c r="K2648" i="2" s="1"/>
  <c r="J2649" i="2"/>
  <c r="K2649" i="2" s="1"/>
  <c r="J2650" i="2"/>
  <c r="K2650" i="2" s="1"/>
  <c r="J2651" i="2"/>
  <c r="K2651" i="2" s="1"/>
  <c r="J2652" i="2"/>
  <c r="K2652" i="2" s="1"/>
  <c r="J2653" i="2"/>
  <c r="K2653" i="2" s="1"/>
  <c r="J2654" i="2"/>
  <c r="K2654" i="2" s="1"/>
  <c r="J2655" i="2"/>
  <c r="K2655" i="2" s="1"/>
  <c r="J2656" i="2"/>
  <c r="K2656" i="2" s="1"/>
  <c r="J2658" i="2"/>
  <c r="K2658" i="2" s="1"/>
  <c r="J2659" i="2"/>
  <c r="K2659" i="2" s="1"/>
  <c r="J2661" i="2"/>
  <c r="K2661" i="2" s="1"/>
  <c r="J2662" i="2"/>
  <c r="K2662" i="2" s="1"/>
  <c r="J2663" i="2"/>
  <c r="K2663" i="2" s="1"/>
  <c r="J2664" i="2"/>
  <c r="K2664" i="2" s="1"/>
  <c r="J2665" i="2"/>
  <c r="K2665" i="2" s="1"/>
  <c r="J2666" i="2"/>
  <c r="K2666" i="2" s="1"/>
  <c r="J2667" i="2"/>
  <c r="K2667" i="2" s="1"/>
  <c r="J2668" i="2"/>
  <c r="K2668" i="2" s="1"/>
  <c r="J2669" i="2"/>
  <c r="K2669" i="2" s="1"/>
  <c r="J2670" i="2"/>
  <c r="K2670" i="2" s="1"/>
  <c r="J2671" i="2"/>
  <c r="K2671" i="2" s="1"/>
  <c r="J2672" i="2"/>
  <c r="K2672" i="2" s="1"/>
  <c r="J2673" i="2"/>
  <c r="K2673" i="2" s="1"/>
  <c r="J2674" i="2"/>
  <c r="K2674" i="2" s="1"/>
  <c r="J2675" i="2"/>
  <c r="K2675" i="2" s="1"/>
  <c r="J2676" i="2"/>
  <c r="K2676" i="2" s="1"/>
  <c r="J2677" i="2"/>
  <c r="K2677" i="2" s="1"/>
  <c r="J2678" i="2"/>
  <c r="K2678" i="2" s="1"/>
  <c r="J2679" i="2"/>
  <c r="K2679" i="2" s="1"/>
  <c r="J2680" i="2"/>
  <c r="K2680" i="2" s="1"/>
  <c r="J2681" i="2"/>
  <c r="K2681" i="2" s="1"/>
  <c r="J2682" i="2"/>
  <c r="K2682" i="2" s="1"/>
  <c r="J2683" i="2"/>
  <c r="K2683" i="2" s="1"/>
  <c r="J2684" i="2"/>
  <c r="K2684" i="2" s="1"/>
  <c r="J2685" i="2"/>
  <c r="K2685" i="2" s="1"/>
  <c r="J2686" i="2"/>
  <c r="K2686" i="2" s="1"/>
  <c r="J2687" i="2"/>
  <c r="K2687" i="2" s="1"/>
  <c r="J2688" i="2"/>
  <c r="K2688" i="2" s="1"/>
  <c r="J2689" i="2"/>
  <c r="K2689" i="2" s="1"/>
  <c r="J2690" i="2"/>
  <c r="K2690" i="2" s="1"/>
  <c r="J2691" i="2"/>
  <c r="K2691" i="2" s="1"/>
  <c r="J2692" i="2"/>
  <c r="K2692" i="2" s="1"/>
  <c r="J2693" i="2"/>
  <c r="K2693" i="2" s="1"/>
  <c r="J2694" i="2"/>
  <c r="K2694" i="2" s="1"/>
  <c r="J2695" i="2"/>
  <c r="K2695" i="2" s="1"/>
  <c r="J2696" i="2"/>
  <c r="K2696" i="2" s="1"/>
  <c r="J2697" i="2"/>
  <c r="K2697" i="2" s="1"/>
  <c r="J2698" i="2"/>
  <c r="K2698" i="2" s="1"/>
  <c r="J2699" i="2"/>
  <c r="K2699" i="2" s="1"/>
  <c r="J2700" i="2"/>
  <c r="K2700" i="2" s="1"/>
  <c r="J2701" i="2"/>
  <c r="K2701" i="2" s="1"/>
  <c r="J2702" i="2"/>
  <c r="K2702" i="2" s="1"/>
  <c r="J2703" i="2"/>
  <c r="K2703" i="2" s="1"/>
  <c r="J2704" i="2"/>
  <c r="K2704" i="2" s="1"/>
  <c r="J2705" i="2"/>
  <c r="K2705" i="2" s="1"/>
  <c r="J2706" i="2"/>
  <c r="K2706" i="2" s="1"/>
  <c r="J2707" i="2"/>
  <c r="K2707" i="2" s="1"/>
  <c r="J2708" i="2"/>
  <c r="K2708" i="2" s="1"/>
  <c r="J2709" i="2"/>
  <c r="K2709" i="2" s="1"/>
  <c r="J2710" i="2"/>
  <c r="K2710" i="2" s="1"/>
  <c r="J2711" i="2"/>
  <c r="K2711" i="2" s="1"/>
  <c r="J2712" i="2"/>
  <c r="K2712" i="2" s="1"/>
  <c r="J2713" i="2"/>
  <c r="K2713" i="2" s="1"/>
  <c r="J2714" i="2"/>
  <c r="K2714" i="2" s="1"/>
  <c r="J2715" i="2"/>
  <c r="K2715" i="2" s="1"/>
  <c r="J2716" i="2"/>
  <c r="K2716" i="2" s="1"/>
  <c r="J2717" i="2"/>
  <c r="K2717" i="2" s="1"/>
  <c r="J2718" i="2"/>
  <c r="K2718" i="2" s="1"/>
  <c r="J2719" i="2"/>
  <c r="K2719" i="2" s="1"/>
  <c r="J2720" i="2"/>
  <c r="K2720" i="2" s="1"/>
  <c r="J2721" i="2"/>
  <c r="K2721" i="2" s="1"/>
  <c r="J2722" i="2"/>
  <c r="K2722" i="2" s="1"/>
  <c r="J2723" i="2"/>
  <c r="K2723" i="2" s="1"/>
  <c r="J2724" i="2"/>
  <c r="K2724" i="2" s="1"/>
  <c r="J2725" i="2"/>
  <c r="K2725" i="2" s="1"/>
  <c r="J2726" i="2"/>
  <c r="K2726" i="2" s="1"/>
  <c r="J2727" i="2"/>
  <c r="K2727" i="2" s="1"/>
  <c r="J2728" i="2"/>
  <c r="K2728" i="2" s="1"/>
  <c r="J2729" i="2"/>
  <c r="K2729" i="2" s="1"/>
  <c r="J2730" i="2"/>
  <c r="K2730" i="2" s="1"/>
  <c r="J2731" i="2"/>
  <c r="K2731" i="2" s="1"/>
  <c r="J2732" i="2"/>
  <c r="K2732" i="2" s="1"/>
  <c r="J2733" i="2"/>
  <c r="K2733" i="2" s="1"/>
  <c r="J2734" i="2"/>
  <c r="K2734" i="2" s="1"/>
  <c r="J2735" i="2"/>
  <c r="K2735" i="2" s="1"/>
  <c r="J2736" i="2"/>
  <c r="K2736" i="2" s="1"/>
  <c r="J2737" i="2"/>
  <c r="K2737" i="2" s="1"/>
  <c r="J2738" i="2"/>
  <c r="K2738" i="2" s="1"/>
  <c r="J2739" i="2"/>
  <c r="K2739" i="2" s="1"/>
  <c r="J2740" i="2"/>
  <c r="K2740" i="2" s="1"/>
  <c r="J2741" i="2"/>
  <c r="K2741" i="2" s="1"/>
  <c r="J2742" i="2"/>
  <c r="K2742" i="2" s="1"/>
  <c r="J2743" i="2"/>
  <c r="K2743" i="2" s="1"/>
  <c r="J2744" i="2"/>
  <c r="K2744" i="2" s="1"/>
  <c r="J2745" i="2"/>
  <c r="K2745" i="2" s="1"/>
  <c r="J2746" i="2"/>
  <c r="K2746" i="2" s="1"/>
  <c r="J2747" i="2"/>
  <c r="K2747" i="2" s="1"/>
  <c r="J2748" i="2"/>
  <c r="K2748" i="2" s="1"/>
  <c r="J2750" i="2"/>
  <c r="K2750" i="2" s="1"/>
  <c r="J2751" i="2"/>
  <c r="K2751" i="2" s="1"/>
  <c r="J2752" i="2"/>
  <c r="K2752" i="2" s="1"/>
  <c r="J2753" i="2"/>
  <c r="K2753" i="2" s="1"/>
  <c r="J2754" i="2"/>
  <c r="K2754" i="2" s="1"/>
  <c r="J2755" i="2"/>
  <c r="K2755" i="2" s="1"/>
  <c r="J2756" i="2"/>
  <c r="K2756" i="2" s="1"/>
  <c r="J2757" i="2"/>
  <c r="K2757" i="2" s="1"/>
  <c r="J2758" i="2"/>
  <c r="K2758" i="2" s="1"/>
  <c r="J2759" i="2"/>
  <c r="K2759" i="2" s="1"/>
  <c r="J2760" i="2"/>
  <c r="K2760" i="2" s="1"/>
  <c r="J2761" i="2"/>
  <c r="K2761" i="2" s="1"/>
  <c r="J2762" i="2"/>
  <c r="K2762" i="2" s="1"/>
  <c r="J2763" i="2"/>
  <c r="K2763" i="2" s="1"/>
  <c r="J2764" i="2"/>
  <c r="K2764" i="2" s="1"/>
  <c r="J2765" i="2"/>
  <c r="K2765" i="2" s="1"/>
  <c r="J2766" i="2"/>
  <c r="K2766" i="2" s="1"/>
  <c r="J2767" i="2"/>
  <c r="K2767" i="2" s="1"/>
  <c r="J2768" i="2"/>
  <c r="K2768" i="2" s="1"/>
  <c r="J2769" i="2"/>
  <c r="K2769" i="2" s="1"/>
  <c r="J2770" i="2"/>
  <c r="K2770" i="2" s="1"/>
  <c r="J2771" i="2"/>
  <c r="K2771" i="2" s="1"/>
  <c r="J2772" i="2"/>
  <c r="K2772" i="2" s="1"/>
  <c r="J2773" i="2"/>
  <c r="K2773" i="2" s="1"/>
  <c r="J2774" i="2"/>
  <c r="K2774" i="2" s="1"/>
  <c r="J2775" i="2"/>
  <c r="K2775" i="2" s="1"/>
  <c r="J2776" i="2"/>
  <c r="K2776" i="2" s="1"/>
  <c r="J2777" i="2"/>
  <c r="K2777" i="2" s="1"/>
  <c r="J2778" i="2"/>
  <c r="K2778" i="2" s="1"/>
  <c r="J2779" i="2"/>
  <c r="K2779" i="2" s="1"/>
  <c r="J2780" i="2"/>
  <c r="K2780" i="2" s="1"/>
  <c r="J2781" i="2"/>
  <c r="K2781" i="2" s="1"/>
  <c r="J2782" i="2"/>
  <c r="K2782" i="2" s="1"/>
  <c r="J2783" i="2"/>
  <c r="K2783" i="2" s="1"/>
  <c r="J2784" i="2"/>
  <c r="K2784" i="2" s="1"/>
  <c r="J2785" i="2"/>
  <c r="K2785" i="2" s="1"/>
  <c r="J2786" i="2"/>
  <c r="K2786" i="2" s="1"/>
  <c r="J2787" i="2"/>
  <c r="K2787" i="2" s="1"/>
  <c r="J2788" i="2"/>
  <c r="K2788" i="2" s="1"/>
  <c r="J2789" i="2"/>
  <c r="K2789" i="2" s="1"/>
  <c r="J2790" i="2"/>
  <c r="K2790" i="2" s="1"/>
  <c r="J2791" i="2"/>
  <c r="K2791" i="2" s="1"/>
  <c r="J2792" i="2"/>
  <c r="K2792" i="2" s="1"/>
  <c r="J2793" i="2"/>
  <c r="K2793" i="2" s="1"/>
  <c r="J2794" i="2"/>
  <c r="K2794" i="2" s="1"/>
  <c r="J2795" i="2"/>
  <c r="K2795" i="2" s="1"/>
  <c r="J2796" i="2"/>
  <c r="K2796" i="2" s="1"/>
  <c r="J2797" i="2"/>
  <c r="K2797" i="2" s="1"/>
  <c r="J2798" i="2"/>
  <c r="K2798" i="2" s="1"/>
  <c r="J2799" i="2"/>
  <c r="K2799" i="2" s="1"/>
  <c r="J2800" i="2"/>
  <c r="K2800" i="2" s="1"/>
  <c r="J2801" i="2"/>
  <c r="K2801" i="2" s="1"/>
  <c r="J2802" i="2"/>
  <c r="K2802" i="2" s="1"/>
  <c r="J2803" i="2"/>
  <c r="K2803" i="2" s="1"/>
  <c r="J2804" i="2"/>
  <c r="K2804" i="2" s="1"/>
  <c r="J2805" i="2"/>
  <c r="K2805" i="2" s="1"/>
  <c r="J2806" i="2"/>
  <c r="K2806" i="2" s="1"/>
  <c r="J2807" i="2"/>
  <c r="K2807" i="2" s="1"/>
  <c r="J2808" i="2"/>
  <c r="K2808" i="2" s="1"/>
  <c r="J2809" i="2"/>
  <c r="K2809" i="2" s="1"/>
  <c r="J2810" i="2"/>
  <c r="K2810" i="2" s="1"/>
  <c r="J2811" i="2"/>
  <c r="K2811" i="2" s="1"/>
  <c r="J2812" i="2"/>
  <c r="K2812" i="2" s="1"/>
  <c r="J2813" i="2"/>
  <c r="K2813" i="2" s="1"/>
  <c r="J2814" i="2"/>
  <c r="K2814" i="2" s="1"/>
  <c r="J2815" i="2"/>
  <c r="K2815" i="2" s="1"/>
  <c r="J2816" i="2"/>
  <c r="K2816" i="2" s="1"/>
  <c r="J2817" i="2"/>
  <c r="K2817" i="2" s="1"/>
  <c r="J2819" i="2"/>
  <c r="K2819" i="2" s="1"/>
  <c r="J2820" i="2"/>
  <c r="K2820" i="2" s="1"/>
  <c r="J2821" i="2"/>
  <c r="K2821" i="2" s="1"/>
  <c r="J2822" i="2"/>
  <c r="K2822" i="2" s="1"/>
  <c r="J2823" i="2"/>
  <c r="K2823" i="2" s="1"/>
  <c r="J2824" i="2"/>
  <c r="K2824" i="2" s="1"/>
  <c r="J2825" i="2"/>
  <c r="K2825" i="2" s="1"/>
  <c r="J2826" i="2"/>
  <c r="K2826" i="2" s="1"/>
  <c r="J2827" i="2"/>
  <c r="K2827" i="2" s="1"/>
  <c r="J2828" i="2"/>
  <c r="K2828" i="2" s="1"/>
  <c r="J2829" i="2"/>
  <c r="K2829" i="2" s="1"/>
  <c r="J2830" i="2"/>
  <c r="K2830" i="2" s="1"/>
  <c r="J2831" i="2"/>
  <c r="K2831" i="2" s="1"/>
  <c r="J2832" i="2"/>
  <c r="K2832" i="2" s="1"/>
  <c r="J2833" i="2"/>
  <c r="K2833" i="2" s="1"/>
  <c r="J2834" i="2"/>
  <c r="K2834" i="2" s="1"/>
  <c r="J2835" i="2"/>
  <c r="K2835" i="2" s="1"/>
  <c r="J2836" i="2"/>
  <c r="K2836" i="2" s="1"/>
  <c r="J2837" i="2"/>
  <c r="K2837" i="2" s="1"/>
  <c r="J2838" i="2"/>
  <c r="K2838" i="2" s="1"/>
  <c r="J2839" i="2"/>
  <c r="K2839" i="2" s="1"/>
  <c r="J2840" i="2"/>
  <c r="K2840" i="2" s="1"/>
  <c r="J2841" i="2"/>
  <c r="K2841" i="2" s="1"/>
  <c r="J2842" i="2"/>
  <c r="K2842" i="2" s="1"/>
  <c r="J2843" i="2"/>
  <c r="K2843" i="2" s="1"/>
  <c r="J2844" i="2"/>
  <c r="K2844" i="2" s="1"/>
  <c r="J2845" i="2"/>
  <c r="K2845" i="2" s="1"/>
  <c r="J2846" i="2"/>
  <c r="K2846" i="2" s="1"/>
  <c r="J2847" i="2"/>
  <c r="K2847" i="2" s="1"/>
  <c r="J2848" i="2"/>
  <c r="K2848" i="2" s="1"/>
  <c r="J2849" i="2"/>
  <c r="K2849" i="2" s="1"/>
  <c r="J2850" i="2"/>
  <c r="K2850" i="2" s="1"/>
  <c r="J2851" i="2"/>
  <c r="K2851" i="2" s="1"/>
  <c r="J2852" i="2"/>
  <c r="K2852" i="2" s="1"/>
  <c r="J2853" i="2"/>
  <c r="K2853" i="2" s="1"/>
  <c r="J2854" i="2"/>
  <c r="K2854" i="2" s="1"/>
  <c r="J2855" i="2"/>
  <c r="K2855" i="2" s="1"/>
  <c r="J2856" i="2"/>
  <c r="K2856" i="2" s="1"/>
  <c r="J2857" i="2"/>
  <c r="K2857" i="2" s="1"/>
  <c r="J2858" i="2"/>
  <c r="K2858" i="2" s="1"/>
  <c r="J2859" i="2"/>
  <c r="K2859" i="2" s="1"/>
  <c r="J2860" i="2"/>
  <c r="K2860" i="2" s="1"/>
  <c r="J2861" i="2"/>
  <c r="K2861" i="2" s="1"/>
  <c r="J2862" i="2"/>
  <c r="K2862" i="2" s="1"/>
  <c r="J2863" i="2"/>
  <c r="K2863" i="2" s="1"/>
  <c r="J2864" i="2"/>
  <c r="K2864" i="2" s="1"/>
  <c r="J2865" i="2"/>
  <c r="K2865" i="2" s="1"/>
  <c r="J2866" i="2"/>
  <c r="K2866" i="2" s="1"/>
  <c r="J2867" i="2"/>
  <c r="K2867" i="2" s="1"/>
  <c r="J2868" i="2"/>
  <c r="K2868" i="2" s="1"/>
  <c r="J2869" i="2"/>
  <c r="K2869" i="2" s="1"/>
  <c r="J2870" i="2"/>
  <c r="K2870" i="2" s="1"/>
  <c r="J2871" i="2"/>
  <c r="K2871" i="2" s="1"/>
  <c r="J2875" i="2"/>
  <c r="K2875" i="2" s="1"/>
  <c r="J2876" i="2"/>
  <c r="K2876" i="2" s="1"/>
  <c r="J2877" i="2"/>
  <c r="K2877" i="2" s="1"/>
  <c r="J2878" i="2"/>
  <c r="K2878" i="2" s="1"/>
  <c r="J2879" i="2"/>
  <c r="K2879" i="2" s="1"/>
  <c r="J2880" i="2"/>
  <c r="K2880" i="2" s="1"/>
  <c r="J2881" i="2"/>
  <c r="K2881" i="2" s="1"/>
  <c r="J2882" i="2"/>
  <c r="K2882" i="2" s="1"/>
  <c r="J2885" i="2"/>
  <c r="K2885" i="2" s="1"/>
  <c r="J2886" i="2"/>
  <c r="K2886" i="2" s="1"/>
  <c r="J2887" i="2"/>
  <c r="K2887" i="2" s="1"/>
  <c r="J2888" i="2"/>
  <c r="K2888" i="2" s="1"/>
  <c r="J2889" i="2"/>
  <c r="K2889" i="2" s="1"/>
  <c r="J2890" i="2"/>
  <c r="K2890" i="2" s="1"/>
  <c r="J2895" i="2"/>
  <c r="K2895" i="2" s="1"/>
  <c r="J2897" i="2"/>
  <c r="K2897" i="2" s="1"/>
  <c r="J2898" i="2"/>
  <c r="K2898" i="2" s="1"/>
  <c r="J2899" i="2"/>
  <c r="K2899" i="2" s="1"/>
  <c r="J2900" i="2"/>
  <c r="K2900" i="2" s="1"/>
  <c r="J2901" i="2"/>
  <c r="K2901" i="2" s="1"/>
  <c r="J2902" i="2"/>
  <c r="K2902" i="2" s="1"/>
  <c r="J2903" i="2"/>
  <c r="K2903" i="2" s="1"/>
  <c r="J2904" i="2"/>
  <c r="K2904" i="2" s="1"/>
  <c r="J2905" i="2"/>
  <c r="K2905" i="2" s="1"/>
  <c r="J2906" i="2"/>
  <c r="K2906" i="2" s="1"/>
  <c r="J2907" i="2"/>
  <c r="K2907" i="2" s="1"/>
  <c r="J2908" i="2"/>
  <c r="K2908" i="2" s="1"/>
  <c r="J2909" i="2"/>
  <c r="K2909" i="2" s="1"/>
  <c r="J2910" i="2"/>
  <c r="K2910" i="2" s="1"/>
  <c r="J2911" i="2"/>
  <c r="K2911" i="2" s="1"/>
  <c r="J2912" i="2"/>
  <c r="K2912" i="2" s="1"/>
  <c r="J2913" i="2"/>
  <c r="K2913" i="2" s="1"/>
  <c r="J2914" i="2"/>
  <c r="K2914" i="2" s="1"/>
  <c r="J2915" i="2"/>
  <c r="K2915" i="2" s="1"/>
  <c r="J2916" i="2"/>
  <c r="K2916" i="2" s="1"/>
  <c r="J2917" i="2"/>
  <c r="K2917" i="2" s="1"/>
  <c r="J2918" i="2"/>
  <c r="K2918" i="2" s="1"/>
  <c r="J2919" i="2"/>
  <c r="K2919" i="2" s="1"/>
  <c r="J2920" i="2"/>
  <c r="K2920" i="2" s="1"/>
  <c r="J2921" i="2"/>
  <c r="K2921" i="2" s="1"/>
  <c r="J2922" i="2"/>
  <c r="K2922" i="2" s="1"/>
  <c r="J2923" i="2"/>
  <c r="K2923" i="2" s="1"/>
  <c r="J2924" i="2"/>
  <c r="K2924" i="2" s="1"/>
  <c r="J2925" i="2"/>
  <c r="K2925" i="2" s="1"/>
  <c r="J2926" i="2"/>
  <c r="K2926" i="2" s="1"/>
  <c r="J2927" i="2"/>
  <c r="K2927" i="2" s="1"/>
  <c r="J2928" i="2"/>
  <c r="K2928" i="2" s="1"/>
  <c r="J2929" i="2"/>
  <c r="K2929" i="2" s="1"/>
  <c r="J2930" i="2"/>
  <c r="K2930" i="2" s="1"/>
  <c r="J2931" i="2"/>
  <c r="K2931" i="2" s="1"/>
  <c r="J2932" i="2"/>
  <c r="K2932" i="2" s="1"/>
  <c r="J2933" i="2"/>
  <c r="K2933" i="2" s="1"/>
  <c r="J2934" i="2"/>
  <c r="K2934" i="2" s="1"/>
  <c r="J2935" i="2"/>
  <c r="K2935" i="2" s="1"/>
  <c r="J2936" i="2"/>
  <c r="K2936" i="2" s="1"/>
  <c r="J2937" i="2"/>
  <c r="K2937" i="2" s="1"/>
  <c r="J2938" i="2"/>
  <c r="K2938" i="2" s="1"/>
  <c r="J2939" i="2"/>
  <c r="K2939" i="2" s="1"/>
  <c r="J2940" i="2"/>
  <c r="K2940" i="2" s="1"/>
  <c r="J2941" i="2"/>
  <c r="K2941" i="2" s="1"/>
  <c r="J2942" i="2"/>
  <c r="K2942" i="2" s="1"/>
  <c r="J2943" i="2"/>
  <c r="K2943" i="2" s="1"/>
  <c r="J2944" i="2"/>
  <c r="K2944" i="2" s="1"/>
  <c r="J2945" i="2"/>
  <c r="K2945" i="2" s="1"/>
  <c r="J2946" i="2"/>
  <c r="K2946" i="2" s="1"/>
  <c r="J2948" i="2"/>
  <c r="K2948" i="2" s="1"/>
  <c r="J2949" i="2"/>
  <c r="K2949" i="2" s="1"/>
  <c r="J2950" i="2"/>
  <c r="K2950" i="2" s="1"/>
  <c r="J2951" i="2"/>
  <c r="K2951" i="2" s="1"/>
  <c r="J2952" i="2"/>
  <c r="K2952" i="2" s="1"/>
  <c r="J2953" i="2"/>
  <c r="K2953" i="2" s="1"/>
  <c r="J2954" i="2"/>
  <c r="K2954" i="2" s="1"/>
  <c r="J2955" i="2"/>
  <c r="K2955" i="2" s="1"/>
  <c r="J2956" i="2"/>
  <c r="K2956" i="2" s="1"/>
  <c r="J2957" i="2"/>
  <c r="K2957" i="2" s="1"/>
  <c r="J2958" i="2"/>
  <c r="K2958" i="2" s="1"/>
  <c r="J2959" i="2"/>
  <c r="K2959" i="2" s="1"/>
  <c r="J2960" i="2"/>
  <c r="K2960" i="2" s="1"/>
  <c r="J2961" i="2"/>
  <c r="K2961" i="2" s="1"/>
  <c r="J2962" i="2"/>
  <c r="K2962" i="2" s="1"/>
  <c r="J2963" i="2"/>
  <c r="K2963" i="2" s="1"/>
  <c r="J2964" i="2"/>
  <c r="K2964" i="2" s="1"/>
  <c r="J2965" i="2"/>
  <c r="K2965" i="2" s="1"/>
  <c r="J2966" i="2"/>
  <c r="K2966" i="2" s="1"/>
  <c r="J2967" i="2"/>
  <c r="K2967" i="2" s="1"/>
  <c r="J2968" i="2"/>
  <c r="K2968" i="2" s="1"/>
  <c r="J2969" i="2"/>
  <c r="K2969" i="2" s="1"/>
  <c r="J2970" i="2"/>
  <c r="K2970" i="2" s="1"/>
  <c r="J2971" i="2"/>
  <c r="K2971" i="2" s="1"/>
  <c r="J2972" i="2"/>
  <c r="K2972" i="2" s="1"/>
  <c r="J2973" i="2"/>
  <c r="K2973" i="2" s="1"/>
  <c r="J2974" i="2"/>
  <c r="K2974" i="2" s="1"/>
  <c r="J2975" i="2"/>
  <c r="K2975" i="2" s="1"/>
  <c r="J2976" i="2"/>
  <c r="K2976" i="2" s="1"/>
  <c r="J2977" i="2"/>
  <c r="K2977" i="2" s="1"/>
  <c r="J2978" i="2"/>
  <c r="K2978" i="2" s="1"/>
  <c r="J2979" i="2"/>
  <c r="K2979" i="2" s="1"/>
  <c r="J2980" i="2"/>
  <c r="K2980" i="2" s="1"/>
  <c r="J2981" i="2"/>
  <c r="K2981" i="2" s="1"/>
  <c r="J2982" i="2"/>
  <c r="K2982" i="2" s="1"/>
  <c r="J2983" i="2"/>
  <c r="K2983" i="2" s="1"/>
  <c r="J2984" i="2"/>
  <c r="K2984" i="2" s="1"/>
  <c r="J2985" i="2"/>
  <c r="K2985" i="2" s="1"/>
  <c r="J2987" i="2"/>
  <c r="K2987" i="2" s="1"/>
  <c r="J2988" i="2"/>
  <c r="K2988" i="2" s="1"/>
  <c r="J2989" i="2"/>
  <c r="K2989" i="2" s="1"/>
  <c r="J2990" i="2"/>
  <c r="K2990" i="2" s="1"/>
  <c r="J2991" i="2"/>
  <c r="K2991" i="2" s="1"/>
  <c r="J2992" i="2"/>
  <c r="K2992" i="2" s="1"/>
  <c r="J2993" i="2"/>
  <c r="K2993" i="2" s="1"/>
  <c r="J2994" i="2"/>
  <c r="K2994" i="2" s="1"/>
  <c r="J2995" i="2"/>
  <c r="K2995" i="2" s="1"/>
  <c r="J2996" i="2"/>
  <c r="K2996" i="2" s="1"/>
  <c r="J2997" i="2"/>
  <c r="K2997" i="2" s="1"/>
  <c r="J2998" i="2"/>
  <c r="K2998" i="2" s="1"/>
  <c r="J2999" i="2"/>
  <c r="K2999" i="2" s="1"/>
  <c r="J3000" i="2"/>
  <c r="K3000" i="2" s="1"/>
  <c r="J3001" i="2"/>
  <c r="K3001" i="2" s="1"/>
  <c r="J3002" i="2"/>
  <c r="K3002" i="2" s="1"/>
  <c r="J3003" i="2"/>
  <c r="K3003" i="2" s="1"/>
  <c r="J3004" i="2"/>
  <c r="K3004" i="2" s="1"/>
  <c r="J3005" i="2"/>
  <c r="K3005" i="2" s="1"/>
  <c r="J3006" i="2"/>
  <c r="K3006" i="2" s="1"/>
  <c r="J3007" i="2"/>
  <c r="K3007" i="2" s="1"/>
  <c r="J3008" i="2"/>
  <c r="K3008" i="2" s="1"/>
  <c r="J3009" i="2"/>
  <c r="K3009" i="2" s="1"/>
  <c r="J3010" i="2"/>
  <c r="K3010" i="2" s="1"/>
  <c r="J3011" i="2"/>
  <c r="K3011" i="2" s="1"/>
  <c r="J3012" i="2"/>
  <c r="K3012" i="2" s="1"/>
  <c r="J3013" i="2"/>
  <c r="K3013" i="2" s="1"/>
  <c r="J3014" i="2"/>
  <c r="K3014" i="2" s="1"/>
  <c r="J3015" i="2"/>
  <c r="K3015" i="2" s="1"/>
  <c r="J3016" i="2"/>
  <c r="K3016" i="2" s="1"/>
  <c r="J3017" i="2"/>
  <c r="K3017" i="2" s="1"/>
  <c r="J3018" i="2"/>
  <c r="K3018" i="2" s="1"/>
  <c r="J3019" i="2"/>
  <c r="K3019" i="2" s="1"/>
  <c r="J3020" i="2"/>
  <c r="K3020" i="2" s="1"/>
  <c r="J3021" i="2"/>
  <c r="K3021" i="2" s="1"/>
  <c r="J3022" i="2"/>
  <c r="K3022" i="2" s="1"/>
  <c r="J3023" i="2"/>
  <c r="K3023" i="2" s="1"/>
  <c r="J3024" i="2"/>
  <c r="K3024" i="2" s="1"/>
  <c r="J3025" i="2"/>
  <c r="K3025" i="2" s="1"/>
  <c r="J3027" i="2"/>
  <c r="K3027" i="2" s="1"/>
  <c r="J3028" i="2"/>
  <c r="K3028" i="2" s="1"/>
  <c r="J3029" i="2"/>
  <c r="K3029" i="2" s="1"/>
  <c r="J3030" i="2"/>
  <c r="K3030" i="2" s="1"/>
  <c r="J3031" i="2"/>
  <c r="K3031" i="2" s="1"/>
  <c r="J3032" i="2"/>
  <c r="K3032" i="2" s="1"/>
  <c r="J3033" i="2"/>
  <c r="K3033" i="2" s="1"/>
  <c r="J3034" i="2"/>
  <c r="K3034" i="2" s="1"/>
  <c r="J3037" i="2"/>
  <c r="K3037" i="2" s="1"/>
  <c r="J3038" i="2"/>
  <c r="K3038" i="2" s="1"/>
  <c r="J3039" i="2"/>
  <c r="K3039" i="2" s="1"/>
  <c r="J3040" i="2"/>
  <c r="K3040" i="2" s="1"/>
  <c r="J3041" i="2"/>
  <c r="K3041" i="2" s="1"/>
  <c r="J3042" i="2"/>
  <c r="K3042" i="2" s="1"/>
  <c r="J3043" i="2"/>
  <c r="K3043" i="2" s="1"/>
  <c r="J3044" i="2"/>
  <c r="K3044" i="2" s="1"/>
  <c r="J3045" i="2"/>
  <c r="K3045" i="2" s="1"/>
  <c r="J3046" i="2"/>
  <c r="K3046" i="2" s="1"/>
  <c r="J3047" i="2"/>
  <c r="K3047" i="2" s="1"/>
  <c r="J3048" i="2"/>
  <c r="K3048" i="2" s="1"/>
  <c r="J3049" i="2"/>
  <c r="K3049" i="2" s="1"/>
  <c r="J3050" i="2"/>
  <c r="K3050" i="2" s="1"/>
  <c r="J3051" i="2"/>
  <c r="K3051" i="2" s="1"/>
  <c r="J3052" i="2"/>
  <c r="K3052" i="2" s="1"/>
  <c r="J3053" i="2"/>
  <c r="K3053" i="2" s="1"/>
  <c r="J3054" i="2"/>
  <c r="K3054" i="2" s="1"/>
  <c r="J3055" i="2"/>
  <c r="K3055" i="2" s="1"/>
  <c r="J3056" i="2"/>
  <c r="K3056" i="2" s="1"/>
  <c r="J3057" i="2"/>
  <c r="K3057" i="2" s="1"/>
  <c r="J3058" i="2"/>
  <c r="K3058" i="2" s="1"/>
  <c r="J3059" i="2"/>
  <c r="K3059" i="2" s="1"/>
  <c r="J3060" i="2"/>
  <c r="K3060" i="2" s="1"/>
  <c r="J3061" i="2"/>
  <c r="K3061" i="2" s="1"/>
  <c r="J3063" i="2"/>
  <c r="K3063" i="2" s="1"/>
  <c r="J3064" i="2"/>
  <c r="K3064" i="2" s="1"/>
  <c r="J3065" i="2"/>
  <c r="K3065" i="2" s="1"/>
  <c r="J3066" i="2"/>
  <c r="K3066" i="2" s="1"/>
  <c r="J3067" i="2"/>
  <c r="K3067" i="2" s="1"/>
  <c r="J3068" i="2"/>
  <c r="K3068" i="2" s="1"/>
  <c r="J3069" i="2"/>
  <c r="K3069" i="2" s="1"/>
  <c r="J3070" i="2"/>
  <c r="K3070" i="2" s="1"/>
  <c r="J3071" i="2"/>
  <c r="K3071" i="2" s="1"/>
  <c r="J3072" i="2"/>
  <c r="K3072" i="2" s="1"/>
  <c r="J3073" i="2"/>
  <c r="K3073" i="2" s="1"/>
  <c r="J3074" i="2"/>
  <c r="K3074" i="2" s="1"/>
  <c r="J3075" i="2"/>
  <c r="K3075" i="2" s="1"/>
  <c r="J3076" i="2"/>
  <c r="K3076" i="2" s="1"/>
  <c r="J3077" i="2"/>
  <c r="K3077" i="2" s="1"/>
  <c r="J3078" i="2"/>
  <c r="K3078" i="2" s="1"/>
  <c r="J3079" i="2"/>
  <c r="K3079" i="2" s="1"/>
  <c r="J3080" i="2"/>
  <c r="K3080" i="2" s="1"/>
  <c r="J3081" i="2"/>
  <c r="K3081" i="2" s="1"/>
  <c r="J3082" i="2"/>
  <c r="K3082" i="2" s="1"/>
  <c r="J3083" i="2"/>
  <c r="K3083" i="2" s="1"/>
  <c r="J3084" i="2"/>
  <c r="K3084" i="2" s="1"/>
  <c r="J3086" i="2"/>
  <c r="K3086" i="2" s="1"/>
  <c r="J3087" i="2"/>
  <c r="K3087" i="2" s="1"/>
  <c r="J3088" i="2"/>
  <c r="K3088" i="2" s="1"/>
  <c r="J3089" i="2"/>
  <c r="K3089" i="2" s="1"/>
  <c r="J3090" i="2"/>
  <c r="K3090" i="2" s="1"/>
  <c r="J3091" i="2"/>
  <c r="K3091" i="2" s="1"/>
  <c r="J3092" i="2"/>
  <c r="K3092" i="2" s="1"/>
  <c r="J3093" i="2"/>
  <c r="K3093" i="2" s="1"/>
  <c r="J3094" i="2"/>
  <c r="K3094" i="2" s="1"/>
  <c r="J3095" i="2"/>
  <c r="K3095" i="2" s="1"/>
  <c r="J3096" i="2"/>
  <c r="K3096" i="2" s="1"/>
  <c r="J3097" i="2"/>
  <c r="K3097" i="2" s="1"/>
  <c r="J3098" i="2"/>
  <c r="K3098" i="2" s="1"/>
  <c r="J3099" i="2"/>
  <c r="K3099" i="2" s="1"/>
  <c r="J3100" i="2"/>
  <c r="K3100" i="2" s="1"/>
  <c r="J3101" i="2"/>
  <c r="K3101" i="2" s="1"/>
  <c r="J3102" i="2"/>
  <c r="K3102" i="2" s="1"/>
  <c r="J3103" i="2"/>
  <c r="K3103" i="2" s="1"/>
  <c r="J3104" i="2"/>
  <c r="K3104" i="2" s="1"/>
  <c r="J3106" i="2"/>
  <c r="K3106" i="2" s="1"/>
  <c r="J3107" i="2"/>
  <c r="K3107" i="2" s="1"/>
  <c r="J3108" i="2"/>
  <c r="K3108" i="2" s="1"/>
  <c r="J3109" i="2"/>
  <c r="K3109" i="2" s="1"/>
  <c r="J3110" i="2"/>
  <c r="K3110" i="2" s="1"/>
  <c r="J3111" i="2"/>
  <c r="K3111" i="2" s="1"/>
  <c r="J3112" i="2"/>
  <c r="K3112" i="2" s="1"/>
  <c r="J3113" i="2"/>
  <c r="K3113" i="2" s="1"/>
  <c r="J3114" i="2"/>
  <c r="K3114" i="2" s="1"/>
  <c r="J3115" i="2"/>
  <c r="K3115" i="2" s="1"/>
  <c r="J3116" i="2"/>
  <c r="K3116" i="2" s="1"/>
  <c r="J3117" i="2"/>
  <c r="K3117" i="2" s="1"/>
  <c r="J3118" i="2"/>
  <c r="K3118" i="2" s="1"/>
  <c r="J3119" i="2"/>
  <c r="K3119" i="2" s="1"/>
  <c r="J3120" i="2"/>
  <c r="K3120" i="2" s="1"/>
  <c r="J3121" i="2"/>
  <c r="K3121" i="2" s="1"/>
  <c r="J3122" i="2"/>
  <c r="K3122" i="2" s="1"/>
  <c r="J3123" i="2"/>
  <c r="K3123" i="2" s="1"/>
  <c r="J3124" i="2"/>
  <c r="K3124" i="2" s="1"/>
  <c r="J3125" i="2"/>
  <c r="K3125" i="2" s="1"/>
  <c r="J3126" i="2"/>
  <c r="K3126" i="2" s="1"/>
  <c r="J3128" i="2"/>
  <c r="K3128" i="2" s="1"/>
  <c r="J3129" i="2"/>
  <c r="K3129" i="2" s="1"/>
  <c r="J3130" i="2"/>
  <c r="K3130" i="2" s="1"/>
  <c r="J3131" i="2"/>
  <c r="K3131" i="2" s="1"/>
  <c r="J3132" i="2"/>
  <c r="K3132" i="2" s="1"/>
  <c r="J3133" i="2"/>
  <c r="K3133" i="2" s="1"/>
  <c r="J3134" i="2"/>
  <c r="K3134" i="2" s="1"/>
  <c r="J3135" i="2"/>
  <c r="K3135" i="2" s="1"/>
  <c r="J3136" i="2"/>
  <c r="K3136" i="2" s="1"/>
  <c r="J3137" i="2"/>
  <c r="K3137" i="2" s="1"/>
  <c r="J3138" i="2"/>
  <c r="K3138" i="2" s="1"/>
  <c r="J3139" i="2"/>
  <c r="K3139" i="2" s="1"/>
  <c r="J3140" i="2"/>
  <c r="K3140" i="2" s="1"/>
  <c r="J3141" i="2"/>
  <c r="K3141" i="2" s="1"/>
  <c r="J3142" i="2"/>
  <c r="K3142" i="2" s="1"/>
  <c r="J3143" i="2"/>
  <c r="K3143" i="2" s="1"/>
  <c r="J3144" i="2"/>
  <c r="K3144" i="2" s="1"/>
  <c r="J3145" i="2"/>
  <c r="K3145" i="2" s="1"/>
  <c r="J3146" i="2"/>
  <c r="K3146" i="2" s="1"/>
  <c r="J3147" i="2"/>
  <c r="K3147" i="2" s="1"/>
  <c r="J3148" i="2"/>
  <c r="K3148" i="2" s="1"/>
  <c r="J3149" i="2"/>
  <c r="K3149" i="2" s="1"/>
  <c r="J3150" i="2"/>
  <c r="K3150" i="2" s="1"/>
  <c r="J3151" i="2"/>
  <c r="K3151" i="2" s="1"/>
  <c r="J3153" i="2"/>
  <c r="K3153" i="2" s="1"/>
  <c r="J3154" i="2"/>
  <c r="K3154" i="2" s="1"/>
  <c r="J3155" i="2"/>
  <c r="K3155" i="2" s="1"/>
  <c r="J3156" i="2"/>
  <c r="K3156" i="2" s="1"/>
  <c r="J3157" i="2"/>
  <c r="K3157" i="2" s="1"/>
  <c r="J3158" i="2"/>
  <c r="K3158" i="2" s="1"/>
  <c r="J3159" i="2"/>
  <c r="K3159" i="2" s="1"/>
  <c r="J3160" i="2"/>
  <c r="K3160" i="2" s="1"/>
  <c r="J3161" i="2"/>
  <c r="K3161" i="2" s="1"/>
  <c r="J3162" i="2"/>
  <c r="K3162" i="2" s="1"/>
  <c r="J3163" i="2"/>
  <c r="K3163" i="2" s="1"/>
  <c r="J3164" i="2"/>
  <c r="K3164" i="2" s="1"/>
  <c r="J3165" i="2"/>
  <c r="K3165" i="2" s="1"/>
  <c r="J3166" i="2"/>
  <c r="K3166" i="2" s="1"/>
  <c r="J3167" i="2"/>
  <c r="K3167" i="2" s="1"/>
  <c r="J3168" i="2"/>
  <c r="K3168" i="2" s="1"/>
  <c r="J3169" i="2"/>
  <c r="K3169" i="2" s="1"/>
  <c r="J3170" i="2"/>
  <c r="K3170" i="2" s="1"/>
  <c r="J3171" i="2"/>
  <c r="K3171" i="2" s="1"/>
  <c r="J3172" i="2"/>
  <c r="K3172" i="2" s="1"/>
  <c r="J3173" i="2"/>
  <c r="K3173" i="2" s="1"/>
  <c r="J3176" i="2"/>
  <c r="K3176" i="2" s="1"/>
  <c r="J3180" i="2"/>
  <c r="K3180" i="2" s="1"/>
  <c r="J3181" i="2"/>
  <c r="K3181" i="2" s="1"/>
  <c r="J3183" i="2"/>
  <c r="K3183" i="2" s="1"/>
  <c r="J3184" i="2"/>
  <c r="K3184" i="2" s="1"/>
  <c r="J3185" i="2"/>
  <c r="K3185" i="2" s="1"/>
  <c r="J3186" i="2"/>
  <c r="K3186" i="2" s="1"/>
  <c r="J3187" i="2"/>
  <c r="K3187" i="2" s="1"/>
  <c r="J3188" i="2"/>
  <c r="K3188" i="2" s="1"/>
  <c r="J3189" i="2"/>
  <c r="K3189" i="2" s="1"/>
  <c r="J3190" i="2"/>
  <c r="K3190" i="2" s="1"/>
  <c r="J3191" i="2"/>
  <c r="K3191" i="2" s="1"/>
  <c r="J3192" i="2"/>
  <c r="K3192" i="2" s="1"/>
  <c r="J3194" i="2"/>
  <c r="K3194" i="2" s="1"/>
  <c r="J3196" i="2"/>
  <c r="K3196" i="2" s="1"/>
  <c r="J3197" i="2"/>
  <c r="K3197" i="2" s="1"/>
  <c r="J3198" i="2"/>
  <c r="K3198" i="2" s="1"/>
  <c r="J3200" i="2"/>
  <c r="K3200" i="2" s="1"/>
  <c r="J3202" i="2"/>
  <c r="K3202" i="2" s="1"/>
  <c r="J3203" i="2"/>
  <c r="K3203" i="2" s="1"/>
  <c r="J3206" i="2"/>
  <c r="K3206" i="2" s="1"/>
  <c r="J3207" i="2"/>
  <c r="K3207" i="2" s="1"/>
  <c r="J3208" i="2"/>
  <c r="K3208" i="2" s="1"/>
  <c r="J3209" i="2"/>
  <c r="K3209" i="2" s="1"/>
  <c r="J3210" i="2"/>
  <c r="K3210" i="2" s="1"/>
  <c r="J3211" i="2"/>
  <c r="K3211" i="2" s="1"/>
  <c r="J3212" i="2"/>
  <c r="K3212" i="2" s="1"/>
  <c r="J3213" i="2"/>
  <c r="K3213" i="2" s="1"/>
  <c r="J3214" i="2"/>
  <c r="K3214" i="2" s="1"/>
  <c r="J3215" i="2"/>
  <c r="K3215" i="2" s="1"/>
  <c r="J3216" i="2"/>
  <c r="K3216" i="2" s="1"/>
  <c r="J3217" i="2"/>
  <c r="K3217" i="2" s="1"/>
  <c r="J3218" i="2"/>
  <c r="K3218" i="2" s="1"/>
  <c r="J3219" i="2"/>
  <c r="K3219" i="2" s="1"/>
  <c r="J3220" i="2"/>
  <c r="K3220" i="2" s="1"/>
  <c r="J3222" i="2"/>
  <c r="K3222" i="2" s="1"/>
  <c r="J3223" i="2"/>
  <c r="K3223" i="2" s="1"/>
  <c r="J3224" i="2"/>
  <c r="K3224" i="2" s="1"/>
  <c r="J3225" i="2"/>
  <c r="K3225" i="2" s="1"/>
  <c r="J3226" i="2"/>
  <c r="K3226" i="2" s="1"/>
  <c r="J3227" i="2"/>
  <c r="K3227" i="2" s="1"/>
  <c r="J3228" i="2"/>
  <c r="K3228" i="2" s="1"/>
  <c r="J3229" i="2"/>
  <c r="K3229" i="2" s="1"/>
  <c r="J3230" i="2"/>
  <c r="K3230" i="2" s="1"/>
  <c r="J3232" i="2"/>
  <c r="K3232" i="2" s="1"/>
  <c r="J3233" i="2"/>
  <c r="K3233" i="2" s="1"/>
  <c r="J3234" i="2"/>
  <c r="K3234" i="2" s="1"/>
  <c r="J3235" i="2"/>
  <c r="K3235" i="2" s="1"/>
  <c r="J3236" i="2"/>
  <c r="K3236" i="2" s="1"/>
  <c r="J3237" i="2"/>
  <c r="K3237" i="2" s="1"/>
  <c r="J3238" i="2"/>
  <c r="K3238" i="2" s="1"/>
  <c r="J3239" i="2"/>
  <c r="K3239" i="2" s="1"/>
  <c r="J3240" i="2"/>
  <c r="K3240" i="2" s="1"/>
  <c r="J3241" i="2"/>
  <c r="K3241" i="2" s="1"/>
  <c r="J3242" i="2"/>
  <c r="K3242" i="2" s="1"/>
  <c r="J3243" i="2"/>
  <c r="K3243" i="2" s="1"/>
  <c r="J3244" i="2"/>
  <c r="K3244" i="2" s="1"/>
  <c r="J3245" i="2"/>
  <c r="K3245" i="2" s="1"/>
  <c r="J3246" i="2"/>
  <c r="K3246" i="2" s="1"/>
  <c r="J3247" i="2"/>
  <c r="K3247" i="2" s="1"/>
  <c r="J3248" i="2"/>
  <c r="K3248" i="2" s="1"/>
  <c r="J3249" i="2"/>
  <c r="K3249" i="2" s="1"/>
  <c r="J3250" i="2"/>
  <c r="K3250" i="2" s="1"/>
  <c r="J3251" i="2"/>
  <c r="K3251" i="2" s="1"/>
  <c r="J3252" i="2"/>
  <c r="K3252" i="2" s="1"/>
  <c r="J3253" i="2"/>
  <c r="K3253" i="2" s="1"/>
  <c r="J3255" i="2"/>
  <c r="K3255" i="2" s="1"/>
  <c r="J3256" i="2"/>
  <c r="K3256" i="2" s="1"/>
  <c r="J3257" i="2"/>
  <c r="K3257" i="2" s="1"/>
  <c r="J3258" i="2"/>
  <c r="K3258" i="2" s="1"/>
  <c r="J3259" i="2"/>
  <c r="K3259" i="2" s="1"/>
  <c r="J3260" i="2"/>
  <c r="K3260" i="2" s="1"/>
  <c r="J3261" i="2"/>
  <c r="K3261" i="2" s="1"/>
  <c r="J3262" i="2"/>
  <c r="K3262" i="2" s="1"/>
  <c r="J3263" i="2"/>
  <c r="K3263" i="2" s="1"/>
  <c r="J3264" i="2"/>
  <c r="K3264" i="2" s="1"/>
  <c r="J3265" i="2"/>
  <c r="K3265" i="2" s="1"/>
  <c r="J3266" i="2"/>
  <c r="K3266" i="2" s="1"/>
  <c r="J3267" i="2"/>
  <c r="K3267" i="2" s="1"/>
  <c r="J3268" i="2"/>
  <c r="K3268" i="2" s="1"/>
  <c r="J3269" i="2"/>
  <c r="K3269" i="2" s="1"/>
  <c r="J3270" i="2"/>
  <c r="K3270" i="2" s="1"/>
  <c r="J3271" i="2"/>
  <c r="K3271" i="2" s="1"/>
  <c r="J3272" i="2"/>
  <c r="K3272" i="2" s="1"/>
  <c r="J3273" i="2"/>
  <c r="K3273" i="2" s="1"/>
  <c r="J3274" i="2"/>
  <c r="K3274" i="2" s="1"/>
  <c r="J3275" i="2"/>
  <c r="K3275" i="2" s="1"/>
  <c r="J3276" i="2"/>
  <c r="K3276" i="2" s="1"/>
  <c r="J3277" i="2"/>
  <c r="K3277" i="2" s="1"/>
  <c r="J3279" i="2"/>
  <c r="K3279" i="2" s="1"/>
  <c r="J3280" i="2"/>
  <c r="K3280" i="2" s="1"/>
  <c r="J3282" i="2"/>
  <c r="K3282" i="2" s="1"/>
  <c r="J3283" i="2"/>
  <c r="K3283" i="2" s="1"/>
  <c r="J3284" i="2"/>
  <c r="K3284" i="2" s="1"/>
  <c r="J3290" i="2"/>
  <c r="K3290" i="2" s="1"/>
  <c r="J3293" i="2"/>
  <c r="K3293" i="2" s="1"/>
  <c r="J3294" i="2"/>
  <c r="K3294" i="2" s="1"/>
  <c r="J3295" i="2"/>
  <c r="K3295" i="2" s="1"/>
  <c r="J3297" i="2"/>
  <c r="K3297" i="2" s="1"/>
  <c r="J3298" i="2"/>
  <c r="K3298" i="2" s="1"/>
  <c r="J3299" i="2"/>
  <c r="K3299" i="2" s="1"/>
  <c r="J3300" i="2"/>
  <c r="K3300" i="2" s="1"/>
  <c r="J3301" i="2"/>
  <c r="K3301" i="2" s="1"/>
  <c r="J3302" i="2"/>
  <c r="K3302" i="2" s="1"/>
  <c r="J3303" i="2"/>
  <c r="K3303" i="2" s="1"/>
  <c r="J3304" i="2"/>
  <c r="K3304" i="2" s="1"/>
  <c r="J3305" i="2"/>
  <c r="K3305" i="2" s="1"/>
  <c r="J3306" i="2"/>
  <c r="K3306" i="2" s="1"/>
  <c r="J3307" i="2"/>
  <c r="K3307" i="2" s="1"/>
  <c r="J3308" i="2"/>
  <c r="K3308" i="2" s="1"/>
  <c r="J3309" i="2"/>
  <c r="K3309" i="2" s="1"/>
  <c r="J3310" i="2"/>
  <c r="K3310" i="2" s="1"/>
  <c r="J3311" i="2"/>
  <c r="K3311" i="2" s="1"/>
  <c r="J3312" i="2"/>
  <c r="K3312" i="2" s="1"/>
  <c r="J3313" i="2"/>
  <c r="K3313" i="2" s="1"/>
  <c r="J3314" i="2"/>
  <c r="K3314" i="2" s="1"/>
  <c r="J3315" i="2"/>
  <c r="K3315" i="2" s="1"/>
  <c r="J3316" i="2"/>
  <c r="K3316" i="2" s="1"/>
  <c r="J3320" i="2"/>
  <c r="K3320" i="2" s="1"/>
  <c r="J3321" i="2"/>
  <c r="K3321" i="2" s="1"/>
  <c r="J3322" i="2"/>
  <c r="K3322" i="2" s="1"/>
  <c r="J3323" i="2"/>
  <c r="K3323" i="2" s="1"/>
  <c r="J3324" i="2"/>
  <c r="K3324" i="2" s="1"/>
  <c r="J3325" i="2"/>
  <c r="K3325" i="2" s="1"/>
  <c r="J3326" i="2"/>
  <c r="K3326" i="2" s="1"/>
  <c r="J3327" i="2"/>
  <c r="K3327" i="2" s="1"/>
  <c r="J3328" i="2"/>
  <c r="K3328" i="2" s="1"/>
  <c r="J3329" i="2"/>
  <c r="K3329" i="2" s="1"/>
  <c r="J3330" i="2"/>
  <c r="K3330" i="2" s="1"/>
  <c r="J3331" i="2"/>
  <c r="K3331" i="2" s="1"/>
  <c r="J3332" i="2"/>
  <c r="K3332" i="2" s="1"/>
  <c r="J3333" i="2"/>
  <c r="K3333" i="2" s="1"/>
  <c r="J3334" i="2"/>
  <c r="K3334" i="2" s="1"/>
  <c r="J3335" i="2"/>
  <c r="K3335" i="2" s="1"/>
  <c r="J3336" i="2"/>
  <c r="K3336" i="2" s="1"/>
  <c r="J3337" i="2"/>
  <c r="K3337" i="2" s="1"/>
  <c r="J3338" i="2"/>
  <c r="K3338" i="2" s="1"/>
  <c r="J3339" i="2"/>
  <c r="K3339" i="2" s="1"/>
  <c r="J3340" i="2"/>
  <c r="K3340" i="2" s="1"/>
  <c r="J3341" i="2"/>
  <c r="K3341" i="2" s="1"/>
  <c r="J3342" i="2"/>
  <c r="K3342" i="2" s="1"/>
  <c r="J3343" i="2"/>
  <c r="K3343" i="2" s="1"/>
  <c r="J3345" i="2"/>
  <c r="K3345" i="2" s="1"/>
  <c r="J3346" i="2"/>
  <c r="K3346" i="2" s="1"/>
  <c r="J3347" i="2"/>
  <c r="K3347" i="2" s="1"/>
  <c r="J3348" i="2"/>
  <c r="K3348" i="2" s="1"/>
  <c r="J3349" i="2"/>
  <c r="K3349" i="2" s="1"/>
  <c r="J3350" i="2"/>
  <c r="K3350" i="2" s="1"/>
  <c r="J3351" i="2"/>
  <c r="K3351" i="2" s="1"/>
  <c r="J3352" i="2"/>
  <c r="K3352" i="2" s="1"/>
  <c r="J3353" i="2"/>
  <c r="K3353" i="2" s="1"/>
  <c r="J3354" i="2"/>
  <c r="K3354" i="2" s="1"/>
  <c r="J3355" i="2"/>
  <c r="K3355" i="2" s="1"/>
  <c r="J3356" i="2"/>
  <c r="K3356" i="2" s="1"/>
  <c r="J3357" i="2"/>
  <c r="K3357" i="2" s="1"/>
  <c r="J3358" i="2"/>
  <c r="K3358" i="2" s="1"/>
  <c r="J3359" i="2"/>
  <c r="K3359" i="2" s="1"/>
  <c r="J3360" i="2"/>
  <c r="K3360" i="2" s="1"/>
  <c r="J3361" i="2"/>
  <c r="K3361" i="2" s="1"/>
  <c r="J3362" i="2"/>
  <c r="K3362" i="2" s="1"/>
  <c r="J3363" i="2"/>
  <c r="K3363" i="2" s="1"/>
  <c r="J3364" i="2"/>
  <c r="K3364" i="2" s="1"/>
  <c r="J3365" i="2"/>
  <c r="K3365" i="2" s="1"/>
  <c r="J3366" i="2"/>
  <c r="K3366" i="2" s="1"/>
  <c r="J3367" i="2"/>
  <c r="K3367" i="2" s="1"/>
  <c r="J3368" i="2"/>
  <c r="K3368" i="2" s="1"/>
  <c r="J3369" i="2"/>
  <c r="K3369" i="2" s="1"/>
  <c r="J3370" i="2"/>
  <c r="K3370" i="2" s="1"/>
  <c r="J3371" i="2"/>
  <c r="K3371" i="2" s="1"/>
  <c r="J3372" i="2"/>
  <c r="K3372" i="2" s="1"/>
  <c r="J3373" i="2"/>
  <c r="K3373" i="2" s="1"/>
  <c r="J3374" i="2"/>
  <c r="K3374" i="2" s="1"/>
  <c r="J3375" i="2"/>
  <c r="K3375" i="2" s="1"/>
  <c r="J3376" i="2"/>
  <c r="K3376" i="2" s="1"/>
  <c r="J3377" i="2"/>
  <c r="K3377" i="2" s="1"/>
  <c r="J3378" i="2"/>
  <c r="K3378" i="2" s="1"/>
  <c r="J3379" i="2"/>
  <c r="K3379" i="2" s="1"/>
  <c r="J3380" i="2"/>
  <c r="K3380" i="2" s="1"/>
  <c r="J3381" i="2"/>
  <c r="K3381" i="2" s="1"/>
  <c r="J3382" i="2"/>
  <c r="K3382" i="2" s="1"/>
  <c r="J3384" i="2"/>
  <c r="K3384" i="2" s="1"/>
  <c r="J3385" i="2"/>
  <c r="K3385" i="2" s="1"/>
  <c r="J3386" i="2"/>
  <c r="K3386" i="2" s="1"/>
  <c r="J3387" i="2"/>
  <c r="K3387" i="2" s="1"/>
  <c r="J3388" i="2"/>
  <c r="K3388" i="2" s="1"/>
  <c r="J3389" i="2"/>
  <c r="K3389" i="2" s="1"/>
  <c r="J3390" i="2"/>
  <c r="K3390" i="2" s="1"/>
  <c r="J3391" i="2"/>
  <c r="K3391" i="2" s="1"/>
  <c r="J3392" i="2"/>
  <c r="K3392" i="2" s="1"/>
  <c r="J3393" i="2"/>
  <c r="K3393" i="2" s="1"/>
  <c r="J3394" i="2"/>
  <c r="K3394" i="2" s="1"/>
  <c r="J3395" i="2"/>
  <c r="K3395" i="2" s="1"/>
  <c r="J3396" i="2"/>
  <c r="K3396" i="2" s="1"/>
  <c r="J3397" i="2"/>
  <c r="K3397" i="2" s="1"/>
  <c r="J3398" i="2"/>
  <c r="K3398" i="2" s="1"/>
  <c r="J3399" i="2"/>
  <c r="K3399" i="2" s="1"/>
  <c r="J3400" i="2"/>
  <c r="K3400" i="2" s="1"/>
  <c r="J3401" i="2"/>
  <c r="K3401" i="2" s="1"/>
  <c r="J3402" i="2"/>
  <c r="K3402" i="2" s="1"/>
  <c r="J3403" i="2"/>
  <c r="K3403" i="2" s="1"/>
  <c r="J3404" i="2"/>
  <c r="K3404" i="2" s="1"/>
  <c r="J3405" i="2"/>
  <c r="K3405" i="2" s="1"/>
  <c r="J3406" i="2"/>
  <c r="K3406" i="2" s="1"/>
  <c r="J3407" i="2"/>
  <c r="K3407" i="2" s="1"/>
  <c r="J3408" i="2"/>
  <c r="K3408" i="2" s="1"/>
  <c r="J3409" i="2"/>
  <c r="K3409" i="2" s="1"/>
  <c r="J3410" i="2"/>
  <c r="K3410" i="2" s="1"/>
  <c r="J3412" i="2"/>
  <c r="K3412" i="2" s="1"/>
  <c r="J3413" i="2"/>
  <c r="K3413" i="2" s="1"/>
  <c r="J3414" i="2"/>
  <c r="K3414" i="2" s="1"/>
  <c r="J3415" i="2"/>
  <c r="K3415" i="2" s="1"/>
  <c r="J3416" i="2"/>
  <c r="K3416" i="2" s="1"/>
  <c r="J3417" i="2"/>
  <c r="K3417" i="2" s="1"/>
  <c r="J3418" i="2"/>
  <c r="K3418" i="2" s="1"/>
  <c r="J3419" i="2"/>
  <c r="K3419" i="2" s="1"/>
  <c r="J3420" i="2"/>
  <c r="K3420" i="2" s="1"/>
  <c r="J3421" i="2"/>
  <c r="K3421" i="2" s="1"/>
  <c r="J3422" i="2"/>
  <c r="K3422" i="2" s="1"/>
  <c r="J3423" i="2"/>
  <c r="K3423" i="2" s="1"/>
  <c r="J3424" i="2"/>
  <c r="K3424" i="2" s="1"/>
  <c r="J3425" i="2"/>
  <c r="K3425" i="2" s="1"/>
  <c r="J3426" i="2"/>
  <c r="K3426" i="2" s="1"/>
  <c r="J3427" i="2"/>
  <c r="K3427" i="2" s="1"/>
  <c r="J3428" i="2"/>
  <c r="K3428" i="2" s="1"/>
  <c r="J3429" i="2"/>
  <c r="K3429" i="2" s="1"/>
  <c r="J3430" i="2"/>
  <c r="K3430" i="2" s="1"/>
  <c r="J3431" i="2"/>
  <c r="K3431" i="2" s="1"/>
  <c r="J3432" i="2"/>
  <c r="K3432" i="2" s="1"/>
  <c r="J3433" i="2"/>
  <c r="K3433" i="2" s="1"/>
  <c r="J3434" i="2"/>
  <c r="K3434" i="2" s="1"/>
  <c r="J3435" i="2"/>
  <c r="K3435" i="2" s="1"/>
  <c r="J3436" i="2"/>
  <c r="K3436" i="2" s="1"/>
  <c r="J3437" i="2"/>
  <c r="K3437" i="2" s="1"/>
  <c r="J3438" i="2"/>
  <c r="K3438" i="2" s="1"/>
  <c r="J3439" i="2"/>
  <c r="K3439" i="2" s="1"/>
  <c r="J3440" i="2"/>
  <c r="K3440" i="2" s="1"/>
  <c r="J3441" i="2"/>
  <c r="K3441" i="2" s="1"/>
  <c r="J3442" i="2"/>
  <c r="K3442" i="2" s="1"/>
  <c r="J3443" i="2"/>
  <c r="K3443" i="2" s="1"/>
  <c r="J3444" i="2"/>
  <c r="K3444" i="2" s="1"/>
  <c r="J3445" i="2"/>
  <c r="K3445" i="2" s="1"/>
  <c r="J3446" i="2"/>
  <c r="K3446" i="2" s="1"/>
  <c r="J3447" i="2"/>
  <c r="K3447" i="2" s="1"/>
  <c r="J3448" i="2"/>
  <c r="K3448" i="2" s="1"/>
  <c r="J3449" i="2"/>
  <c r="K3449" i="2" s="1"/>
  <c r="J3450" i="2"/>
  <c r="K3450" i="2" s="1"/>
  <c r="J3451" i="2"/>
  <c r="K3451" i="2" s="1"/>
  <c r="J3452" i="2"/>
  <c r="K3452" i="2" s="1"/>
  <c r="J3453" i="2"/>
  <c r="K3453" i="2" s="1"/>
  <c r="J3454" i="2"/>
  <c r="K3454" i="2" s="1"/>
  <c r="J3455" i="2"/>
  <c r="K3455" i="2" s="1"/>
  <c r="J3456" i="2"/>
  <c r="K3456" i="2" s="1"/>
  <c r="J3457" i="2"/>
  <c r="K3457" i="2" s="1"/>
  <c r="J3458" i="2"/>
  <c r="K3458" i="2" s="1"/>
  <c r="J3459" i="2"/>
  <c r="K3459" i="2" s="1"/>
  <c r="J3460" i="2"/>
  <c r="K3460" i="2" s="1"/>
  <c r="J3461" i="2"/>
  <c r="K3461" i="2" s="1"/>
  <c r="J3462" i="2"/>
  <c r="K3462" i="2" s="1"/>
  <c r="J3463" i="2"/>
  <c r="K3463" i="2" s="1"/>
  <c r="J3464" i="2"/>
  <c r="K3464" i="2" s="1"/>
  <c r="J3465" i="2"/>
  <c r="K3465" i="2" s="1"/>
  <c r="J3466" i="2"/>
  <c r="K3466" i="2" s="1"/>
  <c r="J3467" i="2"/>
  <c r="K3467" i="2" s="1"/>
  <c r="J3468" i="2"/>
  <c r="K3468" i="2" s="1"/>
  <c r="J3469" i="2"/>
  <c r="K3469" i="2" s="1"/>
  <c r="J3470" i="2"/>
  <c r="K3470" i="2" s="1"/>
  <c r="J3471" i="2"/>
  <c r="K3471" i="2" s="1"/>
  <c r="J3472" i="2"/>
  <c r="K3472" i="2" s="1"/>
  <c r="J3473" i="2"/>
  <c r="K3473" i="2" s="1"/>
  <c r="J3474" i="2"/>
  <c r="K3474" i="2" s="1"/>
  <c r="J3475" i="2"/>
  <c r="K3475" i="2" s="1"/>
  <c r="J3476" i="2"/>
  <c r="K3476" i="2" s="1"/>
  <c r="J3477" i="2"/>
  <c r="K3477" i="2" s="1"/>
  <c r="J3478" i="2"/>
  <c r="K3478" i="2" s="1"/>
  <c r="J3479" i="2"/>
  <c r="K3479" i="2" s="1"/>
  <c r="J3480" i="2"/>
  <c r="K3480" i="2" s="1"/>
  <c r="J3481" i="2"/>
  <c r="K3481" i="2" s="1"/>
  <c r="J3482" i="2"/>
  <c r="K3482" i="2" s="1"/>
  <c r="J3483" i="2"/>
  <c r="K3483" i="2" s="1"/>
  <c r="J3484" i="2"/>
  <c r="K3484" i="2" s="1"/>
  <c r="J3485" i="2"/>
  <c r="K3485" i="2" s="1"/>
  <c r="J3486" i="2"/>
  <c r="K3486" i="2" s="1"/>
  <c r="J3487" i="2"/>
  <c r="K3487" i="2" s="1"/>
  <c r="J3488" i="2"/>
  <c r="K3488" i="2" s="1"/>
  <c r="J3489" i="2"/>
  <c r="K3489" i="2" s="1"/>
  <c r="J3490" i="2"/>
  <c r="K3490" i="2" s="1"/>
  <c r="J3491" i="2"/>
  <c r="K3491" i="2" s="1"/>
  <c r="J3492" i="2"/>
  <c r="K3492" i="2" s="1"/>
  <c r="J3493" i="2"/>
  <c r="K3493" i="2" s="1"/>
  <c r="J3494" i="2"/>
  <c r="K3494" i="2" s="1"/>
  <c r="J3495" i="2"/>
  <c r="K3495" i="2" s="1"/>
  <c r="J3496" i="2"/>
  <c r="K3496" i="2" s="1"/>
  <c r="J3497" i="2"/>
  <c r="K3497" i="2" s="1"/>
  <c r="J3498" i="2"/>
  <c r="K3498" i="2" s="1"/>
  <c r="J3499" i="2"/>
  <c r="K3499" i="2" s="1"/>
  <c r="J3500" i="2"/>
  <c r="K3500" i="2" s="1"/>
  <c r="J3501" i="2"/>
  <c r="K3501" i="2" s="1"/>
  <c r="J3502" i="2"/>
  <c r="K3502" i="2" s="1"/>
  <c r="J3503" i="2"/>
  <c r="K3503" i="2" s="1"/>
  <c r="J3504" i="2"/>
  <c r="K3504" i="2" s="1"/>
  <c r="J3505" i="2"/>
  <c r="K3505" i="2" s="1"/>
  <c r="J3506" i="2"/>
  <c r="K3506" i="2" s="1"/>
  <c r="J3507" i="2"/>
  <c r="K3507" i="2" s="1"/>
  <c r="J3508" i="2"/>
  <c r="K3508" i="2" s="1"/>
  <c r="J3509" i="2"/>
  <c r="K3509" i="2" s="1"/>
  <c r="J3510" i="2"/>
  <c r="K3510" i="2" s="1"/>
  <c r="J3511" i="2"/>
  <c r="K3511" i="2" s="1"/>
  <c r="J3512" i="2"/>
  <c r="K3512" i="2" s="1"/>
  <c r="J3513" i="2"/>
  <c r="K3513" i="2" s="1"/>
  <c r="J3514" i="2"/>
  <c r="K3514" i="2" s="1"/>
  <c r="J3515" i="2"/>
  <c r="K3515" i="2" s="1"/>
  <c r="J3516" i="2"/>
  <c r="K3516" i="2" s="1"/>
  <c r="J3517" i="2"/>
  <c r="K3517" i="2" s="1"/>
  <c r="J3518" i="2"/>
  <c r="K3518" i="2" s="1"/>
  <c r="J3519" i="2"/>
  <c r="K3519" i="2" s="1"/>
  <c r="J3520" i="2"/>
  <c r="K3520" i="2" s="1"/>
  <c r="J3521" i="2"/>
  <c r="K3521" i="2" s="1"/>
  <c r="J3522" i="2"/>
  <c r="K3522" i="2" s="1"/>
  <c r="J3523" i="2"/>
  <c r="K3523" i="2" s="1"/>
  <c r="J3524" i="2"/>
  <c r="K3524" i="2" s="1"/>
  <c r="J3525" i="2"/>
  <c r="K3525" i="2" s="1"/>
  <c r="J3526" i="2"/>
  <c r="K3526" i="2" s="1"/>
  <c r="J3527" i="2"/>
  <c r="K3527" i="2" s="1"/>
  <c r="J3528" i="2"/>
  <c r="K3528" i="2" s="1"/>
  <c r="J3529" i="2"/>
  <c r="K3529" i="2" s="1"/>
  <c r="J3530" i="2"/>
  <c r="K3530" i="2" s="1"/>
  <c r="J3531" i="2"/>
  <c r="K3531" i="2" s="1"/>
  <c r="J3532" i="2"/>
  <c r="K3532" i="2" s="1"/>
  <c r="J3533" i="2"/>
  <c r="K3533" i="2" s="1"/>
  <c r="J3535" i="2"/>
  <c r="K3535" i="2" s="1"/>
  <c r="J3536" i="2"/>
  <c r="K3536" i="2" s="1"/>
  <c r="J3538" i="2"/>
  <c r="K3538" i="2" s="1"/>
  <c r="J3539" i="2"/>
  <c r="K3539" i="2" s="1"/>
  <c r="J3540" i="2"/>
  <c r="K3540" i="2" s="1"/>
  <c r="J3543" i="2"/>
  <c r="K3543" i="2" s="1"/>
  <c r="J3544" i="2"/>
  <c r="K3544" i="2" s="1"/>
  <c r="J3545" i="2"/>
  <c r="K3545" i="2" s="1"/>
  <c r="J3546" i="2"/>
  <c r="K3546" i="2" s="1"/>
  <c r="J3547" i="2"/>
  <c r="K3547" i="2" s="1"/>
  <c r="J3548" i="2"/>
  <c r="K3548" i="2" s="1"/>
  <c r="J3549" i="2"/>
  <c r="K3549" i="2" s="1"/>
  <c r="J3550" i="2"/>
  <c r="K3550" i="2" s="1"/>
  <c r="J3551" i="2"/>
  <c r="K3551" i="2" s="1"/>
  <c r="J3552" i="2"/>
  <c r="K3552" i="2" s="1"/>
  <c r="J3553" i="2"/>
  <c r="K3553" i="2" s="1"/>
  <c r="J3554" i="2"/>
  <c r="K3554" i="2" s="1"/>
  <c r="J3555" i="2"/>
  <c r="K3555" i="2" s="1"/>
  <c r="J3557" i="2"/>
  <c r="K3557" i="2" s="1"/>
  <c r="J3558" i="2"/>
  <c r="K3558" i="2" s="1"/>
  <c r="J3559" i="2"/>
  <c r="K3559" i="2" s="1"/>
  <c r="J3560" i="2"/>
  <c r="K3560" i="2" s="1"/>
  <c r="J3561" i="2"/>
  <c r="K3561" i="2" s="1"/>
  <c r="J3562" i="2"/>
  <c r="K3562" i="2" s="1"/>
  <c r="J3563" i="2"/>
  <c r="K3563" i="2" s="1"/>
  <c r="J3564" i="2"/>
  <c r="K3564" i="2" s="1"/>
  <c r="J3565" i="2"/>
  <c r="K3565" i="2" s="1"/>
  <c r="J3566" i="2"/>
  <c r="K3566" i="2" s="1"/>
  <c r="J3573" i="2"/>
  <c r="K3573" i="2" s="1"/>
  <c r="J3574" i="2"/>
  <c r="K3574" i="2" s="1"/>
  <c r="J3575" i="2"/>
  <c r="K3575" i="2" s="1"/>
  <c r="J3577" i="2"/>
  <c r="K3577" i="2" s="1"/>
  <c r="J3578" i="2"/>
  <c r="K3578" i="2" s="1"/>
  <c r="J3581" i="2"/>
  <c r="K3581" i="2" s="1"/>
  <c r="J3582" i="2"/>
  <c r="K3582" i="2" s="1"/>
  <c r="J3584" i="2"/>
  <c r="K3584" i="2" s="1"/>
  <c r="J3585" i="2"/>
  <c r="K3585" i="2" s="1"/>
  <c r="J3586" i="2"/>
  <c r="K3586" i="2" s="1"/>
  <c r="J3587" i="2"/>
  <c r="K3587" i="2" s="1"/>
  <c r="J3588" i="2"/>
  <c r="K3588" i="2" s="1"/>
  <c r="J3589" i="2"/>
  <c r="K3589" i="2" s="1"/>
  <c r="J3590" i="2"/>
  <c r="K3590" i="2" s="1"/>
  <c r="J3591" i="2"/>
  <c r="K3591" i="2" s="1"/>
  <c r="J3592" i="2"/>
  <c r="K3592" i="2" s="1"/>
  <c r="J3593" i="2"/>
  <c r="K3593" i="2" s="1"/>
  <c r="J3594" i="2"/>
  <c r="K3594" i="2" s="1"/>
  <c r="J3595" i="2"/>
  <c r="K3595" i="2" s="1"/>
  <c r="J3596" i="2"/>
  <c r="K3596" i="2" s="1"/>
  <c r="J3597" i="2"/>
  <c r="K3597" i="2" s="1"/>
  <c r="J3598" i="2"/>
  <c r="K3598" i="2" s="1"/>
  <c r="J3599" i="2"/>
  <c r="K3599" i="2" s="1"/>
  <c r="J3600" i="2"/>
  <c r="K3600" i="2" s="1"/>
  <c r="J3601" i="2"/>
  <c r="K3601" i="2" s="1"/>
  <c r="J3602" i="2"/>
  <c r="K3602" i="2" s="1"/>
  <c r="J3603" i="2"/>
  <c r="K3603" i="2" s="1"/>
  <c r="J3604" i="2"/>
  <c r="K3604" i="2" s="1"/>
  <c r="J3606" i="2"/>
  <c r="K3606" i="2" s="1"/>
  <c r="J3607" i="2"/>
  <c r="K3607" i="2" s="1"/>
  <c r="J3608" i="2"/>
  <c r="K3608" i="2" s="1"/>
  <c r="J3609" i="2"/>
  <c r="K3609" i="2" s="1"/>
  <c r="J3610" i="2"/>
  <c r="K3610" i="2" s="1"/>
  <c r="J3612" i="2"/>
  <c r="K3612" i="2" s="1"/>
  <c r="J3613" i="2"/>
  <c r="K3613" i="2" s="1"/>
  <c r="J3614" i="2"/>
  <c r="K3614" i="2" s="1"/>
  <c r="J3615" i="2"/>
  <c r="K3615" i="2" s="1"/>
  <c r="J3616" i="2"/>
  <c r="K3616" i="2" s="1"/>
  <c r="J3629" i="2"/>
  <c r="K3629" i="2" s="1"/>
  <c r="J3630" i="2"/>
  <c r="K3630" i="2" s="1"/>
  <c r="J3631" i="2"/>
  <c r="K3631" i="2" s="1"/>
  <c r="J3632" i="2"/>
  <c r="K3632" i="2" s="1"/>
  <c r="J3633" i="2"/>
  <c r="K3633" i="2" s="1"/>
  <c r="J3634" i="2"/>
  <c r="K3634" i="2" s="1"/>
  <c r="J3635" i="2"/>
  <c r="K3635" i="2" s="1"/>
  <c r="J3636" i="2"/>
  <c r="K3636" i="2" s="1"/>
  <c r="J3637" i="2"/>
  <c r="K3637" i="2" s="1"/>
  <c r="J3638" i="2"/>
  <c r="K3638" i="2" s="1"/>
  <c r="J3639" i="2"/>
  <c r="K3639" i="2" s="1"/>
  <c r="J3640" i="2"/>
  <c r="K3640" i="2" s="1"/>
  <c r="J3641" i="2"/>
  <c r="K3641" i="2" s="1"/>
  <c r="J3642" i="2"/>
  <c r="K3642" i="2" s="1"/>
  <c r="J3643" i="2"/>
  <c r="K3643" i="2" s="1"/>
  <c r="J3644" i="2"/>
  <c r="K3644" i="2" s="1"/>
  <c r="J3646" i="2"/>
  <c r="K3646" i="2" s="1"/>
  <c r="J3647" i="2"/>
  <c r="K3647" i="2" s="1"/>
  <c r="J3648" i="2"/>
  <c r="K3648" i="2" s="1"/>
  <c r="J3649" i="2"/>
  <c r="K3649" i="2" s="1"/>
  <c r="J3650" i="2"/>
  <c r="K3650" i="2" s="1"/>
  <c r="J3651" i="2"/>
  <c r="K3651" i="2" s="1"/>
  <c r="J3652" i="2"/>
  <c r="K3652" i="2" s="1"/>
  <c r="J3653" i="2"/>
  <c r="K3653" i="2" s="1"/>
  <c r="J3654" i="2"/>
  <c r="K3654" i="2" s="1"/>
  <c r="J3656" i="2"/>
  <c r="K3656" i="2" s="1"/>
  <c r="J3657" i="2"/>
  <c r="K3657" i="2" s="1"/>
  <c r="J3658" i="2"/>
  <c r="K3658" i="2" s="1"/>
  <c r="J3659" i="2"/>
  <c r="K3659" i="2" s="1"/>
  <c r="J3660" i="2"/>
  <c r="K3660" i="2" s="1"/>
  <c r="J3661" i="2"/>
  <c r="K3661" i="2" s="1"/>
  <c r="J3662" i="2"/>
  <c r="K3662" i="2" s="1"/>
  <c r="J3663" i="2"/>
  <c r="K3663" i="2" s="1"/>
  <c r="J3664" i="2"/>
  <c r="K3664" i="2" s="1"/>
  <c r="J3665" i="2"/>
  <c r="K3665" i="2" s="1"/>
  <c r="J3666" i="2"/>
  <c r="K3666" i="2" s="1"/>
  <c r="J3671" i="2"/>
  <c r="K3671" i="2" s="1"/>
  <c r="J3672" i="2"/>
  <c r="K3672" i="2" s="1"/>
  <c r="J3673" i="2"/>
  <c r="K3673" i="2" s="1"/>
  <c r="J3674" i="2"/>
  <c r="K3674" i="2" s="1"/>
  <c r="J3675" i="2"/>
  <c r="K3675" i="2" s="1"/>
  <c r="J3676" i="2"/>
  <c r="K3676" i="2" s="1"/>
  <c r="J3678" i="2"/>
  <c r="K3678" i="2" s="1"/>
  <c r="J3679" i="2"/>
  <c r="K3679" i="2" s="1"/>
  <c r="J3680" i="2"/>
  <c r="K3680" i="2" s="1"/>
  <c r="J3681" i="2"/>
  <c r="K3681" i="2" s="1"/>
  <c r="J3682" i="2"/>
  <c r="K3682" i="2" s="1"/>
  <c r="J3683" i="2"/>
  <c r="K3683" i="2" s="1"/>
  <c r="J3684" i="2"/>
  <c r="K3684" i="2" s="1"/>
  <c r="J3685" i="2"/>
  <c r="K3685" i="2" s="1"/>
  <c r="J3686" i="2"/>
  <c r="K3686" i="2" s="1"/>
  <c r="J3687" i="2"/>
  <c r="K3687" i="2" s="1"/>
  <c r="J3688" i="2"/>
  <c r="K3688" i="2" s="1"/>
  <c r="J3689" i="2"/>
  <c r="K3689" i="2" s="1"/>
  <c r="J3690" i="2"/>
  <c r="K3690" i="2" s="1"/>
  <c r="J3691" i="2"/>
  <c r="K3691" i="2" s="1"/>
  <c r="J3692" i="2"/>
  <c r="K3692" i="2" s="1"/>
  <c r="J3693" i="2"/>
  <c r="K3693" i="2" s="1"/>
  <c r="J3694" i="2"/>
  <c r="K3694" i="2" s="1"/>
  <c r="J3695" i="2"/>
  <c r="K3695" i="2" s="1"/>
  <c r="J3696" i="2"/>
  <c r="K3696" i="2" s="1"/>
  <c r="J3697" i="2"/>
  <c r="K3697" i="2" s="1"/>
  <c r="J3698" i="2"/>
  <c r="K3698" i="2" s="1"/>
  <c r="J3699" i="2"/>
  <c r="K3699" i="2" s="1"/>
  <c r="J3700" i="2"/>
  <c r="K3700" i="2" s="1"/>
  <c r="J3701" i="2"/>
  <c r="K3701" i="2" s="1"/>
  <c r="J3702" i="2"/>
  <c r="K3702" i="2" s="1"/>
  <c r="J3703" i="2"/>
  <c r="K3703" i="2" s="1"/>
  <c r="J3704" i="2"/>
  <c r="K3704" i="2" s="1"/>
  <c r="J3705" i="2"/>
  <c r="K3705" i="2" s="1"/>
  <c r="J3706" i="2"/>
  <c r="K3706" i="2" s="1"/>
  <c r="J3707" i="2"/>
  <c r="K3707" i="2" s="1"/>
  <c r="J3708" i="2"/>
  <c r="K3708" i="2" s="1"/>
  <c r="J3709" i="2"/>
  <c r="K3709" i="2" s="1"/>
  <c r="J3710" i="2"/>
  <c r="K3710" i="2" s="1"/>
  <c r="J3711" i="2"/>
  <c r="K3711" i="2" s="1"/>
  <c r="J3712" i="2"/>
  <c r="K3712" i="2" s="1"/>
  <c r="J3713" i="2"/>
  <c r="K3713" i="2" s="1"/>
  <c r="J3714" i="2"/>
  <c r="K3714" i="2" s="1"/>
  <c r="J3715" i="2"/>
  <c r="K3715" i="2" s="1"/>
  <c r="J3716" i="2"/>
  <c r="K3716" i="2" s="1"/>
  <c r="J3717" i="2"/>
  <c r="K3717" i="2" s="1"/>
  <c r="J3718" i="2"/>
  <c r="K3718" i="2" s="1"/>
  <c r="J3719" i="2"/>
  <c r="K3719" i="2" s="1"/>
  <c r="J3720" i="2"/>
  <c r="K3720" i="2" s="1"/>
  <c r="J3721" i="2"/>
  <c r="K3721" i="2" s="1"/>
  <c r="J3722" i="2"/>
  <c r="K3722" i="2" s="1"/>
  <c r="J3723" i="2"/>
  <c r="K3723" i="2" s="1"/>
  <c r="J3724" i="2"/>
  <c r="K3724" i="2" s="1"/>
  <c r="J3725" i="2"/>
  <c r="K3725" i="2" s="1"/>
  <c r="J3726" i="2"/>
  <c r="K3726" i="2" s="1"/>
  <c r="J3727" i="2"/>
  <c r="K3727" i="2" s="1"/>
  <c r="J3728" i="2"/>
  <c r="K3728" i="2" s="1"/>
  <c r="J3729" i="2"/>
  <c r="K3729" i="2" s="1"/>
  <c r="J3730" i="2"/>
  <c r="K3730" i="2" s="1"/>
  <c r="J3731" i="2"/>
  <c r="K3731" i="2" s="1"/>
  <c r="J3732" i="2"/>
  <c r="K3732" i="2" s="1"/>
  <c r="J3733" i="2"/>
  <c r="K3733" i="2" s="1"/>
  <c r="J3734" i="2"/>
  <c r="K3734" i="2" s="1"/>
  <c r="J3735" i="2"/>
  <c r="K3735" i="2" s="1"/>
  <c r="J3736" i="2"/>
  <c r="K3736" i="2" s="1"/>
  <c r="J3737" i="2"/>
  <c r="K3737" i="2" s="1"/>
  <c r="J3738" i="2"/>
  <c r="K3738" i="2" s="1"/>
  <c r="J3739" i="2"/>
  <c r="K3739" i="2" s="1"/>
  <c r="J3740" i="2"/>
  <c r="K3740" i="2" s="1"/>
  <c r="J3741" i="2"/>
  <c r="K3741" i="2" s="1"/>
  <c r="J3742" i="2"/>
  <c r="K3742" i="2" s="1"/>
  <c r="J3743" i="2"/>
  <c r="K3743" i="2" s="1"/>
  <c r="J3744" i="2"/>
  <c r="K3744" i="2" s="1"/>
  <c r="J3745" i="2"/>
  <c r="K3745" i="2" s="1"/>
  <c r="J3746" i="2"/>
  <c r="K3746" i="2" s="1"/>
  <c r="J3747" i="2"/>
  <c r="K3747" i="2" s="1"/>
  <c r="J3748" i="2"/>
  <c r="K3748" i="2" s="1"/>
  <c r="J3749" i="2"/>
  <c r="K3749" i="2" s="1"/>
  <c r="J3750" i="2"/>
  <c r="K3750" i="2" s="1"/>
  <c r="J3751" i="2"/>
  <c r="K3751" i="2" s="1"/>
  <c r="J3752" i="2"/>
  <c r="K3752" i="2" s="1"/>
  <c r="J3753" i="2"/>
  <c r="K3753" i="2" s="1"/>
  <c r="J3754" i="2"/>
  <c r="K3754" i="2" s="1"/>
  <c r="J3755" i="2"/>
  <c r="K3755" i="2" s="1"/>
  <c r="J3756" i="2"/>
  <c r="K3756" i="2" s="1"/>
  <c r="J3757" i="2"/>
  <c r="K3757" i="2" s="1"/>
  <c r="J3758" i="2"/>
  <c r="K3758" i="2" s="1"/>
  <c r="J3759" i="2"/>
  <c r="K3759" i="2" s="1"/>
  <c r="J3760" i="2"/>
  <c r="K3760" i="2" s="1"/>
  <c r="J3761" i="2"/>
  <c r="K3761" i="2" s="1"/>
  <c r="J3762" i="2"/>
  <c r="K3762" i="2" s="1"/>
  <c r="J3763" i="2"/>
  <c r="K3763" i="2" s="1"/>
  <c r="J3764" i="2"/>
  <c r="K3764" i="2" s="1"/>
  <c r="J3765" i="2"/>
  <c r="K3765" i="2" s="1"/>
  <c r="J3766" i="2"/>
  <c r="K3766" i="2" s="1"/>
  <c r="J3767" i="2"/>
  <c r="K3767" i="2" s="1"/>
  <c r="J3768" i="2"/>
  <c r="K3768" i="2" s="1"/>
  <c r="J3769" i="2"/>
  <c r="K3769" i="2" s="1"/>
  <c r="J3770" i="2"/>
  <c r="K3770" i="2" s="1"/>
  <c r="J3771" i="2"/>
  <c r="K3771" i="2" s="1"/>
  <c r="J3772" i="2"/>
  <c r="K3772" i="2" s="1"/>
  <c r="J3773" i="2"/>
  <c r="K3773" i="2" s="1"/>
  <c r="J3774" i="2"/>
  <c r="K3774" i="2" s="1"/>
  <c r="J3775" i="2"/>
  <c r="K3775" i="2" s="1"/>
  <c r="J3776" i="2"/>
  <c r="K3776" i="2" s="1"/>
  <c r="J3777" i="2"/>
  <c r="K3777" i="2" s="1"/>
  <c r="J3778" i="2"/>
  <c r="K3778" i="2" s="1"/>
  <c r="J3779" i="2"/>
  <c r="K3779" i="2" s="1"/>
  <c r="J3780" i="2"/>
  <c r="K3780" i="2" s="1"/>
  <c r="J3781" i="2"/>
  <c r="K3781" i="2" s="1"/>
  <c r="J3782" i="2"/>
  <c r="K3782" i="2" s="1"/>
  <c r="J3784" i="2"/>
  <c r="K3784" i="2" s="1"/>
  <c r="J3785" i="2"/>
  <c r="K3785" i="2" s="1"/>
  <c r="J3786" i="2"/>
  <c r="K3786" i="2" s="1"/>
  <c r="J3787" i="2"/>
  <c r="K3787" i="2" s="1"/>
  <c r="J3788" i="2"/>
  <c r="K3788" i="2" s="1"/>
  <c r="J3789" i="2"/>
  <c r="K3789" i="2" s="1"/>
  <c r="J3790" i="2"/>
  <c r="K3790" i="2" s="1"/>
  <c r="J3791" i="2"/>
  <c r="K3791" i="2" s="1"/>
  <c r="J3792" i="2"/>
  <c r="K3792" i="2" s="1"/>
  <c r="J3793" i="2"/>
  <c r="K3793" i="2" s="1"/>
  <c r="J3794" i="2"/>
  <c r="K3794" i="2" s="1"/>
  <c r="J3795" i="2"/>
  <c r="K3795" i="2" s="1"/>
  <c r="J3796" i="2"/>
  <c r="K3796" i="2" s="1"/>
  <c r="J3797" i="2"/>
  <c r="K3797" i="2" s="1"/>
  <c r="J3798" i="2"/>
  <c r="K3798" i="2" s="1"/>
  <c r="J3799" i="2"/>
  <c r="K3799" i="2" s="1"/>
  <c r="J3800" i="2"/>
  <c r="K3800" i="2" s="1"/>
  <c r="J3801" i="2"/>
  <c r="K3801" i="2" s="1"/>
  <c r="J3802" i="2"/>
  <c r="K3802" i="2" s="1"/>
  <c r="J3803" i="2"/>
  <c r="K3803" i="2" s="1"/>
  <c r="J3804" i="2"/>
  <c r="K3804" i="2" s="1"/>
  <c r="J3805" i="2"/>
  <c r="K3805" i="2" s="1"/>
  <c r="J3806" i="2"/>
  <c r="K3806" i="2" s="1"/>
  <c r="J3807" i="2"/>
  <c r="K3807" i="2" s="1"/>
  <c r="J3809" i="2"/>
  <c r="K3809" i="2" s="1"/>
  <c r="J3811" i="2"/>
  <c r="K3811" i="2" s="1"/>
  <c r="J3812" i="2"/>
  <c r="K3812" i="2" s="1"/>
  <c r="J3814" i="2"/>
  <c r="K3814" i="2" s="1"/>
  <c r="J3815" i="2"/>
  <c r="K3815" i="2" s="1"/>
  <c r="J3818" i="2"/>
  <c r="K3818" i="2" s="1"/>
  <c r="J3819" i="2"/>
  <c r="K3819" i="2" s="1"/>
  <c r="J3820" i="2"/>
  <c r="K3820" i="2" s="1"/>
  <c r="J3822" i="2"/>
  <c r="K3822" i="2" s="1"/>
  <c r="J3823" i="2"/>
  <c r="K3823" i="2" s="1"/>
  <c r="J3824" i="2"/>
  <c r="K3824" i="2" s="1"/>
  <c r="J3825" i="2"/>
  <c r="K3825" i="2" s="1"/>
  <c r="J3826" i="2"/>
  <c r="K3826" i="2" s="1"/>
  <c r="J3827" i="2"/>
  <c r="K3827" i="2" s="1"/>
  <c r="J3828" i="2"/>
  <c r="K3828" i="2" s="1"/>
  <c r="J3829" i="2"/>
  <c r="K3829" i="2" s="1"/>
  <c r="J3830" i="2"/>
  <c r="K3830" i="2" s="1"/>
  <c r="J3831" i="2"/>
  <c r="K3831" i="2" s="1"/>
  <c r="J3832" i="2"/>
  <c r="K3832" i="2" s="1"/>
  <c r="J3833" i="2"/>
  <c r="K3833" i="2" s="1"/>
  <c r="J3834" i="2"/>
  <c r="K3834" i="2" s="1"/>
  <c r="J3835" i="2"/>
  <c r="K3835" i="2" s="1"/>
  <c r="J3836" i="2"/>
  <c r="K3836" i="2" s="1"/>
  <c r="J3837" i="2"/>
  <c r="K3837" i="2" s="1"/>
  <c r="J3838" i="2"/>
  <c r="K3838" i="2" s="1"/>
  <c r="J3839" i="2"/>
  <c r="K3839" i="2" s="1"/>
  <c r="J3840" i="2"/>
  <c r="K3840" i="2" s="1"/>
  <c r="J3841" i="2"/>
  <c r="K3841" i="2" s="1"/>
  <c r="J3842" i="2"/>
  <c r="K3842" i="2" s="1"/>
  <c r="J3843" i="2"/>
  <c r="K3843" i="2" s="1"/>
  <c r="J3844" i="2"/>
  <c r="K3844" i="2" s="1"/>
  <c r="J3845" i="2"/>
  <c r="K3845" i="2" s="1"/>
  <c r="J3846" i="2"/>
  <c r="K3846" i="2" s="1"/>
  <c r="J3847" i="2"/>
  <c r="K3847" i="2" s="1"/>
  <c r="J3848" i="2"/>
  <c r="K3848" i="2" s="1"/>
  <c r="J3849" i="2"/>
  <c r="K3849" i="2" s="1"/>
  <c r="J3850" i="2"/>
  <c r="K3850" i="2" s="1"/>
  <c r="J3851" i="2"/>
  <c r="K3851" i="2" s="1"/>
  <c r="J3852" i="2"/>
  <c r="K3852" i="2" s="1"/>
  <c r="J3853" i="2"/>
  <c r="K3853" i="2" s="1"/>
  <c r="J3854" i="2"/>
  <c r="K3854" i="2" s="1"/>
  <c r="J3855" i="2"/>
  <c r="K3855" i="2" s="1"/>
  <c r="J3856" i="2"/>
  <c r="K3856" i="2" s="1"/>
  <c r="J3857" i="2"/>
  <c r="K3857" i="2" s="1"/>
  <c r="J3858" i="2"/>
  <c r="K3858" i="2" s="1"/>
  <c r="J3859" i="2"/>
  <c r="K3859" i="2" s="1"/>
  <c r="J3860" i="2"/>
  <c r="K3860" i="2" s="1"/>
  <c r="J3861" i="2"/>
  <c r="K3861" i="2" s="1"/>
  <c r="J3862" i="2"/>
  <c r="K3862" i="2" s="1"/>
  <c r="J3863" i="2"/>
  <c r="K3863" i="2" s="1"/>
  <c r="J3864" i="2"/>
  <c r="K3864" i="2" s="1"/>
  <c r="J3865" i="2"/>
  <c r="K3865" i="2" s="1"/>
  <c r="J3866" i="2"/>
  <c r="K3866" i="2" s="1"/>
  <c r="J3867" i="2"/>
  <c r="K3867" i="2" s="1"/>
  <c r="J3868" i="2"/>
  <c r="K3868" i="2" s="1"/>
  <c r="J3869" i="2"/>
  <c r="K3869" i="2" s="1"/>
  <c r="J3870" i="2"/>
  <c r="K3870" i="2" s="1"/>
  <c r="J3871" i="2"/>
  <c r="K3871" i="2" s="1"/>
  <c r="J3872" i="2"/>
  <c r="K3872" i="2" s="1"/>
  <c r="J3873" i="2"/>
  <c r="K3873" i="2" s="1"/>
  <c r="J3874" i="2"/>
  <c r="K3874" i="2" s="1"/>
  <c r="J3875" i="2"/>
  <c r="K3875" i="2" s="1"/>
  <c r="J3877" i="2"/>
  <c r="K3877" i="2" s="1"/>
  <c r="J3880" i="2"/>
  <c r="K3880" i="2" s="1"/>
  <c r="J3881" i="2"/>
  <c r="K3881" i="2" s="1"/>
  <c r="J3882" i="2"/>
  <c r="K3882" i="2" s="1"/>
  <c r="J3883" i="2"/>
  <c r="K3883" i="2" s="1"/>
  <c r="J3884" i="2"/>
  <c r="K3884" i="2" s="1"/>
  <c r="J3886" i="2"/>
  <c r="K3886" i="2" s="1"/>
  <c r="J3887" i="2"/>
  <c r="K3887" i="2" s="1"/>
  <c r="J3888" i="2"/>
  <c r="K3888" i="2" s="1"/>
  <c r="J3889" i="2"/>
  <c r="K3889" i="2" s="1"/>
  <c r="J3891" i="2"/>
  <c r="K3891" i="2" s="1"/>
  <c r="J3892" i="2"/>
  <c r="K3892" i="2" s="1"/>
  <c r="J3893" i="2"/>
  <c r="K3893" i="2" s="1"/>
  <c r="J3894" i="2"/>
  <c r="K3894" i="2" s="1"/>
  <c r="J3895" i="2"/>
  <c r="K3895" i="2" s="1"/>
  <c r="J3898" i="2"/>
  <c r="K3898" i="2" s="1"/>
  <c r="J3900" i="2"/>
  <c r="K3900" i="2" s="1"/>
  <c r="J3901" i="2"/>
  <c r="K3901" i="2" s="1"/>
  <c r="J3902" i="2"/>
  <c r="K3902" i="2" s="1"/>
  <c r="J3904" i="2"/>
  <c r="K3904" i="2" s="1"/>
  <c r="J3905" i="2"/>
  <c r="K3905" i="2" s="1"/>
  <c r="J3906" i="2"/>
  <c r="K3906" i="2" s="1"/>
  <c r="J3907" i="2"/>
  <c r="K3907" i="2" s="1"/>
  <c r="J3908" i="2"/>
  <c r="K3908" i="2" s="1"/>
  <c r="J3909" i="2"/>
  <c r="K3909" i="2" s="1"/>
  <c r="J3910" i="2"/>
  <c r="K3910" i="2" s="1"/>
  <c r="J3911" i="2"/>
  <c r="K3911" i="2" s="1"/>
  <c r="J3912" i="2"/>
  <c r="K3912" i="2" s="1"/>
  <c r="J3913" i="2"/>
  <c r="K3913" i="2" s="1"/>
  <c r="J3914" i="2"/>
  <c r="K3914" i="2" s="1"/>
  <c r="J3915" i="2"/>
  <c r="K3915" i="2" s="1"/>
  <c r="J3916" i="2"/>
  <c r="K3916" i="2" s="1"/>
  <c r="J3917" i="2"/>
  <c r="K3917" i="2" s="1"/>
  <c r="J3918" i="2"/>
  <c r="K3918" i="2" s="1"/>
  <c r="J3919" i="2"/>
  <c r="K3919" i="2" s="1"/>
  <c r="J3920" i="2"/>
  <c r="K3920" i="2" s="1"/>
  <c r="J3921" i="2"/>
  <c r="K3921" i="2" s="1"/>
  <c r="J3922" i="2"/>
  <c r="K3922" i="2" s="1"/>
  <c r="J3923" i="2"/>
  <c r="K3923" i="2" s="1"/>
  <c r="J3924" i="2"/>
  <c r="K3924" i="2" s="1"/>
  <c r="J3926" i="2"/>
  <c r="K3926" i="2" s="1"/>
  <c r="J3927" i="2"/>
  <c r="K3927" i="2" s="1"/>
  <c r="J3928" i="2"/>
  <c r="K3928" i="2" s="1"/>
  <c r="J3929" i="2"/>
  <c r="K3929" i="2" s="1"/>
  <c r="J3930" i="2"/>
  <c r="K3930" i="2" s="1"/>
  <c r="J3931" i="2"/>
  <c r="K3931" i="2" s="1"/>
  <c r="J3932" i="2"/>
  <c r="K3932" i="2" s="1"/>
  <c r="J3933" i="2"/>
  <c r="K3933" i="2" s="1"/>
  <c r="J3935" i="2"/>
  <c r="K3935" i="2" s="1"/>
  <c r="J3936" i="2"/>
  <c r="K3936" i="2" s="1"/>
  <c r="J3937" i="2"/>
  <c r="K3937" i="2" s="1"/>
  <c r="J3938" i="2"/>
  <c r="K3938" i="2" s="1"/>
  <c r="J3939" i="2"/>
  <c r="K3939" i="2" s="1"/>
  <c r="J3940" i="2"/>
  <c r="K3940" i="2" s="1"/>
  <c r="J3941" i="2"/>
  <c r="K3941" i="2" s="1"/>
  <c r="J3942" i="2"/>
  <c r="K3942" i="2" s="1"/>
  <c r="J3943" i="2"/>
  <c r="K3943" i="2" s="1"/>
  <c r="J3944" i="2"/>
  <c r="K3944" i="2" s="1"/>
  <c r="J3945" i="2"/>
  <c r="K3945" i="2" s="1"/>
  <c r="J3946" i="2"/>
  <c r="K3946" i="2" s="1"/>
  <c r="J3947" i="2"/>
  <c r="K3947" i="2" s="1"/>
  <c r="J3948" i="2"/>
  <c r="K3948" i="2" s="1"/>
  <c r="J3949" i="2"/>
  <c r="K3949" i="2" s="1"/>
  <c r="J3951" i="2"/>
  <c r="K3951" i="2" s="1"/>
  <c r="J3952" i="2"/>
  <c r="K3952" i="2" s="1"/>
  <c r="J3953" i="2"/>
  <c r="K3953" i="2" s="1"/>
  <c r="J3954" i="2"/>
  <c r="K3954" i="2" s="1"/>
  <c r="J3955" i="2"/>
  <c r="K3955" i="2" s="1"/>
  <c r="J3956" i="2"/>
  <c r="K3956" i="2" s="1"/>
  <c r="J3957" i="2"/>
  <c r="K3957" i="2" s="1"/>
  <c r="J3958" i="2"/>
  <c r="K3958" i="2" s="1"/>
  <c r="J3960" i="2"/>
  <c r="K3960" i="2" s="1"/>
  <c r="J3961" i="2"/>
  <c r="K3961" i="2" s="1"/>
  <c r="J3962" i="2"/>
  <c r="K3962" i="2" s="1"/>
  <c r="J3963" i="2"/>
  <c r="K3963" i="2" s="1"/>
  <c r="J3964" i="2"/>
  <c r="K3964" i="2" s="1"/>
  <c r="J3965" i="2"/>
  <c r="K3965" i="2" s="1"/>
  <c r="J3966" i="2"/>
  <c r="K3966" i="2" s="1"/>
  <c r="J3967" i="2"/>
  <c r="K3967" i="2" s="1"/>
  <c r="J3968" i="2"/>
  <c r="K3968" i="2" s="1"/>
  <c r="J3969" i="2"/>
  <c r="K3969" i="2" s="1"/>
  <c r="J3970" i="2"/>
  <c r="K3970" i="2" s="1"/>
  <c r="J3971" i="2"/>
  <c r="K3971" i="2" s="1"/>
  <c r="J3972" i="2"/>
  <c r="K3972" i="2" s="1"/>
  <c r="J3973" i="2"/>
  <c r="K3973" i="2" s="1"/>
  <c r="J3974" i="2"/>
  <c r="K3974" i="2" s="1"/>
  <c r="J3975" i="2"/>
  <c r="K3975" i="2" s="1"/>
  <c r="J3976" i="2"/>
  <c r="K3976" i="2" s="1"/>
  <c r="J3977" i="2"/>
  <c r="K3977" i="2" s="1"/>
  <c r="J3978" i="2"/>
  <c r="K3978" i="2" s="1"/>
  <c r="J3979" i="2"/>
  <c r="K3979" i="2" s="1"/>
  <c r="J3980" i="2"/>
  <c r="K3980" i="2" s="1"/>
  <c r="J3981" i="2"/>
  <c r="K3981" i="2" s="1"/>
  <c r="J3982" i="2"/>
  <c r="K3982" i="2" s="1"/>
  <c r="J3983" i="2"/>
  <c r="K3983" i="2" s="1"/>
  <c r="J3984" i="2"/>
  <c r="K3984" i="2" s="1"/>
  <c r="J3985" i="2"/>
  <c r="K3985" i="2" s="1"/>
  <c r="J3986" i="2"/>
  <c r="K3986" i="2" s="1"/>
  <c r="J3987" i="2"/>
  <c r="K3987" i="2" s="1"/>
  <c r="J3988" i="2"/>
  <c r="K3988" i="2" s="1"/>
  <c r="J3989" i="2"/>
  <c r="K3989" i="2" s="1"/>
  <c r="J3990" i="2"/>
  <c r="K3990" i="2" s="1"/>
  <c r="J3991" i="2"/>
  <c r="K3991" i="2" s="1"/>
  <c r="J3992" i="2"/>
  <c r="K3992" i="2" s="1"/>
  <c r="J3993" i="2"/>
  <c r="K3993" i="2" s="1"/>
  <c r="J3994" i="2"/>
  <c r="K3994" i="2" s="1"/>
  <c r="J3995" i="2"/>
  <c r="K3995" i="2" s="1"/>
  <c r="J3996" i="2"/>
  <c r="K3996" i="2" s="1"/>
  <c r="J3997" i="2"/>
  <c r="K3997" i="2" s="1"/>
  <c r="J3998" i="2"/>
  <c r="K3998" i="2" s="1"/>
  <c r="J3999" i="2"/>
  <c r="K3999" i="2" s="1"/>
  <c r="J4000" i="2"/>
  <c r="K4000" i="2" s="1"/>
  <c r="J4001" i="2"/>
  <c r="K4001" i="2" s="1"/>
  <c r="J4003" i="2"/>
  <c r="K4003" i="2" s="1"/>
  <c r="J4004" i="2"/>
  <c r="K4004" i="2" s="1"/>
  <c r="J4005" i="2"/>
  <c r="K4005" i="2" s="1"/>
  <c r="J4006" i="2"/>
  <c r="K4006" i="2" s="1"/>
  <c r="J4007" i="2"/>
  <c r="K4007" i="2" s="1"/>
  <c r="J4008" i="2"/>
  <c r="K4008" i="2" s="1"/>
  <c r="J4009" i="2"/>
  <c r="K4009" i="2" s="1"/>
  <c r="J4010" i="2"/>
  <c r="K4010" i="2" s="1"/>
  <c r="J4011" i="2"/>
  <c r="K4011" i="2" s="1"/>
  <c r="J4012" i="2"/>
  <c r="K4012" i="2" s="1"/>
  <c r="J4013" i="2"/>
  <c r="K4013" i="2" s="1"/>
  <c r="J4014" i="2"/>
  <c r="K4014" i="2" s="1"/>
  <c r="J4015" i="2"/>
  <c r="K4015" i="2" s="1"/>
  <c r="J4016" i="2"/>
  <c r="K4016" i="2" s="1"/>
  <c r="J4017" i="2"/>
  <c r="K4017" i="2" s="1"/>
  <c r="J4018" i="2"/>
  <c r="K4018" i="2" s="1"/>
  <c r="J4019" i="2"/>
  <c r="K4019" i="2" s="1"/>
  <c r="J4020" i="2"/>
  <c r="K4020" i="2" s="1"/>
  <c r="J4021" i="2"/>
  <c r="K4021" i="2" s="1"/>
  <c r="J4022" i="2"/>
  <c r="K4022" i="2" s="1"/>
  <c r="J4023" i="2"/>
  <c r="K4023" i="2" s="1"/>
  <c r="J4024" i="2"/>
  <c r="K4024" i="2" s="1"/>
  <c r="J4025" i="2"/>
  <c r="K4025" i="2" s="1"/>
  <c r="J4026" i="2"/>
  <c r="K4026" i="2" s="1"/>
  <c r="J4027" i="2"/>
  <c r="K4027" i="2" s="1"/>
  <c r="J4028" i="2"/>
  <c r="K4028" i="2" s="1"/>
  <c r="J4029" i="2"/>
  <c r="K4029" i="2" s="1"/>
  <c r="J4030" i="2"/>
  <c r="K4030" i="2" s="1"/>
  <c r="J4031" i="2"/>
  <c r="K4031" i="2" s="1"/>
  <c r="J4032" i="2"/>
  <c r="K4032" i="2" s="1"/>
  <c r="J4033" i="2"/>
  <c r="K4033" i="2" s="1"/>
  <c r="J4034" i="2"/>
  <c r="K4034" i="2" s="1"/>
  <c r="J4035" i="2"/>
  <c r="K4035" i="2" s="1"/>
  <c r="J4036" i="2"/>
  <c r="K4036" i="2" s="1"/>
  <c r="J4037" i="2"/>
  <c r="K4037" i="2" s="1"/>
  <c r="J4038" i="2"/>
  <c r="K4038" i="2" s="1"/>
  <c r="J4039" i="2"/>
  <c r="K4039" i="2" s="1"/>
  <c r="J4040" i="2"/>
  <c r="K4040" i="2" s="1"/>
  <c r="J4041" i="2"/>
  <c r="K4041" i="2" s="1"/>
  <c r="J4042" i="2"/>
  <c r="K4042" i="2" s="1"/>
  <c r="J4043" i="2"/>
  <c r="K4043" i="2" s="1"/>
  <c r="J4044" i="2"/>
  <c r="K4044" i="2" s="1"/>
  <c r="J4045" i="2"/>
  <c r="K4045" i="2" s="1"/>
  <c r="J4046" i="2"/>
  <c r="K4046" i="2" s="1"/>
  <c r="J4047" i="2"/>
  <c r="K4047" i="2" s="1"/>
  <c r="J4048" i="2"/>
  <c r="K4048" i="2" s="1"/>
  <c r="J4049" i="2"/>
  <c r="K4049" i="2" s="1"/>
  <c r="J4050" i="2"/>
  <c r="K4050" i="2" s="1"/>
  <c r="J4051" i="2"/>
  <c r="K4051" i="2" s="1"/>
  <c r="J4052" i="2"/>
  <c r="K4052" i="2" s="1"/>
  <c r="J4053" i="2"/>
  <c r="K4053" i="2" s="1"/>
  <c r="J4054" i="2"/>
  <c r="K4054" i="2" s="1"/>
  <c r="J4056" i="2"/>
  <c r="K4056" i="2" s="1"/>
  <c r="J4057" i="2"/>
  <c r="K4057" i="2" s="1"/>
  <c r="J4058" i="2"/>
  <c r="K4058" i="2" s="1"/>
  <c r="J4059" i="2"/>
  <c r="K4059" i="2" s="1"/>
  <c r="J4060" i="2"/>
  <c r="K4060" i="2" s="1"/>
  <c r="J4061" i="2"/>
  <c r="K4061" i="2" s="1"/>
  <c r="J4062" i="2"/>
  <c r="K4062" i="2" s="1"/>
  <c r="J4063" i="2"/>
  <c r="K4063" i="2" s="1"/>
  <c r="J4064" i="2"/>
  <c r="K4064" i="2" s="1"/>
  <c r="J4065" i="2"/>
  <c r="K4065" i="2" s="1"/>
  <c r="J4066" i="2"/>
  <c r="K4066" i="2" s="1"/>
  <c r="J4067" i="2"/>
  <c r="K4067" i="2" s="1"/>
  <c r="J4068" i="2"/>
  <c r="K4068" i="2" s="1"/>
  <c r="J4069" i="2"/>
  <c r="K4069" i="2" s="1"/>
  <c r="J4070" i="2"/>
  <c r="K4070" i="2" s="1"/>
  <c r="J4071" i="2"/>
  <c r="K4071" i="2" s="1"/>
  <c r="J4072" i="2"/>
  <c r="K4072" i="2" s="1"/>
  <c r="J4073" i="2"/>
  <c r="K4073" i="2" s="1"/>
  <c r="J4074" i="2"/>
  <c r="K4074" i="2" s="1"/>
  <c r="J4075" i="2"/>
  <c r="K4075" i="2" s="1"/>
  <c r="J4076" i="2"/>
  <c r="K4076" i="2" s="1"/>
  <c r="J4077" i="2"/>
  <c r="K4077" i="2" s="1"/>
  <c r="J4078" i="2"/>
  <c r="K4078" i="2" s="1"/>
  <c r="J4079" i="2"/>
  <c r="K4079" i="2" s="1"/>
  <c r="J4080" i="2"/>
  <c r="K4080" i="2" s="1"/>
  <c r="J4081" i="2"/>
  <c r="K4081" i="2" s="1"/>
  <c r="J4082" i="2"/>
  <c r="K4082" i="2" s="1"/>
  <c r="J4083" i="2"/>
  <c r="K4083" i="2" s="1"/>
  <c r="J4084" i="2"/>
  <c r="K4084" i="2" s="1"/>
  <c r="J4085" i="2"/>
  <c r="K4085" i="2" s="1"/>
  <c r="J4086" i="2"/>
  <c r="K4086" i="2" s="1"/>
  <c r="J4087" i="2"/>
  <c r="K4087" i="2" s="1"/>
  <c r="J4088" i="2"/>
  <c r="K4088" i="2" s="1"/>
  <c r="J4089" i="2"/>
  <c r="K4089" i="2" s="1"/>
  <c r="J4090" i="2"/>
  <c r="K4090" i="2" s="1"/>
  <c r="J4091" i="2"/>
  <c r="K4091" i="2" s="1"/>
  <c r="J4092" i="2"/>
  <c r="K4092" i="2" s="1"/>
  <c r="J4093" i="2"/>
  <c r="K4093" i="2" s="1"/>
  <c r="J4094" i="2"/>
  <c r="K4094" i="2" s="1"/>
  <c r="J4095" i="2"/>
  <c r="K4095" i="2" s="1"/>
  <c r="J4096" i="2"/>
  <c r="K4096" i="2" s="1"/>
  <c r="J4097" i="2"/>
  <c r="K4097" i="2" s="1"/>
  <c r="J4098" i="2"/>
  <c r="K4098" i="2" s="1"/>
  <c r="J4099" i="2"/>
  <c r="K4099" i="2" s="1"/>
  <c r="J4100" i="2"/>
  <c r="K4100" i="2" s="1"/>
  <c r="J4101" i="2"/>
  <c r="K4101" i="2" s="1"/>
  <c r="J4102" i="2"/>
  <c r="K4102" i="2" s="1"/>
  <c r="J4103" i="2"/>
  <c r="K4103" i="2" s="1"/>
  <c r="J4104" i="2"/>
  <c r="K4104" i="2" s="1"/>
  <c r="J4105" i="2"/>
  <c r="K4105" i="2" s="1"/>
  <c r="J4106" i="2"/>
  <c r="K4106" i="2" s="1"/>
  <c r="J4107" i="2"/>
  <c r="K4107" i="2" s="1"/>
  <c r="J4108" i="2"/>
  <c r="K4108" i="2" s="1"/>
  <c r="J4109" i="2"/>
  <c r="K4109" i="2" s="1"/>
  <c r="J4110" i="2"/>
  <c r="K4110" i="2" s="1"/>
  <c r="J4111" i="2"/>
  <c r="K4111" i="2" s="1"/>
  <c r="J4112" i="2"/>
  <c r="K4112" i="2" s="1"/>
  <c r="J4113" i="2"/>
  <c r="K4113" i="2" s="1"/>
  <c r="J4114" i="2"/>
  <c r="K4114" i="2" s="1"/>
  <c r="J4115" i="2"/>
  <c r="K4115" i="2" s="1"/>
  <c r="J4116" i="2"/>
  <c r="K4116" i="2" s="1"/>
  <c r="J4117" i="2"/>
  <c r="K4117" i="2" s="1"/>
  <c r="J4118" i="2"/>
  <c r="K4118" i="2" s="1"/>
  <c r="J4119" i="2"/>
  <c r="K4119" i="2" s="1"/>
  <c r="J4120" i="2"/>
  <c r="K4120" i="2" s="1"/>
  <c r="J4121" i="2"/>
  <c r="K4121" i="2" s="1"/>
  <c r="J4122" i="2"/>
  <c r="K4122" i="2" s="1"/>
  <c r="J4123" i="2"/>
  <c r="K4123" i="2" s="1"/>
  <c r="J4124" i="2"/>
  <c r="K4124" i="2" s="1"/>
  <c r="J4125" i="2"/>
  <c r="K4125" i="2" s="1"/>
  <c r="J4126" i="2"/>
  <c r="K4126" i="2" s="1"/>
  <c r="J4127" i="2"/>
  <c r="K4127" i="2" s="1"/>
  <c r="J4128" i="2"/>
  <c r="K4128" i="2" s="1"/>
  <c r="J4129" i="2"/>
  <c r="K4129" i="2" s="1"/>
  <c r="J4130" i="2"/>
  <c r="K4130" i="2" s="1"/>
  <c r="J4131" i="2"/>
  <c r="K4131" i="2" s="1"/>
  <c r="J4132" i="2"/>
  <c r="K4132" i="2" s="1"/>
  <c r="J4133" i="2"/>
  <c r="K4133" i="2" s="1"/>
  <c r="J4134" i="2"/>
  <c r="K4134" i="2" s="1"/>
  <c r="J4135" i="2"/>
  <c r="K4135" i="2" s="1"/>
  <c r="J4136" i="2"/>
  <c r="K4136" i="2" s="1"/>
  <c r="J4137" i="2"/>
  <c r="K4137" i="2" s="1"/>
  <c r="J4138" i="2"/>
  <c r="K4138" i="2" s="1"/>
  <c r="J4139" i="2"/>
  <c r="K4139" i="2" s="1"/>
  <c r="J4140" i="2"/>
  <c r="K4140" i="2" s="1"/>
  <c r="J4141" i="2"/>
  <c r="K4141" i="2" s="1"/>
  <c r="J4142" i="2"/>
  <c r="K4142" i="2" s="1"/>
  <c r="J4143" i="2"/>
  <c r="K4143" i="2" s="1"/>
  <c r="J4144" i="2"/>
  <c r="K4144" i="2" s="1"/>
  <c r="J4145" i="2"/>
  <c r="K4145" i="2" s="1"/>
  <c r="J4146" i="2"/>
  <c r="K4146" i="2" s="1"/>
  <c r="J4147" i="2"/>
  <c r="K4147" i="2" s="1"/>
  <c r="J4148" i="2"/>
  <c r="K4148" i="2" s="1"/>
  <c r="J4149" i="2"/>
  <c r="K4149" i="2" s="1"/>
  <c r="J4150" i="2"/>
  <c r="K4150" i="2" s="1"/>
  <c r="J4151" i="2"/>
  <c r="K4151" i="2" s="1"/>
  <c r="J4152" i="2"/>
  <c r="K4152" i="2" s="1"/>
  <c r="J4153" i="2"/>
  <c r="K4153" i="2" s="1"/>
  <c r="J4154" i="2"/>
  <c r="K4154" i="2" s="1"/>
  <c r="J4155" i="2"/>
  <c r="K4155" i="2" s="1"/>
  <c r="J4156" i="2"/>
  <c r="K4156" i="2" s="1"/>
  <c r="J4157" i="2"/>
  <c r="K4157" i="2" s="1"/>
  <c r="J4158" i="2"/>
  <c r="K4158" i="2" s="1"/>
  <c r="J4159" i="2"/>
  <c r="K4159" i="2" s="1"/>
  <c r="J4160" i="2"/>
  <c r="K4160" i="2" s="1"/>
  <c r="J4161" i="2"/>
  <c r="K4161" i="2" s="1"/>
  <c r="J4162" i="2"/>
  <c r="K4162" i="2" s="1"/>
  <c r="J4163" i="2"/>
  <c r="K4163" i="2" s="1"/>
  <c r="J4164" i="2"/>
  <c r="K4164" i="2" s="1"/>
  <c r="J4165" i="2"/>
  <c r="K4165" i="2" s="1"/>
  <c r="J4166" i="2"/>
  <c r="K4166" i="2" s="1"/>
  <c r="J4167" i="2"/>
  <c r="K4167" i="2" s="1"/>
  <c r="J4168" i="2"/>
  <c r="K4168" i="2" s="1"/>
  <c r="J4169" i="2"/>
  <c r="K4169" i="2" s="1"/>
  <c r="J4170" i="2"/>
  <c r="K4170" i="2" s="1"/>
  <c r="J4171" i="2"/>
  <c r="K4171" i="2" s="1"/>
  <c r="J4172" i="2"/>
  <c r="K4172" i="2" s="1"/>
  <c r="J4173" i="2"/>
  <c r="K4173" i="2" s="1"/>
  <c r="J4174" i="2"/>
  <c r="K4174" i="2" s="1"/>
  <c r="J4175" i="2"/>
  <c r="K4175" i="2" s="1"/>
  <c r="J4176" i="2"/>
  <c r="K4176" i="2" s="1"/>
  <c r="J4177" i="2"/>
  <c r="K4177" i="2" s="1"/>
  <c r="J4178" i="2"/>
  <c r="K4178" i="2" s="1"/>
  <c r="J4179" i="2"/>
  <c r="K4179" i="2" s="1"/>
  <c r="J4180" i="2"/>
  <c r="K4180" i="2" s="1"/>
  <c r="J4181" i="2"/>
  <c r="K4181" i="2" s="1"/>
  <c r="J4182" i="2"/>
  <c r="K4182" i="2" s="1"/>
  <c r="J4183" i="2"/>
  <c r="K4183" i="2" s="1"/>
  <c r="J4184" i="2"/>
  <c r="K4184" i="2" s="1"/>
  <c r="J4185" i="2"/>
  <c r="K4185" i="2" s="1"/>
  <c r="J4188" i="2"/>
  <c r="K4188" i="2" s="1"/>
  <c r="J4189" i="2"/>
  <c r="K4189" i="2" s="1"/>
  <c r="J4190" i="2"/>
  <c r="K4190" i="2" s="1"/>
  <c r="J4191" i="2"/>
  <c r="K4191" i="2" s="1"/>
  <c r="J4192" i="2"/>
  <c r="K4192" i="2" s="1"/>
  <c r="J4194" i="2"/>
  <c r="K4194" i="2" s="1"/>
  <c r="J4195" i="2"/>
  <c r="K4195" i="2" s="1"/>
  <c r="J4196" i="2"/>
  <c r="K4196" i="2" s="1"/>
  <c r="J4197" i="2"/>
  <c r="K4197" i="2" s="1"/>
  <c r="J4198" i="2"/>
  <c r="K4198" i="2" s="1"/>
  <c r="J4199" i="2"/>
  <c r="K4199" i="2" s="1"/>
  <c r="J4200" i="2"/>
  <c r="K4200" i="2" s="1"/>
  <c r="J4201" i="2"/>
  <c r="K4201" i="2" s="1"/>
  <c r="J4203" i="2"/>
  <c r="K4203" i="2" s="1"/>
  <c r="J4204" i="2"/>
  <c r="K4204" i="2" s="1"/>
  <c r="J4205" i="2"/>
  <c r="K4205" i="2" s="1"/>
  <c r="J4206" i="2"/>
  <c r="K4206" i="2" s="1"/>
  <c r="J4207" i="2"/>
  <c r="K4207" i="2" s="1"/>
  <c r="J4208" i="2"/>
  <c r="K4208" i="2" s="1"/>
  <c r="J4209" i="2"/>
  <c r="K4209" i="2" s="1"/>
  <c r="J4210" i="2"/>
  <c r="K4210" i="2" s="1"/>
  <c r="J4211" i="2"/>
  <c r="K4211" i="2" s="1"/>
  <c r="J4212" i="2"/>
  <c r="K4212" i="2" s="1"/>
  <c r="J4213" i="2"/>
  <c r="K4213" i="2" s="1"/>
  <c r="J4214" i="2"/>
  <c r="K4214" i="2" s="1"/>
  <c r="J4215" i="2"/>
  <c r="K4215" i="2" s="1"/>
  <c r="J4217" i="2"/>
  <c r="K4217" i="2" s="1"/>
  <c r="J4218" i="2"/>
  <c r="K4218" i="2" s="1"/>
  <c r="J4219" i="2"/>
  <c r="K4219" i="2" s="1"/>
  <c r="J4220" i="2"/>
  <c r="K4220" i="2" s="1"/>
  <c r="J4221" i="2"/>
  <c r="K4221" i="2" s="1"/>
  <c r="J4223" i="2"/>
  <c r="K4223" i="2" s="1"/>
  <c r="J4224" i="2"/>
  <c r="K4224" i="2" s="1"/>
  <c r="J4225" i="2"/>
  <c r="K4225" i="2" s="1"/>
  <c r="J4226" i="2"/>
  <c r="K4226" i="2" s="1"/>
  <c r="J4227" i="2"/>
  <c r="K4227" i="2" s="1"/>
  <c r="J4228" i="2"/>
  <c r="K4228" i="2" s="1"/>
  <c r="J4229" i="2"/>
  <c r="K4229" i="2" s="1"/>
  <c r="J4230" i="2"/>
  <c r="K4230" i="2" s="1"/>
  <c r="J4231" i="2"/>
  <c r="K4231" i="2" s="1"/>
  <c r="J4232" i="2"/>
  <c r="K4232" i="2" s="1"/>
  <c r="J4233" i="2"/>
  <c r="K4233" i="2" s="1"/>
  <c r="J4234" i="2"/>
  <c r="K4234" i="2" s="1"/>
  <c r="J4236" i="2"/>
  <c r="K4236" i="2" s="1"/>
  <c r="J4237" i="2"/>
  <c r="K4237" i="2" s="1"/>
  <c r="J4238" i="2"/>
  <c r="K4238" i="2" s="1"/>
  <c r="J4239" i="2"/>
  <c r="K4239" i="2" s="1"/>
  <c r="J4240" i="2"/>
  <c r="K4240" i="2" s="1"/>
  <c r="J4241" i="2"/>
  <c r="K4241" i="2" s="1"/>
  <c r="J4242" i="2"/>
  <c r="K4242" i="2" s="1"/>
  <c r="J4243" i="2"/>
  <c r="K4243" i="2" s="1"/>
  <c r="J4244" i="2"/>
  <c r="K4244" i="2" s="1"/>
  <c r="J4246" i="2"/>
  <c r="K4246" i="2" s="1"/>
  <c r="J4247" i="2"/>
  <c r="K4247" i="2" s="1"/>
  <c r="J4248" i="2"/>
  <c r="K4248" i="2" s="1"/>
  <c r="J4249" i="2"/>
  <c r="K4249" i="2" s="1"/>
  <c r="J4250" i="2"/>
  <c r="K4250" i="2" s="1"/>
  <c r="J4251" i="2"/>
  <c r="K4251" i="2" s="1"/>
  <c r="J4252" i="2"/>
  <c r="K4252" i="2" s="1"/>
  <c r="J4253" i="2"/>
  <c r="K4253" i="2" s="1"/>
  <c r="J4254" i="2"/>
  <c r="K4254" i="2" s="1"/>
  <c r="J4255" i="2"/>
  <c r="K4255" i="2" s="1"/>
  <c r="J4256" i="2"/>
  <c r="K4256" i="2" s="1"/>
  <c r="J4257" i="2"/>
  <c r="K4257" i="2" s="1"/>
  <c r="J4258" i="2"/>
  <c r="K4258" i="2" s="1"/>
  <c r="J4259" i="2"/>
  <c r="K4259" i="2" s="1"/>
  <c r="J4261" i="2"/>
  <c r="K4261" i="2" s="1"/>
  <c r="J4262" i="2"/>
  <c r="K4262" i="2" s="1"/>
  <c r="J4263" i="2"/>
  <c r="K4263" i="2" s="1"/>
  <c r="J4264" i="2"/>
  <c r="K4264" i="2" s="1"/>
  <c r="J4265" i="2"/>
  <c r="K4265" i="2" s="1"/>
  <c r="J4266" i="2"/>
  <c r="K4266" i="2" s="1"/>
  <c r="J4268" i="2"/>
  <c r="K4268" i="2" s="1"/>
  <c r="J4269" i="2"/>
  <c r="K4269" i="2" s="1"/>
  <c r="J4270" i="2"/>
  <c r="K4270" i="2" s="1"/>
  <c r="J4271" i="2"/>
  <c r="K4271" i="2" s="1"/>
  <c r="J4272" i="2"/>
  <c r="K4272" i="2" s="1"/>
  <c r="J4275" i="2"/>
  <c r="K4275" i="2" s="1"/>
  <c r="J4276" i="2"/>
  <c r="K4276" i="2" s="1"/>
  <c r="J4278" i="2"/>
  <c r="K4278" i="2" s="1"/>
  <c r="J4279" i="2"/>
  <c r="K4279" i="2" s="1"/>
  <c r="J4280" i="2"/>
  <c r="K4280" i="2" s="1"/>
  <c r="J4281" i="2"/>
  <c r="K4281" i="2" s="1"/>
  <c r="J4282" i="2"/>
  <c r="K4282" i="2" s="1"/>
  <c r="J4283" i="2"/>
  <c r="K4283" i="2" s="1"/>
  <c r="J4284" i="2"/>
  <c r="K4284" i="2" s="1"/>
  <c r="J4285" i="2"/>
  <c r="K4285" i="2" s="1"/>
  <c r="J4286" i="2"/>
  <c r="K4286" i="2" s="1"/>
  <c r="J4287" i="2"/>
  <c r="K4287" i="2" s="1"/>
  <c r="J4288" i="2"/>
  <c r="K4288" i="2" s="1"/>
  <c r="J4289" i="2"/>
  <c r="K4289" i="2" s="1"/>
  <c r="J4290" i="2"/>
  <c r="K4290" i="2" s="1"/>
  <c r="J4291" i="2"/>
  <c r="K4291" i="2" s="1"/>
  <c r="J4292" i="2"/>
  <c r="K4292" i="2" s="1"/>
  <c r="J4293" i="2"/>
  <c r="K4293" i="2" s="1"/>
  <c r="J4294" i="2"/>
  <c r="K4294" i="2" s="1"/>
  <c r="J4295" i="2"/>
  <c r="K4295" i="2" s="1"/>
  <c r="J4296" i="2"/>
  <c r="K4296" i="2" s="1"/>
  <c r="J4297" i="2"/>
  <c r="K4297" i="2" s="1"/>
  <c r="J4298" i="2"/>
  <c r="K4298" i="2" s="1"/>
  <c r="J4299" i="2"/>
  <c r="K4299" i="2" s="1"/>
  <c r="J4300" i="2"/>
  <c r="K4300" i="2" s="1"/>
  <c r="J4301" i="2"/>
  <c r="K4301" i="2" s="1"/>
  <c r="J4302" i="2"/>
  <c r="K4302" i="2" s="1"/>
  <c r="J4303" i="2"/>
  <c r="K4303" i="2" s="1"/>
  <c r="J4304" i="2"/>
  <c r="K4304" i="2" s="1"/>
  <c r="J4305" i="2"/>
  <c r="K4305" i="2" s="1"/>
  <c r="J4306" i="2"/>
  <c r="K4306" i="2" s="1"/>
  <c r="J4307" i="2"/>
  <c r="K4307" i="2" s="1"/>
  <c r="J4308" i="2"/>
  <c r="K4308" i="2" s="1"/>
  <c r="J4309" i="2"/>
  <c r="K4309" i="2" s="1"/>
  <c r="J4310" i="2"/>
  <c r="K4310" i="2" s="1"/>
  <c r="J4311" i="2"/>
  <c r="K4311" i="2" s="1"/>
  <c r="J4312" i="2"/>
  <c r="K4312" i="2" s="1"/>
  <c r="J4313" i="2"/>
  <c r="K4313" i="2" s="1"/>
  <c r="J4314" i="2"/>
  <c r="K4314" i="2" s="1"/>
  <c r="J4315" i="2"/>
  <c r="K4315" i="2" s="1"/>
  <c r="J4316" i="2"/>
  <c r="K4316" i="2" s="1"/>
  <c r="J4317" i="2"/>
  <c r="K4317" i="2" s="1"/>
  <c r="J4318" i="2"/>
  <c r="K4318" i="2" s="1"/>
  <c r="J4319" i="2"/>
  <c r="K4319" i="2" s="1"/>
  <c r="J4320" i="2"/>
  <c r="K4320" i="2" s="1"/>
  <c r="J4321" i="2"/>
  <c r="K4321" i="2" s="1"/>
  <c r="J4322" i="2"/>
  <c r="K4322" i="2" s="1"/>
  <c r="J4323" i="2"/>
  <c r="K4323" i="2" s="1"/>
  <c r="J4324" i="2"/>
  <c r="K4324" i="2" s="1"/>
  <c r="J4325" i="2"/>
  <c r="K4325" i="2" s="1"/>
  <c r="J4326" i="2"/>
  <c r="K4326" i="2" s="1"/>
  <c r="J4327" i="2"/>
  <c r="K4327" i="2" s="1"/>
  <c r="J4328" i="2"/>
  <c r="K4328" i="2" s="1"/>
  <c r="J4329" i="2"/>
  <c r="K4329" i="2" s="1"/>
  <c r="J4330" i="2"/>
  <c r="K4330" i="2" s="1"/>
  <c r="J4331" i="2"/>
  <c r="K4331" i="2" s="1"/>
  <c r="J4332" i="2"/>
  <c r="K4332" i="2" s="1"/>
  <c r="J4333" i="2"/>
  <c r="K4333" i="2" s="1"/>
  <c r="J4334" i="2"/>
  <c r="K4334" i="2" s="1"/>
  <c r="J4335" i="2"/>
  <c r="K4335" i="2" s="1"/>
  <c r="J4336" i="2"/>
  <c r="K4336" i="2" s="1"/>
  <c r="J4337" i="2"/>
  <c r="K4337" i="2" s="1"/>
  <c r="J4338" i="2"/>
  <c r="K4338" i="2" s="1"/>
  <c r="J4339" i="2"/>
  <c r="K4339" i="2" s="1"/>
  <c r="J4340" i="2"/>
  <c r="K4340" i="2" s="1"/>
  <c r="J4341" i="2"/>
  <c r="K4341" i="2" s="1"/>
  <c r="J4342" i="2"/>
  <c r="K4342" i="2" s="1"/>
  <c r="J4343" i="2"/>
  <c r="K4343" i="2" s="1"/>
  <c r="J4344" i="2"/>
  <c r="K4344" i="2" s="1"/>
  <c r="J4345" i="2"/>
  <c r="K4345" i="2" s="1"/>
  <c r="J4346" i="2"/>
  <c r="K4346" i="2" s="1"/>
  <c r="J4347" i="2"/>
  <c r="K4347" i="2" s="1"/>
  <c r="J4348" i="2"/>
  <c r="K4348" i="2" s="1"/>
  <c r="J4350" i="2"/>
  <c r="K4350" i="2" s="1"/>
  <c r="J4351" i="2"/>
  <c r="K4351" i="2" s="1"/>
  <c r="J4352" i="2"/>
  <c r="K4352" i="2" s="1"/>
  <c r="J4353" i="2"/>
  <c r="K4353" i="2" s="1"/>
  <c r="J4354" i="2"/>
  <c r="K4354" i="2" s="1"/>
  <c r="J4355" i="2"/>
  <c r="K4355" i="2" s="1"/>
  <c r="J4356" i="2"/>
  <c r="K4356" i="2" s="1"/>
  <c r="J4357" i="2"/>
  <c r="K4357" i="2" s="1"/>
  <c r="J4358" i="2"/>
  <c r="K4358" i="2" s="1"/>
  <c r="J4359" i="2"/>
  <c r="K4359" i="2" s="1"/>
  <c r="J4360" i="2"/>
  <c r="K4360" i="2" s="1"/>
  <c r="J4361" i="2"/>
  <c r="K4361" i="2" s="1"/>
  <c r="J4362" i="2"/>
  <c r="K4362" i="2" s="1"/>
  <c r="J4363" i="2"/>
  <c r="K4363" i="2" s="1"/>
  <c r="J4364" i="2"/>
  <c r="K4364" i="2" s="1"/>
  <c r="J4365" i="2"/>
  <c r="K4365" i="2" s="1"/>
  <c r="J4366" i="2"/>
  <c r="K4366" i="2" s="1"/>
  <c r="J4367" i="2"/>
  <c r="K4367" i="2" s="1"/>
  <c r="J4368" i="2"/>
  <c r="K4368" i="2" s="1"/>
  <c r="J4369" i="2"/>
  <c r="K4369" i="2" s="1"/>
  <c r="J4370" i="2"/>
  <c r="K4370" i="2" s="1"/>
  <c r="J4371" i="2"/>
  <c r="K4371" i="2" s="1"/>
  <c r="J4372" i="2"/>
  <c r="K4372" i="2" s="1"/>
  <c r="J4373" i="2"/>
  <c r="K4373" i="2" s="1"/>
  <c r="J4375" i="2"/>
  <c r="K4375" i="2" s="1"/>
  <c r="J4376" i="2"/>
  <c r="K4376" i="2" s="1"/>
  <c r="J4377" i="2"/>
  <c r="K4377" i="2" s="1"/>
  <c r="J4378" i="2"/>
  <c r="K4378" i="2" s="1"/>
  <c r="J4379" i="2"/>
  <c r="K4379" i="2" s="1"/>
  <c r="J4380" i="2"/>
  <c r="K4380" i="2" s="1"/>
  <c r="J4381" i="2"/>
  <c r="K4381" i="2" s="1"/>
  <c r="J4382" i="2"/>
  <c r="K4382" i="2" s="1"/>
  <c r="J4383" i="2"/>
  <c r="K4383" i="2" s="1"/>
  <c r="J4384" i="2"/>
  <c r="K4384" i="2" s="1"/>
  <c r="J4385" i="2"/>
  <c r="K4385" i="2" s="1"/>
  <c r="J4386" i="2"/>
  <c r="K4386" i="2" s="1"/>
  <c r="J4387" i="2"/>
  <c r="K4387" i="2" s="1"/>
  <c r="J4388" i="2"/>
  <c r="K4388" i="2" s="1"/>
  <c r="J4389" i="2"/>
  <c r="K4389" i="2" s="1"/>
  <c r="J4390" i="2"/>
  <c r="K4390" i="2" s="1"/>
  <c r="J4391" i="2"/>
  <c r="K4391" i="2" s="1"/>
  <c r="J4392" i="2"/>
  <c r="K4392" i="2" s="1"/>
  <c r="J4393" i="2"/>
  <c r="K4393" i="2" s="1"/>
  <c r="J4394" i="2"/>
  <c r="K4394" i="2" s="1"/>
  <c r="J4395" i="2"/>
  <c r="K4395" i="2" s="1"/>
  <c r="J4396" i="2"/>
  <c r="K4396" i="2" s="1"/>
  <c r="J4397" i="2"/>
  <c r="K4397" i="2" s="1"/>
  <c r="J4398" i="2"/>
  <c r="K4398" i="2" s="1"/>
  <c r="J4399" i="2"/>
  <c r="K4399" i="2" s="1"/>
  <c r="J4400" i="2"/>
  <c r="K4400" i="2" s="1"/>
  <c r="J4401" i="2"/>
  <c r="K4401" i="2" s="1"/>
  <c r="J4402" i="2"/>
  <c r="K4402" i="2" s="1"/>
  <c r="J4403" i="2"/>
  <c r="K4403" i="2" s="1"/>
  <c r="J4404" i="2"/>
  <c r="K4404" i="2" s="1"/>
  <c r="J4405" i="2"/>
  <c r="K4405" i="2" s="1"/>
  <c r="J4406" i="2"/>
  <c r="K4406" i="2" s="1"/>
  <c r="J4407" i="2"/>
  <c r="K4407" i="2" s="1"/>
  <c r="J4408" i="2"/>
  <c r="K4408" i="2" s="1"/>
  <c r="J4409" i="2"/>
  <c r="K4409" i="2" s="1"/>
  <c r="J4410" i="2"/>
  <c r="K4410" i="2" s="1"/>
  <c r="J4411" i="2"/>
  <c r="K4411" i="2" s="1"/>
  <c r="J4412" i="2"/>
  <c r="K4412" i="2" s="1"/>
  <c r="J4413" i="2"/>
  <c r="K4413" i="2" s="1"/>
  <c r="J4414" i="2"/>
  <c r="K4414" i="2" s="1"/>
  <c r="J4415" i="2"/>
  <c r="K4415" i="2" s="1"/>
  <c r="J4416" i="2"/>
  <c r="K4416" i="2" s="1"/>
  <c r="J4417" i="2"/>
  <c r="K4417" i="2" s="1"/>
  <c r="J4418" i="2"/>
  <c r="K4418" i="2" s="1"/>
  <c r="J4419" i="2"/>
  <c r="K4419" i="2" s="1"/>
  <c r="J4420" i="2"/>
  <c r="K4420" i="2" s="1"/>
  <c r="J4421" i="2"/>
  <c r="K4421" i="2" s="1"/>
  <c r="J4422" i="2"/>
  <c r="K4422" i="2" s="1"/>
  <c r="J4423" i="2"/>
  <c r="K4423" i="2" s="1"/>
  <c r="J4424" i="2"/>
  <c r="K4424" i="2" s="1"/>
  <c r="J4425" i="2"/>
  <c r="K4425" i="2" s="1"/>
  <c r="J4426" i="2"/>
  <c r="K4426" i="2" s="1"/>
  <c r="J4427" i="2"/>
  <c r="K4427" i="2" s="1"/>
  <c r="J4428" i="2"/>
  <c r="K4428" i="2" s="1"/>
  <c r="J4429" i="2"/>
  <c r="K4429" i="2" s="1"/>
  <c r="J4430" i="2"/>
  <c r="K4430" i="2" s="1"/>
  <c r="J4431" i="2"/>
  <c r="K4431" i="2" s="1"/>
  <c r="J4432" i="2"/>
  <c r="K4432" i="2" s="1"/>
  <c r="J4433" i="2"/>
  <c r="K4433" i="2" s="1"/>
  <c r="J4434" i="2"/>
  <c r="K4434" i="2" s="1"/>
  <c r="J4435" i="2"/>
  <c r="K4435" i="2" s="1"/>
  <c r="J4436" i="2"/>
  <c r="K4436" i="2" s="1"/>
  <c r="J4437" i="2"/>
  <c r="K4437" i="2" s="1"/>
  <c r="J4438" i="2"/>
  <c r="K4438" i="2" s="1"/>
  <c r="J4439" i="2"/>
  <c r="K4439" i="2" s="1"/>
  <c r="J4440" i="2"/>
  <c r="K4440" i="2" s="1"/>
  <c r="J4441" i="2"/>
  <c r="K4441" i="2" s="1"/>
  <c r="J4442" i="2"/>
  <c r="K4442" i="2" s="1"/>
  <c r="J4443" i="2"/>
  <c r="K4443" i="2" s="1"/>
  <c r="J4444" i="2"/>
  <c r="K4444" i="2" s="1"/>
  <c r="J4445" i="2"/>
  <c r="K4445" i="2" s="1"/>
  <c r="J4446" i="2"/>
  <c r="K4446" i="2" s="1"/>
  <c r="J4447" i="2"/>
  <c r="K4447" i="2" s="1"/>
  <c r="J4448" i="2"/>
  <c r="K4448" i="2" s="1"/>
  <c r="J4449" i="2"/>
  <c r="K4449" i="2" s="1"/>
  <c r="J4450" i="2"/>
  <c r="K4450" i="2" s="1"/>
  <c r="J4451" i="2"/>
  <c r="K4451" i="2" s="1"/>
  <c r="J4452" i="2"/>
  <c r="K4452" i="2" s="1"/>
  <c r="J4453" i="2"/>
  <c r="K4453" i="2" s="1"/>
  <c r="J4454" i="2"/>
  <c r="K4454" i="2" s="1"/>
  <c r="J4455" i="2"/>
  <c r="K4455" i="2" s="1"/>
  <c r="J4456" i="2"/>
  <c r="K4456" i="2" s="1"/>
  <c r="J4457" i="2"/>
  <c r="K4457" i="2" s="1"/>
  <c r="J4458" i="2"/>
  <c r="K4458" i="2" s="1"/>
  <c r="J4459" i="2"/>
  <c r="K4459" i="2" s="1"/>
  <c r="J4460" i="2"/>
  <c r="K4460" i="2" s="1"/>
  <c r="J4461" i="2"/>
  <c r="K4461" i="2" s="1"/>
  <c r="J4462" i="2"/>
  <c r="K4462" i="2" s="1"/>
  <c r="J4463" i="2"/>
  <c r="K4463" i="2" s="1"/>
  <c r="J4464" i="2"/>
  <c r="K4464" i="2" s="1"/>
  <c r="J4465" i="2"/>
  <c r="K4465" i="2" s="1"/>
  <c r="J4466" i="2"/>
  <c r="K4466" i="2" s="1"/>
  <c r="J4467" i="2"/>
  <c r="K4467" i="2" s="1"/>
  <c r="J4468" i="2"/>
  <c r="K4468" i="2" s="1"/>
  <c r="J4469" i="2"/>
  <c r="K4469" i="2" s="1"/>
  <c r="J4470" i="2"/>
  <c r="K4470" i="2" s="1"/>
  <c r="J4471" i="2"/>
  <c r="K4471" i="2" s="1"/>
  <c r="J4472" i="2"/>
  <c r="K4472" i="2" s="1"/>
  <c r="J4473" i="2"/>
  <c r="K4473" i="2" s="1"/>
  <c r="J4474" i="2"/>
  <c r="K4474" i="2" s="1"/>
  <c r="J4475" i="2"/>
  <c r="K4475" i="2" s="1"/>
  <c r="J4476" i="2"/>
  <c r="K4476" i="2" s="1"/>
  <c r="J4477" i="2"/>
  <c r="K4477" i="2" s="1"/>
  <c r="J4478" i="2"/>
  <c r="K4478" i="2" s="1"/>
  <c r="J4479" i="2"/>
  <c r="K4479" i="2" s="1"/>
  <c r="J4480" i="2"/>
  <c r="K4480" i="2" s="1"/>
  <c r="J4481" i="2"/>
  <c r="K4481" i="2" s="1"/>
  <c r="J4482" i="2"/>
  <c r="K4482" i="2" s="1"/>
  <c r="J4483" i="2"/>
  <c r="K4483" i="2" s="1"/>
  <c r="J4484" i="2"/>
  <c r="K4484" i="2" s="1"/>
  <c r="J4485" i="2"/>
  <c r="K4485" i="2" s="1"/>
  <c r="J4486" i="2"/>
  <c r="K4486" i="2" s="1"/>
  <c r="J4487" i="2"/>
  <c r="K4487" i="2" s="1"/>
  <c r="J4488" i="2"/>
  <c r="K4488" i="2" s="1"/>
  <c r="J4489" i="2"/>
  <c r="K4489" i="2" s="1"/>
  <c r="J4490" i="2"/>
  <c r="K4490" i="2" s="1"/>
  <c r="J4491" i="2"/>
  <c r="K4491" i="2" s="1"/>
  <c r="J4492" i="2"/>
  <c r="K4492" i="2" s="1"/>
  <c r="J4493" i="2"/>
  <c r="K4493" i="2" s="1"/>
  <c r="J4494" i="2"/>
  <c r="K4494" i="2" s="1"/>
  <c r="J4495" i="2"/>
  <c r="K4495" i="2" s="1"/>
  <c r="J4496" i="2"/>
  <c r="K4496" i="2" s="1"/>
  <c r="J4497" i="2"/>
  <c r="K4497" i="2" s="1"/>
  <c r="J4498" i="2"/>
  <c r="K4498" i="2" s="1"/>
  <c r="J4499" i="2"/>
  <c r="K4499" i="2" s="1"/>
  <c r="J4500" i="2"/>
  <c r="K4500" i="2" s="1"/>
  <c r="J4501" i="2"/>
  <c r="K4501" i="2" s="1"/>
  <c r="J4502" i="2"/>
  <c r="K4502" i="2" s="1"/>
  <c r="J4503" i="2"/>
  <c r="K4503" i="2" s="1"/>
  <c r="J4504" i="2"/>
  <c r="K4504" i="2" s="1"/>
  <c r="J4505" i="2"/>
  <c r="K4505" i="2" s="1"/>
  <c r="J4506" i="2"/>
  <c r="K4506" i="2" s="1"/>
  <c r="J4507" i="2"/>
  <c r="K4507" i="2" s="1"/>
  <c r="J4508" i="2"/>
  <c r="K4508" i="2" s="1"/>
  <c r="J4509" i="2"/>
  <c r="K4509" i="2" s="1"/>
  <c r="J4510" i="2"/>
  <c r="K4510" i="2" s="1"/>
  <c r="J4511" i="2"/>
  <c r="K4511" i="2" s="1"/>
  <c r="J4512" i="2"/>
  <c r="K4512" i="2" s="1"/>
  <c r="J4513" i="2"/>
  <c r="K4513" i="2" s="1"/>
  <c r="J4514" i="2"/>
  <c r="K4514" i="2" s="1"/>
  <c r="J4515" i="2"/>
  <c r="K4515" i="2" s="1"/>
  <c r="J4516" i="2"/>
  <c r="K4516" i="2" s="1"/>
  <c r="J4517" i="2"/>
  <c r="K4517" i="2" s="1"/>
  <c r="J4518" i="2"/>
  <c r="K4518" i="2" s="1"/>
  <c r="J4519" i="2"/>
  <c r="K4519" i="2" s="1"/>
  <c r="J4520" i="2"/>
  <c r="K4520" i="2" s="1"/>
  <c r="J4521" i="2"/>
  <c r="K4521" i="2" s="1"/>
  <c r="J4522" i="2"/>
  <c r="K4522" i="2" s="1"/>
  <c r="J4523" i="2"/>
  <c r="K4523" i="2" s="1"/>
  <c r="J4524" i="2"/>
  <c r="K4524" i="2" s="1"/>
  <c r="J4525" i="2"/>
  <c r="K4525" i="2" s="1"/>
  <c r="J4526" i="2"/>
  <c r="K4526" i="2" s="1"/>
  <c r="J4527" i="2"/>
  <c r="K4527" i="2" s="1"/>
  <c r="J4528" i="2"/>
  <c r="K4528" i="2" s="1"/>
  <c r="J4529" i="2"/>
  <c r="K4529" i="2" s="1"/>
  <c r="J4530" i="2"/>
  <c r="K4530" i="2" s="1"/>
  <c r="J4531" i="2"/>
  <c r="K4531" i="2" s="1"/>
  <c r="J4533" i="2"/>
  <c r="K4533" i="2" s="1"/>
  <c r="J4535" i="2"/>
  <c r="K4535" i="2" s="1"/>
  <c r="J4536" i="2"/>
  <c r="K4536" i="2" s="1"/>
  <c r="J4537" i="2"/>
  <c r="K4537" i="2" s="1"/>
  <c r="J4538" i="2"/>
  <c r="K4538" i="2" s="1"/>
  <c r="J4540" i="2"/>
  <c r="K4540" i="2" s="1"/>
  <c r="J4541" i="2"/>
  <c r="K4541" i="2" s="1"/>
  <c r="J4542" i="2"/>
  <c r="K4542" i="2" s="1"/>
  <c r="J4543" i="2"/>
  <c r="K4543" i="2" s="1"/>
  <c r="J4544" i="2"/>
  <c r="K4544" i="2" s="1"/>
  <c r="J4546" i="2"/>
  <c r="K4546" i="2" s="1"/>
  <c r="J4547" i="2"/>
  <c r="K4547" i="2" s="1"/>
  <c r="J4548" i="2"/>
  <c r="K4548" i="2" s="1"/>
  <c r="J4549" i="2"/>
  <c r="K4549" i="2" s="1"/>
  <c r="J4550" i="2"/>
  <c r="K4550" i="2" s="1"/>
  <c r="J4551" i="2"/>
  <c r="K4551" i="2" s="1"/>
  <c r="J4552" i="2"/>
  <c r="K4552" i="2" s="1"/>
  <c r="J4553" i="2"/>
  <c r="K4553" i="2" s="1"/>
  <c r="J4554" i="2"/>
  <c r="K4554" i="2" s="1"/>
  <c r="J4555" i="2"/>
  <c r="K4555" i="2" s="1"/>
  <c r="J4556" i="2"/>
  <c r="K4556" i="2" s="1"/>
  <c r="J4557" i="2"/>
  <c r="K4557" i="2" s="1"/>
  <c r="J4558" i="2"/>
  <c r="K4558" i="2" s="1"/>
  <c r="J4559" i="2"/>
  <c r="K4559" i="2" s="1"/>
  <c r="J4560" i="2"/>
  <c r="K4560" i="2" s="1"/>
  <c r="J4561" i="2"/>
  <c r="K4561" i="2" s="1"/>
  <c r="J4562" i="2"/>
  <c r="K4562" i="2" s="1"/>
  <c r="J4563" i="2"/>
  <c r="K4563" i="2" s="1"/>
  <c r="J4564" i="2"/>
  <c r="K4564" i="2" s="1"/>
  <c r="J4565" i="2"/>
  <c r="K4565" i="2" s="1"/>
  <c r="J4566" i="2"/>
  <c r="K4566" i="2" s="1"/>
  <c r="J4567" i="2"/>
  <c r="K4567" i="2" s="1"/>
  <c r="J4568" i="2"/>
  <c r="K4568" i="2" s="1"/>
  <c r="J4569" i="2"/>
  <c r="K4569" i="2" s="1"/>
  <c r="J4570" i="2"/>
  <c r="K4570" i="2" s="1"/>
  <c r="J4571" i="2"/>
  <c r="K4571" i="2" s="1"/>
  <c r="J4572" i="2"/>
  <c r="K4572" i="2" s="1"/>
  <c r="J4573" i="2"/>
  <c r="K4573" i="2" s="1"/>
  <c r="J4574" i="2"/>
  <c r="K4574" i="2" s="1"/>
  <c r="J4575" i="2"/>
  <c r="K4575" i="2" s="1"/>
  <c r="J4576" i="2"/>
  <c r="K4576" i="2" s="1"/>
  <c r="J4577" i="2"/>
  <c r="K4577" i="2" s="1"/>
  <c r="J4578" i="2"/>
  <c r="K4578" i="2" s="1"/>
  <c r="J4579" i="2"/>
  <c r="K4579" i="2" s="1"/>
  <c r="J4580" i="2"/>
  <c r="K4580" i="2" s="1"/>
  <c r="J4581" i="2"/>
  <c r="K4581" i="2" s="1"/>
  <c r="J4582" i="2"/>
  <c r="K4582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3" i="2"/>
  <c r="K3" i="2" s="1"/>
  <c r="M3" i="2" s="1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2" i="2"/>
  <c r="H383" i="2"/>
  <c r="H384" i="2"/>
  <c r="H385" i="2"/>
  <c r="H387" i="2"/>
  <c r="H388" i="2"/>
  <c r="H389" i="2"/>
  <c r="H390" i="2"/>
  <c r="H391" i="2"/>
  <c r="H392" i="2"/>
  <c r="H393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6" i="2"/>
  <c r="H577" i="2"/>
  <c r="H578" i="2"/>
  <c r="H579" i="2"/>
  <c r="H580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6" i="2"/>
  <c r="H617" i="2"/>
  <c r="H618" i="2"/>
  <c r="H619" i="2"/>
  <c r="H620" i="2"/>
  <c r="H621" i="2"/>
  <c r="H623" i="2"/>
  <c r="H624" i="2"/>
  <c r="H625" i="2"/>
  <c r="H626" i="2"/>
  <c r="H627" i="2"/>
  <c r="H628" i="2"/>
  <c r="H630" i="2"/>
  <c r="H631" i="2"/>
  <c r="H632" i="2"/>
  <c r="H633" i="2"/>
  <c r="H634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50" i="2"/>
  <c r="H651" i="2"/>
  <c r="H652" i="2"/>
  <c r="H653" i="2"/>
  <c r="H654" i="2"/>
  <c r="H655" i="2"/>
  <c r="H656" i="2"/>
  <c r="H657" i="2"/>
  <c r="H658" i="2"/>
  <c r="H659" i="2"/>
  <c r="H662" i="2"/>
  <c r="H663" i="2"/>
  <c r="H664" i="2"/>
  <c r="H665" i="2"/>
  <c r="H666" i="2"/>
  <c r="H667" i="2"/>
  <c r="H668" i="2"/>
  <c r="H670" i="2"/>
  <c r="H671" i="2"/>
  <c r="H672" i="2"/>
  <c r="H673" i="2"/>
  <c r="H674" i="2"/>
  <c r="H678" i="2"/>
  <c r="H688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7" i="2"/>
  <c r="H819" i="2"/>
  <c r="H820" i="2"/>
  <c r="H824" i="2"/>
  <c r="H830" i="2"/>
  <c r="H831" i="2"/>
  <c r="H832" i="2"/>
  <c r="H833" i="2"/>
  <c r="H834" i="2"/>
  <c r="H835" i="2"/>
  <c r="H836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4" i="2"/>
  <c r="H866" i="2"/>
  <c r="H868" i="2"/>
  <c r="H869" i="2"/>
  <c r="H870" i="2"/>
  <c r="H871" i="2"/>
  <c r="H873" i="2"/>
  <c r="H874" i="2"/>
  <c r="H875" i="2"/>
  <c r="H876" i="2"/>
  <c r="H880" i="2"/>
  <c r="H881" i="2"/>
  <c r="H882" i="2"/>
  <c r="H883" i="2"/>
  <c r="H884" i="2"/>
  <c r="H885" i="2"/>
  <c r="H889" i="2"/>
  <c r="H891" i="2"/>
  <c r="H892" i="2"/>
  <c r="H893" i="2"/>
  <c r="H894" i="2"/>
  <c r="H895" i="2"/>
  <c r="H896" i="2"/>
  <c r="H897" i="2"/>
  <c r="H898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8" i="2"/>
  <c r="H979" i="2"/>
  <c r="H980" i="2"/>
  <c r="H981" i="2"/>
  <c r="H982" i="2"/>
  <c r="H983" i="2"/>
  <c r="H984" i="2"/>
  <c r="H985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5" i="2"/>
  <c r="H1006" i="2"/>
  <c r="H1007" i="2"/>
  <c r="H1009" i="2"/>
  <c r="H1010" i="2"/>
  <c r="H1011" i="2"/>
  <c r="H1012" i="2"/>
  <c r="H1013" i="2"/>
  <c r="H1014" i="2"/>
  <c r="H1015" i="2"/>
  <c r="H1017" i="2"/>
  <c r="H1018" i="2"/>
  <c r="H1020" i="2"/>
  <c r="H1021" i="2"/>
  <c r="H1022" i="2"/>
  <c r="H1023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6" i="2"/>
  <c r="H1048" i="2"/>
  <c r="H1050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5" i="2"/>
  <c r="H1126" i="2"/>
  <c r="H1127" i="2"/>
  <c r="H1129" i="2"/>
  <c r="H1130" i="2"/>
  <c r="H1131" i="2"/>
  <c r="H1132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7" i="2"/>
  <c r="H1218" i="2"/>
  <c r="H1220" i="2"/>
  <c r="H1221" i="2"/>
  <c r="H1222" i="2"/>
  <c r="H1223" i="2"/>
  <c r="H1224" i="2"/>
  <c r="H1225" i="2"/>
  <c r="H1226" i="2"/>
  <c r="H1227" i="2"/>
  <c r="H1228" i="2"/>
  <c r="H1230" i="2"/>
  <c r="H1233" i="2"/>
  <c r="H1235" i="2"/>
  <c r="H1238" i="2"/>
  <c r="H1241" i="2"/>
  <c r="H1242" i="2"/>
  <c r="H1243" i="2"/>
  <c r="H1244" i="2"/>
  <c r="H1245" i="2"/>
  <c r="H1246" i="2"/>
  <c r="H1248" i="2"/>
  <c r="H1249" i="2"/>
  <c r="H1252" i="2"/>
  <c r="H1253" i="2"/>
  <c r="H1254" i="2"/>
  <c r="H1257" i="2"/>
  <c r="H1258" i="2"/>
  <c r="H1259" i="2"/>
  <c r="H1260" i="2"/>
  <c r="H1262" i="2"/>
  <c r="H1263" i="2"/>
  <c r="H1264" i="2"/>
  <c r="H1265" i="2"/>
  <c r="H1266" i="2"/>
  <c r="H1268" i="2"/>
  <c r="H1269" i="2"/>
  <c r="H1270" i="2"/>
  <c r="H1271" i="2"/>
  <c r="H1272" i="2"/>
  <c r="H1273" i="2"/>
  <c r="H1274" i="2"/>
  <c r="H1275" i="2"/>
  <c r="H1276" i="2"/>
  <c r="H1277" i="2"/>
  <c r="H1278" i="2"/>
  <c r="H1280" i="2"/>
  <c r="H1281" i="2"/>
  <c r="H1282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1" i="2"/>
  <c r="H1462" i="2"/>
  <c r="H1463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6" i="2"/>
  <c r="H1537" i="2"/>
  <c r="H1543" i="2"/>
  <c r="H1544" i="2"/>
  <c r="H1545" i="2"/>
  <c r="H1546" i="2"/>
  <c r="H1547" i="2"/>
  <c r="H1549" i="2"/>
  <c r="H1550" i="2"/>
  <c r="H1551" i="2"/>
  <c r="H1552" i="2"/>
  <c r="H1554" i="2"/>
  <c r="H1557" i="2"/>
  <c r="H1558" i="2"/>
  <c r="H1561" i="2"/>
  <c r="H1563" i="2"/>
  <c r="H1564" i="2"/>
  <c r="H1565" i="2"/>
  <c r="H1567" i="2"/>
  <c r="H1568" i="2"/>
  <c r="H1570" i="2"/>
  <c r="H1571" i="2"/>
  <c r="H1572" i="2"/>
  <c r="H1574" i="2"/>
  <c r="H1575" i="2"/>
  <c r="H1576" i="2"/>
  <c r="H1577" i="2"/>
  <c r="H1578" i="2"/>
  <c r="H1579" i="2"/>
  <c r="H1580" i="2"/>
  <c r="H1581" i="2"/>
  <c r="H1582" i="2"/>
  <c r="H1584" i="2"/>
  <c r="H1585" i="2"/>
  <c r="H1586" i="2"/>
  <c r="H1587" i="2"/>
  <c r="H1589" i="2"/>
  <c r="H1591" i="2"/>
  <c r="H1592" i="2"/>
  <c r="H1593" i="2"/>
  <c r="H1595" i="2"/>
  <c r="H1596" i="2"/>
  <c r="H1597" i="2"/>
  <c r="H1599" i="2"/>
  <c r="H1601" i="2"/>
  <c r="H1602" i="2"/>
  <c r="H1603" i="2"/>
  <c r="H1604" i="2"/>
  <c r="H1605" i="2"/>
  <c r="H1609" i="2"/>
  <c r="H1610" i="2"/>
  <c r="H1611" i="2"/>
  <c r="H1613" i="2"/>
  <c r="H1615" i="2"/>
  <c r="H1618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40" i="2"/>
  <c r="H1641" i="2"/>
  <c r="H1642" i="2"/>
  <c r="H1643" i="2"/>
  <c r="H1647" i="2"/>
  <c r="H1648" i="2"/>
  <c r="H1649" i="2"/>
  <c r="H1650" i="2"/>
  <c r="H1651" i="2"/>
  <c r="H1652" i="2"/>
  <c r="H1654" i="2"/>
  <c r="H1658" i="2"/>
  <c r="H1659" i="2"/>
  <c r="H1660" i="2"/>
  <c r="H1661" i="2"/>
  <c r="H1662" i="2"/>
  <c r="H1663" i="2"/>
  <c r="H1664" i="2"/>
  <c r="H1671" i="2"/>
  <c r="H1672" i="2"/>
  <c r="H1675" i="2"/>
  <c r="H1677" i="2"/>
  <c r="H1678" i="2"/>
  <c r="H1681" i="2"/>
  <c r="H1684" i="2"/>
  <c r="H1686" i="2"/>
  <c r="H1687" i="2"/>
  <c r="H1690" i="2"/>
  <c r="H1692" i="2"/>
  <c r="H1693" i="2"/>
  <c r="H1694" i="2"/>
  <c r="H1695" i="2"/>
  <c r="H1697" i="2"/>
  <c r="H1698" i="2"/>
  <c r="H1700" i="2"/>
  <c r="H1701" i="2"/>
  <c r="H1702" i="2"/>
  <c r="H1705" i="2"/>
  <c r="H1706" i="2"/>
  <c r="H1708" i="2"/>
  <c r="H1709" i="2"/>
  <c r="H1710" i="2"/>
  <c r="H1714" i="2"/>
  <c r="H1716" i="2"/>
  <c r="H1717" i="2"/>
  <c r="H1720" i="2"/>
  <c r="H1721" i="2"/>
  <c r="H1722" i="2"/>
  <c r="H1723" i="2"/>
  <c r="H1724" i="2"/>
  <c r="H1725" i="2"/>
  <c r="H1726" i="2"/>
  <c r="H1727" i="2"/>
  <c r="H1728" i="2"/>
  <c r="H1730" i="2"/>
  <c r="H1732" i="2"/>
  <c r="H1733" i="2"/>
  <c r="H1735" i="2"/>
  <c r="H1736" i="2"/>
  <c r="H1737" i="2"/>
  <c r="H1739" i="2"/>
  <c r="H1740" i="2"/>
  <c r="H1742" i="2"/>
  <c r="H1743" i="2"/>
  <c r="H1745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4" i="2"/>
  <c r="H1765" i="2"/>
  <c r="H1766" i="2"/>
  <c r="H1767" i="2"/>
  <c r="H1768" i="2"/>
  <c r="H1769" i="2"/>
  <c r="H1770" i="2"/>
  <c r="H1771" i="2"/>
  <c r="H1773" i="2"/>
  <c r="H1774" i="2"/>
  <c r="H1776" i="2"/>
  <c r="H1777" i="2"/>
  <c r="H1778" i="2"/>
  <c r="H1779" i="2"/>
  <c r="H1782" i="2"/>
  <c r="H1783" i="2"/>
  <c r="H1784" i="2"/>
  <c r="H1785" i="2"/>
  <c r="H1786" i="2"/>
  <c r="H1787" i="2"/>
  <c r="H1788" i="2"/>
  <c r="H1789" i="2"/>
  <c r="H1790" i="2"/>
  <c r="H1791" i="2"/>
  <c r="H1792" i="2"/>
  <c r="H1795" i="2"/>
  <c r="H1796" i="2"/>
  <c r="H1797" i="2"/>
  <c r="H1798" i="2"/>
  <c r="H1799" i="2"/>
  <c r="H1800" i="2"/>
  <c r="H1803" i="2"/>
  <c r="H1806" i="2"/>
  <c r="H1808" i="2"/>
  <c r="H1809" i="2"/>
  <c r="H1810" i="2"/>
  <c r="H1811" i="2"/>
  <c r="H1812" i="2"/>
  <c r="H1813" i="2"/>
  <c r="H1816" i="2"/>
  <c r="H1820" i="2"/>
  <c r="H1822" i="2"/>
  <c r="H1823" i="2"/>
  <c r="H1825" i="2"/>
  <c r="H1826" i="2"/>
  <c r="H1827" i="2"/>
  <c r="H1831" i="2"/>
  <c r="H1832" i="2"/>
  <c r="H1834" i="2"/>
  <c r="H1835" i="2"/>
  <c r="H1837" i="2"/>
  <c r="H1838" i="2"/>
  <c r="H1839" i="2"/>
  <c r="H1841" i="2"/>
  <c r="H1842" i="2"/>
  <c r="H1843" i="2"/>
  <c r="H1845" i="2"/>
  <c r="H1846" i="2"/>
  <c r="H1848" i="2"/>
  <c r="H1849" i="2"/>
  <c r="H1850" i="2"/>
  <c r="H1852" i="2"/>
  <c r="H1855" i="2"/>
  <c r="H1859" i="2"/>
  <c r="H1863" i="2"/>
  <c r="H1865" i="2"/>
  <c r="H1867" i="2"/>
  <c r="H1870" i="2"/>
  <c r="H1871" i="2"/>
  <c r="H1872" i="2"/>
  <c r="H1874" i="2"/>
  <c r="H1875" i="2"/>
  <c r="H1876" i="2"/>
  <c r="H1877" i="2"/>
  <c r="H1880" i="2"/>
  <c r="H1881" i="2"/>
  <c r="H1882" i="2"/>
  <c r="H1883" i="2"/>
  <c r="H1884" i="2"/>
  <c r="H1885" i="2"/>
  <c r="H1887" i="2"/>
  <c r="H1888" i="2"/>
  <c r="H1889" i="2"/>
  <c r="H1890" i="2"/>
  <c r="H1891" i="2"/>
  <c r="H1892" i="2"/>
  <c r="H1893" i="2"/>
  <c r="H1894" i="2"/>
  <c r="H1895" i="2"/>
  <c r="H1896" i="2"/>
  <c r="H1897" i="2"/>
  <c r="H1899" i="2"/>
  <c r="H1900" i="2"/>
  <c r="H1902" i="2"/>
  <c r="H1904" i="2"/>
  <c r="H1908" i="2"/>
  <c r="H1911" i="2"/>
  <c r="H1913" i="2"/>
  <c r="H1914" i="2"/>
  <c r="H1915" i="2"/>
  <c r="H1918" i="2"/>
  <c r="H1919" i="2"/>
  <c r="H1920" i="2"/>
  <c r="H1923" i="2"/>
  <c r="H1926" i="2"/>
  <c r="H1927" i="2"/>
  <c r="H1928" i="2"/>
  <c r="H1932" i="2"/>
  <c r="H1933" i="2"/>
  <c r="H1935" i="2"/>
  <c r="H1938" i="2"/>
  <c r="H1941" i="2"/>
  <c r="H1942" i="2"/>
  <c r="H1944" i="2"/>
  <c r="H1946" i="2"/>
  <c r="H1947" i="2"/>
  <c r="H1948" i="2"/>
  <c r="H1950" i="2"/>
  <c r="H1951" i="2"/>
  <c r="H1954" i="2"/>
  <c r="H1956" i="2"/>
  <c r="H1957" i="2"/>
  <c r="H1958" i="2"/>
  <c r="H1959" i="2"/>
  <c r="H1960" i="2"/>
  <c r="H1962" i="2"/>
  <c r="H1963" i="2"/>
  <c r="H1964" i="2"/>
  <c r="H1965" i="2"/>
  <c r="H1966" i="2"/>
  <c r="H1967" i="2"/>
  <c r="H1968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2" i="2"/>
  <c r="H1993" i="2"/>
  <c r="H1997" i="2"/>
  <c r="H1998" i="2"/>
  <c r="H2001" i="2"/>
  <c r="H2002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1" i="2"/>
  <c r="H2023" i="2"/>
  <c r="H2024" i="2"/>
  <c r="H2025" i="2"/>
  <c r="H2026" i="2"/>
  <c r="H2027" i="2"/>
  <c r="H2028" i="2"/>
  <c r="H2029" i="2"/>
  <c r="H2030" i="2"/>
  <c r="H2031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6" i="2"/>
  <c r="H2097" i="2"/>
  <c r="H2098" i="2"/>
  <c r="H2099" i="2"/>
  <c r="H2100" i="2"/>
  <c r="H2101" i="2"/>
  <c r="H2102" i="2"/>
  <c r="H2103" i="2"/>
  <c r="H2105" i="2"/>
  <c r="H2106" i="2"/>
  <c r="H2107" i="2"/>
  <c r="H2108" i="2"/>
  <c r="H2109" i="2"/>
  <c r="H2110" i="2"/>
  <c r="H2111" i="2"/>
  <c r="H2112" i="2"/>
  <c r="H2113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1" i="2"/>
  <c r="H2182" i="2"/>
  <c r="H2183" i="2"/>
  <c r="H2185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7" i="2"/>
  <c r="H2218" i="2"/>
  <c r="H2219" i="2"/>
  <c r="H2220" i="2"/>
  <c r="H2221" i="2"/>
  <c r="H2222" i="2"/>
  <c r="H2223" i="2"/>
  <c r="H2225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9" i="2"/>
  <c r="H2260" i="2"/>
  <c r="H2261" i="2"/>
  <c r="H2262" i="2"/>
  <c r="H2263" i="2"/>
  <c r="H2264" i="2"/>
  <c r="H2265" i="2"/>
  <c r="H2266" i="2"/>
  <c r="H2267" i="2"/>
  <c r="H2268" i="2"/>
  <c r="H2269" i="2"/>
  <c r="H2271" i="2"/>
  <c r="H2272" i="2"/>
  <c r="H2273" i="2"/>
  <c r="H2274" i="2"/>
  <c r="H2277" i="2"/>
  <c r="H2278" i="2"/>
  <c r="H2279" i="2"/>
  <c r="H2280" i="2"/>
  <c r="H2281" i="2"/>
  <c r="H2282" i="2"/>
  <c r="H2284" i="2"/>
  <c r="H2285" i="2"/>
  <c r="H2286" i="2"/>
  <c r="H2287" i="2"/>
  <c r="H2288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3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1" i="2"/>
  <c r="H2343" i="2"/>
  <c r="H2344" i="2"/>
  <c r="H2345" i="2"/>
  <c r="H2346" i="2"/>
  <c r="H2347" i="2"/>
  <c r="H2348" i="2"/>
  <c r="H2349" i="2"/>
  <c r="H2350" i="2"/>
  <c r="H2351" i="2"/>
  <c r="H2352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6" i="2"/>
  <c r="H2438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9" i="2"/>
  <c r="H2490" i="2"/>
  <c r="H2492" i="2"/>
  <c r="H2494" i="2"/>
  <c r="H2495" i="2"/>
  <c r="H2496" i="2"/>
  <c r="H2497" i="2"/>
  <c r="H2498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8" i="2"/>
  <c r="H2649" i="2"/>
  <c r="H2650" i="2"/>
  <c r="H2651" i="2"/>
  <c r="H2653" i="2"/>
  <c r="H2654" i="2"/>
  <c r="H2655" i="2"/>
  <c r="H2656" i="2"/>
  <c r="H2658" i="2"/>
  <c r="H2659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7" i="2"/>
  <c r="H2798" i="2"/>
  <c r="H2799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9" i="2"/>
  <c r="H2820" i="2"/>
  <c r="H2821" i="2"/>
  <c r="H2822" i="2"/>
  <c r="H2823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5" i="2"/>
  <c r="H2876" i="2"/>
  <c r="H2877" i="2"/>
  <c r="H2878" i="2"/>
  <c r="H2879" i="2"/>
  <c r="H2880" i="2"/>
  <c r="H2881" i="2"/>
  <c r="H2882" i="2"/>
  <c r="H2885" i="2"/>
  <c r="H2886" i="2"/>
  <c r="H2887" i="2"/>
  <c r="H2888" i="2"/>
  <c r="H2889" i="2"/>
  <c r="H2890" i="2"/>
  <c r="H2895" i="2"/>
  <c r="H2898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1" i="2"/>
  <c r="H2982" i="2"/>
  <c r="H2983" i="2"/>
  <c r="H2985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8" i="2"/>
  <c r="H3009" i="2"/>
  <c r="H3010" i="2"/>
  <c r="H3011" i="2"/>
  <c r="H3012" i="2"/>
  <c r="H3013" i="2"/>
  <c r="H3014" i="2"/>
  <c r="H3015" i="2"/>
  <c r="H3016" i="2"/>
  <c r="H3017" i="2"/>
  <c r="H3018" i="2"/>
  <c r="H3020" i="2"/>
  <c r="H3021" i="2"/>
  <c r="H3022" i="2"/>
  <c r="H3023" i="2"/>
  <c r="H3024" i="2"/>
  <c r="H3025" i="2"/>
  <c r="H3027" i="2"/>
  <c r="H3028" i="2"/>
  <c r="H3029" i="2"/>
  <c r="H3030" i="2"/>
  <c r="H3031" i="2"/>
  <c r="H3033" i="2"/>
  <c r="H3034" i="2"/>
  <c r="H3038" i="2"/>
  <c r="H3039" i="2"/>
  <c r="H3040" i="2"/>
  <c r="H3041" i="2"/>
  <c r="H3042" i="2"/>
  <c r="H3043" i="2"/>
  <c r="H3044" i="2"/>
  <c r="H3049" i="2"/>
  <c r="H3050" i="2"/>
  <c r="H3052" i="2"/>
  <c r="H3054" i="2"/>
  <c r="H3055" i="2"/>
  <c r="H3056" i="2"/>
  <c r="H3057" i="2"/>
  <c r="H3058" i="2"/>
  <c r="H3059" i="2"/>
  <c r="H3060" i="2"/>
  <c r="H3061" i="2"/>
  <c r="H3063" i="2"/>
  <c r="H3064" i="2"/>
  <c r="H3065" i="2"/>
  <c r="H3066" i="2"/>
  <c r="H3067" i="2"/>
  <c r="H3073" i="2"/>
  <c r="H3074" i="2"/>
  <c r="H3077" i="2"/>
  <c r="H3080" i="2"/>
  <c r="H3081" i="2"/>
  <c r="H3082" i="2"/>
  <c r="H3083" i="2"/>
  <c r="H3084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2" i="2"/>
  <c r="H3104" i="2"/>
  <c r="H3107" i="2"/>
  <c r="H3108" i="2"/>
  <c r="H3109" i="2"/>
  <c r="H3110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1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6" i="2"/>
  <c r="H3180" i="2"/>
  <c r="H3183" i="2"/>
  <c r="H3184" i="2"/>
  <c r="H3185" i="2"/>
  <c r="H3186" i="2"/>
  <c r="H3198" i="2"/>
  <c r="H3203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2" i="2"/>
  <c r="H3223" i="2"/>
  <c r="H3224" i="2"/>
  <c r="H3225" i="2"/>
  <c r="H3226" i="2"/>
  <c r="H3227" i="2"/>
  <c r="H3228" i="2"/>
  <c r="H3229" i="2"/>
  <c r="H3230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6" i="2"/>
  <c r="H3277" i="2"/>
  <c r="H3280" i="2"/>
  <c r="H3282" i="2"/>
  <c r="H3290" i="2"/>
  <c r="H3293" i="2"/>
  <c r="H3295" i="2"/>
  <c r="H3297" i="2"/>
  <c r="H3301" i="2"/>
  <c r="H3302" i="2"/>
  <c r="H3304" i="2"/>
  <c r="H3305" i="2"/>
  <c r="H3307" i="2"/>
  <c r="H3310" i="2"/>
  <c r="H3311" i="2"/>
  <c r="H3314" i="2"/>
  <c r="H3316" i="2"/>
  <c r="H3320" i="2"/>
  <c r="H3321" i="2"/>
  <c r="H3322" i="2"/>
  <c r="H3323" i="2"/>
  <c r="H3324" i="2"/>
  <c r="H3325" i="2"/>
  <c r="H3326" i="2"/>
  <c r="H3327" i="2"/>
  <c r="H3329" i="2"/>
  <c r="H3330" i="2"/>
  <c r="H3331" i="2"/>
  <c r="H3332" i="2"/>
  <c r="H3333" i="2"/>
  <c r="H3334" i="2"/>
  <c r="H3335" i="2"/>
  <c r="H3336" i="2"/>
  <c r="H3338" i="2"/>
  <c r="H3339" i="2"/>
  <c r="H3340" i="2"/>
  <c r="H3341" i="2"/>
  <c r="H3342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70" i="2"/>
  <c r="H3372" i="2"/>
  <c r="H3373" i="2"/>
  <c r="H3376" i="2"/>
  <c r="H3377" i="2"/>
  <c r="H3378" i="2"/>
  <c r="H3379" i="2"/>
  <c r="H3380" i="2"/>
  <c r="H3381" i="2"/>
  <c r="H3382" i="2"/>
  <c r="H3384" i="2"/>
  <c r="H3385" i="2"/>
  <c r="H3386" i="2"/>
  <c r="H3387" i="2"/>
  <c r="H3388" i="2"/>
  <c r="H3390" i="2"/>
  <c r="H3391" i="2"/>
  <c r="H3392" i="2"/>
  <c r="H3394" i="2"/>
  <c r="H3395" i="2"/>
  <c r="H3396" i="2"/>
  <c r="H3397" i="2"/>
  <c r="H3399" i="2"/>
  <c r="H3400" i="2"/>
  <c r="H3402" i="2"/>
  <c r="H3403" i="2"/>
  <c r="H3404" i="2"/>
  <c r="H3405" i="2"/>
  <c r="H3406" i="2"/>
  <c r="H3407" i="2"/>
  <c r="H3408" i="2"/>
  <c r="H3409" i="2"/>
  <c r="H3410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5" i="2"/>
  <c r="H3536" i="2"/>
  <c r="H3539" i="2"/>
  <c r="H3540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7" i="2"/>
  <c r="H3558" i="2"/>
  <c r="H3559" i="2"/>
  <c r="H3560" i="2"/>
  <c r="H3561" i="2"/>
  <c r="H3562" i="2"/>
  <c r="H3563" i="2"/>
  <c r="H3564" i="2"/>
  <c r="H3565" i="2"/>
  <c r="H3566" i="2"/>
  <c r="H3573" i="2"/>
  <c r="H3574" i="2"/>
  <c r="H3575" i="2"/>
  <c r="H3577" i="2"/>
  <c r="H3578" i="2"/>
  <c r="H3581" i="2"/>
  <c r="H3582" i="2"/>
  <c r="H3584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8" i="2"/>
  <c r="H3612" i="2"/>
  <c r="H3613" i="2"/>
  <c r="H3614" i="2"/>
  <c r="H3615" i="2"/>
  <c r="H3616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6" i="2"/>
  <c r="H3647" i="2"/>
  <c r="H3648" i="2"/>
  <c r="H3649" i="2"/>
  <c r="H3650" i="2"/>
  <c r="H3651" i="2"/>
  <c r="H3652" i="2"/>
  <c r="H3653" i="2"/>
  <c r="H3654" i="2"/>
  <c r="H3656" i="2"/>
  <c r="H3657" i="2"/>
  <c r="H3658" i="2"/>
  <c r="H3659" i="2"/>
  <c r="H3660" i="2"/>
  <c r="H3661" i="2"/>
  <c r="H3662" i="2"/>
  <c r="H3663" i="2"/>
  <c r="H3664" i="2"/>
  <c r="H3665" i="2"/>
  <c r="H3666" i="2"/>
  <c r="H3671" i="2"/>
  <c r="H3672" i="2"/>
  <c r="H3673" i="2"/>
  <c r="H3674" i="2"/>
  <c r="H3675" i="2"/>
  <c r="H3676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9" i="2"/>
  <c r="H3811" i="2"/>
  <c r="H3812" i="2"/>
  <c r="H3814" i="2"/>
  <c r="H3815" i="2"/>
  <c r="H3818" i="2"/>
  <c r="H3819" i="2"/>
  <c r="H3820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7" i="2"/>
  <c r="H3881" i="2"/>
  <c r="H3882" i="2"/>
  <c r="H3883" i="2"/>
  <c r="H3884" i="2"/>
  <c r="H3888" i="2"/>
  <c r="H3889" i="2"/>
  <c r="H3891" i="2"/>
  <c r="H3892" i="2"/>
  <c r="H3894" i="2"/>
  <c r="H3898" i="2"/>
  <c r="H3900" i="2"/>
  <c r="H3901" i="2"/>
  <c r="H3902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6" i="2"/>
  <c r="H3927" i="2"/>
  <c r="H3928" i="2"/>
  <c r="H3929" i="2"/>
  <c r="H3930" i="2"/>
  <c r="H3931" i="2"/>
  <c r="H3932" i="2"/>
  <c r="H3933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1" i="2"/>
  <c r="H3952" i="2"/>
  <c r="H3953" i="2"/>
  <c r="H3954" i="2"/>
  <c r="H3955" i="2"/>
  <c r="H3956" i="2"/>
  <c r="H3957" i="2"/>
  <c r="H3958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3" i="2"/>
  <c r="H4004" i="2"/>
  <c r="H4005" i="2"/>
  <c r="H4006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5" i="2"/>
  <c r="H4176" i="2"/>
  <c r="H4177" i="2"/>
  <c r="H4178" i="2"/>
  <c r="H4179" i="2"/>
  <c r="H4180" i="2"/>
  <c r="H4181" i="2"/>
  <c r="H4182" i="2"/>
  <c r="H4183" i="2"/>
  <c r="H4184" i="2"/>
  <c r="H4185" i="2"/>
  <c r="H4188" i="2"/>
  <c r="H4189" i="2"/>
  <c r="H4190" i="2"/>
  <c r="H4191" i="2"/>
  <c r="H4192" i="2"/>
  <c r="H4194" i="2"/>
  <c r="H4195" i="2"/>
  <c r="H4196" i="2"/>
  <c r="H4197" i="2"/>
  <c r="H4198" i="2"/>
  <c r="H4199" i="2"/>
  <c r="H4200" i="2"/>
  <c r="H4201" i="2"/>
  <c r="H4203" i="2"/>
  <c r="H4205" i="2"/>
  <c r="H4206" i="2"/>
  <c r="H4207" i="2"/>
  <c r="H4208" i="2"/>
  <c r="H4210" i="2"/>
  <c r="H4211" i="2"/>
  <c r="H4212" i="2"/>
  <c r="H4213" i="2"/>
  <c r="H4215" i="2"/>
  <c r="H4217" i="2"/>
  <c r="H4218" i="2"/>
  <c r="H4219" i="2"/>
  <c r="H4220" i="2"/>
  <c r="H4221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6" i="2"/>
  <c r="H4237" i="2"/>
  <c r="H4238" i="2"/>
  <c r="H4239" i="2"/>
  <c r="H4240" i="2"/>
  <c r="H4241" i="2"/>
  <c r="H4242" i="2"/>
  <c r="H4243" i="2"/>
  <c r="H4244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1" i="2"/>
  <c r="H4262" i="2"/>
  <c r="H4263" i="2"/>
  <c r="H4264" i="2"/>
  <c r="H4265" i="2"/>
  <c r="H4268" i="2"/>
  <c r="H4269" i="2"/>
  <c r="H4270" i="2"/>
  <c r="H4271" i="2"/>
  <c r="H4272" i="2"/>
  <c r="H4275" i="2"/>
  <c r="H4276" i="2"/>
  <c r="H4278" i="2"/>
  <c r="H4279" i="2"/>
  <c r="H4281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8" i="2"/>
  <c r="H4309" i="2"/>
  <c r="H4310" i="2"/>
  <c r="H4311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50" i="2"/>
  <c r="H4351" i="2"/>
  <c r="H4352" i="2"/>
  <c r="H4353" i="2"/>
  <c r="H4354" i="2"/>
  <c r="H4355" i="2"/>
  <c r="H4356" i="2"/>
  <c r="H4357" i="2"/>
  <c r="H4358" i="2"/>
  <c r="H4360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3" i="2"/>
  <c r="H4535" i="2"/>
  <c r="H4536" i="2"/>
  <c r="H4537" i="2"/>
  <c r="H4538" i="2"/>
  <c r="H4540" i="2"/>
  <c r="H4541" i="2"/>
  <c r="H4542" i="2"/>
  <c r="H4543" i="2"/>
  <c r="H4544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3" i="2"/>
  <c r="E3543" i="2"/>
  <c r="H3543" i="2" s="1"/>
  <c r="E3459" i="2"/>
  <c r="H3459" i="2" s="1"/>
  <c r="G3541" i="2"/>
  <c r="E3541" i="2"/>
  <c r="E3610" i="2"/>
  <c r="H3610" i="2" s="1"/>
  <c r="E3609" i="2"/>
  <c r="H3609" i="2" s="1"/>
  <c r="G3534" i="2"/>
  <c r="J3534" i="2" s="1"/>
  <c r="G3537" i="2"/>
  <c r="E3537" i="2"/>
  <c r="E3538" i="2"/>
  <c r="H3538" i="2" s="1"/>
  <c r="E3607" i="2"/>
  <c r="H3607" i="2" s="1"/>
  <c r="E3606" i="2"/>
  <c r="H3606" i="2" s="1"/>
  <c r="G3605" i="2"/>
  <c r="E3401" i="2"/>
  <c r="H3401" i="2" s="1"/>
  <c r="E3398" i="2"/>
  <c r="H3398" i="2" s="1"/>
  <c r="E3375" i="2"/>
  <c r="H3375" i="2" s="1"/>
  <c r="E3374" i="2"/>
  <c r="H3374" i="2" s="1"/>
  <c r="E3393" i="2"/>
  <c r="H3393" i="2" s="1"/>
  <c r="E3585" i="2"/>
  <c r="H3585" i="2" s="1"/>
  <c r="G3583" i="2"/>
  <c r="E3389" i="2"/>
  <c r="H3389" i="2" s="1"/>
  <c r="G3580" i="2"/>
  <c r="G3579" i="2"/>
  <c r="G3411" i="2"/>
  <c r="J3411" i="2" s="1"/>
  <c r="E3369" i="2"/>
  <c r="H3369" i="2" s="1"/>
  <c r="G3576" i="2"/>
  <c r="G3611" i="2"/>
  <c r="E3611" i="2"/>
  <c r="G3542" i="2"/>
  <c r="E3542" i="2"/>
  <c r="G3572" i="2"/>
  <c r="G3571" i="2"/>
  <c r="G3570" i="2"/>
  <c r="G3569" i="2"/>
  <c r="G3568" i="2"/>
  <c r="G3567" i="2"/>
  <c r="E3343" i="2"/>
  <c r="H3343" i="2" s="1"/>
  <c r="E3328" i="2"/>
  <c r="H3328" i="2" s="1"/>
  <c r="G3344" i="2"/>
  <c r="J3344" i="2" s="1"/>
  <c r="E3371" i="2"/>
  <c r="H3371" i="2" s="1"/>
  <c r="G3556" i="2"/>
  <c r="G3383" i="2"/>
  <c r="J3383" i="2" s="1"/>
  <c r="E3430" i="2"/>
  <c r="H3430" i="2" s="1"/>
  <c r="E3337" i="2"/>
  <c r="H3337" i="2" s="1"/>
  <c r="M18" i="2" l="1"/>
  <c r="N18" i="2" s="1"/>
  <c r="V18" i="2"/>
  <c r="W18" i="2" s="1"/>
  <c r="S18" i="2"/>
  <c r="T18" i="2" s="1"/>
  <c r="P18" i="2"/>
  <c r="Q18" i="2" s="1"/>
  <c r="M14" i="2"/>
  <c r="N14" i="2" s="1"/>
  <c r="V14" i="2"/>
  <c r="W14" i="2" s="1"/>
  <c r="S14" i="2"/>
  <c r="T14" i="2" s="1"/>
  <c r="P14" i="2"/>
  <c r="Q14" i="2" s="1"/>
  <c r="M10" i="2"/>
  <c r="N10" i="2" s="1"/>
  <c r="V10" i="2"/>
  <c r="W10" i="2" s="1"/>
  <c r="S10" i="2"/>
  <c r="T10" i="2" s="1"/>
  <c r="P10" i="2"/>
  <c r="Q10" i="2" s="1"/>
  <c r="M6" i="2"/>
  <c r="N6" i="2" s="1"/>
  <c r="V6" i="2"/>
  <c r="W6" i="2" s="1"/>
  <c r="S6" i="2"/>
  <c r="T6" i="2" s="1"/>
  <c r="P6" i="2"/>
  <c r="Q6" i="2" s="1"/>
  <c r="P4581" i="2"/>
  <c r="Q4581" i="2" s="1"/>
  <c r="V4581" i="2"/>
  <c r="W4581" i="2" s="1"/>
  <c r="S4581" i="2"/>
  <c r="T4581" i="2" s="1"/>
  <c r="M4581" i="2"/>
  <c r="N4581" i="2" s="1"/>
  <c r="P4577" i="2"/>
  <c r="Q4577" i="2" s="1"/>
  <c r="V4577" i="2"/>
  <c r="W4577" i="2" s="1"/>
  <c r="S4577" i="2"/>
  <c r="T4577" i="2" s="1"/>
  <c r="M4577" i="2"/>
  <c r="N4577" i="2" s="1"/>
  <c r="P4573" i="2"/>
  <c r="Q4573" i="2" s="1"/>
  <c r="V4573" i="2"/>
  <c r="W4573" i="2" s="1"/>
  <c r="S4573" i="2"/>
  <c r="T4573" i="2" s="1"/>
  <c r="M4573" i="2"/>
  <c r="N4573" i="2" s="1"/>
  <c r="P4569" i="2"/>
  <c r="Q4569" i="2" s="1"/>
  <c r="V4569" i="2"/>
  <c r="W4569" i="2" s="1"/>
  <c r="S4569" i="2"/>
  <c r="T4569" i="2" s="1"/>
  <c r="M4569" i="2"/>
  <c r="N4569" i="2" s="1"/>
  <c r="P4565" i="2"/>
  <c r="Q4565" i="2" s="1"/>
  <c r="V4565" i="2"/>
  <c r="W4565" i="2" s="1"/>
  <c r="S4565" i="2"/>
  <c r="T4565" i="2" s="1"/>
  <c r="M4565" i="2"/>
  <c r="N4565" i="2" s="1"/>
  <c r="P4561" i="2"/>
  <c r="Q4561" i="2" s="1"/>
  <c r="V4561" i="2"/>
  <c r="W4561" i="2" s="1"/>
  <c r="S4561" i="2"/>
  <c r="T4561" i="2" s="1"/>
  <c r="M4561" i="2"/>
  <c r="N4561" i="2" s="1"/>
  <c r="P4557" i="2"/>
  <c r="Q4557" i="2" s="1"/>
  <c r="V4557" i="2"/>
  <c r="W4557" i="2" s="1"/>
  <c r="S4557" i="2"/>
  <c r="T4557" i="2" s="1"/>
  <c r="M4557" i="2"/>
  <c r="N4557" i="2" s="1"/>
  <c r="P4553" i="2"/>
  <c r="Q4553" i="2" s="1"/>
  <c r="V4553" i="2"/>
  <c r="W4553" i="2" s="1"/>
  <c r="S4553" i="2"/>
  <c r="T4553" i="2" s="1"/>
  <c r="M4553" i="2"/>
  <c r="N4553" i="2" s="1"/>
  <c r="P4549" i="2"/>
  <c r="Q4549" i="2" s="1"/>
  <c r="V4549" i="2"/>
  <c r="W4549" i="2" s="1"/>
  <c r="S4549" i="2"/>
  <c r="T4549" i="2" s="1"/>
  <c r="M4549" i="2"/>
  <c r="N4549" i="2" s="1"/>
  <c r="P4544" i="2"/>
  <c r="Q4544" i="2" s="1"/>
  <c r="V4544" i="2"/>
  <c r="W4544" i="2" s="1"/>
  <c r="S4544" i="2"/>
  <c r="T4544" i="2" s="1"/>
  <c r="M4544" i="2"/>
  <c r="N4544" i="2" s="1"/>
  <c r="P4536" i="2"/>
  <c r="Q4536" i="2" s="1"/>
  <c r="V4536" i="2"/>
  <c r="W4536" i="2" s="1"/>
  <c r="S4536" i="2"/>
  <c r="T4536" i="2" s="1"/>
  <c r="M4536" i="2"/>
  <c r="N4536" i="2" s="1"/>
  <c r="P4530" i="2"/>
  <c r="Q4530" i="2" s="1"/>
  <c r="V4530" i="2"/>
  <c r="W4530" i="2" s="1"/>
  <c r="S4530" i="2"/>
  <c r="T4530" i="2" s="1"/>
  <c r="M4530" i="2"/>
  <c r="N4530" i="2" s="1"/>
  <c r="P4527" i="2"/>
  <c r="Q4527" i="2" s="1"/>
  <c r="V4527" i="2"/>
  <c r="W4527" i="2" s="1"/>
  <c r="S4527" i="2"/>
  <c r="T4527" i="2" s="1"/>
  <c r="M4527" i="2"/>
  <c r="N4527" i="2" s="1"/>
  <c r="P4523" i="2"/>
  <c r="Q4523" i="2" s="1"/>
  <c r="V4523" i="2"/>
  <c r="W4523" i="2" s="1"/>
  <c r="S4523" i="2"/>
  <c r="T4523" i="2" s="1"/>
  <c r="M4523" i="2"/>
  <c r="N4523" i="2" s="1"/>
  <c r="P4520" i="2"/>
  <c r="Q4520" i="2" s="1"/>
  <c r="V4520" i="2"/>
  <c r="W4520" i="2" s="1"/>
  <c r="S4520" i="2"/>
  <c r="T4520" i="2" s="1"/>
  <c r="M4520" i="2"/>
  <c r="N4520" i="2" s="1"/>
  <c r="P4516" i="2"/>
  <c r="Q4516" i="2" s="1"/>
  <c r="V4516" i="2"/>
  <c r="W4516" i="2" s="1"/>
  <c r="S4516" i="2"/>
  <c r="T4516" i="2" s="1"/>
  <c r="M4516" i="2"/>
  <c r="N4516" i="2" s="1"/>
  <c r="P4512" i="2"/>
  <c r="Q4512" i="2" s="1"/>
  <c r="V4512" i="2"/>
  <c r="W4512" i="2" s="1"/>
  <c r="S4512" i="2"/>
  <c r="T4512" i="2" s="1"/>
  <c r="M4512" i="2"/>
  <c r="N4512" i="2" s="1"/>
  <c r="P4509" i="2"/>
  <c r="Q4509" i="2" s="1"/>
  <c r="V4509" i="2"/>
  <c r="W4509" i="2" s="1"/>
  <c r="S4509" i="2"/>
  <c r="T4509" i="2" s="1"/>
  <c r="M4509" i="2"/>
  <c r="N4509" i="2" s="1"/>
  <c r="P4505" i="2"/>
  <c r="Q4505" i="2" s="1"/>
  <c r="V4505" i="2"/>
  <c r="W4505" i="2" s="1"/>
  <c r="S4505" i="2"/>
  <c r="T4505" i="2" s="1"/>
  <c r="M4505" i="2"/>
  <c r="N4505" i="2" s="1"/>
  <c r="P4503" i="2"/>
  <c r="Q4503" i="2" s="1"/>
  <c r="V4503" i="2"/>
  <c r="W4503" i="2" s="1"/>
  <c r="S4503" i="2"/>
  <c r="T4503" i="2" s="1"/>
  <c r="M4503" i="2"/>
  <c r="N4503" i="2" s="1"/>
  <c r="P4500" i="2"/>
  <c r="Q4500" i="2" s="1"/>
  <c r="V4500" i="2"/>
  <c r="W4500" i="2" s="1"/>
  <c r="S4500" i="2"/>
  <c r="T4500" i="2" s="1"/>
  <c r="M4500" i="2"/>
  <c r="N4500" i="2" s="1"/>
  <c r="P4496" i="2"/>
  <c r="Q4496" i="2" s="1"/>
  <c r="V4496" i="2"/>
  <c r="W4496" i="2" s="1"/>
  <c r="S4496" i="2"/>
  <c r="T4496" i="2" s="1"/>
  <c r="M4496" i="2"/>
  <c r="N4496" i="2" s="1"/>
  <c r="P4492" i="2"/>
  <c r="Q4492" i="2" s="1"/>
  <c r="V4492" i="2"/>
  <c r="W4492" i="2" s="1"/>
  <c r="S4492" i="2"/>
  <c r="T4492" i="2" s="1"/>
  <c r="M4492" i="2"/>
  <c r="N4492" i="2" s="1"/>
  <c r="P4488" i="2"/>
  <c r="Q4488" i="2" s="1"/>
  <c r="V4488" i="2"/>
  <c r="W4488" i="2" s="1"/>
  <c r="S4488" i="2"/>
  <c r="T4488" i="2" s="1"/>
  <c r="M4488" i="2"/>
  <c r="N4488" i="2" s="1"/>
  <c r="P4482" i="2"/>
  <c r="Q4482" i="2" s="1"/>
  <c r="V4482" i="2"/>
  <c r="W4482" i="2" s="1"/>
  <c r="S4482" i="2"/>
  <c r="T4482" i="2" s="1"/>
  <c r="M4482" i="2"/>
  <c r="N4482" i="2" s="1"/>
  <c r="P4478" i="2"/>
  <c r="Q4478" i="2" s="1"/>
  <c r="V4478" i="2"/>
  <c r="W4478" i="2" s="1"/>
  <c r="S4478" i="2"/>
  <c r="T4478" i="2" s="1"/>
  <c r="M4478" i="2"/>
  <c r="N4478" i="2" s="1"/>
  <c r="P4474" i="2"/>
  <c r="Q4474" i="2" s="1"/>
  <c r="V4474" i="2"/>
  <c r="W4474" i="2" s="1"/>
  <c r="S4474" i="2"/>
  <c r="T4474" i="2" s="1"/>
  <c r="M4474" i="2"/>
  <c r="N4474" i="2" s="1"/>
  <c r="P4470" i="2"/>
  <c r="Q4470" i="2" s="1"/>
  <c r="S4470" i="2"/>
  <c r="T4470" i="2" s="1"/>
  <c r="V4470" i="2"/>
  <c r="W4470" i="2" s="1"/>
  <c r="M4470" i="2"/>
  <c r="N4470" i="2" s="1"/>
  <c r="P4466" i="2"/>
  <c r="Q4466" i="2" s="1"/>
  <c r="S4466" i="2"/>
  <c r="T4466" i="2" s="1"/>
  <c r="V4466" i="2"/>
  <c r="W4466" i="2" s="1"/>
  <c r="M4466" i="2"/>
  <c r="N4466" i="2" s="1"/>
  <c r="P4463" i="2"/>
  <c r="Q4463" i="2" s="1"/>
  <c r="S4463" i="2"/>
  <c r="T4463" i="2" s="1"/>
  <c r="M4463" i="2"/>
  <c r="N4463" i="2" s="1"/>
  <c r="V4463" i="2"/>
  <c r="W4463" i="2" s="1"/>
  <c r="P4459" i="2"/>
  <c r="Q4459" i="2" s="1"/>
  <c r="S4459" i="2"/>
  <c r="T4459" i="2" s="1"/>
  <c r="V4459" i="2"/>
  <c r="W4459" i="2" s="1"/>
  <c r="M4459" i="2"/>
  <c r="N4459" i="2" s="1"/>
  <c r="P4455" i="2"/>
  <c r="Q4455" i="2" s="1"/>
  <c r="S4455" i="2"/>
  <c r="T4455" i="2" s="1"/>
  <c r="V4455" i="2"/>
  <c r="W4455" i="2" s="1"/>
  <c r="M4455" i="2"/>
  <c r="N4455" i="2" s="1"/>
  <c r="P4451" i="2"/>
  <c r="Q4451" i="2" s="1"/>
  <c r="V4451" i="2"/>
  <c r="W4451" i="2" s="1"/>
  <c r="S4451" i="2"/>
  <c r="T4451" i="2" s="1"/>
  <c r="M4451" i="2"/>
  <c r="N4451" i="2" s="1"/>
  <c r="P4447" i="2"/>
  <c r="Q4447" i="2" s="1"/>
  <c r="V4447" i="2"/>
  <c r="W4447" i="2" s="1"/>
  <c r="S4447" i="2"/>
  <c r="T4447" i="2" s="1"/>
  <c r="M4447" i="2"/>
  <c r="N4447" i="2" s="1"/>
  <c r="P4443" i="2"/>
  <c r="Q4443" i="2" s="1"/>
  <c r="V4443" i="2"/>
  <c r="W4443" i="2" s="1"/>
  <c r="S4443" i="2"/>
  <c r="T4443" i="2" s="1"/>
  <c r="M4443" i="2"/>
  <c r="N4443" i="2" s="1"/>
  <c r="P4439" i="2"/>
  <c r="Q4439" i="2" s="1"/>
  <c r="V4439" i="2"/>
  <c r="W4439" i="2" s="1"/>
  <c r="S4439" i="2"/>
  <c r="T4439" i="2" s="1"/>
  <c r="M4439" i="2"/>
  <c r="N4439" i="2" s="1"/>
  <c r="P4435" i="2"/>
  <c r="Q4435" i="2" s="1"/>
  <c r="V4435" i="2"/>
  <c r="W4435" i="2" s="1"/>
  <c r="S4435" i="2"/>
  <c r="T4435" i="2" s="1"/>
  <c r="M4435" i="2"/>
  <c r="N4435" i="2" s="1"/>
  <c r="P4431" i="2"/>
  <c r="Q4431" i="2" s="1"/>
  <c r="V4431" i="2"/>
  <c r="W4431" i="2" s="1"/>
  <c r="S4431" i="2"/>
  <c r="T4431" i="2" s="1"/>
  <c r="M4431" i="2"/>
  <c r="N4431" i="2" s="1"/>
  <c r="P4427" i="2"/>
  <c r="Q4427" i="2" s="1"/>
  <c r="V4427" i="2"/>
  <c r="W4427" i="2" s="1"/>
  <c r="S4427" i="2"/>
  <c r="T4427" i="2" s="1"/>
  <c r="M4427" i="2"/>
  <c r="N4427" i="2" s="1"/>
  <c r="P4423" i="2"/>
  <c r="Q4423" i="2" s="1"/>
  <c r="V4423" i="2"/>
  <c r="W4423" i="2" s="1"/>
  <c r="M4423" i="2"/>
  <c r="N4423" i="2" s="1"/>
  <c r="S4423" i="2"/>
  <c r="T4423" i="2" s="1"/>
  <c r="P4419" i="2"/>
  <c r="Q4419" i="2" s="1"/>
  <c r="V4419" i="2"/>
  <c r="W4419" i="2" s="1"/>
  <c r="M4419" i="2"/>
  <c r="N4419" i="2" s="1"/>
  <c r="S4419" i="2"/>
  <c r="T4419" i="2" s="1"/>
  <c r="P4415" i="2"/>
  <c r="Q4415" i="2" s="1"/>
  <c r="V4415" i="2"/>
  <c r="W4415" i="2" s="1"/>
  <c r="S4415" i="2"/>
  <c r="T4415" i="2" s="1"/>
  <c r="M4415" i="2"/>
  <c r="N4415" i="2" s="1"/>
  <c r="P4411" i="2"/>
  <c r="Q4411" i="2" s="1"/>
  <c r="V4411" i="2"/>
  <c r="W4411" i="2" s="1"/>
  <c r="S4411" i="2"/>
  <c r="T4411" i="2" s="1"/>
  <c r="M4411" i="2"/>
  <c r="N4411" i="2" s="1"/>
  <c r="P4407" i="2"/>
  <c r="Q4407" i="2" s="1"/>
  <c r="V4407" i="2"/>
  <c r="W4407" i="2" s="1"/>
  <c r="S4407" i="2"/>
  <c r="T4407" i="2" s="1"/>
  <c r="M4407" i="2"/>
  <c r="N4407" i="2" s="1"/>
  <c r="P4403" i="2"/>
  <c r="Q4403" i="2" s="1"/>
  <c r="V4403" i="2"/>
  <c r="W4403" i="2" s="1"/>
  <c r="S4403" i="2"/>
  <c r="T4403" i="2" s="1"/>
  <c r="M4403" i="2"/>
  <c r="N4403" i="2" s="1"/>
  <c r="P4399" i="2"/>
  <c r="Q4399" i="2" s="1"/>
  <c r="V4399" i="2"/>
  <c r="W4399" i="2" s="1"/>
  <c r="S4399" i="2"/>
  <c r="T4399" i="2" s="1"/>
  <c r="M4399" i="2"/>
  <c r="N4399" i="2" s="1"/>
  <c r="P4395" i="2"/>
  <c r="Q4395" i="2" s="1"/>
  <c r="V4395" i="2"/>
  <c r="W4395" i="2" s="1"/>
  <c r="S4395" i="2"/>
  <c r="T4395" i="2" s="1"/>
  <c r="M4395" i="2"/>
  <c r="N4395" i="2" s="1"/>
  <c r="P4391" i="2"/>
  <c r="Q4391" i="2" s="1"/>
  <c r="V4391" i="2"/>
  <c r="W4391" i="2" s="1"/>
  <c r="S4391" i="2"/>
  <c r="T4391" i="2" s="1"/>
  <c r="M4391" i="2"/>
  <c r="N4391" i="2" s="1"/>
  <c r="P4387" i="2"/>
  <c r="Q4387" i="2" s="1"/>
  <c r="V4387" i="2"/>
  <c r="W4387" i="2" s="1"/>
  <c r="S4387" i="2"/>
  <c r="T4387" i="2" s="1"/>
  <c r="M4387" i="2"/>
  <c r="N4387" i="2" s="1"/>
  <c r="P4383" i="2"/>
  <c r="Q4383" i="2" s="1"/>
  <c r="V4383" i="2"/>
  <c r="W4383" i="2" s="1"/>
  <c r="S4383" i="2"/>
  <c r="T4383" i="2" s="1"/>
  <c r="M4383" i="2"/>
  <c r="N4383" i="2" s="1"/>
  <c r="P4381" i="2"/>
  <c r="Q4381" i="2" s="1"/>
  <c r="V4381" i="2"/>
  <c r="W4381" i="2" s="1"/>
  <c r="S4381" i="2"/>
  <c r="T4381" i="2" s="1"/>
  <c r="M4381" i="2"/>
  <c r="N4381" i="2" s="1"/>
  <c r="P4377" i="2"/>
  <c r="Q4377" i="2" s="1"/>
  <c r="V4377" i="2"/>
  <c r="W4377" i="2" s="1"/>
  <c r="S4377" i="2"/>
  <c r="T4377" i="2" s="1"/>
  <c r="M4377" i="2"/>
  <c r="N4377" i="2" s="1"/>
  <c r="P4372" i="2"/>
  <c r="Q4372" i="2" s="1"/>
  <c r="V4372" i="2"/>
  <c r="W4372" i="2" s="1"/>
  <c r="S4372" i="2"/>
  <c r="T4372" i="2" s="1"/>
  <c r="M4372" i="2"/>
  <c r="N4372" i="2" s="1"/>
  <c r="P4368" i="2"/>
  <c r="Q4368" i="2" s="1"/>
  <c r="V4368" i="2"/>
  <c r="W4368" i="2" s="1"/>
  <c r="S4368" i="2"/>
  <c r="T4368" i="2" s="1"/>
  <c r="M4368" i="2"/>
  <c r="N4368" i="2" s="1"/>
  <c r="P4361" i="2"/>
  <c r="Q4361" i="2" s="1"/>
  <c r="S4361" i="2"/>
  <c r="T4361" i="2" s="1"/>
  <c r="V4361" i="2"/>
  <c r="W4361" i="2" s="1"/>
  <c r="M4361" i="2"/>
  <c r="N4361" i="2" s="1"/>
  <c r="P4357" i="2"/>
  <c r="Q4357" i="2" s="1"/>
  <c r="S4357" i="2"/>
  <c r="T4357" i="2" s="1"/>
  <c r="V4357" i="2"/>
  <c r="W4357" i="2" s="1"/>
  <c r="M4357" i="2"/>
  <c r="N4357" i="2" s="1"/>
  <c r="P4354" i="2"/>
  <c r="Q4354" i="2" s="1"/>
  <c r="S4354" i="2"/>
  <c r="T4354" i="2" s="1"/>
  <c r="V4354" i="2"/>
  <c r="W4354" i="2" s="1"/>
  <c r="M4354" i="2"/>
  <c r="N4354" i="2" s="1"/>
  <c r="P4350" i="2"/>
  <c r="Q4350" i="2" s="1"/>
  <c r="S4350" i="2"/>
  <c r="T4350" i="2" s="1"/>
  <c r="V4350" i="2"/>
  <c r="W4350" i="2" s="1"/>
  <c r="M4350" i="2"/>
  <c r="N4350" i="2" s="1"/>
  <c r="P4345" i="2"/>
  <c r="Q4345" i="2" s="1"/>
  <c r="V4345" i="2"/>
  <c r="W4345" i="2" s="1"/>
  <c r="M4345" i="2"/>
  <c r="N4345" i="2" s="1"/>
  <c r="S4345" i="2"/>
  <c r="T4345" i="2" s="1"/>
  <c r="P4341" i="2"/>
  <c r="Q4341" i="2" s="1"/>
  <c r="V4341" i="2"/>
  <c r="W4341" i="2" s="1"/>
  <c r="S4341" i="2"/>
  <c r="T4341" i="2" s="1"/>
  <c r="M4341" i="2"/>
  <c r="N4341" i="2" s="1"/>
  <c r="P4337" i="2"/>
  <c r="Q4337" i="2" s="1"/>
  <c r="V4337" i="2"/>
  <c r="W4337" i="2" s="1"/>
  <c r="S4337" i="2"/>
  <c r="T4337" i="2" s="1"/>
  <c r="M4337" i="2"/>
  <c r="N4337" i="2" s="1"/>
  <c r="P4333" i="2"/>
  <c r="Q4333" i="2" s="1"/>
  <c r="V4333" i="2"/>
  <c r="W4333" i="2" s="1"/>
  <c r="M4333" i="2"/>
  <c r="N4333" i="2" s="1"/>
  <c r="S4333" i="2"/>
  <c r="T4333" i="2" s="1"/>
  <c r="P4329" i="2"/>
  <c r="Q4329" i="2" s="1"/>
  <c r="V4329" i="2"/>
  <c r="W4329" i="2" s="1"/>
  <c r="S4329" i="2"/>
  <c r="T4329" i="2" s="1"/>
  <c r="M4329" i="2"/>
  <c r="N4329" i="2" s="1"/>
  <c r="P4325" i="2"/>
  <c r="Q4325" i="2" s="1"/>
  <c r="V4325" i="2"/>
  <c r="W4325" i="2" s="1"/>
  <c r="S4325" i="2"/>
  <c r="T4325" i="2" s="1"/>
  <c r="M4325" i="2"/>
  <c r="N4325" i="2" s="1"/>
  <c r="P4321" i="2"/>
  <c r="Q4321" i="2" s="1"/>
  <c r="V4321" i="2"/>
  <c r="W4321" i="2" s="1"/>
  <c r="S4321" i="2"/>
  <c r="T4321" i="2" s="1"/>
  <c r="M4321" i="2"/>
  <c r="N4321" i="2" s="1"/>
  <c r="P4317" i="2"/>
  <c r="Q4317" i="2" s="1"/>
  <c r="V4317" i="2"/>
  <c r="W4317" i="2" s="1"/>
  <c r="S4317" i="2"/>
  <c r="T4317" i="2" s="1"/>
  <c r="M4317" i="2"/>
  <c r="N4317" i="2" s="1"/>
  <c r="P4313" i="2"/>
  <c r="Q4313" i="2" s="1"/>
  <c r="V4313" i="2"/>
  <c r="W4313" i="2" s="1"/>
  <c r="S4313" i="2"/>
  <c r="T4313" i="2" s="1"/>
  <c r="M4313" i="2"/>
  <c r="N4313" i="2" s="1"/>
  <c r="P4309" i="2"/>
  <c r="Q4309" i="2" s="1"/>
  <c r="V4309" i="2"/>
  <c r="W4309" i="2" s="1"/>
  <c r="S4309" i="2"/>
  <c r="T4309" i="2" s="1"/>
  <c r="M4309" i="2"/>
  <c r="N4309" i="2" s="1"/>
  <c r="P4305" i="2"/>
  <c r="Q4305" i="2" s="1"/>
  <c r="V4305" i="2"/>
  <c r="W4305" i="2" s="1"/>
  <c r="S4305" i="2"/>
  <c r="T4305" i="2" s="1"/>
  <c r="M4305" i="2"/>
  <c r="N4305" i="2" s="1"/>
  <c r="P4301" i="2"/>
  <c r="Q4301" i="2" s="1"/>
  <c r="V4301" i="2"/>
  <c r="W4301" i="2" s="1"/>
  <c r="S4301" i="2"/>
  <c r="T4301" i="2" s="1"/>
  <c r="M4301" i="2"/>
  <c r="N4301" i="2" s="1"/>
  <c r="P4297" i="2"/>
  <c r="Q4297" i="2" s="1"/>
  <c r="V4297" i="2"/>
  <c r="W4297" i="2" s="1"/>
  <c r="S4297" i="2"/>
  <c r="T4297" i="2" s="1"/>
  <c r="M4297" i="2"/>
  <c r="N4297" i="2" s="1"/>
  <c r="P4290" i="2"/>
  <c r="Q4290" i="2" s="1"/>
  <c r="V4290" i="2"/>
  <c r="W4290" i="2" s="1"/>
  <c r="S4290" i="2"/>
  <c r="T4290" i="2" s="1"/>
  <c r="M4290" i="2"/>
  <c r="N4290" i="2" s="1"/>
  <c r="P4286" i="2"/>
  <c r="Q4286" i="2" s="1"/>
  <c r="V4286" i="2"/>
  <c r="W4286" i="2" s="1"/>
  <c r="S4286" i="2"/>
  <c r="T4286" i="2" s="1"/>
  <c r="M4286" i="2"/>
  <c r="N4286" i="2" s="1"/>
  <c r="P4283" i="2"/>
  <c r="Q4283" i="2" s="1"/>
  <c r="V4283" i="2"/>
  <c r="W4283" i="2" s="1"/>
  <c r="M4283" i="2"/>
  <c r="N4283" i="2" s="1"/>
  <c r="S4283" i="2"/>
  <c r="T4283" i="2" s="1"/>
  <c r="P4279" i="2"/>
  <c r="Q4279" i="2" s="1"/>
  <c r="S4279" i="2"/>
  <c r="T4279" i="2" s="1"/>
  <c r="V4279" i="2"/>
  <c r="W4279" i="2" s="1"/>
  <c r="M4279" i="2"/>
  <c r="N4279" i="2" s="1"/>
  <c r="P4272" i="2"/>
  <c r="Q4272" i="2" s="1"/>
  <c r="S4272" i="2"/>
  <c r="T4272" i="2" s="1"/>
  <c r="V4272" i="2"/>
  <c r="W4272" i="2" s="1"/>
  <c r="M4272" i="2"/>
  <c r="N4272" i="2" s="1"/>
  <c r="P4268" i="2"/>
  <c r="Q4268" i="2" s="1"/>
  <c r="V4268" i="2"/>
  <c r="W4268" i="2" s="1"/>
  <c r="S4268" i="2"/>
  <c r="T4268" i="2" s="1"/>
  <c r="M4268" i="2"/>
  <c r="N4268" i="2" s="1"/>
  <c r="P4263" i="2"/>
  <c r="Q4263" i="2" s="1"/>
  <c r="V4263" i="2"/>
  <c r="W4263" i="2" s="1"/>
  <c r="S4263" i="2"/>
  <c r="T4263" i="2" s="1"/>
  <c r="M4263" i="2"/>
  <c r="N4263" i="2" s="1"/>
  <c r="P4258" i="2"/>
  <c r="Q4258" i="2" s="1"/>
  <c r="S4258" i="2"/>
  <c r="T4258" i="2" s="1"/>
  <c r="V4258" i="2"/>
  <c r="W4258" i="2" s="1"/>
  <c r="M4258" i="2"/>
  <c r="N4258" i="2" s="1"/>
  <c r="P4251" i="2"/>
  <c r="Q4251" i="2" s="1"/>
  <c r="V4251" i="2"/>
  <c r="W4251" i="2" s="1"/>
  <c r="S4251" i="2"/>
  <c r="T4251" i="2" s="1"/>
  <c r="M4251" i="2"/>
  <c r="N4251" i="2" s="1"/>
  <c r="P4247" i="2"/>
  <c r="Q4247" i="2" s="1"/>
  <c r="V4247" i="2"/>
  <c r="W4247" i="2" s="1"/>
  <c r="S4247" i="2"/>
  <c r="T4247" i="2" s="1"/>
  <c r="M4247" i="2"/>
  <c r="N4247" i="2" s="1"/>
  <c r="P4242" i="2"/>
  <c r="Q4242" i="2" s="1"/>
  <c r="V4242" i="2"/>
  <c r="W4242" i="2" s="1"/>
  <c r="S4242" i="2"/>
  <c r="T4242" i="2" s="1"/>
  <c r="M4242" i="2"/>
  <c r="N4242" i="2" s="1"/>
  <c r="P4238" i="2"/>
  <c r="Q4238" i="2" s="1"/>
  <c r="S4238" i="2"/>
  <c r="T4238" i="2" s="1"/>
  <c r="V4238" i="2"/>
  <c r="W4238" i="2" s="1"/>
  <c r="M4238" i="2"/>
  <c r="N4238" i="2" s="1"/>
  <c r="P4233" i="2"/>
  <c r="Q4233" i="2" s="1"/>
  <c r="V4233" i="2"/>
  <c r="W4233" i="2" s="1"/>
  <c r="S4233" i="2"/>
  <c r="T4233" i="2" s="1"/>
  <c r="M4233" i="2"/>
  <c r="N4233" i="2" s="1"/>
  <c r="P4229" i="2"/>
  <c r="Q4229" i="2" s="1"/>
  <c r="V4229" i="2"/>
  <c r="W4229" i="2" s="1"/>
  <c r="S4229" i="2"/>
  <c r="T4229" i="2" s="1"/>
  <c r="M4229" i="2"/>
  <c r="N4229" i="2" s="1"/>
  <c r="P4225" i="2"/>
  <c r="Q4225" i="2" s="1"/>
  <c r="V4225" i="2"/>
  <c r="W4225" i="2" s="1"/>
  <c r="S4225" i="2"/>
  <c r="T4225" i="2" s="1"/>
  <c r="M4225" i="2"/>
  <c r="N4225" i="2" s="1"/>
  <c r="P4220" i="2"/>
  <c r="Q4220" i="2" s="1"/>
  <c r="V4220" i="2"/>
  <c r="W4220" i="2" s="1"/>
  <c r="S4220" i="2"/>
  <c r="T4220" i="2" s="1"/>
  <c r="M4220" i="2"/>
  <c r="N4220" i="2" s="1"/>
  <c r="P4215" i="2"/>
  <c r="Q4215" i="2" s="1"/>
  <c r="V4215" i="2"/>
  <c r="W4215" i="2" s="1"/>
  <c r="M4215" i="2"/>
  <c r="N4215" i="2" s="1"/>
  <c r="S4215" i="2"/>
  <c r="T4215" i="2" s="1"/>
  <c r="P4211" i="2"/>
  <c r="Q4211" i="2" s="1"/>
  <c r="V4211" i="2"/>
  <c r="W4211" i="2" s="1"/>
  <c r="S4211" i="2"/>
  <c r="T4211" i="2" s="1"/>
  <c r="M4211" i="2"/>
  <c r="N4211" i="2" s="1"/>
  <c r="P4207" i="2"/>
  <c r="Q4207" i="2" s="1"/>
  <c r="V4207" i="2"/>
  <c r="W4207" i="2" s="1"/>
  <c r="S4207" i="2"/>
  <c r="T4207" i="2" s="1"/>
  <c r="M4207" i="2"/>
  <c r="N4207" i="2" s="1"/>
  <c r="P4203" i="2"/>
  <c r="Q4203" i="2" s="1"/>
  <c r="V4203" i="2"/>
  <c r="W4203" i="2" s="1"/>
  <c r="S4203" i="2"/>
  <c r="T4203" i="2" s="1"/>
  <c r="M4203" i="2"/>
  <c r="N4203" i="2" s="1"/>
  <c r="P4198" i="2"/>
  <c r="Q4198" i="2" s="1"/>
  <c r="S4198" i="2"/>
  <c r="T4198" i="2" s="1"/>
  <c r="V4198" i="2"/>
  <c r="W4198" i="2" s="1"/>
  <c r="M4198" i="2"/>
  <c r="N4198" i="2" s="1"/>
  <c r="P4194" i="2"/>
  <c r="Q4194" i="2" s="1"/>
  <c r="V4194" i="2"/>
  <c r="W4194" i="2" s="1"/>
  <c r="S4194" i="2"/>
  <c r="T4194" i="2" s="1"/>
  <c r="M4194" i="2"/>
  <c r="N4194" i="2" s="1"/>
  <c r="P4189" i="2"/>
  <c r="Q4189" i="2" s="1"/>
  <c r="V4189" i="2"/>
  <c r="W4189" i="2" s="1"/>
  <c r="S4189" i="2"/>
  <c r="T4189" i="2" s="1"/>
  <c r="M4189" i="2"/>
  <c r="N4189" i="2" s="1"/>
  <c r="P4183" i="2"/>
  <c r="Q4183" i="2" s="1"/>
  <c r="V4183" i="2"/>
  <c r="W4183" i="2" s="1"/>
  <c r="S4183" i="2"/>
  <c r="T4183" i="2" s="1"/>
  <c r="M4183" i="2"/>
  <c r="N4183" i="2" s="1"/>
  <c r="P4179" i="2"/>
  <c r="Q4179" i="2" s="1"/>
  <c r="V4179" i="2"/>
  <c r="W4179" i="2" s="1"/>
  <c r="S4179" i="2"/>
  <c r="T4179" i="2" s="1"/>
  <c r="M4179" i="2"/>
  <c r="N4179" i="2" s="1"/>
  <c r="P4175" i="2"/>
  <c r="Q4175" i="2" s="1"/>
  <c r="V4175" i="2"/>
  <c r="W4175" i="2" s="1"/>
  <c r="S4175" i="2"/>
  <c r="T4175" i="2" s="1"/>
  <c r="M4175" i="2"/>
  <c r="N4175" i="2" s="1"/>
  <c r="P4171" i="2"/>
  <c r="Q4171" i="2" s="1"/>
  <c r="V4171" i="2"/>
  <c r="W4171" i="2" s="1"/>
  <c r="S4171" i="2"/>
  <c r="T4171" i="2" s="1"/>
  <c r="M4171" i="2"/>
  <c r="N4171" i="2" s="1"/>
  <c r="P4168" i="2"/>
  <c r="Q4168" i="2" s="1"/>
  <c r="V4168" i="2"/>
  <c r="W4168" i="2" s="1"/>
  <c r="S4168" i="2"/>
  <c r="T4168" i="2" s="1"/>
  <c r="M4168" i="2"/>
  <c r="N4168" i="2" s="1"/>
  <c r="P4164" i="2"/>
  <c r="Q4164" i="2" s="1"/>
  <c r="S4164" i="2"/>
  <c r="T4164" i="2" s="1"/>
  <c r="V4164" i="2"/>
  <c r="W4164" i="2" s="1"/>
  <c r="M4164" i="2"/>
  <c r="N4164" i="2" s="1"/>
  <c r="P4160" i="2"/>
  <c r="Q4160" i="2" s="1"/>
  <c r="V4160" i="2"/>
  <c r="W4160" i="2" s="1"/>
  <c r="M4160" i="2"/>
  <c r="N4160" i="2" s="1"/>
  <c r="S4160" i="2"/>
  <c r="T4160" i="2" s="1"/>
  <c r="P4156" i="2"/>
  <c r="Q4156" i="2" s="1"/>
  <c r="V4156" i="2"/>
  <c r="W4156" i="2" s="1"/>
  <c r="S4156" i="2"/>
  <c r="T4156" i="2" s="1"/>
  <c r="M4156" i="2"/>
  <c r="N4156" i="2" s="1"/>
  <c r="P4152" i="2"/>
  <c r="Q4152" i="2" s="1"/>
  <c r="V4152" i="2"/>
  <c r="W4152" i="2" s="1"/>
  <c r="S4152" i="2"/>
  <c r="T4152" i="2" s="1"/>
  <c r="M4152" i="2"/>
  <c r="N4152" i="2" s="1"/>
  <c r="P4148" i="2"/>
  <c r="Q4148" i="2" s="1"/>
  <c r="S4148" i="2"/>
  <c r="T4148" i="2" s="1"/>
  <c r="V4148" i="2"/>
  <c r="W4148" i="2" s="1"/>
  <c r="M4148" i="2"/>
  <c r="N4148" i="2" s="1"/>
  <c r="P4144" i="2"/>
  <c r="Q4144" i="2" s="1"/>
  <c r="V4144" i="2"/>
  <c r="W4144" i="2" s="1"/>
  <c r="S4144" i="2"/>
  <c r="T4144" i="2" s="1"/>
  <c r="M4144" i="2"/>
  <c r="N4144" i="2" s="1"/>
  <c r="P4140" i="2"/>
  <c r="Q4140" i="2" s="1"/>
  <c r="S4140" i="2"/>
  <c r="T4140" i="2" s="1"/>
  <c r="V4140" i="2"/>
  <c r="W4140" i="2" s="1"/>
  <c r="M4140" i="2"/>
  <c r="N4140" i="2" s="1"/>
  <c r="P4136" i="2"/>
  <c r="Q4136" i="2" s="1"/>
  <c r="V4136" i="2"/>
  <c r="W4136" i="2" s="1"/>
  <c r="S4136" i="2"/>
  <c r="T4136" i="2" s="1"/>
  <c r="M4136" i="2"/>
  <c r="N4136" i="2" s="1"/>
  <c r="P4132" i="2"/>
  <c r="Q4132" i="2" s="1"/>
  <c r="S4132" i="2"/>
  <c r="T4132" i="2" s="1"/>
  <c r="V4132" i="2"/>
  <c r="W4132" i="2" s="1"/>
  <c r="M4132" i="2"/>
  <c r="N4132" i="2" s="1"/>
  <c r="P4128" i="2"/>
  <c r="Q4128" i="2" s="1"/>
  <c r="V4128" i="2"/>
  <c r="W4128" i="2" s="1"/>
  <c r="S4128" i="2"/>
  <c r="T4128" i="2" s="1"/>
  <c r="M4128" i="2"/>
  <c r="N4128" i="2" s="1"/>
  <c r="P4126" i="2"/>
  <c r="Q4126" i="2" s="1"/>
  <c r="V4126" i="2"/>
  <c r="W4126" i="2" s="1"/>
  <c r="S4126" i="2"/>
  <c r="T4126" i="2" s="1"/>
  <c r="M4126" i="2"/>
  <c r="N4126" i="2" s="1"/>
  <c r="P4122" i="2"/>
  <c r="Q4122" i="2" s="1"/>
  <c r="V4122" i="2"/>
  <c r="W4122" i="2" s="1"/>
  <c r="S4122" i="2"/>
  <c r="T4122" i="2" s="1"/>
  <c r="M4122" i="2"/>
  <c r="N4122" i="2" s="1"/>
  <c r="P4118" i="2"/>
  <c r="Q4118" i="2" s="1"/>
  <c r="V4118" i="2"/>
  <c r="W4118" i="2" s="1"/>
  <c r="S4118" i="2"/>
  <c r="T4118" i="2" s="1"/>
  <c r="M4118" i="2"/>
  <c r="N4118" i="2" s="1"/>
  <c r="P4114" i="2"/>
  <c r="Q4114" i="2" s="1"/>
  <c r="V4114" i="2"/>
  <c r="W4114" i="2" s="1"/>
  <c r="S4114" i="2"/>
  <c r="T4114" i="2" s="1"/>
  <c r="M4114" i="2"/>
  <c r="N4114" i="2" s="1"/>
  <c r="P4110" i="2"/>
  <c r="Q4110" i="2" s="1"/>
  <c r="V4110" i="2"/>
  <c r="W4110" i="2" s="1"/>
  <c r="S4110" i="2"/>
  <c r="T4110" i="2" s="1"/>
  <c r="M4110" i="2"/>
  <c r="N4110" i="2" s="1"/>
  <c r="P4106" i="2"/>
  <c r="Q4106" i="2" s="1"/>
  <c r="V4106" i="2"/>
  <c r="W4106" i="2" s="1"/>
  <c r="S4106" i="2"/>
  <c r="T4106" i="2" s="1"/>
  <c r="M4106" i="2"/>
  <c r="N4106" i="2" s="1"/>
  <c r="P4102" i="2"/>
  <c r="Q4102" i="2" s="1"/>
  <c r="V4102" i="2"/>
  <c r="W4102" i="2" s="1"/>
  <c r="S4102" i="2"/>
  <c r="T4102" i="2" s="1"/>
  <c r="M4102" i="2"/>
  <c r="N4102" i="2" s="1"/>
  <c r="P4098" i="2"/>
  <c r="Q4098" i="2" s="1"/>
  <c r="V4098" i="2"/>
  <c r="W4098" i="2" s="1"/>
  <c r="S4098" i="2"/>
  <c r="T4098" i="2" s="1"/>
  <c r="M4098" i="2"/>
  <c r="N4098" i="2" s="1"/>
  <c r="P4094" i="2"/>
  <c r="Q4094" i="2" s="1"/>
  <c r="V4094" i="2"/>
  <c r="W4094" i="2" s="1"/>
  <c r="S4094" i="2"/>
  <c r="T4094" i="2" s="1"/>
  <c r="M4094" i="2"/>
  <c r="N4094" i="2" s="1"/>
  <c r="P4090" i="2"/>
  <c r="Q4090" i="2" s="1"/>
  <c r="V4090" i="2"/>
  <c r="W4090" i="2" s="1"/>
  <c r="S4090" i="2"/>
  <c r="T4090" i="2" s="1"/>
  <c r="M4090" i="2"/>
  <c r="N4090" i="2" s="1"/>
  <c r="P4086" i="2"/>
  <c r="Q4086" i="2" s="1"/>
  <c r="S4086" i="2"/>
  <c r="T4086" i="2" s="1"/>
  <c r="V4086" i="2"/>
  <c r="W4086" i="2" s="1"/>
  <c r="M4086" i="2"/>
  <c r="N4086" i="2" s="1"/>
  <c r="P4082" i="2"/>
  <c r="Q4082" i="2" s="1"/>
  <c r="V4082" i="2"/>
  <c r="W4082" i="2" s="1"/>
  <c r="S4082" i="2"/>
  <c r="T4082" i="2" s="1"/>
  <c r="M4082" i="2"/>
  <c r="N4082" i="2" s="1"/>
  <c r="P4078" i="2"/>
  <c r="Q4078" i="2" s="1"/>
  <c r="V4078" i="2"/>
  <c r="W4078" i="2" s="1"/>
  <c r="S4078" i="2"/>
  <c r="T4078" i="2" s="1"/>
  <c r="M4078" i="2"/>
  <c r="N4078" i="2" s="1"/>
  <c r="P4074" i="2"/>
  <c r="Q4074" i="2" s="1"/>
  <c r="V4074" i="2"/>
  <c r="W4074" i="2" s="1"/>
  <c r="S4074" i="2"/>
  <c r="T4074" i="2" s="1"/>
  <c r="M4074" i="2"/>
  <c r="N4074" i="2" s="1"/>
  <c r="P4070" i="2"/>
  <c r="Q4070" i="2" s="1"/>
  <c r="V4070" i="2"/>
  <c r="W4070" i="2" s="1"/>
  <c r="S4070" i="2"/>
  <c r="T4070" i="2" s="1"/>
  <c r="M4070" i="2"/>
  <c r="N4070" i="2" s="1"/>
  <c r="P4066" i="2"/>
  <c r="Q4066" i="2" s="1"/>
  <c r="V4066" i="2"/>
  <c r="W4066" i="2" s="1"/>
  <c r="S4066" i="2"/>
  <c r="T4066" i="2" s="1"/>
  <c r="M4066" i="2"/>
  <c r="N4066" i="2" s="1"/>
  <c r="P4062" i="2"/>
  <c r="Q4062" i="2" s="1"/>
  <c r="V4062" i="2"/>
  <c r="W4062" i="2" s="1"/>
  <c r="S4062" i="2"/>
  <c r="T4062" i="2" s="1"/>
  <c r="M4062" i="2"/>
  <c r="N4062" i="2" s="1"/>
  <c r="P4058" i="2"/>
  <c r="Q4058" i="2" s="1"/>
  <c r="V4058" i="2"/>
  <c r="W4058" i="2" s="1"/>
  <c r="S4058" i="2"/>
  <c r="T4058" i="2" s="1"/>
  <c r="M4058" i="2"/>
  <c r="N4058" i="2" s="1"/>
  <c r="P4053" i="2"/>
  <c r="Q4053" i="2" s="1"/>
  <c r="S4053" i="2"/>
  <c r="T4053" i="2" s="1"/>
  <c r="V4053" i="2"/>
  <c r="W4053" i="2" s="1"/>
  <c r="M4053" i="2"/>
  <c r="N4053" i="2" s="1"/>
  <c r="P4049" i="2"/>
  <c r="Q4049" i="2" s="1"/>
  <c r="S4049" i="2"/>
  <c r="T4049" i="2" s="1"/>
  <c r="V4049" i="2"/>
  <c r="W4049" i="2" s="1"/>
  <c r="M4049" i="2"/>
  <c r="N4049" i="2" s="1"/>
  <c r="P4045" i="2"/>
  <c r="Q4045" i="2" s="1"/>
  <c r="V4045" i="2"/>
  <c r="W4045" i="2" s="1"/>
  <c r="S4045" i="2"/>
  <c r="T4045" i="2" s="1"/>
  <c r="M4045" i="2"/>
  <c r="N4045" i="2" s="1"/>
  <c r="P4041" i="2"/>
  <c r="Q4041" i="2" s="1"/>
  <c r="V4041" i="2"/>
  <c r="W4041" i="2" s="1"/>
  <c r="S4041" i="2"/>
  <c r="T4041" i="2" s="1"/>
  <c r="M4041" i="2"/>
  <c r="N4041" i="2" s="1"/>
  <c r="P4037" i="2"/>
  <c r="Q4037" i="2" s="1"/>
  <c r="V4037" i="2"/>
  <c r="W4037" i="2" s="1"/>
  <c r="S4037" i="2"/>
  <c r="T4037" i="2" s="1"/>
  <c r="M4037" i="2"/>
  <c r="N4037" i="2" s="1"/>
  <c r="P4033" i="2"/>
  <c r="Q4033" i="2" s="1"/>
  <c r="V4033" i="2"/>
  <c r="W4033" i="2" s="1"/>
  <c r="M4033" i="2"/>
  <c r="N4033" i="2" s="1"/>
  <c r="S4033" i="2"/>
  <c r="T4033" i="2" s="1"/>
  <c r="P4029" i="2"/>
  <c r="Q4029" i="2" s="1"/>
  <c r="V4029" i="2"/>
  <c r="W4029" i="2" s="1"/>
  <c r="M4029" i="2"/>
  <c r="N4029" i="2" s="1"/>
  <c r="S4029" i="2"/>
  <c r="T4029" i="2" s="1"/>
  <c r="P4025" i="2"/>
  <c r="Q4025" i="2" s="1"/>
  <c r="V4025" i="2"/>
  <c r="W4025" i="2" s="1"/>
  <c r="S4025" i="2"/>
  <c r="T4025" i="2" s="1"/>
  <c r="M4025" i="2"/>
  <c r="N4025" i="2" s="1"/>
  <c r="P4021" i="2"/>
  <c r="Q4021" i="2" s="1"/>
  <c r="V4021" i="2"/>
  <c r="W4021" i="2" s="1"/>
  <c r="S4021" i="2"/>
  <c r="T4021" i="2" s="1"/>
  <c r="M4021" i="2"/>
  <c r="N4021" i="2" s="1"/>
  <c r="P4017" i="2"/>
  <c r="Q4017" i="2" s="1"/>
  <c r="V4017" i="2"/>
  <c r="W4017" i="2" s="1"/>
  <c r="M4017" i="2"/>
  <c r="N4017" i="2" s="1"/>
  <c r="S4017" i="2"/>
  <c r="T4017" i="2" s="1"/>
  <c r="P4013" i="2"/>
  <c r="Q4013" i="2" s="1"/>
  <c r="S4013" i="2"/>
  <c r="T4013" i="2" s="1"/>
  <c r="V4013" i="2"/>
  <c r="W4013" i="2" s="1"/>
  <c r="M4013" i="2"/>
  <c r="N4013" i="2" s="1"/>
  <c r="P4009" i="2"/>
  <c r="Q4009" i="2" s="1"/>
  <c r="V4009" i="2"/>
  <c r="W4009" i="2" s="1"/>
  <c r="M4009" i="2"/>
  <c r="N4009" i="2" s="1"/>
  <c r="S4009" i="2"/>
  <c r="T4009" i="2" s="1"/>
  <c r="P4005" i="2"/>
  <c r="Q4005" i="2" s="1"/>
  <c r="V4005" i="2"/>
  <c r="W4005" i="2" s="1"/>
  <c r="S4005" i="2"/>
  <c r="T4005" i="2" s="1"/>
  <c r="M4005" i="2"/>
  <c r="N4005" i="2" s="1"/>
  <c r="P4000" i="2"/>
  <c r="Q4000" i="2" s="1"/>
  <c r="V4000" i="2"/>
  <c r="W4000" i="2" s="1"/>
  <c r="S4000" i="2"/>
  <c r="T4000" i="2" s="1"/>
  <c r="M4000" i="2"/>
  <c r="N4000" i="2" s="1"/>
  <c r="P3996" i="2"/>
  <c r="Q3996" i="2" s="1"/>
  <c r="V3996" i="2"/>
  <c r="W3996" i="2" s="1"/>
  <c r="S3996" i="2"/>
  <c r="T3996" i="2" s="1"/>
  <c r="M3996" i="2"/>
  <c r="N3996" i="2" s="1"/>
  <c r="P3992" i="2"/>
  <c r="Q3992" i="2" s="1"/>
  <c r="V3992" i="2"/>
  <c r="W3992" i="2" s="1"/>
  <c r="S3992" i="2"/>
  <c r="T3992" i="2" s="1"/>
  <c r="M3992" i="2"/>
  <c r="N3992" i="2" s="1"/>
  <c r="P3988" i="2"/>
  <c r="Q3988" i="2" s="1"/>
  <c r="V3988" i="2"/>
  <c r="W3988" i="2" s="1"/>
  <c r="S3988" i="2"/>
  <c r="T3988" i="2" s="1"/>
  <c r="M3988" i="2"/>
  <c r="N3988" i="2" s="1"/>
  <c r="P3984" i="2"/>
  <c r="Q3984" i="2" s="1"/>
  <c r="V3984" i="2"/>
  <c r="W3984" i="2" s="1"/>
  <c r="S3984" i="2"/>
  <c r="T3984" i="2" s="1"/>
  <c r="M3984" i="2"/>
  <c r="N3984" i="2" s="1"/>
  <c r="P3980" i="2"/>
  <c r="Q3980" i="2" s="1"/>
  <c r="V3980" i="2"/>
  <c r="W3980" i="2" s="1"/>
  <c r="S3980" i="2"/>
  <c r="T3980" i="2" s="1"/>
  <c r="M3980" i="2"/>
  <c r="N3980" i="2" s="1"/>
  <c r="P3976" i="2"/>
  <c r="Q3976" i="2" s="1"/>
  <c r="V3976" i="2"/>
  <c r="W3976" i="2" s="1"/>
  <c r="S3976" i="2"/>
  <c r="T3976" i="2" s="1"/>
  <c r="M3976" i="2"/>
  <c r="N3976" i="2" s="1"/>
  <c r="P3972" i="2"/>
  <c r="Q3972" i="2" s="1"/>
  <c r="S3972" i="2"/>
  <c r="T3972" i="2" s="1"/>
  <c r="V3972" i="2"/>
  <c r="W3972" i="2" s="1"/>
  <c r="M3972" i="2"/>
  <c r="N3972" i="2" s="1"/>
  <c r="P3968" i="2"/>
  <c r="Q3968" i="2" s="1"/>
  <c r="S3968" i="2"/>
  <c r="T3968" i="2" s="1"/>
  <c r="V3968" i="2"/>
  <c r="W3968" i="2" s="1"/>
  <c r="M3968" i="2"/>
  <c r="N3968" i="2" s="1"/>
  <c r="P3964" i="2"/>
  <c r="Q3964" i="2" s="1"/>
  <c r="S3964" i="2"/>
  <c r="T3964" i="2" s="1"/>
  <c r="V3964" i="2"/>
  <c r="W3964" i="2" s="1"/>
  <c r="M3964" i="2"/>
  <c r="N3964" i="2" s="1"/>
  <c r="P3960" i="2"/>
  <c r="Q3960" i="2" s="1"/>
  <c r="S3960" i="2"/>
  <c r="T3960" i="2" s="1"/>
  <c r="V3960" i="2"/>
  <c r="W3960" i="2" s="1"/>
  <c r="M3960" i="2"/>
  <c r="N3960" i="2" s="1"/>
  <c r="P3955" i="2"/>
  <c r="Q3955" i="2" s="1"/>
  <c r="V3955" i="2"/>
  <c r="W3955" i="2" s="1"/>
  <c r="S3955" i="2"/>
  <c r="T3955" i="2" s="1"/>
  <c r="M3955" i="2"/>
  <c r="N3955" i="2" s="1"/>
  <c r="P3951" i="2"/>
  <c r="Q3951" i="2" s="1"/>
  <c r="S3951" i="2"/>
  <c r="T3951" i="2" s="1"/>
  <c r="V3951" i="2"/>
  <c r="W3951" i="2" s="1"/>
  <c r="M3951" i="2"/>
  <c r="N3951" i="2" s="1"/>
  <c r="P3946" i="2"/>
  <c r="Q3946" i="2" s="1"/>
  <c r="V3946" i="2"/>
  <c r="W3946" i="2" s="1"/>
  <c r="S3946" i="2"/>
  <c r="T3946" i="2" s="1"/>
  <c r="M3946" i="2"/>
  <c r="N3946" i="2" s="1"/>
  <c r="P3939" i="2"/>
  <c r="Q3939" i="2" s="1"/>
  <c r="V3939" i="2"/>
  <c r="W3939" i="2" s="1"/>
  <c r="S3939" i="2"/>
  <c r="T3939" i="2" s="1"/>
  <c r="M3939" i="2"/>
  <c r="N3939" i="2" s="1"/>
  <c r="P3935" i="2"/>
  <c r="Q3935" i="2" s="1"/>
  <c r="V3935" i="2"/>
  <c r="W3935" i="2" s="1"/>
  <c r="S3935" i="2"/>
  <c r="T3935" i="2" s="1"/>
  <c r="M3935" i="2"/>
  <c r="N3935" i="2" s="1"/>
  <c r="P3930" i="2"/>
  <c r="Q3930" i="2" s="1"/>
  <c r="S3930" i="2"/>
  <c r="T3930" i="2" s="1"/>
  <c r="M3930" i="2"/>
  <c r="N3930" i="2" s="1"/>
  <c r="V3930" i="2"/>
  <c r="W3930" i="2" s="1"/>
  <c r="P3926" i="2"/>
  <c r="Q3926" i="2" s="1"/>
  <c r="S3926" i="2"/>
  <c r="T3926" i="2" s="1"/>
  <c r="V3926" i="2"/>
  <c r="W3926" i="2" s="1"/>
  <c r="M3926" i="2"/>
  <c r="N3926" i="2" s="1"/>
  <c r="P3921" i="2"/>
  <c r="Q3921" i="2" s="1"/>
  <c r="S3921" i="2"/>
  <c r="T3921" i="2" s="1"/>
  <c r="V3921" i="2"/>
  <c r="W3921" i="2" s="1"/>
  <c r="M3921" i="2"/>
  <c r="N3921" i="2" s="1"/>
  <c r="P3914" i="2"/>
  <c r="Q3914" i="2" s="1"/>
  <c r="V3914" i="2"/>
  <c r="W3914" i="2" s="1"/>
  <c r="S3914" i="2"/>
  <c r="T3914" i="2" s="1"/>
  <c r="M3914" i="2"/>
  <c r="N3914" i="2" s="1"/>
  <c r="S3907" i="2"/>
  <c r="T3907" i="2" s="1"/>
  <c r="P3907" i="2"/>
  <c r="Q3907" i="2" s="1"/>
  <c r="V3907" i="2"/>
  <c r="W3907" i="2" s="1"/>
  <c r="M3907" i="2"/>
  <c r="N3907" i="2" s="1"/>
  <c r="P3902" i="2"/>
  <c r="Q3902" i="2" s="1"/>
  <c r="V3902" i="2"/>
  <c r="W3902" i="2" s="1"/>
  <c r="S3902" i="2"/>
  <c r="T3902" i="2" s="1"/>
  <c r="M3902" i="2"/>
  <c r="N3902" i="2" s="1"/>
  <c r="P3895" i="2"/>
  <c r="Q3895" i="2" s="1"/>
  <c r="S3895" i="2"/>
  <c r="T3895" i="2" s="1"/>
  <c r="V3895" i="2"/>
  <c r="W3895" i="2" s="1"/>
  <c r="M3895" i="2"/>
  <c r="N3895" i="2" s="1"/>
  <c r="P3891" i="2"/>
  <c r="Q3891" i="2" s="1"/>
  <c r="V3891" i="2"/>
  <c r="W3891" i="2" s="1"/>
  <c r="S3891" i="2"/>
  <c r="T3891" i="2" s="1"/>
  <c r="M3891" i="2"/>
  <c r="N3891" i="2" s="1"/>
  <c r="P3886" i="2"/>
  <c r="Q3886" i="2" s="1"/>
  <c r="S3886" i="2"/>
  <c r="T3886" i="2" s="1"/>
  <c r="V3886" i="2"/>
  <c r="W3886" i="2" s="1"/>
  <c r="M3886" i="2"/>
  <c r="N3886" i="2" s="1"/>
  <c r="P3881" i="2"/>
  <c r="Q3881" i="2" s="1"/>
  <c r="S3881" i="2"/>
  <c r="T3881" i="2" s="1"/>
  <c r="V3881" i="2"/>
  <c r="W3881" i="2" s="1"/>
  <c r="M3881" i="2"/>
  <c r="N3881" i="2" s="1"/>
  <c r="P3874" i="2"/>
  <c r="Q3874" i="2" s="1"/>
  <c r="S3874" i="2"/>
  <c r="T3874" i="2" s="1"/>
  <c r="M3874" i="2"/>
  <c r="N3874" i="2" s="1"/>
  <c r="V3874" i="2"/>
  <c r="W3874" i="2" s="1"/>
  <c r="P3870" i="2"/>
  <c r="Q3870" i="2" s="1"/>
  <c r="S3870" i="2"/>
  <c r="T3870" i="2" s="1"/>
  <c r="V3870" i="2"/>
  <c r="W3870" i="2" s="1"/>
  <c r="M3870" i="2"/>
  <c r="N3870" i="2" s="1"/>
  <c r="P3866" i="2"/>
  <c r="Q3866" i="2" s="1"/>
  <c r="S3866" i="2"/>
  <c r="T3866" i="2" s="1"/>
  <c r="V3866" i="2"/>
  <c r="W3866" i="2" s="1"/>
  <c r="M3866" i="2"/>
  <c r="N3866" i="2" s="1"/>
  <c r="P3862" i="2"/>
  <c r="Q3862" i="2" s="1"/>
  <c r="V3862" i="2"/>
  <c r="W3862" i="2" s="1"/>
  <c r="S3862" i="2"/>
  <c r="T3862" i="2" s="1"/>
  <c r="M3862" i="2"/>
  <c r="N3862" i="2" s="1"/>
  <c r="P3858" i="2"/>
  <c r="Q3858" i="2" s="1"/>
  <c r="V3858" i="2"/>
  <c r="W3858" i="2" s="1"/>
  <c r="S3858" i="2"/>
  <c r="T3858" i="2" s="1"/>
  <c r="M3858" i="2"/>
  <c r="N3858" i="2" s="1"/>
  <c r="P3854" i="2"/>
  <c r="Q3854" i="2" s="1"/>
  <c r="V3854" i="2"/>
  <c r="W3854" i="2" s="1"/>
  <c r="S3854" i="2"/>
  <c r="T3854" i="2" s="1"/>
  <c r="M3854" i="2"/>
  <c r="N3854" i="2" s="1"/>
  <c r="P3850" i="2"/>
  <c r="Q3850" i="2" s="1"/>
  <c r="V3850" i="2"/>
  <c r="W3850" i="2" s="1"/>
  <c r="S3850" i="2"/>
  <c r="T3850" i="2" s="1"/>
  <c r="M3850" i="2"/>
  <c r="N3850" i="2" s="1"/>
  <c r="P3846" i="2"/>
  <c r="Q3846" i="2" s="1"/>
  <c r="V3846" i="2"/>
  <c r="W3846" i="2" s="1"/>
  <c r="S3846" i="2"/>
  <c r="T3846" i="2" s="1"/>
  <c r="M3846" i="2"/>
  <c r="N3846" i="2" s="1"/>
  <c r="P3842" i="2"/>
  <c r="Q3842" i="2" s="1"/>
  <c r="V3842" i="2"/>
  <c r="W3842" i="2" s="1"/>
  <c r="S3842" i="2"/>
  <c r="T3842" i="2" s="1"/>
  <c r="M3842" i="2"/>
  <c r="N3842" i="2" s="1"/>
  <c r="P3838" i="2"/>
  <c r="Q3838" i="2" s="1"/>
  <c r="V3838" i="2"/>
  <c r="W3838" i="2" s="1"/>
  <c r="S3838" i="2"/>
  <c r="T3838" i="2" s="1"/>
  <c r="M3838" i="2"/>
  <c r="N3838" i="2" s="1"/>
  <c r="P3834" i="2"/>
  <c r="Q3834" i="2" s="1"/>
  <c r="V3834" i="2"/>
  <c r="W3834" i="2" s="1"/>
  <c r="M3834" i="2"/>
  <c r="N3834" i="2" s="1"/>
  <c r="S3834" i="2"/>
  <c r="T3834" i="2" s="1"/>
  <c r="P3830" i="2"/>
  <c r="Q3830" i="2" s="1"/>
  <c r="V3830" i="2"/>
  <c r="W3830" i="2" s="1"/>
  <c r="S3830" i="2"/>
  <c r="T3830" i="2" s="1"/>
  <c r="M3830" i="2"/>
  <c r="N3830" i="2" s="1"/>
  <c r="P3826" i="2"/>
  <c r="Q3826" i="2" s="1"/>
  <c r="V3826" i="2"/>
  <c r="W3826" i="2" s="1"/>
  <c r="S3826" i="2"/>
  <c r="T3826" i="2" s="1"/>
  <c r="M3826" i="2"/>
  <c r="N3826" i="2" s="1"/>
  <c r="P3822" i="2"/>
  <c r="Q3822" i="2" s="1"/>
  <c r="S3822" i="2"/>
  <c r="T3822" i="2" s="1"/>
  <c r="V3822" i="2"/>
  <c r="W3822" i="2" s="1"/>
  <c r="M3822" i="2"/>
  <c r="N3822" i="2" s="1"/>
  <c r="P3815" i="2"/>
  <c r="Q3815" i="2" s="1"/>
  <c r="S3815" i="2"/>
  <c r="T3815" i="2" s="1"/>
  <c r="V3815" i="2"/>
  <c r="W3815" i="2" s="1"/>
  <c r="M3815" i="2"/>
  <c r="N3815" i="2" s="1"/>
  <c r="P3809" i="2"/>
  <c r="Q3809" i="2" s="1"/>
  <c r="S3809" i="2"/>
  <c r="T3809" i="2" s="1"/>
  <c r="V3809" i="2"/>
  <c r="W3809" i="2" s="1"/>
  <c r="M3809" i="2"/>
  <c r="N3809" i="2" s="1"/>
  <c r="P3804" i="2"/>
  <c r="Q3804" i="2" s="1"/>
  <c r="V3804" i="2"/>
  <c r="W3804" i="2" s="1"/>
  <c r="S3804" i="2"/>
  <c r="T3804" i="2" s="1"/>
  <c r="M3804" i="2"/>
  <c r="N3804" i="2" s="1"/>
  <c r="P3800" i="2"/>
  <c r="Q3800" i="2" s="1"/>
  <c r="V3800" i="2"/>
  <c r="W3800" i="2" s="1"/>
  <c r="M3800" i="2"/>
  <c r="N3800" i="2" s="1"/>
  <c r="S3800" i="2"/>
  <c r="T3800" i="2" s="1"/>
  <c r="P3796" i="2"/>
  <c r="Q3796" i="2" s="1"/>
  <c r="V3796" i="2"/>
  <c r="W3796" i="2" s="1"/>
  <c r="M3796" i="2"/>
  <c r="N3796" i="2" s="1"/>
  <c r="S3796" i="2"/>
  <c r="T3796" i="2" s="1"/>
  <c r="P3792" i="2"/>
  <c r="Q3792" i="2" s="1"/>
  <c r="V3792" i="2"/>
  <c r="W3792" i="2" s="1"/>
  <c r="S3792" i="2"/>
  <c r="T3792" i="2" s="1"/>
  <c r="M3792" i="2"/>
  <c r="N3792" i="2" s="1"/>
  <c r="P3788" i="2"/>
  <c r="Q3788" i="2" s="1"/>
  <c r="V3788" i="2"/>
  <c r="W3788" i="2" s="1"/>
  <c r="S3788" i="2"/>
  <c r="T3788" i="2" s="1"/>
  <c r="M3788" i="2"/>
  <c r="N3788" i="2" s="1"/>
  <c r="P3784" i="2"/>
  <c r="Q3784" i="2" s="1"/>
  <c r="V3784" i="2"/>
  <c r="W3784" i="2" s="1"/>
  <c r="S3784" i="2"/>
  <c r="T3784" i="2" s="1"/>
  <c r="M3784" i="2"/>
  <c r="N3784" i="2" s="1"/>
  <c r="P3780" i="2"/>
  <c r="Q3780" i="2" s="1"/>
  <c r="V3780" i="2"/>
  <c r="W3780" i="2" s="1"/>
  <c r="S3780" i="2"/>
  <c r="T3780" i="2" s="1"/>
  <c r="M3780" i="2"/>
  <c r="N3780" i="2" s="1"/>
  <c r="P3776" i="2"/>
  <c r="Q3776" i="2" s="1"/>
  <c r="V3776" i="2"/>
  <c r="W3776" i="2" s="1"/>
  <c r="M3776" i="2"/>
  <c r="N3776" i="2" s="1"/>
  <c r="S3776" i="2"/>
  <c r="T3776" i="2" s="1"/>
  <c r="P3772" i="2"/>
  <c r="Q3772" i="2" s="1"/>
  <c r="V3772" i="2"/>
  <c r="W3772" i="2" s="1"/>
  <c r="S3772" i="2"/>
  <c r="T3772" i="2" s="1"/>
  <c r="M3772" i="2"/>
  <c r="N3772" i="2" s="1"/>
  <c r="P3768" i="2"/>
  <c r="Q3768" i="2" s="1"/>
  <c r="V3768" i="2"/>
  <c r="W3768" i="2" s="1"/>
  <c r="S3768" i="2"/>
  <c r="T3768" i="2" s="1"/>
  <c r="M3768" i="2"/>
  <c r="N3768" i="2" s="1"/>
  <c r="P3764" i="2"/>
  <c r="Q3764" i="2" s="1"/>
  <c r="V3764" i="2"/>
  <c r="W3764" i="2" s="1"/>
  <c r="S3764" i="2"/>
  <c r="T3764" i="2" s="1"/>
  <c r="M3764" i="2"/>
  <c r="N3764" i="2" s="1"/>
  <c r="P3760" i="2"/>
  <c r="Q3760" i="2" s="1"/>
  <c r="S3760" i="2"/>
  <c r="T3760" i="2" s="1"/>
  <c r="V3760" i="2"/>
  <c r="W3760" i="2" s="1"/>
  <c r="M3760" i="2"/>
  <c r="N3760" i="2" s="1"/>
  <c r="P3756" i="2"/>
  <c r="Q3756" i="2" s="1"/>
  <c r="S3756" i="2"/>
  <c r="T3756" i="2" s="1"/>
  <c r="V3756" i="2"/>
  <c r="W3756" i="2" s="1"/>
  <c r="M3756" i="2"/>
  <c r="N3756" i="2" s="1"/>
  <c r="P3752" i="2"/>
  <c r="Q3752" i="2" s="1"/>
  <c r="S3752" i="2"/>
  <c r="T3752" i="2" s="1"/>
  <c r="V3752" i="2"/>
  <c r="W3752" i="2" s="1"/>
  <c r="M3752" i="2"/>
  <c r="N3752" i="2" s="1"/>
  <c r="P3748" i="2"/>
  <c r="Q3748" i="2" s="1"/>
  <c r="V3748" i="2"/>
  <c r="W3748" i="2" s="1"/>
  <c r="S3748" i="2"/>
  <c r="T3748" i="2" s="1"/>
  <c r="M3748" i="2"/>
  <c r="N3748" i="2" s="1"/>
  <c r="P3744" i="2"/>
  <c r="Q3744" i="2" s="1"/>
  <c r="S3744" i="2"/>
  <c r="T3744" i="2" s="1"/>
  <c r="V3744" i="2"/>
  <c r="W3744" i="2" s="1"/>
  <c r="M3744" i="2"/>
  <c r="N3744" i="2" s="1"/>
  <c r="P3741" i="2"/>
  <c r="Q3741" i="2" s="1"/>
  <c r="V3741" i="2"/>
  <c r="W3741" i="2" s="1"/>
  <c r="S3741" i="2"/>
  <c r="T3741" i="2" s="1"/>
  <c r="M3741" i="2"/>
  <c r="N3741" i="2" s="1"/>
  <c r="P3737" i="2"/>
  <c r="Q3737" i="2" s="1"/>
  <c r="V3737" i="2"/>
  <c r="W3737" i="2" s="1"/>
  <c r="S3737" i="2"/>
  <c r="T3737" i="2" s="1"/>
  <c r="M3737" i="2"/>
  <c r="N3737" i="2" s="1"/>
  <c r="P3733" i="2"/>
  <c r="Q3733" i="2" s="1"/>
  <c r="V3733" i="2"/>
  <c r="W3733" i="2" s="1"/>
  <c r="S3733" i="2"/>
  <c r="T3733" i="2" s="1"/>
  <c r="M3733" i="2"/>
  <c r="N3733" i="2" s="1"/>
  <c r="P3729" i="2"/>
  <c r="Q3729" i="2" s="1"/>
  <c r="V3729" i="2"/>
  <c r="W3729" i="2" s="1"/>
  <c r="S3729" i="2"/>
  <c r="T3729" i="2" s="1"/>
  <c r="M3729" i="2"/>
  <c r="N3729" i="2" s="1"/>
  <c r="P3725" i="2"/>
  <c r="Q3725" i="2" s="1"/>
  <c r="V3725" i="2"/>
  <c r="W3725" i="2" s="1"/>
  <c r="S3725" i="2"/>
  <c r="T3725" i="2" s="1"/>
  <c r="M3725" i="2"/>
  <c r="N3725" i="2" s="1"/>
  <c r="P3721" i="2"/>
  <c r="Q3721" i="2" s="1"/>
  <c r="S3721" i="2"/>
  <c r="T3721" i="2" s="1"/>
  <c r="V3721" i="2"/>
  <c r="W3721" i="2" s="1"/>
  <c r="M3721" i="2"/>
  <c r="N3721" i="2" s="1"/>
  <c r="P3717" i="2"/>
  <c r="Q3717" i="2" s="1"/>
  <c r="S3717" i="2"/>
  <c r="T3717" i="2" s="1"/>
  <c r="V3717" i="2"/>
  <c r="W3717" i="2" s="1"/>
  <c r="M3717" i="2"/>
  <c r="N3717" i="2" s="1"/>
  <c r="P3713" i="2"/>
  <c r="Q3713" i="2" s="1"/>
  <c r="S3713" i="2"/>
  <c r="T3713" i="2" s="1"/>
  <c r="V3713" i="2"/>
  <c r="W3713" i="2" s="1"/>
  <c r="M3713" i="2"/>
  <c r="N3713" i="2" s="1"/>
  <c r="P3709" i="2"/>
  <c r="Q3709" i="2" s="1"/>
  <c r="S3709" i="2"/>
  <c r="T3709" i="2" s="1"/>
  <c r="V3709" i="2"/>
  <c r="W3709" i="2" s="1"/>
  <c r="M3709" i="2"/>
  <c r="N3709" i="2" s="1"/>
  <c r="P3705" i="2"/>
  <c r="Q3705" i="2" s="1"/>
  <c r="S3705" i="2"/>
  <c r="T3705" i="2" s="1"/>
  <c r="V3705" i="2"/>
  <c r="W3705" i="2" s="1"/>
  <c r="M3705" i="2"/>
  <c r="N3705" i="2" s="1"/>
  <c r="P3701" i="2"/>
  <c r="Q3701" i="2" s="1"/>
  <c r="S3701" i="2"/>
  <c r="T3701" i="2" s="1"/>
  <c r="V3701" i="2"/>
  <c r="W3701" i="2" s="1"/>
  <c r="M3701" i="2"/>
  <c r="N3701" i="2" s="1"/>
  <c r="P3697" i="2"/>
  <c r="Q3697" i="2" s="1"/>
  <c r="S3697" i="2"/>
  <c r="T3697" i="2" s="1"/>
  <c r="V3697" i="2"/>
  <c r="W3697" i="2" s="1"/>
  <c r="M3697" i="2"/>
  <c r="N3697" i="2" s="1"/>
  <c r="P3694" i="2"/>
  <c r="Q3694" i="2" s="1"/>
  <c r="S3694" i="2"/>
  <c r="T3694" i="2" s="1"/>
  <c r="V3694" i="2"/>
  <c r="W3694" i="2" s="1"/>
  <c r="M3694" i="2"/>
  <c r="N3694" i="2" s="1"/>
  <c r="P3690" i="2"/>
  <c r="Q3690" i="2" s="1"/>
  <c r="S3690" i="2"/>
  <c r="T3690" i="2" s="1"/>
  <c r="V3690" i="2"/>
  <c r="W3690" i="2" s="1"/>
  <c r="M3690" i="2"/>
  <c r="N3690" i="2" s="1"/>
  <c r="P3687" i="2"/>
  <c r="Q3687" i="2" s="1"/>
  <c r="S3687" i="2"/>
  <c r="T3687" i="2" s="1"/>
  <c r="V3687" i="2"/>
  <c r="W3687" i="2" s="1"/>
  <c r="M3687" i="2"/>
  <c r="N3687" i="2" s="1"/>
  <c r="P3683" i="2"/>
  <c r="Q3683" i="2" s="1"/>
  <c r="S3683" i="2"/>
  <c r="T3683" i="2" s="1"/>
  <c r="V3683" i="2"/>
  <c r="W3683" i="2" s="1"/>
  <c r="M3683" i="2"/>
  <c r="N3683" i="2" s="1"/>
  <c r="P3679" i="2"/>
  <c r="Q3679" i="2" s="1"/>
  <c r="S3679" i="2"/>
  <c r="T3679" i="2" s="1"/>
  <c r="V3679" i="2"/>
  <c r="W3679" i="2" s="1"/>
  <c r="M3679" i="2"/>
  <c r="N3679" i="2" s="1"/>
  <c r="P3674" i="2"/>
  <c r="Q3674" i="2" s="1"/>
  <c r="V3674" i="2"/>
  <c r="W3674" i="2" s="1"/>
  <c r="S3674" i="2"/>
  <c r="T3674" i="2" s="1"/>
  <c r="M3674" i="2"/>
  <c r="N3674" i="2" s="1"/>
  <c r="P3666" i="2"/>
  <c r="Q3666" i="2" s="1"/>
  <c r="V3666" i="2"/>
  <c r="W3666" i="2" s="1"/>
  <c r="S3666" i="2"/>
  <c r="T3666" i="2" s="1"/>
  <c r="M3666" i="2"/>
  <c r="N3666" i="2" s="1"/>
  <c r="P3662" i="2"/>
  <c r="Q3662" i="2" s="1"/>
  <c r="V3662" i="2"/>
  <c r="W3662" i="2" s="1"/>
  <c r="S3662" i="2"/>
  <c r="T3662" i="2" s="1"/>
  <c r="M3662" i="2"/>
  <c r="N3662" i="2" s="1"/>
  <c r="P3658" i="2"/>
  <c r="Q3658" i="2" s="1"/>
  <c r="V3658" i="2"/>
  <c r="W3658" i="2" s="1"/>
  <c r="M3658" i="2"/>
  <c r="N3658" i="2" s="1"/>
  <c r="S3658" i="2"/>
  <c r="T3658" i="2" s="1"/>
  <c r="P3653" i="2"/>
  <c r="Q3653" i="2" s="1"/>
  <c r="V3653" i="2"/>
  <c r="W3653" i="2" s="1"/>
  <c r="S3653" i="2"/>
  <c r="T3653" i="2" s="1"/>
  <c r="M3653" i="2"/>
  <c r="N3653" i="2" s="1"/>
  <c r="P3649" i="2"/>
  <c r="Q3649" i="2" s="1"/>
  <c r="V3649" i="2"/>
  <c r="W3649" i="2" s="1"/>
  <c r="S3649" i="2"/>
  <c r="T3649" i="2" s="1"/>
  <c r="M3649" i="2"/>
  <c r="N3649" i="2" s="1"/>
  <c r="P3644" i="2"/>
  <c r="Q3644" i="2" s="1"/>
  <c r="S3644" i="2"/>
  <c r="T3644" i="2" s="1"/>
  <c r="V3644" i="2"/>
  <c r="W3644" i="2" s="1"/>
  <c r="M3644" i="2"/>
  <c r="N3644" i="2" s="1"/>
  <c r="P3640" i="2"/>
  <c r="Q3640" i="2" s="1"/>
  <c r="V3640" i="2"/>
  <c r="W3640" i="2" s="1"/>
  <c r="S3640" i="2"/>
  <c r="T3640" i="2" s="1"/>
  <c r="M3640" i="2"/>
  <c r="N3640" i="2" s="1"/>
  <c r="P3636" i="2"/>
  <c r="Q3636" i="2" s="1"/>
  <c r="V3636" i="2"/>
  <c r="W3636" i="2" s="1"/>
  <c r="S3636" i="2"/>
  <c r="T3636" i="2" s="1"/>
  <c r="M3636" i="2"/>
  <c r="N3636" i="2" s="1"/>
  <c r="P3632" i="2"/>
  <c r="Q3632" i="2" s="1"/>
  <c r="V3632" i="2"/>
  <c r="W3632" i="2" s="1"/>
  <c r="S3632" i="2"/>
  <c r="T3632" i="2" s="1"/>
  <c r="M3632" i="2"/>
  <c r="N3632" i="2" s="1"/>
  <c r="P3616" i="2"/>
  <c r="Q3616" i="2" s="1"/>
  <c r="V3616" i="2"/>
  <c r="W3616" i="2" s="1"/>
  <c r="S3616" i="2"/>
  <c r="T3616" i="2" s="1"/>
  <c r="M3616" i="2"/>
  <c r="N3616" i="2" s="1"/>
  <c r="P3612" i="2"/>
  <c r="Q3612" i="2" s="1"/>
  <c r="V3612" i="2"/>
  <c r="W3612" i="2" s="1"/>
  <c r="S3612" i="2"/>
  <c r="T3612" i="2" s="1"/>
  <c r="M3612" i="2"/>
  <c r="N3612" i="2" s="1"/>
  <c r="V3608" i="2"/>
  <c r="W3608" i="2" s="1"/>
  <c r="P3608" i="2"/>
  <c r="Q3608" i="2" s="1"/>
  <c r="M3608" i="2"/>
  <c r="N3608" i="2" s="1"/>
  <c r="S3608" i="2"/>
  <c r="T3608" i="2" s="1"/>
  <c r="V3603" i="2"/>
  <c r="W3603" i="2" s="1"/>
  <c r="P3603" i="2"/>
  <c r="Q3603" i="2" s="1"/>
  <c r="S3603" i="2"/>
  <c r="T3603" i="2" s="1"/>
  <c r="M3603" i="2"/>
  <c r="N3603" i="2" s="1"/>
  <c r="V3599" i="2"/>
  <c r="W3599" i="2" s="1"/>
  <c r="P3599" i="2"/>
  <c r="Q3599" i="2" s="1"/>
  <c r="S3599" i="2"/>
  <c r="T3599" i="2" s="1"/>
  <c r="M3599" i="2"/>
  <c r="N3599" i="2" s="1"/>
  <c r="V3595" i="2"/>
  <c r="W3595" i="2" s="1"/>
  <c r="P3595" i="2"/>
  <c r="Q3595" i="2" s="1"/>
  <c r="S3595" i="2"/>
  <c r="T3595" i="2" s="1"/>
  <c r="M3595" i="2"/>
  <c r="N3595" i="2" s="1"/>
  <c r="V3591" i="2"/>
  <c r="W3591" i="2" s="1"/>
  <c r="P3591" i="2"/>
  <c r="Q3591" i="2" s="1"/>
  <c r="S3591" i="2"/>
  <c r="T3591" i="2" s="1"/>
  <c r="M3591" i="2"/>
  <c r="N3591" i="2" s="1"/>
  <c r="V3587" i="2"/>
  <c r="W3587" i="2" s="1"/>
  <c r="P3587" i="2"/>
  <c r="Q3587" i="2" s="1"/>
  <c r="S3587" i="2"/>
  <c r="T3587" i="2" s="1"/>
  <c r="M3587" i="2"/>
  <c r="N3587" i="2" s="1"/>
  <c r="V3582" i="2"/>
  <c r="W3582" i="2" s="1"/>
  <c r="P3582" i="2"/>
  <c r="Q3582" i="2" s="1"/>
  <c r="S3582" i="2"/>
  <c r="T3582" i="2" s="1"/>
  <c r="M3582" i="2"/>
  <c r="N3582" i="2" s="1"/>
  <c r="V3575" i="2"/>
  <c r="W3575" i="2" s="1"/>
  <c r="P3575" i="2"/>
  <c r="Q3575" i="2" s="1"/>
  <c r="S3575" i="2"/>
  <c r="T3575" i="2" s="1"/>
  <c r="M3575" i="2"/>
  <c r="N3575" i="2" s="1"/>
  <c r="V3565" i="2"/>
  <c r="W3565" i="2" s="1"/>
  <c r="P3565" i="2"/>
  <c r="Q3565" i="2" s="1"/>
  <c r="M3565" i="2"/>
  <c r="N3565" i="2" s="1"/>
  <c r="S3565" i="2"/>
  <c r="T3565" i="2" s="1"/>
  <c r="V3561" i="2"/>
  <c r="W3561" i="2" s="1"/>
  <c r="P3561" i="2"/>
  <c r="Q3561" i="2" s="1"/>
  <c r="M3561" i="2"/>
  <c r="N3561" i="2" s="1"/>
  <c r="S3561" i="2"/>
  <c r="T3561" i="2" s="1"/>
  <c r="V3557" i="2"/>
  <c r="W3557" i="2" s="1"/>
  <c r="P3557" i="2"/>
  <c r="Q3557" i="2" s="1"/>
  <c r="M3557" i="2"/>
  <c r="N3557" i="2" s="1"/>
  <c r="S3557" i="2"/>
  <c r="T3557" i="2" s="1"/>
  <c r="V3552" i="2"/>
  <c r="W3552" i="2" s="1"/>
  <c r="P3552" i="2"/>
  <c r="Q3552" i="2" s="1"/>
  <c r="M3552" i="2"/>
  <c r="N3552" i="2" s="1"/>
  <c r="S3552" i="2"/>
  <c r="T3552" i="2" s="1"/>
  <c r="V3548" i="2"/>
  <c r="W3548" i="2" s="1"/>
  <c r="P3548" i="2"/>
  <c r="Q3548" i="2" s="1"/>
  <c r="M3548" i="2"/>
  <c r="N3548" i="2" s="1"/>
  <c r="S3548" i="2"/>
  <c r="T3548" i="2" s="1"/>
  <c r="V3544" i="2"/>
  <c r="W3544" i="2" s="1"/>
  <c r="P3544" i="2"/>
  <c r="Q3544" i="2" s="1"/>
  <c r="M3544" i="2"/>
  <c r="N3544" i="2" s="1"/>
  <c r="S3544" i="2"/>
  <c r="T3544" i="2" s="1"/>
  <c r="V3538" i="2"/>
  <c r="W3538" i="2" s="1"/>
  <c r="M3538" i="2"/>
  <c r="N3538" i="2" s="1"/>
  <c r="P3538" i="2"/>
  <c r="Q3538" i="2" s="1"/>
  <c r="S3538" i="2"/>
  <c r="T3538" i="2" s="1"/>
  <c r="V3532" i="2"/>
  <c r="W3532" i="2" s="1"/>
  <c r="P3532" i="2"/>
  <c r="Q3532" i="2" s="1"/>
  <c r="S3532" i="2"/>
  <c r="T3532" i="2" s="1"/>
  <c r="M3532" i="2"/>
  <c r="N3532" i="2" s="1"/>
  <c r="V3528" i="2"/>
  <c r="W3528" i="2" s="1"/>
  <c r="P3528" i="2"/>
  <c r="Q3528" i="2" s="1"/>
  <c r="S3528" i="2"/>
  <c r="T3528" i="2" s="1"/>
  <c r="M3528" i="2"/>
  <c r="N3528" i="2" s="1"/>
  <c r="V3524" i="2"/>
  <c r="W3524" i="2" s="1"/>
  <c r="P3524" i="2"/>
  <c r="Q3524" i="2" s="1"/>
  <c r="S3524" i="2"/>
  <c r="T3524" i="2" s="1"/>
  <c r="M3524" i="2"/>
  <c r="N3524" i="2" s="1"/>
  <c r="V3520" i="2"/>
  <c r="W3520" i="2" s="1"/>
  <c r="P3520" i="2"/>
  <c r="Q3520" i="2" s="1"/>
  <c r="S3520" i="2"/>
  <c r="T3520" i="2" s="1"/>
  <c r="M3520" i="2"/>
  <c r="N3520" i="2" s="1"/>
  <c r="V3516" i="2"/>
  <c r="W3516" i="2" s="1"/>
  <c r="P3516" i="2"/>
  <c r="Q3516" i="2" s="1"/>
  <c r="S3516" i="2"/>
  <c r="T3516" i="2" s="1"/>
  <c r="M3516" i="2"/>
  <c r="N3516" i="2" s="1"/>
  <c r="V3512" i="2"/>
  <c r="W3512" i="2" s="1"/>
  <c r="P3512" i="2"/>
  <c r="Q3512" i="2" s="1"/>
  <c r="S3512" i="2"/>
  <c r="T3512" i="2" s="1"/>
  <c r="M3512" i="2"/>
  <c r="N3512" i="2" s="1"/>
  <c r="V3508" i="2"/>
  <c r="W3508" i="2" s="1"/>
  <c r="P3508" i="2"/>
  <c r="Q3508" i="2" s="1"/>
  <c r="S3508" i="2"/>
  <c r="T3508" i="2" s="1"/>
  <c r="M3508" i="2"/>
  <c r="N3508" i="2" s="1"/>
  <c r="V3504" i="2"/>
  <c r="W3504" i="2" s="1"/>
  <c r="P3504" i="2"/>
  <c r="Q3504" i="2" s="1"/>
  <c r="S3504" i="2"/>
  <c r="T3504" i="2" s="1"/>
  <c r="M3504" i="2"/>
  <c r="N3504" i="2" s="1"/>
  <c r="V3500" i="2"/>
  <c r="W3500" i="2" s="1"/>
  <c r="P3500" i="2"/>
  <c r="Q3500" i="2" s="1"/>
  <c r="S3500" i="2"/>
  <c r="T3500" i="2" s="1"/>
  <c r="M3500" i="2"/>
  <c r="N3500" i="2" s="1"/>
  <c r="V3496" i="2"/>
  <c r="W3496" i="2" s="1"/>
  <c r="P3496" i="2"/>
  <c r="Q3496" i="2" s="1"/>
  <c r="S3496" i="2"/>
  <c r="T3496" i="2" s="1"/>
  <c r="M3496" i="2"/>
  <c r="N3496" i="2" s="1"/>
  <c r="V3492" i="2"/>
  <c r="W3492" i="2" s="1"/>
  <c r="P3492" i="2"/>
  <c r="Q3492" i="2" s="1"/>
  <c r="S3492" i="2"/>
  <c r="T3492" i="2" s="1"/>
  <c r="M3492" i="2"/>
  <c r="N3492" i="2" s="1"/>
  <c r="V3488" i="2"/>
  <c r="W3488" i="2" s="1"/>
  <c r="P3488" i="2"/>
  <c r="Q3488" i="2" s="1"/>
  <c r="S3488" i="2"/>
  <c r="T3488" i="2" s="1"/>
  <c r="M3488" i="2"/>
  <c r="N3488" i="2" s="1"/>
  <c r="V3484" i="2"/>
  <c r="W3484" i="2" s="1"/>
  <c r="M3484" i="2"/>
  <c r="N3484" i="2" s="1"/>
  <c r="S3484" i="2"/>
  <c r="T3484" i="2" s="1"/>
  <c r="P3484" i="2"/>
  <c r="Q3484" i="2" s="1"/>
  <c r="V3480" i="2"/>
  <c r="W3480" i="2" s="1"/>
  <c r="M3480" i="2"/>
  <c r="N3480" i="2" s="1"/>
  <c r="S3480" i="2"/>
  <c r="T3480" i="2" s="1"/>
  <c r="P3480" i="2"/>
  <c r="Q3480" i="2" s="1"/>
  <c r="V3476" i="2"/>
  <c r="W3476" i="2" s="1"/>
  <c r="M3476" i="2"/>
  <c r="N3476" i="2" s="1"/>
  <c r="S3476" i="2"/>
  <c r="T3476" i="2" s="1"/>
  <c r="P3476" i="2"/>
  <c r="Q3476" i="2" s="1"/>
  <c r="V3472" i="2"/>
  <c r="W3472" i="2" s="1"/>
  <c r="M3472" i="2"/>
  <c r="N3472" i="2" s="1"/>
  <c r="S3472" i="2"/>
  <c r="T3472" i="2" s="1"/>
  <c r="P3472" i="2"/>
  <c r="Q3472" i="2" s="1"/>
  <c r="S3468" i="2"/>
  <c r="T3468" i="2" s="1"/>
  <c r="M3468" i="2"/>
  <c r="N3468" i="2" s="1"/>
  <c r="V3468" i="2"/>
  <c r="W3468" i="2" s="1"/>
  <c r="P3468" i="2"/>
  <c r="Q3468" i="2" s="1"/>
  <c r="S3464" i="2"/>
  <c r="T3464" i="2" s="1"/>
  <c r="M3464" i="2"/>
  <c r="N3464" i="2" s="1"/>
  <c r="V3464" i="2"/>
  <c r="W3464" i="2" s="1"/>
  <c r="P3464" i="2"/>
  <c r="Q3464" i="2" s="1"/>
  <c r="S3460" i="2"/>
  <c r="T3460" i="2" s="1"/>
  <c r="M3460" i="2"/>
  <c r="N3460" i="2" s="1"/>
  <c r="V3460" i="2"/>
  <c r="W3460" i="2" s="1"/>
  <c r="P3460" i="2"/>
  <c r="Q3460" i="2" s="1"/>
  <c r="S3456" i="2"/>
  <c r="T3456" i="2" s="1"/>
  <c r="M3456" i="2"/>
  <c r="N3456" i="2" s="1"/>
  <c r="V3456" i="2"/>
  <c r="W3456" i="2" s="1"/>
  <c r="P3456" i="2"/>
  <c r="Q3456" i="2" s="1"/>
  <c r="S3452" i="2"/>
  <c r="T3452" i="2" s="1"/>
  <c r="M3452" i="2"/>
  <c r="N3452" i="2" s="1"/>
  <c r="V3452" i="2"/>
  <c r="W3452" i="2" s="1"/>
  <c r="P3452" i="2"/>
  <c r="Q3452" i="2" s="1"/>
  <c r="S3448" i="2"/>
  <c r="T3448" i="2" s="1"/>
  <c r="M3448" i="2"/>
  <c r="N3448" i="2" s="1"/>
  <c r="V3448" i="2"/>
  <c r="W3448" i="2" s="1"/>
  <c r="P3448" i="2"/>
  <c r="Q3448" i="2" s="1"/>
  <c r="S3444" i="2"/>
  <c r="T3444" i="2" s="1"/>
  <c r="M3444" i="2"/>
  <c r="N3444" i="2" s="1"/>
  <c r="V3444" i="2"/>
  <c r="W3444" i="2" s="1"/>
  <c r="P3444" i="2"/>
  <c r="Q3444" i="2" s="1"/>
  <c r="S3440" i="2"/>
  <c r="T3440" i="2" s="1"/>
  <c r="M3440" i="2"/>
  <c r="N3440" i="2" s="1"/>
  <c r="V3440" i="2"/>
  <c r="W3440" i="2" s="1"/>
  <c r="P3440" i="2"/>
  <c r="Q3440" i="2" s="1"/>
  <c r="S3436" i="2"/>
  <c r="T3436" i="2" s="1"/>
  <c r="M3436" i="2"/>
  <c r="N3436" i="2" s="1"/>
  <c r="V3436" i="2"/>
  <c r="W3436" i="2" s="1"/>
  <c r="P3436" i="2"/>
  <c r="Q3436" i="2" s="1"/>
  <c r="S3432" i="2"/>
  <c r="T3432" i="2" s="1"/>
  <c r="M3432" i="2"/>
  <c r="N3432" i="2" s="1"/>
  <c r="V3432" i="2"/>
  <c r="W3432" i="2" s="1"/>
  <c r="P3432" i="2"/>
  <c r="Q3432" i="2" s="1"/>
  <c r="S3428" i="2"/>
  <c r="T3428" i="2" s="1"/>
  <c r="M3428" i="2"/>
  <c r="N3428" i="2" s="1"/>
  <c r="V3428" i="2"/>
  <c r="W3428" i="2" s="1"/>
  <c r="P3428" i="2"/>
  <c r="Q3428" i="2" s="1"/>
  <c r="S3424" i="2"/>
  <c r="T3424" i="2" s="1"/>
  <c r="M3424" i="2"/>
  <c r="N3424" i="2" s="1"/>
  <c r="V3424" i="2"/>
  <c r="W3424" i="2" s="1"/>
  <c r="P3424" i="2"/>
  <c r="Q3424" i="2" s="1"/>
  <c r="S3420" i="2"/>
  <c r="T3420" i="2" s="1"/>
  <c r="M3420" i="2"/>
  <c r="N3420" i="2" s="1"/>
  <c r="V3420" i="2"/>
  <c r="W3420" i="2" s="1"/>
  <c r="P3420" i="2"/>
  <c r="Q3420" i="2" s="1"/>
  <c r="S3416" i="2"/>
  <c r="T3416" i="2" s="1"/>
  <c r="M3416" i="2"/>
  <c r="N3416" i="2" s="1"/>
  <c r="V3416" i="2"/>
  <c r="W3416" i="2" s="1"/>
  <c r="P3416" i="2"/>
  <c r="Q3416" i="2" s="1"/>
  <c r="S3412" i="2"/>
  <c r="T3412" i="2" s="1"/>
  <c r="M3412" i="2"/>
  <c r="N3412" i="2" s="1"/>
  <c r="V3412" i="2"/>
  <c r="W3412" i="2" s="1"/>
  <c r="P3412" i="2"/>
  <c r="Q3412" i="2" s="1"/>
  <c r="S3407" i="2"/>
  <c r="T3407" i="2" s="1"/>
  <c r="M3407" i="2"/>
  <c r="N3407" i="2" s="1"/>
  <c r="V3407" i="2"/>
  <c r="W3407" i="2" s="1"/>
  <c r="P3407" i="2"/>
  <c r="Q3407" i="2" s="1"/>
  <c r="S3403" i="2"/>
  <c r="T3403" i="2" s="1"/>
  <c r="M3403" i="2"/>
  <c r="N3403" i="2" s="1"/>
  <c r="V3403" i="2"/>
  <c r="W3403" i="2" s="1"/>
  <c r="P3403" i="2"/>
  <c r="Q3403" i="2" s="1"/>
  <c r="S3399" i="2"/>
  <c r="T3399" i="2" s="1"/>
  <c r="M3399" i="2"/>
  <c r="N3399" i="2" s="1"/>
  <c r="V3399" i="2"/>
  <c r="W3399" i="2" s="1"/>
  <c r="P3399" i="2"/>
  <c r="Q3399" i="2" s="1"/>
  <c r="S3395" i="2"/>
  <c r="T3395" i="2" s="1"/>
  <c r="M3395" i="2"/>
  <c r="N3395" i="2" s="1"/>
  <c r="V3395" i="2"/>
  <c r="W3395" i="2" s="1"/>
  <c r="P3395" i="2"/>
  <c r="Q3395" i="2" s="1"/>
  <c r="S3391" i="2"/>
  <c r="T3391" i="2" s="1"/>
  <c r="M3391" i="2"/>
  <c r="N3391" i="2" s="1"/>
  <c r="V3391" i="2"/>
  <c r="W3391" i="2" s="1"/>
  <c r="P3391" i="2"/>
  <c r="Q3391" i="2" s="1"/>
  <c r="V3387" i="2"/>
  <c r="W3387" i="2" s="1"/>
  <c r="P3387" i="2"/>
  <c r="Q3387" i="2" s="1"/>
  <c r="M3387" i="2"/>
  <c r="N3387" i="2" s="1"/>
  <c r="S3387" i="2"/>
  <c r="T3387" i="2" s="1"/>
  <c r="P3315" i="2"/>
  <c r="Q3315" i="2" s="1"/>
  <c r="S3315" i="2"/>
  <c r="T3315" i="2" s="1"/>
  <c r="V3315" i="2"/>
  <c r="W3315" i="2" s="1"/>
  <c r="M3315" i="2"/>
  <c r="N3315" i="2" s="1"/>
  <c r="P3311" i="2"/>
  <c r="Q3311" i="2" s="1"/>
  <c r="V3311" i="2"/>
  <c r="W3311" i="2" s="1"/>
  <c r="S3311" i="2"/>
  <c r="T3311" i="2" s="1"/>
  <c r="M3311" i="2"/>
  <c r="N3311" i="2" s="1"/>
  <c r="P3307" i="2"/>
  <c r="Q3307" i="2" s="1"/>
  <c r="S3307" i="2"/>
  <c r="T3307" i="2" s="1"/>
  <c r="V3307" i="2"/>
  <c r="W3307" i="2" s="1"/>
  <c r="M3307" i="2"/>
  <c r="N3307" i="2" s="1"/>
  <c r="P3303" i="2"/>
  <c r="Q3303" i="2" s="1"/>
  <c r="V3303" i="2"/>
  <c r="W3303" i="2" s="1"/>
  <c r="S3303" i="2"/>
  <c r="T3303" i="2" s="1"/>
  <c r="M3303" i="2"/>
  <c r="N3303" i="2" s="1"/>
  <c r="P3299" i="2"/>
  <c r="Q3299" i="2" s="1"/>
  <c r="V3299" i="2"/>
  <c r="W3299" i="2" s="1"/>
  <c r="S3299" i="2"/>
  <c r="T3299" i="2" s="1"/>
  <c r="M3299" i="2"/>
  <c r="N3299" i="2" s="1"/>
  <c r="P3283" i="2"/>
  <c r="Q3283" i="2" s="1"/>
  <c r="V3283" i="2"/>
  <c r="W3283" i="2" s="1"/>
  <c r="S3283" i="2"/>
  <c r="T3283" i="2" s="1"/>
  <c r="M3283" i="2"/>
  <c r="N3283" i="2" s="1"/>
  <c r="P3271" i="2"/>
  <c r="Q3271" i="2" s="1"/>
  <c r="V3271" i="2"/>
  <c r="W3271" i="2" s="1"/>
  <c r="S3271" i="2"/>
  <c r="T3271" i="2" s="1"/>
  <c r="M3271" i="2"/>
  <c r="N3271" i="2" s="1"/>
  <c r="P3267" i="2"/>
  <c r="Q3267" i="2" s="1"/>
  <c r="S3267" i="2"/>
  <c r="T3267" i="2" s="1"/>
  <c r="V3267" i="2"/>
  <c r="W3267" i="2" s="1"/>
  <c r="M3267" i="2"/>
  <c r="N3267" i="2" s="1"/>
  <c r="P3263" i="2"/>
  <c r="Q3263" i="2" s="1"/>
  <c r="S3263" i="2"/>
  <c r="T3263" i="2" s="1"/>
  <c r="V3263" i="2"/>
  <c r="W3263" i="2" s="1"/>
  <c r="M3263" i="2"/>
  <c r="N3263" i="2" s="1"/>
  <c r="P3259" i="2"/>
  <c r="Q3259" i="2" s="1"/>
  <c r="S3259" i="2"/>
  <c r="T3259" i="2" s="1"/>
  <c r="V3259" i="2"/>
  <c r="W3259" i="2" s="1"/>
  <c r="M3259" i="2"/>
  <c r="N3259" i="2" s="1"/>
  <c r="P3255" i="2"/>
  <c r="Q3255" i="2" s="1"/>
  <c r="V3255" i="2"/>
  <c r="W3255" i="2" s="1"/>
  <c r="S3255" i="2"/>
  <c r="T3255" i="2" s="1"/>
  <c r="M3255" i="2"/>
  <c r="N3255" i="2" s="1"/>
  <c r="P3151" i="2"/>
  <c r="Q3151" i="2" s="1"/>
  <c r="V3151" i="2"/>
  <c r="W3151" i="2" s="1"/>
  <c r="S3151" i="2"/>
  <c r="T3151" i="2" s="1"/>
  <c r="M3151" i="2"/>
  <c r="N3151" i="2" s="1"/>
  <c r="P3147" i="2"/>
  <c r="Q3147" i="2" s="1"/>
  <c r="V3147" i="2"/>
  <c r="W3147" i="2" s="1"/>
  <c r="S3147" i="2"/>
  <c r="T3147" i="2" s="1"/>
  <c r="M3147" i="2"/>
  <c r="N3147" i="2" s="1"/>
  <c r="P3143" i="2"/>
  <c r="Q3143" i="2" s="1"/>
  <c r="S3143" i="2"/>
  <c r="T3143" i="2" s="1"/>
  <c r="V3143" i="2"/>
  <c r="W3143" i="2" s="1"/>
  <c r="M3143" i="2"/>
  <c r="N3143" i="2" s="1"/>
  <c r="P3139" i="2"/>
  <c r="Q3139" i="2" s="1"/>
  <c r="S3139" i="2"/>
  <c r="T3139" i="2" s="1"/>
  <c r="V3139" i="2"/>
  <c r="W3139" i="2" s="1"/>
  <c r="M3139" i="2"/>
  <c r="N3139" i="2" s="1"/>
  <c r="P3135" i="2"/>
  <c r="Q3135" i="2" s="1"/>
  <c r="V3135" i="2"/>
  <c r="W3135" i="2" s="1"/>
  <c r="S3135" i="2"/>
  <c r="T3135" i="2" s="1"/>
  <c r="M3135" i="2"/>
  <c r="N3135" i="2" s="1"/>
  <c r="P3131" i="2"/>
  <c r="Q3131" i="2" s="1"/>
  <c r="V3131" i="2"/>
  <c r="W3131" i="2" s="1"/>
  <c r="S3131" i="2"/>
  <c r="T3131" i="2" s="1"/>
  <c r="M3131" i="2"/>
  <c r="N3131" i="2" s="1"/>
  <c r="S17" i="2"/>
  <c r="T17" i="2" s="1"/>
  <c r="V17" i="2"/>
  <c r="W17" i="2" s="1"/>
  <c r="P17" i="2"/>
  <c r="Q17" i="2" s="1"/>
  <c r="M17" i="2"/>
  <c r="N17" i="2" s="1"/>
  <c r="S13" i="2"/>
  <c r="T13" i="2" s="1"/>
  <c r="P13" i="2"/>
  <c r="Q13" i="2" s="1"/>
  <c r="M13" i="2"/>
  <c r="N13" i="2" s="1"/>
  <c r="V13" i="2"/>
  <c r="W13" i="2" s="1"/>
  <c r="S9" i="2"/>
  <c r="T9" i="2" s="1"/>
  <c r="P9" i="2"/>
  <c r="Q9" i="2" s="1"/>
  <c r="V9" i="2"/>
  <c r="W9" i="2" s="1"/>
  <c r="M9" i="2"/>
  <c r="N9" i="2" s="1"/>
  <c r="S5" i="2"/>
  <c r="T5" i="2" s="1"/>
  <c r="P5" i="2"/>
  <c r="Q5" i="2" s="1"/>
  <c r="M5" i="2"/>
  <c r="N5" i="2" s="1"/>
  <c r="V5" i="2"/>
  <c r="W5" i="2" s="1"/>
  <c r="P4580" i="2"/>
  <c r="Q4580" i="2" s="1"/>
  <c r="V4580" i="2"/>
  <c r="W4580" i="2" s="1"/>
  <c r="S4580" i="2"/>
  <c r="T4580" i="2" s="1"/>
  <c r="M4580" i="2"/>
  <c r="N4580" i="2" s="1"/>
  <c r="P4576" i="2"/>
  <c r="Q4576" i="2" s="1"/>
  <c r="V4576" i="2"/>
  <c r="W4576" i="2" s="1"/>
  <c r="S4576" i="2"/>
  <c r="T4576" i="2" s="1"/>
  <c r="M4576" i="2"/>
  <c r="N4576" i="2" s="1"/>
  <c r="P4572" i="2"/>
  <c r="Q4572" i="2" s="1"/>
  <c r="V4572" i="2"/>
  <c r="W4572" i="2" s="1"/>
  <c r="S4572" i="2"/>
  <c r="T4572" i="2" s="1"/>
  <c r="M4572" i="2"/>
  <c r="N4572" i="2" s="1"/>
  <c r="P4568" i="2"/>
  <c r="Q4568" i="2" s="1"/>
  <c r="V4568" i="2"/>
  <c r="W4568" i="2" s="1"/>
  <c r="S4568" i="2"/>
  <c r="T4568" i="2" s="1"/>
  <c r="M4568" i="2"/>
  <c r="N4568" i="2" s="1"/>
  <c r="P4564" i="2"/>
  <c r="Q4564" i="2" s="1"/>
  <c r="V4564" i="2"/>
  <c r="W4564" i="2" s="1"/>
  <c r="S4564" i="2"/>
  <c r="T4564" i="2" s="1"/>
  <c r="M4564" i="2"/>
  <c r="N4564" i="2" s="1"/>
  <c r="P4560" i="2"/>
  <c r="Q4560" i="2" s="1"/>
  <c r="V4560" i="2"/>
  <c r="W4560" i="2" s="1"/>
  <c r="S4560" i="2"/>
  <c r="T4560" i="2" s="1"/>
  <c r="M4560" i="2"/>
  <c r="N4560" i="2" s="1"/>
  <c r="P4556" i="2"/>
  <c r="Q4556" i="2" s="1"/>
  <c r="V4556" i="2"/>
  <c r="W4556" i="2" s="1"/>
  <c r="S4556" i="2"/>
  <c r="T4556" i="2" s="1"/>
  <c r="M4556" i="2"/>
  <c r="N4556" i="2" s="1"/>
  <c r="P4552" i="2"/>
  <c r="Q4552" i="2" s="1"/>
  <c r="V4552" i="2"/>
  <c r="W4552" i="2" s="1"/>
  <c r="S4552" i="2"/>
  <c r="T4552" i="2" s="1"/>
  <c r="M4552" i="2"/>
  <c r="N4552" i="2" s="1"/>
  <c r="P4548" i="2"/>
  <c r="Q4548" i="2" s="1"/>
  <c r="V4548" i="2"/>
  <c r="W4548" i="2" s="1"/>
  <c r="S4548" i="2"/>
  <c r="T4548" i="2" s="1"/>
  <c r="M4548" i="2"/>
  <c r="N4548" i="2" s="1"/>
  <c r="P4543" i="2"/>
  <c r="Q4543" i="2" s="1"/>
  <c r="V4543" i="2"/>
  <c r="W4543" i="2" s="1"/>
  <c r="S4543" i="2"/>
  <c r="T4543" i="2" s="1"/>
  <c r="M4543" i="2"/>
  <c r="N4543" i="2" s="1"/>
  <c r="P4540" i="2"/>
  <c r="Q4540" i="2" s="1"/>
  <c r="V4540" i="2"/>
  <c r="W4540" i="2" s="1"/>
  <c r="S4540" i="2"/>
  <c r="T4540" i="2" s="1"/>
  <c r="M4540" i="2"/>
  <c r="N4540" i="2" s="1"/>
  <c r="P4535" i="2"/>
  <c r="Q4535" i="2" s="1"/>
  <c r="V4535" i="2"/>
  <c r="W4535" i="2" s="1"/>
  <c r="S4535" i="2"/>
  <c r="T4535" i="2" s="1"/>
  <c r="M4535" i="2"/>
  <c r="N4535" i="2" s="1"/>
  <c r="P4529" i="2"/>
  <c r="Q4529" i="2" s="1"/>
  <c r="S4529" i="2"/>
  <c r="T4529" i="2" s="1"/>
  <c r="V4529" i="2"/>
  <c r="W4529" i="2" s="1"/>
  <c r="M4529" i="2"/>
  <c r="N4529" i="2" s="1"/>
  <c r="P4526" i="2"/>
  <c r="Q4526" i="2" s="1"/>
  <c r="S4526" i="2"/>
  <c r="T4526" i="2" s="1"/>
  <c r="V4526" i="2"/>
  <c r="W4526" i="2" s="1"/>
  <c r="M4526" i="2"/>
  <c r="N4526" i="2" s="1"/>
  <c r="P4519" i="2"/>
  <c r="Q4519" i="2" s="1"/>
  <c r="S4519" i="2"/>
  <c r="T4519" i="2" s="1"/>
  <c r="V4519" i="2"/>
  <c r="W4519" i="2" s="1"/>
  <c r="M4519" i="2"/>
  <c r="N4519" i="2" s="1"/>
  <c r="P4515" i="2"/>
  <c r="Q4515" i="2" s="1"/>
  <c r="S4515" i="2"/>
  <c r="T4515" i="2" s="1"/>
  <c r="V4515" i="2"/>
  <c r="W4515" i="2" s="1"/>
  <c r="M4515" i="2"/>
  <c r="N4515" i="2" s="1"/>
  <c r="P4511" i="2"/>
  <c r="Q4511" i="2" s="1"/>
  <c r="S4511" i="2"/>
  <c r="T4511" i="2" s="1"/>
  <c r="M4511" i="2"/>
  <c r="N4511" i="2" s="1"/>
  <c r="V4511" i="2"/>
  <c r="W4511" i="2" s="1"/>
  <c r="P4508" i="2"/>
  <c r="Q4508" i="2" s="1"/>
  <c r="S4508" i="2"/>
  <c r="T4508" i="2" s="1"/>
  <c r="V4508" i="2"/>
  <c r="W4508" i="2" s="1"/>
  <c r="M4508" i="2"/>
  <c r="N4508" i="2" s="1"/>
  <c r="P4504" i="2"/>
  <c r="Q4504" i="2" s="1"/>
  <c r="S4504" i="2"/>
  <c r="T4504" i="2" s="1"/>
  <c r="V4504" i="2"/>
  <c r="W4504" i="2" s="1"/>
  <c r="M4504" i="2"/>
  <c r="N4504" i="2" s="1"/>
  <c r="P4502" i="2"/>
  <c r="Q4502" i="2" s="1"/>
  <c r="S4502" i="2"/>
  <c r="T4502" i="2" s="1"/>
  <c r="V4502" i="2"/>
  <c r="W4502" i="2" s="1"/>
  <c r="M4502" i="2"/>
  <c r="N4502" i="2" s="1"/>
  <c r="P4499" i="2"/>
  <c r="Q4499" i="2" s="1"/>
  <c r="S4499" i="2"/>
  <c r="T4499" i="2" s="1"/>
  <c r="V4499" i="2"/>
  <c r="W4499" i="2" s="1"/>
  <c r="M4499" i="2"/>
  <c r="N4499" i="2" s="1"/>
  <c r="P4495" i="2"/>
  <c r="Q4495" i="2" s="1"/>
  <c r="S4495" i="2"/>
  <c r="T4495" i="2" s="1"/>
  <c r="V4495" i="2"/>
  <c r="W4495" i="2" s="1"/>
  <c r="M4495" i="2"/>
  <c r="N4495" i="2" s="1"/>
  <c r="P4491" i="2"/>
  <c r="Q4491" i="2" s="1"/>
  <c r="S4491" i="2"/>
  <c r="T4491" i="2" s="1"/>
  <c r="V4491" i="2"/>
  <c r="W4491" i="2" s="1"/>
  <c r="M4491" i="2"/>
  <c r="N4491" i="2" s="1"/>
  <c r="P4487" i="2"/>
  <c r="Q4487" i="2" s="1"/>
  <c r="S4487" i="2"/>
  <c r="T4487" i="2" s="1"/>
  <c r="V4487" i="2"/>
  <c r="W4487" i="2" s="1"/>
  <c r="M4487" i="2"/>
  <c r="N4487" i="2" s="1"/>
  <c r="P4481" i="2"/>
  <c r="Q4481" i="2" s="1"/>
  <c r="S4481" i="2"/>
  <c r="T4481" i="2" s="1"/>
  <c r="V4481" i="2"/>
  <c r="W4481" i="2" s="1"/>
  <c r="M4481" i="2"/>
  <c r="N4481" i="2" s="1"/>
  <c r="P4477" i="2"/>
  <c r="Q4477" i="2" s="1"/>
  <c r="S4477" i="2"/>
  <c r="T4477" i="2" s="1"/>
  <c r="V4477" i="2"/>
  <c r="W4477" i="2" s="1"/>
  <c r="M4477" i="2"/>
  <c r="N4477" i="2" s="1"/>
  <c r="P4473" i="2"/>
  <c r="Q4473" i="2" s="1"/>
  <c r="S4473" i="2"/>
  <c r="T4473" i="2" s="1"/>
  <c r="V4473" i="2"/>
  <c r="W4473" i="2" s="1"/>
  <c r="M4473" i="2"/>
  <c r="N4473" i="2" s="1"/>
  <c r="P4469" i="2"/>
  <c r="Q4469" i="2" s="1"/>
  <c r="V4469" i="2"/>
  <c r="W4469" i="2" s="1"/>
  <c r="S4469" i="2"/>
  <c r="T4469" i="2" s="1"/>
  <c r="M4469" i="2"/>
  <c r="N4469" i="2" s="1"/>
  <c r="P4462" i="2"/>
  <c r="Q4462" i="2" s="1"/>
  <c r="V4462" i="2"/>
  <c r="W4462" i="2" s="1"/>
  <c r="S4462" i="2"/>
  <c r="T4462" i="2" s="1"/>
  <c r="M4462" i="2"/>
  <c r="N4462" i="2" s="1"/>
  <c r="P4458" i="2"/>
  <c r="Q4458" i="2" s="1"/>
  <c r="V4458" i="2"/>
  <c r="W4458" i="2" s="1"/>
  <c r="S4458" i="2"/>
  <c r="T4458" i="2" s="1"/>
  <c r="M4458" i="2"/>
  <c r="N4458" i="2" s="1"/>
  <c r="P4454" i="2"/>
  <c r="Q4454" i="2" s="1"/>
  <c r="V4454" i="2"/>
  <c r="W4454" i="2" s="1"/>
  <c r="S4454" i="2"/>
  <c r="T4454" i="2" s="1"/>
  <c r="M4454" i="2"/>
  <c r="N4454" i="2" s="1"/>
  <c r="P4450" i="2"/>
  <c r="Q4450" i="2" s="1"/>
  <c r="V4450" i="2"/>
  <c r="W4450" i="2" s="1"/>
  <c r="S4450" i="2"/>
  <c r="T4450" i="2" s="1"/>
  <c r="M4450" i="2"/>
  <c r="N4450" i="2" s="1"/>
  <c r="P4446" i="2"/>
  <c r="Q4446" i="2" s="1"/>
  <c r="V4446" i="2"/>
  <c r="W4446" i="2" s="1"/>
  <c r="S4446" i="2"/>
  <c r="T4446" i="2" s="1"/>
  <c r="M4446" i="2"/>
  <c r="N4446" i="2" s="1"/>
  <c r="P4442" i="2"/>
  <c r="Q4442" i="2" s="1"/>
  <c r="S4442" i="2"/>
  <c r="T4442" i="2" s="1"/>
  <c r="V4442" i="2"/>
  <c r="W4442" i="2" s="1"/>
  <c r="M4442" i="2"/>
  <c r="N4442" i="2" s="1"/>
  <c r="P4438" i="2"/>
  <c r="Q4438" i="2" s="1"/>
  <c r="S4438" i="2"/>
  <c r="T4438" i="2" s="1"/>
  <c r="V4438" i="2"/>
  <c r="W4438" i="2" s="1"/>
  <c r="M4438" i="2"/>
  <c r="N4438" i="2" s="1"/>
  <c r="P4434" i="2"/>
  <c r="Q4434" i="2" s="1"/>
  <c r="S4434" i="2"/>
  <c r="T4434" i="2" s="1"/>
  <c r="V4434" i="2"/>
  <c r="W4434" i="2" s="1"/>
  <c r="M4434" i="2"/>
  <c r="N4434" i="2" s="1"/>
  <c r="P4430" i="2"/>
  <c r="Q4430" i="2" s="1"/>
  <c r="S4430" i="2"/>
  <c r="T4430" i="2" s="1"/>
  <c r="V4430" i="2"/>
  <c r="W4430" i="2" s="1"/>
  <c r="M4430" i="2"/>
  <c r="N4430" i="2" s="1"/>
  <c r="P4426" i="2"/>
  <c r="Q4426" i="2" s="1"/>
  <c r="V4426" i="2"/>
  <c r="W4426" i="2" s="1"/>
  <c r="S4426" i="2"/>
  <c r="T4426" i="2" s="1"/>
  <c r="M4426" i="2"/>
  <c r="N4426" i="2" s="1"/>
  <c r="P4422" i="2"/>
  <c r="Q4422" i="2" s="1"/>
  <c r="V4422" i="2"/>
  <c r="W4422" i="2" s="1"/>
  <c r="S4422" i="2"/>
  <c r="T4422" i="2" s="1"/>
  <c r="M4422" i="2"/>
  <c r="N4422" i="2" s="1"/>
  <c r="P4418" i="2"/>
  <c r="Q4418" i="2" s="1"/>
  <c r="V4418" i="2"/>
  <c r="W4418" i="2" s="1"/>
  <c r="S4418" i="2"/>
  <c r="T4418" i="2" s="1"/>
  <c r="M4418" i="2"/>
  <c r="N4418" i="2" s="1"/>
  <c r="P4414" i="2"/>
  <c r="Q4414" i="2" s="1"/>
  <c r="V4414" i="2"/>
  <c r="W4414" i="2" s="1"/>
  <c r="S4414" i="2"/>
  <c r="T4414" i="2" s="1"/>
  <c r="M4414" i="2"/>
  <c r="N4414" i="2" s="1"/>
  <c r="P4410" i="2"/>
  <c r="Q4410" i="2" s="1"/>
  <c r="V4410" i="2"/>
  <c r="W4410" i="2" s="1"/>
  <c r="S4410" i="2"/>
  <c r="T4410" i="2" s="1"/>
  <c r="M4410" i="2"/>
  <c r="N4410" i="2" s="1"/>
  <c r="P4406" i="2"/>
  <c r="Q4406" i="2" s="1"/>
  <c r="V4406" i="2"/>
  <c r="W4406" i="2" s="1"/>
  <c r="S4406" i="2"/>
  <c r="T4406" i="2" s="1"/>
  <c r="M4406" i="2"/>
  <c r="N4406" i="2" s="1"/>
  <c r="P4402" i="2"/>
  <c r="Q4402" i="2" s="1"/>
  <c r="V4402" i="2"/>
  <c r="W4402" i="2" s="1"/>
  <c r="S4402" i="2"/>
  <c r="T4402" i="2" s="1"/>
  <c r="M4402" i="2"/>
  <c r="N4402" i="2" s="1"/>
  <c r="P4398" i="2"/>
  <c r="Q4398" i="2" s="1"/>
  <c r="V4398" i="2"/>
  <c r="W4398" i="2" s="1"/>
  <c r="S4398" i="2"/>
  <c r="T4398" i="2" s="1"/>
  <c r="M4398" i="2"/>
  <c r="N4398" i="2" s="1"/>
  <c r="P4394" i="2"/>
  <c r="Q4394" i="2" s="1"/>
  <c r="V4394" i="2"/>
  <c r="W4394" i="2" s="1"/>
  <c r="S4394" i="2"/>
  <c r="T4394" i="2" s="1"/>
  <c r="M4394" i="2"/>
  <c r="N4394" i="2" s="1"/>
  <c r="P4390" i="2"/>
  <c r="Q4390" i="2" s="1"/>
  <c r="V4390" i="2"/>
  <c r="W4390" i="2" s="1"/>
  <c r="S4390" i="2"/>
  <c r="T4390" i="2" s="1"/>
  <c r="M4390" i="2"/>
  <c r="N4390" i="2" s="1"/>
  <c r="P4386" i="2"/>
  <c r="Q4386" i="2" s="1"/>
  <c r="V4386" i="2"/>
  <c r="W4386" i="2" s="1"/>
  <c r="S4386" i="2"/>
  <c r="T4386" i="2" s="1"/>
  <c r="M4386" i="2"/>
  <c r="N4386" i="2" s="1"/>
  <c r="P4382" i="2"/>
  <c r="Q4382" i="2" s="1"/>
  <c r="V4382" i="2"/>
  <c r="W4382" i="2" s="1"/>
  <c r="S4382" i="2"/>
  <c r="T4382" i="2" s="1"/>
  <c r="M4382" i="2"/>
  <c r="N4382" i="2" s="1"/>
  <c r="P4380" i="2"/>
  <c r="Q4380" i="2" s="1"/>
  <c r="V4380" i="2"/>
  <c r="W4380" i="2" s="1"/>
  <c r="S4380" i="2"/>
  <c r="T4380" i="2" s="1"/>
  <c r="M4380" i="2"/>
  <c r="N4380" i="2" s="1"/>
  <c r="P4376" i="2"/>
  <c r="Q4376" i="2" s="1"/>
  <c r="V4376" i="2"/>
  <c r="W4376" i="2" s="1"/>
  <c r="S4376" i="2"/>
  <c r="T4376" i="2" s="1"/>
  <c r="M4376" i="2"/>
  <c r="N4376" i="2" s="1"/>
  <c r="P4371" i="2"/>
  <c r="Q4371" i="2" s="1"/>
  <c r="S4371" i="2"/>
  <c r="T4371" i="2" s="1"/>
  <c r="M4371" i="2"/>
  <c r="N4371" i="2" s="1"/>
  <c r="V4371" i="2"/>
  <c r="W4371" i="2" s="1"/>
  <c r="P4367" i="2"/>
  <c r="Q4367" i="2" s="1"/>
  <c r="V4367" i="2"/>
  <c r="W4367" i="2" s="1"/>
  <c r="S4367" i="2"/>
  <c r="T4367" i="2" s="1"/>
  <c r="M4367" i="2"/>
  <c r="N4367" i="2" s="1"/>
  <c r="P4364" i="2"/>
  <c r="Q4364" i="2" s="1"/>
  <c r="V4364" i="2"/>
  <c r="W4364" i="2" s="1"/>
  <c r="S4364" i="2"/>
  <c r="T4364" i="2" s="1"/>
  <c r="M4364" i="2"/>
  <c r="N4364" i="2" s="1"/>
  <c r="P4360" i="2"/>
  <c r="Q4360" i="2" s="1"/>
  <c r="V4360" i="2"/>
  <c r="W4360" i="2" s="1"/>
  <c r="S4360" i="2"/>
  <c r="T4360" i="2" s="1"/>
  <c r="M4360" i="2"/>
  <c r="N4360" i="2" s="1"/>
  <c r="P4356" i="2"/>
  <c r="Q4356" i="2" s="1"/>
  <c r="V4356" i="2"/>
  <c r="W4356" i="2" s="1"/>
  <c r="S4356" i="2"/>
  <c r="T4356" i="2" s="1"/>
  <c r="M4356" i="2"/>
  <c r="N4356" i="2" s="1"/>
  <c r="P4353" i="2"/>
  <c r="Q4353" i="2" s="1"/>
  <c r="V4353" i="2"/>
  <c r="W4353" i="2" s="1"/>
  <c r="S4353" i="2"/>
  <c r="T4353" i="2" s="1"/>
  <c r="M4353" i="2"/>
  <c r="N4353" i="2" s="1"/>
  <c r="P4348" i="2"/>
  <c r="Q4348" i="2" s="1"/>
  <c r="V4348" i="2"/>
  <c r="W4348" i="2" s="1"/>
  <c r="S4348" i="2"/>
  <c r="T4348" i="2" s="1"/>
  <c r="M4348" i="2"/>
  <c r="N4348" i="2" s="1"/>
  <c r="P4344" i="2"/>
  <c r="Q4344" i="2" s="1"/>
  <c r="V4344" i="2"/>
  <c r="W4344" i="2" s="1"/>
  <c r="S4344" i="2"/>
  <c r="T4344" i="2" s="1"/>
  <c r="M4344" i="2"/>
  <c r="N4344" i="2" s="1"/>
  <c r="P4340" i="2"/>
  <c r="Q4340" i="2" s="1"/>
  <c r="V4340" i="2"/>
  <c r="W4340" i="2" s="1"/>
  <c r="S4340" i="2"/>
  <c r="T4340" i="2" s="1"/>
  <c r="M4340" i="2"/>
  <c r="N4340" i="2" s="1"/>
  <c r="P4336" i="2"/>
  <c r="Q4336" i="2" s="1"/>
  <c r="V4336" i="2"/>
  <c r="W4336" i="2" s="1"/>
  <c r="S4336" i="2"/>
  <c r="T4336" i="2" s="1"/>
  <c r="M4336" i="2"/>
  <c r="N4336" i="2" s="1"/>
  <c r="P4332" i="2"/>
  <c r="Q4332" i="2" s="1"/>
  <c r="V4332" i="2"/>
  <c r="W4332" i="2" s="1"/>
  <c r="S4332" i="2"/>
  <c r="T4332" i="2" s="1"/>
  <c r="M4332" i="2"/>
  <c r="N4332" i="2" s="1"/>
  <c r="P4328" i="2"/>
  <c r="Q4328" i="2" s="1"/>
  <c r="V4328" i="2"/>
  <c r="W4328" i="2" s="1"/>
  <c r="S4328" i="2"/>
  <c r="T4328" i="2" s="1"/>
  <c r="M4328" i="2"/>
  <c r="N4328" i="2" s="1"/>
  <c r="P4324" i="2"/>
  <c r="Q4324" i="2" s="1"/>
  <c r="V4324" i="2"/>
  <c r="W4324" i="2" s="1"/>
  <c r="S4324" i="2"/>
  <c r="T4324" i="2" s="1"/>
  <c r="M4324" i="2"/>
  <c r="N4324" i="2" s="1"/>
  <c r="P4320" i="2"/>
  <c r="Q4320" i="2" s="1"/>
  <c r="V4320" i="2"/>
  <c r="W4320" i="2" s="1"/>
  <c r="S4320" i="2"/>
  <c r="T4320" i="2" s="1"/>
  <c r="M4320" i="2"/>
  <c r="N4320" i="2" s="1"/>
  <c r="P4316" i="2"/>
  <c r="Q4316" i="2" s="1"/>
  <c r="V4316" i="2"/>
  <c r="W4316" i="2" s="1"/>
  <c r="S4316" i="2"/>
  <c r="T4316" i="2" s="1"/>
  <c r="M4316" i="2"/>
  <c r="N4316" i="2" s="1"/>
  <c r="P4312" i="2"/>
  <c r="Q4312" i="2" s="1"/>
  <c r="V4312" i="2"/>
  <c r="W4312" i="2" s="1"/>
  <c r="S4312" i="2"/>
  <c r="T4312" i="2" s="1"/>
  <c r="M4312" i="2"/>
  <c r="N4312" i="2" s="1"/>
  <c r="P4308" i="2"/>
  <c r="Q4308" i="2" s="1"/>
  <c r="V4308" i="2"/>
  <c r="W4308" i="2" s="1"/>
  <c r="S4308" i="2"/>
  <c r="T4308" i="2" s="1"/>
  <c r="M4308" i="2"/>
  <c r="N4308" i="2" s="1"/>
  <c r="P4304" i="2"/>
  <c r="Q4304" i="2" s="1"/>
  <c r="V4304" i="2"/>
  <c r="W4304" i="2" s="1"/>
  <c r="S4304" i="2"/>
  <c r="T4304" i="2" s="1"/>
  <c r="M4304" i="2"/>
  <c r="N4304" i="2" s="1"/>
  <c r="P4300" i="2"/>
  <c r="Q4300" i="2" s="1"/>
  <c r="V4300" i="2"/>
  <c r="W4300" i="2" s="1"/>
  <c r="S4300" i="2"/>
  <c r="T4300" i="2" s="1"/>
  <c r="M4300" i="2"/>
  <c r="N4300" i="2" s="1"/>
  <c r="P4296" i="2"/>
  <c r="Q4296" i="2" s="1"/>
  <c r="V4296" i="2"/>
  <c r="W4296" i="2" s="1"/>
  <c r="S4296" i="2"/>
  <c r="T4296" i="2" s="1"/>
  <c r="M4296" i="2"/>
  <c r="N4296" i="2" s="1"/>
  <c r="P4293" i="2"/>
  <c r="Q4293" i="2" s="1"/>
  <c r="S4293" i="2"/>
  <c r="T4293" i="2" s="1"/>
  <c r="V4293" i="2"/>
  <c r="W4293" i="2" s="1"/>
  <c r="M4293" i="2"/>
  <c r="N4293" i="2" s="1"/>
  <c r="P4289" i="2"/>
  <c r="Q4289" i="2" s="1"/>
  <c r="V4289" i="2"/>
  <c r="W4289" i="2" s="1"/>
  <c r="S4289" i="2"/>
  <c r="T4289" i="2" s="1"/>
  <c r="M4289" i="2"/>
  <c r="N4289" i="2" s="1"/>
  <c r="P4285" i="2"/>
  <c r="Q4285" i="2" s="1"/>
  <c r="V4285" i="2"/>
  <c r="W4285" i="2" s="1"/>
  <c r="S4285" i="2"/>
  <c r="T4285" i="2" s="1"/>
  <c r="M4285" i="2"/>
  <c r="N4285" i="2" s="1"/>
  <c r="P4282" i="2"/>
  <c r="Q4282" i="2" s="1"/>
  <c r="V4282" i="2"/>
  <c r="W4282" i="2" s="1"/>
  <c r="S4282" i="2"/>
  <c r="T4282" i="2" s="1"/>
  <c r="M4282" i="2"/>
  <c r="N4282" i="2" s="1"/>
  <c r="P4278" i="2"/>
  <c r="Q4278" i="2" s="1"/>
  <c r="S4278" i="2"/>
  <c r="T4278" i="2" s="1"/>
  <c r="V4278" i="2"/>
  <c r="W4278" i="2" s="1"/>
  <c r="M4278" i="2"/>
  <c r="N4278" i="2" s="1"/>
  <c r="P4271" i="2"/>
  <c r="Q4271" i="2" s="1"/>
  <c r="V4271" i="2"/>
  <c r="W4271" i="2" s="1"/>
  <c r="M4271" i="2"/>
  <c r="N4271" i="2" s="1"/>
  <c r="S4271" i="2"/>
  <c r="T4271" i="2" s="1"/>
  <c r="P4266" i="2"/>
  <c r="Q4266" i="2" s="1"/>
  <c r="S4266" i="2"/>
  <c r="T4266" i="2" s="1"/>
  <c r="V4266" i="2"/>
  <c r="W4266" i="2" s="1"/>
  <c r="M4266" i="2"/>
  <c r="N4266" i="2" s="1"/>
  <c r="P4262" i="2"/>
  <c r="Q4262" i="2" s="1"/>
  <c r="S4262" i="2"/>
  <c r="T4262" i="2" s="1"/>
  <c r="V4262" i="2"/>
  <c r="W4262" i="2" s="1"/>
  <c r="M4262" i="2"/>
  <c r="N4262" i="2" s="1"/>
  <c r="P4257" i="2"/>
  <c r="Q4257" i="2" s="1"/>
  <c r="S4257" i="2"/>
  <c r="T4257" i="2" s="1"/>
  <c r="V4257" i="2"/>
  <c r="W4257" i="2" s="1"/>
  <c r="M4257" i="2"/>
  <c r="N4257" i="2" s="1"/>
  <c r="P4254" i="2"/>
  <c r="Q4254" i="2" s="1"/>
  <c r="V4254" i="2"/>
  <c r="W4254" i="2" s="1"/>
  <c r="S4254" i="2"/>
  <c r="T4254" i="2" s="1"/>
  <c r="M4254" i="2"/>
  <c r="N4254" i="2" s="1"/>
  <c r="P4250" i="2"/>
  <c r="Q4250" i="2" s="1"/>
  <c r="V4250" i="2"/>
  <c r="W4250" i="2" s="1"/>
  <c r="S4250" i="2"/>
  <c r="T4250" i="2" s="1"/>
  <c r="M4250" i="2"/>
  <c r="N4250" i="2" s="1"/>
  <c r="P4246" i="2"/>
  <c r="Q4246" i="2" s="1"/>
  <c r="V4246" i="2"/>
  <c r="W4246" i="2" s="1"/>
  <c r="S4246" i="2"/>
  <c r="T4246" i="2" s="1"/>
  <c r="M4246" i="2"/>
  <c r="N4246" i="2" s="1"/>
  <c r="P4241" i="2"/>
  <c r="Q4241" i="2" s="1"/>
  <c r="V4241" i="2"/>
  <c r="W4241" i="2" s="1"/>
  <c r="S4241" i="2"/>
  <c r="T4241" i="2" s="1"/>
  <c r="M4241" i="2"/>
  <c r="N4241" i="2" s="1"/>
  <c r="P4237" i="2"/>
  <c r="Q4237" i="2" s="1"/>
  <c r="V4237" i="2"/>
  <c r="W4237" i="2" s="1"/>
  <c r="S4237" i="2"/>
  <c r="T4237" i="2" s="1"/>
  <c r="M4237" i="2"/>
  <c r="N4237" i="2" s="1"/>
  <c r="P4232" i="2"/>
  <c r="Q4232" i="2" s="1"/>
  <c r="V4232" i="2"/>
  <c r="W4232" i="2" s="1"/>
  <c r="S4232" i="2"/>
  <c r="T4232" i="2" s="1"/>
  <c r="M4232" i="2"/>
  <c r="N4232" i="2" s="1"/>
  <c r="P4228" i="2"/>
  <c r="Q4228" i="2" s="1"/>
  <c r="V4228" i="2"/>
  <c r="W4228" i="2" s="1"/>
  <c r="S4228" i="2"/>
  <c r="T4228" i="2" s="1"/>
  <c r="M4228" i="2"/>
  <c r="N4228" i="2" s="1"/>
  <c r="P4224" i="2"/>
  <c r="Q4224" i="2" s="1"/>
  <c r="V4224" i="2"/>
  <c r="W4224" i="2" s="1"/>
  <c r="S4224" i="2"/>
  <c r="T4224" i="2" s="1"/>
  <c r="M4224" i="2"/>
  <c r="N4224" i="2" s="1"/>
  <c r="P4219" i="2"/>
  <c r="Q4219" i="2" s="1"/>
  <c r="V4219" i="2"/>
  <c r="W4219" i="2" s="1"/>
  <c r="S4219" i="2"/>
  <c r="T4219" i="2" s="1"/>
  <c r="M4219" i="2"/>
  <c r="N4219" i="2" s="1"/>
  <c r="P4214" i="2"/>
  <c r="Q4214" i="2" s="1"/>
  <c r="V4214" i="2"/>
  <c r="W4214" i="2" s="1"/>
  <c r="S4214" i="2"/>
  <c r="T4214" i="2" s="1"/>
  <c r="M4214" i="2"/>
  <c r="N4214" i="2" s="1"/>
  <c r="P4210" i="2"/>
  <c r="Q4210" i="2" s="1"/>
  <c r="V4210" i="2"/>
  <c r="W4210" i="2" s="1"/>
  <c r="S4210" i="2"/>
  <c r="T4210" i="2" s="1"/>
  <c r="M4210" i="2"/>
  <c r="N4210" i="2" s="1"/>
  <c r="P4206" i="2"/>
  <c r="Q4206" i="2" s="1"/>
  <c r="S4206" i="2"/>
  <c r="T4206" i="2" s="1"/>
  <c r="M4206" i="2"/>
  <c r="N4206" i="2" s="1"/>
  <c r="V4206" i="2"/>
  <c r="W4206" i="2" s="1"/>
  <c r="P4201" i="2"/>
  <c r="Q4201" i="2" s="1"/>
  <c r="V4201" i="2"/>
  <c r="W4201" i="2" s="1"/>
  <c r="S4201" i="2"/>
  <c r="T4201" i="2" s="1"/>
  <c r="M4201" i="2"/>
  <c r="N4201" i="2" s="1"/>
  <c r="P4197" i="2"/>
  <c r="Q4197" i="2" s="1"/>
  <c r="V4197" i="2"/>
  <c r="W4197" i="2" s="1"/>
  <c r="S4197" i="2"/>
  <c r="T4197" i="2" s="1"/>
  <c r="M4197" i="2"/>
  <c r="N4197" i="2" s="1"/>
  <c r="P4192" i="2"/>
  <c r="Q4192" i="2" s="1"/>
  <c r="V4192" i="2"/>
  <c r="W4192" i="2" s="1"/>
  <c r="M4192" i="2"/>
  <c r="N4192" i="2" s="1"/>
  <c r="S4192" i="2"/>
  <c r="T4192" i="2" s="1"/>
  <c r="P4188" i="2"/>
  <c r="Q4188" i="2" s="1"/>
  <c r="S4188" i="2"/>
  <c r="T4188" i="2" s="1"/>
  <c r="M4188" i="2"/>
  <c r="N4188" i="2" s="1"/>
  <c r="V4188" i="2"/>
  <c r="W4188" i="2" s="1"/>
  <c r="P4182" i="2"/>
  <c r="Q4182" i="2" s="1"/>
  <c r="V4182" i="2"/>
  <c r="W4182" i="2" s="1"/>
  <c r="S4182" i="2"/>
  <c r="T4182" i="2" s="1"/>
  <c r="M4182" i="2"/>
  <c r="N4182" i="2" s="1"/>
  <c r="P4178" i="2"/>
  <c r="Q4178" i="2" s="1"/>
  <c r="V4178" i="2"/>
  <c r="W4178" i="2" s="1"/>
  <c r="S4178" i="2"/>
  <c r="T4178" i="2" s="1"/>
  <c r="M4178" i="2"/>
  <c r="N4178" i="2" s="1"/>
  <c r="P4174" i="2"/>
  <c r="Q4174" i="2" s="1"/>
  <c r="V4174" i="2"/>
  <c r="W4174" i="2" s="1"/>
  <c r="S4174" i="2"/>
  <c r="T4174" i="2" s="1"/>
  <c r="M4174" i="2"/>
  <c r="N4174" i="2" s="1"/>
  <c r="P4170" i="2"/>
  <c r="Q4170" i="2" s="1"/>
  <c r="V4170" i="2"/>
  <c r="W4170" i="2" s="1"/>
  <c r="S4170" i="2"/>
  <c r="T4170" i="2" s="1"/>
  <c r="M4170" i="2"/>
  <c r="N4170" i="2" s="1"/>
  <c r="P4167" i="2"/>
  <c r="Q4167" i="2" s="1"/>
  <c r="V4167" i="2"/>
  <c r="W4167" i="2" s="1"/>
  <c r="S4167" i="2"/>
  <c r="T4167" i="2" s="1"/>
  <c r="M4167" i="2"/>
  <c r="N4167" i="2" s="1"/>
  <c r="P4163" i="2"/>
  <c r="Q4163" i="2" s="1"/>
  <c r="S4163" i="2"/>
  <c r="T4163" i="2" s="1"/>
  <c r="M4163" i="2"/>
  <c r="N4163" i="2" s="1"/>
  <c r="V4163" i="2"/>
  <c r="W4163" i="2" s="1"/>
  <c r="P4159" i="2"/>
  <c r="Q4159" i="2" s="1"/>
  <c r="V4159" i="2"/>
  <c r="W4159" i="2" s="1"/>
  <c r="S4159" i="2"/>
  <c r="T4159" i="2" s="1"/>
  <c r="M4159" i="2"/>
  <c r="N4159" i="2" s="1"/>
  <c r="P4155" i="2"/>
  <c r="Q4155" i="2" s="1"/>
  <c r="V4155" i="2"/>
  <c r="W4155" i="2" s="1"/>
  <c r="S4155" i="2"/>
  <c r="T4155" i="2" s="1"/>
  <c r="M4155" i="2"/>
  <c r="N4155" i="2" s="1"/>
  <c r="P4151" i="2"/>
  <c r="Q4151" i="2" s="1"/>
  <c r="V4151" i="2"/>
  <c r="W4151" i="2" s="1"/>
  <c r="S4151" i="2"/>
  <c r="T4151" i="2" s="1"/>
  <c r="M4151" i="2"/>
  <c r="N4151" i="2" s="1"/>
  <c r="P4147" i="2"/>
  <c r="Q4147" i="2" s="1"/>
  <c r="S4147" i="2"/>
  <c r="T4147" i="2" s="1"/>
  <c r="V4147" i="2"/>
  <c r="W4147" i="2" s="1"/>
  <c r="M4147" i="2"/>
  <c r="N4147" i="2" s="1"/>
  <c r="P4143" i="2"/>
  <c r="Q4143" i="2" s="1"/>
  <c r="V4143" i="2"/>
  <c r="W4143" i="2" s="1"/>
  <c r="S4143" i="2"/>
  <c r="T4143" i="2" s="1"/>
  <c r="M4143" i="2"/>
  <c r="N4143" i="2" s="1"/>
  <c r="P4139" i="2"/>
  <c r="Q4139" i="2" s="1"/>
  <c r="S4139" i="2"/>
  <c r="T4139" i="2" s="1"/>
  <c r="V4139" i="2"/>
  <c r="W4139" i="2" s="1"/>
  <c r="M4139" i="2"/>
  <c r="N4139" i="2" s="1"/>
  <c r="P4135" i="2"/>
  <c r="Q4135" i="2" s="1"/>
  <c r="V4135" i="2"/>
  <c r="W4135" i="2" s="1"/>
  <c r="S4135" i="2"/>
  <c r="T4135" i="2" s="1"/>
  <c r="M4135" i="2"/>
  <c r="N4135" i="2" s="1"/>
  <c r="P4131" i="2"/>
  <c r="Q4131" i="2" s="1"/>
  <c r="S4131" i="2"/>
  <c r="T4131" i="2" s="1"/>
  <c r="M4131" i="2"/>
  <c r="N4131" i="2" s="1"/>
  <c r="V4131" i="2"/>
  <c r="W4131" i="2" s="1"/>
  <c r="P4127" i="2"/>
  <c r="Q4127" i="2" s="1"/>
  <c r="V4127" i="2"/>
  <c r="W4127" i="2" s="1"/>
  <c r="S4127" i="2"/>
  <c r="T4127" i="2" s="1"/>
  <c r="M4127" i="2"/>
  <c r="N4127" i="2" s="1"/>
  <c r="P4125" i="2"/>
  <c r="Q4125" i="2" s="1"/>
  <c r="V4125" i="2"/>
  <c r="W4125" i="2" s="1"/>
  <c r="S4125" i="2"/>
  <c r="T4125" i="2" s="1"/>
  <c r="M4125" i="2"/>
  <c r="N4125" i="2" s="1"/>
  <c r="P4121" i="2"/>
  <c r="Q4121" i="2" s="1"/>
  <c r="V4121" i="2"/>
  <c r="W4121" i="2" s="1"/>
  <c r="S4121" i="2"/>
  <c r="T4121" i="2" s="1"/>
  <c r="M4121" i="2"/>
  <c r="N4121" i="2" s="1"/>
  <c r="P4117" i="2"/>
  <c r="Q4117" i="2" s="1"/>
  <c r="V4117" i="2"/>
  <c r="W4117" i="2" s="1"/>
  <c r="S4117" i="2"/>
  <c r="T4117" i="2" s="1"/>
  <c r="M4117" i="2"/>
  <c r="N4117" i="2" s="1"/>
  <c r="P4113" i="2"/>
  <c r="Q4113" i="2" s="1"/>
  <c r="V4113" i="2"/>
  <c r="W4113" i="2" s="1"/>
  <c r="S4113" i="2"/>
  <c r="T4113" i="2" s="1"/>
  <c r="M4113" i="2"/>
  <c r="N4113" i="2" s="1"/>
  <c r="P4109" i="2"/>
  <c r="Q4109" i="2" s="1"/>
  <c r="S4109" i="2"/>
  <c r="T4109" i="2" s="1"/>
  <c r="V4109" i="2"/>
  <c r="W4109" i="2" s="1"/>
  <c r="M4109" i="2"/>
  <c r="N4109" i="2" s="1"/>
  <c r="P4105" i="2"/>
  <c r="Q4105" i="2" s="1"/>
  <c r="S4105" i="2"/>
  <c r="T4105" i="2" s="1"/>
  <c r="V4105" i="2"/>
  <c r="W4105" i="2" s="1"/>
  <c r="M4105" i="2"/>
  <c r="N4105" i="2" s="1"/>
  <c r="P4101" i="2"/>
  <c r="Q4101" i="2" s="1"/>
  <c r="V4101" i="2"/>
  <c r="W4101" i="2" s="1"/>
  <c r="S4101" i="2"/>
  <c r="T4101" i="2" s="1"/>
  <c r="M4101" i="2"/>
  <c r="N4101" i="2" s="1"/>
  <c r="P4097" i="2"/>
  <c r="Q4097" i="2" s="1"/>
  <c r="S4097" i="2"/>
  <c r="T4097" i="2" s="1"/>
  <c r="V4097" i="2"/>
  <c r="W4097" i="2" s="1"/>
  <c r="M4097" i="2"/>
  <c r="N4097" i="2" s="1"/>
  <c r="P4093" i="2"/>
  <c r="Q4093" i="2" s="1"/>
  <c r="S4093" i="2"/>
  <c r="T4093" i="2" s="1"/>
  <c r="M4093" i="2"/>
  <c r="N4093" i="2" s="1"/>
  <c r="V4093" i="2"/>
  <c r="W4093" i="2" s="1"/>
  <c r="P4089" i="2"/>
  <c r="Q4089" i="2" s="1"/>
  <c r="S4089" i="2"/>
  <c r="T4089" i="2" s="1"/>
  <c r="V4089" i="2"/>
  <c r="W4089" i="2" s="1"/>
  <c r="M4089" i="2"/>
  <c r="N4089" i="2" s="1"/>
  <c r="P4085" i="2"/>
  <c r="Q4085" i="2" s="1"/>
  <c r="S4085" i="2"/>
  <c r="T4085" i="2" s="1"/>
  <c r="V4085" i="2"/>
  <c r="W4085" i="2" s="1"/>
  <c r="M4085" i="2"/>
  <c r="N4085" i="2" s="1"/>
  <c r="P4081" i="2"/>
  <c r="Q4081" i="2" s="1"/>
  <c r="V4081" i="2"/>
  <c r="W4081" i="2" s="1"/>
  <c r="S4081" i="2"/>
  <c r="T4081" i="2" s="1"/>
  <c r="M4081" i="2"/>
  <c r="N4081" i="2" s="1"/>
  <c r="P4077" i="2"/>
  <c r="Q4077" i="2" s="1"/>
  <c r="V4077" i="2"/>
  <c r="W4077" i="2" s="1"/>
  <c r="S4077" i="2"/>
  <c r="T4077" i="2" s="1"/>
  <c r="M4077" i="2"/>
  <c r="N4077" i="2" s="1"/>
  <c r="P4073" i="2"/>
  <c r="Q4073" i="2" s="1"/>
  <c r="V4073" i="2"/>
  <c r="W4073" i="2" s="1"/>
  <c r="S4073" i="2"/>
  <c r="T4073" i="2" s="1"/>
  <c r="M4073" i="2"/>
  <c r="N4073" i="2" s="1"/>
  <c r="P4069" i="2"/>
  <c r="Q4069" i="2" s="1"/>
  <c r="V4069" i="2"/>
  <c r="W4069" i="2" s="1"/>
  <c r="S4069" i="2"/>
  <c r="T4069" i="2" s="1"/>
  <c r="M4069" i="2"/>
  <c r="N4069" i="2" s="1"/>
  <c r="P4065" i="2"/>
  <c r="Q4065" i="2" s="1"/>
  <c r="S4065" i="2"/>
  <c r="T4065" i="2" s="1"/>
  <c r="V4065" i="2"/>
  <c r="W4065" i="2" s="1"/>
  <c r="M4065" i="2"/>
  <c r="N4065" i="2" s="1"/>
  <c r="P4061" i="2"/>
  <c r="Q4061" i="2" s="1"/>
  <c r="S4061" i="2"/>
  <c r="T4061" i="2" s="1"/>
  <c r="M4061" i="2"/>
  <c r="N4061" i="2" s="1"/>
  <c r="V4061" i="2"/>
  <c r="W4061" i="2" s="1"/>
  <c r="P4057" i="2"/>
  <c r="Q4057" i="2" s="1"/>
  <c r="S4057" i="2"/>
  <c r="T4057" i="2" s="1"/>
  <c r="M4057" i="2"/>
  <c r="N4057" i="2" s="1"/>
  <c r="V4057" i="2"/>
  <c r="W4057" i="2" s="1"/>
  <c r="P4052" i="2"/>
  <c r="Q4052" i="2" s="1"/>
  <c r="V4052" i="2"/>
  <c r="W4052" i="2" s="1"/>
  <c r="S4052" i="2"/>
  <c r="T4052" i="2" s="1"/>
  <c r="M4052" i="2"/>
  <c r="N4052" i="2" s="1"/>
  <c r="P4048" i="2"/>
  <c r="Q4048" i="2" s="1"/>
  <c r="V4048" i="2"/>
  <c r="W4048" i="2" s="1"/>
  <c r="S4048" i="2"/>
  <c r="T4048" i="2" s="1"/>
  <c r="M4048" i="2"/>
  <c r="N4048" i="2" s="1"/>
  <c r="P4044" i="2"/>
  <c r="Q4044" i="2" s="1"/>
  <c r="V4044" i="2"/>
  <c r="W4044" i="2" s="1"/>
  <c r="S4044" i="2"/>
  <c r="T4044" i="2" s="1"/>
  <c r="M4044" i="2"/>
  <c r="N4044" i="2" s="1"/>
  <c r="P4040" i="2"/>
  <c r="Q4040" i="2" s="1"/>
  <c r="V4040" i="2"/>
  <c r="W4040" i="2" s="1"/>
  <c r="S4040" i="2"/>
  <c r="T4040" i="2" s="1"/>
  <c r="M4040" i="2"/>
  <c r="N4040" i="2" s="1"/>
  <c r="P4036" i="2"/>
  <c r="Q4036" i="2" s="1"/>
  <c r="V4036" i="2"/>
  <c r="W4036" i="2" s="1"/>
  <c r="S4036" i="2"/>
  <c r="T4036" i="2" s="1"/>
  <c r="M4036" i="2"/>
  <c r="N4036" i="2" s="1"/>
  <c r="P4032" i="2"/>
  <c r="Q4032" i="2" s="1"/>
  <c r="V4032" i="2"/>
  <c r="W4032" i="2" s="1"/>
  <c r="S4032" i="2"/>
  <c r="T4032" i="2" s="1"/>
  <c r="M4032" i="2"/>
  <c r="N4032" i="2" s="1"/>
  <c r="P4028" i="2"/>
  <c r="Q4028" i="2" s="1"/>
  <c r="V4028" i="2"/>
  <c r="W4028" i="2" s="1"/>
  <c r="S4028" i="2"/>
  <c r="T4028" i="2" s="1"/>
  <c r="M4028" i="2"/>
  <c r="N4028" i="2" s="1"/>
  <c r="P4024" i="2"/>
  <c r="Q4024" i="2" s="1"/>
  <c r="V4024" i="2"/>
  <c r="W4024" i="2" s="1"/>
  <c r="S4024" i="2"/>
  <c r="T4024" i="2" s="1"/>
  <c r="M4024" i="2"/>
  <c r="N4024" i="2" s="1"/>
  <c r="P4020" i="2"/>
  <c r="Q4020" i="2" s="1"/>
  <c r="V4020" i="2"/>
  <c r="W4020" i="2" s="1"/>
  <c r="S4020" i="2"/>
  <c r="T4020" i="2" s="1"/>
  <c r="M4020" i="2"/>
  <c r="N4020" i="2" s="1"/>
  <c r="P4016" i="2"/>
  <c r="Q4016" i="2" s="1"/>
  <c r="V4016" i="2"/>
  <c r="W4016" i="2" s="1"/>
  <c r="S4016" i="2"/>
  <c r="T4016" i="2" s="1"/>
  <c r="M4016" i="2"/>
  <c r="N4016" i="2" s="1"/>
  <c r="P4012" i="2"/>
  <c r="Q4012" i="2" s="1"/>
  <c r="S4012" i="2"/>
  <c r="T4012" i="2" s="1"/>
  <c r="V4012" i="2"/>
  <c r="W4012" i="2" s="1"/>
  <c r="M4012" i="2"/>
  <c r="N4012" i="2" s="1"/>
  <c r="P4008" i="2"/>
  <c r="Q4008" i="2" s="1"/>
  <c r="V4008" i="2"/>
  <c r="W4008" i="2" s="1"/>
  <c r="M4008" i="2"/>
  <c r="N4008" i="2" s="1"/>
  <c r="S4008" i="2"/>
  <c r="T4008" i="2" s="1"/>
  <c r="P4004" i="2"/>
  <c r="Q4004" i="2" s="1"/>
  <c r="V4004" i="2"/>
  <c r="W4004" i="2" s="1"/>
  <c r="S4004" i="2"/>
  <c r="T4004" i="2" s="1"/>
  <c r="M4004" i="2"/>
  <c r="N4004" i="2" s="1"/>
  <c r="P3999" i="2"/>
  <c r="Q3999" i="2" s="1"/>
  <c r="V3999" i="2"/>
  <c r="W3999" i="2" s="1"/>
  <c r="S3999" i="2"/>
  <c r="T3999" i="2" s="1"/>
  <c r="M3999" i="2"/>
  <c r="N3999" i="2" s="1"/>
  <c r="P3995" i="2"/>
  <c r="Q3995" i="2" s="1"/>
  <c r="V3995" i="2"/>
  <c r="W3995" i="2" s="1"/>
  <c r="S3995" i="2"/>
  <c r="T3995" i="2" s="1"/>
  <c r="M3995" i="2"/>
  <c r="N3995" i="2" s="1"/>
  <c r="P3991" i="2"/>
  <c r="Q3991" i="2" s="1"/>
  <c r="S3991" i="2"/>
  <c r="T3991" i="2" s="1"/>
  <c r="V3991" i="2"/>
  <c r="W3991" i="2" s="1"/>
  <c r="M3991" i="2"/>
  <c r="N3991" i="2" s="1"/>
  <c r="P3987" i="2"/>
  <c r="Q3987" i="2" s="1"/>
  <c r="V3987" i="2"/>
  <c r="W3987" i="2" s="1"/>
  <c r="S3987" i="2"/>
  <c r="T3987" i="2" s="1"/>
  <c r="M3987" i="2"/>
  <c r="N3987" i="2" s="1"/>
  <c r="P3983" i="2"/>
  <c r="Q3983" i="2" s="1"/>
  <c r="V3983" i="2"/>
  <c r="W3983" i="2" s="1"/>
  <c r="S3983" i="2"/>
  <c r="T3983" i="2" s="1"/>
  <c r="M3983" i="2"/>
  <c r="N3983" i="2" s="1"/>
  <c r="P3979" i="2"/>
  <c r="Q3979" i="2" s="1"/>
  <c r="V3979" i="2"/>
  <c r="W3979" i="2" s="1"/>
  <c r="S3979" i="2"/>
  <c r="T3979" i="2" s="1"/>
  <c r="M3979" i="2"/>
  <c r="N3979" i="2" s="1"/>
  <c r="P3975" i="2"/>
  <c r="Q3975" i="2" s="1"/>
  <c r="V3975" i="2"/>
  <c r="W3975" i="2" s="1"/>
  <c r="S3975" i="2"/>
  <c r="T3975" i="2" s="1"/>
  <c r="M3975" i="2"/>
  <c r="N3975" i="2" s="1"/>
  <c r="P3971" i="2"/>
  <c r="Q3971" i="2" s="1"/>
  <c r="V3971" i="2"/>
  <c r="W3971" i="2" s="1"/>
  <c r="M3971" i="2"/>
  <c r="N3971" i="2" s="1"/>
  <c r="S3971" i="2"/>
  <c r="T3971" i="2" s="1"/>
  <c r="P3967" i="2"/>
  <c r="Q3967" i="2" s="1"/>
  <c r="V3967" i="2"/>
  <c r="W3967" i="2" s="1"/>
  <c r="S3967" i="2"/>
  <c r="T3967" i="2" s="1"/>
  <c r="M3967" i="2"/>
  <c r="N3967" i="2" s="1"/>
  <c r="P3963" i="2"/>
  <c r="Q3963" i="2" s="1"/>
  <c r="V3963" i="2"/>
  <c r="W3963" i="2" s="1"/>
  <c r="S3963" i="2"/>
  <c r="T3963" i="2" s="1"/>
  <c r="M3963" i="2"/>
  <c r="N3963" i="2" s="1"/>
  <c r="P3958" i="2"/>
  <c r="Q3958" i="2" s="1"/>
  <c r="V3958" i="2"/>
  <c r="W3958" i="2" s="1"/>
  <c r="S3958" i="2"/>
  <c r="T3958" i="2" s="1"/>
  <c r="M3958" i="2"/>
  <c r="N3958" i="2" s="1"/>
  <c r="P3954" i="2"/>
  <c r="Q3954" i="2" s="1"/>
  <c r="V3954" i="2"/>
  <c r="W3954" i="2" s="1"/>
  <c r="S3954" i="2"/>
  <c r="T3954" i="2" s="1"/>
  <c r="M3954" i="2"/>
  <c r="N3954" i="2" s="1"/>
  <c r="P3949" i="2"/>
  <c r="Q3949" i="2" s="1"/>
  <c r="V3949" i="2"/>
  <c r="W3949" i="2" s="1"/>
  <c r="M3949" i="2"/>
  <c r="N3949" i="2" s="1"/>
  <c r="S3949" i="2"/>
  <c r="T3949" i="2" s="1"/>
  <c r="P3945" i="2"/>
  <c r="Q3945" i="2" s="1"/>
  <c r="S3945" i="2"/>
  <c r="T3945" i="2" s="1"/>
  <c r="V3945" i="2"/>
  <c r="W3945" i="2" s="1"/>
  <c r="M3945" i="2"/>
  <c r="N3945" i="2" s="1"/>
  <c r="P3942" i="2"/>
  <c r="Q3942" i="2" s="1"/>
  <c r="V3942" i="2"/>
  <c r="W3942" i="2" s="1"/>
  <c r="S3942" i="2"/>
  <c r="T3942" i="2" s="1"/>
  <c r="M3942" i="2"/>
  <c r="N3942" i="2" s="1"/>
  <c r="P3938" i="2"/>
  <c r="Q3938" i="2" s="1"/>
  <c r="V3938" i="2"/>
  <c r="W3938" i="2" s="1"/>
  <c r="S3938" i="2"/>
  <c r="T3938" i="2" s="1"/>
  <c r="M3938" i="2"/>
  <c r="N3938" i="2" s="1"/>
  <c r="P3933" i="2"/>
  <c r="Q3933" i="2" s="1"/>
  <c r="V3933" i="2"/>
  <c r="W3933" i="2" s="1"/>
  <c r="S3933" i="2"/>
  <c r="T3933" i="2" s="1"/>
  <c r="M3933" i="2"/>
  <c r="N3933" i="2" s="1"/>
  <c r="P3929" i="2"/>
  <c r="Q3929" i="2" s="1"/>
  <c r="S3929" i="2"/>
  <c r="T3929" i="2" s="1"/>
  <c r="V3929" i="2"/>
  <c r="W3929" i="2" s="1"/>
  <c r="M3929" i="2"/>
  <c r="N3929" i="2" s="1"/>
  <c r="P3924" i="2"/>
  <c r="Q3924" i="2" s="1"/>
  <c r="V3924" i="2"/>
  <c r="W3924" i="2" s="1"/>
  <c r="S3924" i="2"/>
  <c r="T3924" i="2" s="1"/>
  <c r="M3924" i="2"/>
  <c r="N3924" i="2" s="1"/>
  <c r="P3920" i="2"/>
  <c r="Q3920" i="2" s="1"/>
  <c r="V3920" i="2"/>
  <c r="W3920" i="2" s="1"/>
  <c r="S3920" i="2"/>
  <c r="T3920" i="2" s="1"/>
  <c r="M3920" i="2"/>
  <c r="N3920" i="2" s="1"/>
  <c r="P3917" i="2"/>
  <c r="Q3917" i="2" s="1"/>
  <c r="V3917" i="2"/>
  <c r="W3917" i="2" s="1"/>
  <c r="S3917" i="2"/>
  <c r="T3917" i="2" s="1"/>
  <c r="M3917" i="2"/>
  <c r="N3917" i="2" s="1"/>
  <c r="P3913" i="2"/>
  <c r="Q3913" i="2" s="1"/>
  <c r="V3913" i="2"/>
  <c r="W3913" i="2" s="1"/>
  <c r="S3913" i="2"/>
  <c r="T3913" i="2" s="1"/>
  <c r="M3913" i="2"/>
  <c r="N3913" i="2" s="1"/>
  <c r="P3910" i="2"/>
  <c r="Q3910" i="2" s="1"/>
  <c r="V3910" i="2"/>
  <c r="W3910" i="2" s="1"/>
  <c r="S3910" i="2"/>
  <c r="T3910" i="2" s="1"/>
  <c r="M3910" i="2"/>
  <c r="N3910" i="2" s="1"/>
  <c r="P3906" i="2"/>
  <c r="Q3906" i="2" s="1"/>
  <c r="V3906" i="2"/>
  <c r="W3906" i="2" s="1"/>
  <c r="S3906" i="2"/>
  <c r="T3906" i="2" s="1"/>
  <c r="M3906" i="2"/>
  <c r="N3906" i="2" s="1"/>
  <c r="P3901" i="2"/>
  <c r="Q3901" i="2" s="1"/>
  <c r="S3901" i="2"/>
  <c r="T3901" i="2" s="1"/>
  <c r="V3901" i="2"/>
  <c r="W3901" i="2" s="1"/>
  <c r="M3901" i="2"/>
  <c r="N3901" i="2" s="1"/>
  <c r="P3894" i="2"/>
  <c r="Q3894" i="2" s="1"/>
  <c r="S3894" i="2"/>
  <c r="T3894" i="2" s="1"/>
  <c r="M3894" i="2"/>
  <c r="N3894" i="2" s="1"/>
  <c r="V3894" i="2"/>
  <c r="W3894" i="2" s="1"/>
  <c r="P3889" i="2"/>
  <c r="Q3889" i="2" s="1"/>
  <c r="V3889" i="2"/>
  <c r="W3889" i="2" s="1"/>
  <c r="S3889" i="2"/>
  <c r="T3889" i="2" s="1"/>
  <c r="M3889" i="2"/>
  <c r="N3889" i="2" s="1"/>
  <c r="P3884" i="2"/>
  <c r="Q3884" i="2" s="1"/>
  <c r="V3884" i="2"/>
  <c r="W3884" i="2" s="1"/>
  <c r="S3884" i="2"/>
  <c r="T3884" i="2" s="1"/>
  <c r="M3884" i="2"/>
  <c r="N3884" i="2" s="1"/>
  <c r="P3880" i="2"/>
  <c r="Q3880" i="2" s="1"/>
  <c r="S3880" i="2"/>
  <c r="T3880" i="2" s="1"/>
  <c r="V3880" i="2"/>
  <c r="W3880" i="2" s="1"/>
  <c r="M3880" i="2"/>
  <c r="N3880" i="2" s="1"/>
  <c r="P3873" i="2"/>
  <c r="Q3873" i="2" s="1"/>
  <c r="V3873" i="2"/>
  <c r="W3873" i="2" s="1"/>
  <c r="S3873" i="2"/>
  <c r="T3873" i="2" s="1"/>
  <c r="M3873" i="2"/>
  <c r="N3873" i="2" s="1"/>
  <c r="P3869" i="2"/>
  <c r="Q3869" i="2" s="1"/>
  <c r="V3869" i="2"/>
  <c r="W3869" i="2" s="1"/>
  <c r="S3869" i="2"/>
  <c r="T3869" i="2" s="1"/>
  <c r="M3869" i="2"/>
  <c r="N3869" i="2" s="1"/>
  <c r="P3865" i="2"/>
  <c r="Q3865" i="2" s="1"/>
  <c r="S3865" i="2"/>
  <c r="T3865" i="2" s="1"/>
  <c r="V3865" i="2"/>
  <c r="W3865" i="2" s="1"/>
  <c r="M3865" i="2"/>
  <c r="N3865" i="2" s="1"/>
  <c r="P3861" i="2"/>
  <c r="Q3861" i="2" s="1"/>
  <c r="V3861" i="2"/>
  <c r="W3861" i="2" s="1"/>
  <c r="S3861" i="2"/>
  <c r="T3861" i="2" s="1"/>
  <c r="M3861" i="2"/>
  <c r="N3861" i="2" s="1"/>
  <c r="P3857" i="2"/>
  <c r="Q3857" i="2" s="1"/>
  <c r="V3857" i="2"/>
  <c r="W3857" i="2" s="1"/>
  <c r="S3857" i="2"/>
  <c r="T3857" i="2" s="1"/>
  <c r="M3857" i="2"/>
  <c r="N3857" i="2" s="1"/>
  <c r="P3853" i="2"/>
  <c r="Q3853" i="2" s="1"/>
  <c r="V3853" i="2"/>
  <c r="W3853" i="2" s="1"/>
  <c r="S3853" i="2"/>
  <c r="T3853" i="2" s="1"/>
  <c r="M3853" i="2"/>
  <c r="N3853" i="2" s="1"/>
  <c r="P3849" i="2"/>
  <c r="Q3849" i="2" s="1"/>
  <c r="V3849" i="2"/>
  <c r="W3849" i="2" s="1"/>
  <c r="S3849" i="2"/>
  <c r="T3849" i="2" s="1"/>
  <c r="M3849" i="2"/>
  <c r="N3849" i="2" s="1"/>
  <c r="P3845" i="2"/>
  <c r="Q3845" i="2" s="1"/>
  <c r="V3845" i="2"/>
  <c r="W3845" i="2" s="1"/>
  <c r="S3845" i="2"/>
  <c r="T3845" i="2" s="1"/>
  <c r="M3845" i="2"/>
  <c r="N3845" i="2" s="1"/>
  <c r="P3841" i="2"/>
  <c r="Q3841" i="2" s="1"/>
  <c r="V3841" i="2"/>
  <c r="W3841" i="2" s="1"/>
  <c r="S3841" i="2"/>
  <c r="T3841" i="2" s="1"/>
  <c r="M3841" i="2"/>
  <c r="N3841" i="2" s="1"/>
  <c r="P3837" i="2"/>
  <c r="Q3837" i="2" s="1"/>
  <c r="V3837" i="2"/>
  <c r="W3837" i="2" s="1"/>
  <c r="S3837" i="2"/>
  <c r="T3837" i="2" s="1"/>
  <c r="M3837" i="2"/>
  <c r="N3837" i="2" s="1"/>
  <c r="P3833" i="2"/>
  <c r="Q3833" i="2" s="1"/>
  <c r="V3833" i="2"/>
  <c r="W3833" i="2" s="1"/>
  <c r="M3833" i="2"/>
  <c r="N3833" i="2" s="1"/>
  <c r="S3833" i="2"/>
  <c r="T3833" i="2" s="1"/>
  <c r="P3829" i="2"/>
  <c r="Q3829" i="2" s="1"/>
  <c r="V3829" i="2"/>
  <c r="W3829" i="2" s="1"/>
  <c r="S3829" i="2"/>
  <c r="T3829" i="2" s="1"/>
  <c r="M3829" i="2"/>
  <c r="N3829" i="2" s="1"/>
  <c r="P3825" i="2"/>
  <c r="Q3825" i="2" s="1"/>
  <c r="V3825" i="2"/>
  <c r="W3825" i="2" s="1"/>
  <c r="S3825" i="2"/>
  <c r="T3825" i="2" s="1"/>
  <c r="M3825" i="2"/>
  <c r="N3825" i="2" s="1"/>
  <c r="P3820" i="2"/>
  <c r="Q3820" i="2" s="1"/>
  <c r="S3820" i="2"/>
  <c r="T3820" i="2" s="1"/>
  <c r="V3820" i="2"/>
  <c r="W3820" i="2" s="1"/>
  <c r="M3820" i="2"/>
  <c r="N3820" i="2" s="1"/>
  <c r="P3814" i="2"/>
  <c r="Q3814" i="2" s="1"/>
  <c r="S3814" i="2"/>
  <c r="T3814" i="2" s="1"/>
  <c r="V3814" i="2"/>
  <c r="W3814" i="2" s="1"/>
  <c r="M3814" i="2"/>
  <c r="N3814" i="2" s="1"/>
  <c r="P3807" i="2"/>
  <c r="Q3807" i="2" s="1"/>
  <c r="V3807" i="2"/>
  <c r="W3807" i="2" s="1"/>
  <c r="S3807" i="2"/>
  <c r="T3807" i="2" s="1"/>
  <c r="M3807" i="2"/>
  <c r="N3807" i="2" s="1"/>
  <c r="P3803" i="2"/>
  <c r="Q3803" i="2" s="1"/>
  <c r="V3803" i="2"/>
  <c r="W3803" i="2" s="1"/>
  <c r="S3803" i="2"/>
  <c r="T3803" i="2" s="1"/>
  <c r="M3803" i="2"/>
  <c r="N3803" i="2" s="1"/>
  <c r="P3799" i="2"/>
  <c r="Q3799" i="2" s="1"/>
  <c r="V3799" i="2"/>
  <c r="W3799" i="2" s="1"/>
  <c r="S3799" i="2"/>
  <c r="T3799" i="2" s="1"/>
  <c r="M3799" i="2"/>
  <c r="N3799" i="2" s="1"/>
  <c r="P3795" i="2"/>
  <c r="Q3795" i="2" s="1"/>
  <c r="V3795" i="2"/>
  <c r="W3795" i="2" s="1"/>
  <c r="M3795" i="2"/>
  <c r="N3795" i="2" s="1"/>
  <c r="S3795" i="2"/>
  <c r="T3795" i="2" s="1"/>
  <c r="P3791" i="2"/>
  <c r="Q3791" i="2" s="1"/>
  <c r="S3791" i="2"/>
  <c r="T3791" i="2" s="1"/>
  <c r="V3791" i="2"/>
  <c r="W3791" i="2" s="1"/>
  <c r="M3791" i="2"/>
  <c r="N3791" i="2" s="1"/>
  <c r="P3787" i="2"/>
  <c r="Q3787" i="2" s="1"/>
  <c r="V3787" i="2"/>
  <c r="W3787" i="2" s="1"/>
  <c r="S3787" i="2"/>
  <c r="T3787" i="2" s="1"/>
  <c r="M3787" i="2"/>
  <c r="N3787" i="2" s="1"/>
  <c r="P3782" i="2"/>
  <c r="Q3782" i="2" s="1"/>
  <c r="V3782" i="2"/>
  <c r="W3782" i="2" s="1"/>
  <c r="S3782" i="2"/>
  <c r="T3782" i="2" s="1"/>
  <c r="M3782" i="2"/>
  <c r="N3782" i="2" s="1"/>
  <c r="P3779" i="2"/>
  <c r="Q3779" i="2" s="1"/>
  <c r="V3779" i="2"/>
  <c r="W3779" i="2" s="1"/>
  <c r="S3779" i="2"/>
  <c r="T3779" i="2" s="1"/>
  <c r="M3779" i="2"/>
  <c r="N3779" i="2" s="1"/>
  <c r="P3775" i="2"/>
  <c r="Q3775" i="2" s="1"/>
  <c r="V3775" i="2"/>
  <c r="W3775" i="2" s="1"/>
  <c r="S3775" i="2"/>
  <c r="T3775" i="2" s="1"/>
  <c r="M3775" i="2"/>
  <c r="N3775" i="2" s="1"/>
  <c r="P3771" i="2"/>
  <c r="Q3771" i="2" s="1"/>
  <c r="V3771" i="2"/>
  <c r="W3771" i="2" s="1"/>
  <c r="S3771" i="2"/>
  <c r="T3771" i="2" s="1"/>
  <c r="M3771" i="2"/>
  <c r="N3771" i="2" s="1"/>
  <c r="P3767" i="2"/>
  <c r="Q3767" i="2" s="1"/>
  <c r="V3767" i="2"/>
  <c r="W3767" i="2" s="1"/>
  <c r="S3767" i="2"/>
  <c r="T3767" i="2" s="1"/>
  <c r="M3767" i="2"/>
  <c r="N3767" i="2" s="1"/>
  <c r="P3763" i="2"/>
  <c r="Q3763" i="2" s="1"/>
  <c r="S3763" i="2"/>
  <c r="T3763" i="2" s="1"/>
  <c r="V3763" i="2"/>
  <c r="W3763" i="2" s="1"/>
  <c r="M3763" i="2"/>
  <c r="N3763" i="2" s="1"/>
  <c r="P3759" i="2"/>
  <c r="Q3759" i="2" s="1"/>
  <c r="S3759" i="2"/>
  <c r="T3759" i="2" s="1"/>
  <c r="V3759" i="2"/>
  <c r="W3759" i="2" s="1"/>
  <c r="M3759" i="2"/>
  <c r="N3759" i="2" s="1"/>
  <c r="P3755" i="2"/>
  <c r="Q3755" i="2" s="1"/>
  <c r="S3755" i="2"/>
  <c r="T3755" i="2" s="1"/>
  <c r="V3755" i="2"/>
  <c r="W3755" i="2" s="1"/>
  <c r="M3755" i="2"/>
  <c r="N3755" i="2" s="1"/>
  <c r="P3751" i="2"/>
  <c r="Q3751" i="2" s="1"/>
  <c r="S3751" i="2"/>
  <c r="T3751" i="2" s="1"/>
  <c r="V3751" i="2"/>
  <c r="W3751" i="2" s="1"/>
  <c r="M3751" i="2"/>
  <c r="N3751" i="2" s="1"/>
  <c r="P3747" i="2"/>
  <c r="Q3747" i="2" s="1"/>
  <c r="V3747" i="2"/>
  <c r="W3747" i="2" s="1"/>
  <c r="S3747" i="2"/>
  <c r="T3747" i="2" s="1"/>
  <c r="M3747" i="2"/>
  <c r="N3747" i="2" s="1"/>
  <c r="P3743" i="2"/>
  <c r="Q3743" i="2" s="1"/>
  <c r="S3743" i="2"/>
  <c r="T3743" i="2" s="1"/>
  <c r="V3743" i="2"/>
  <c r="W3743" i="2" s="1"/>
  <c r="M3743" i="2"/>
  <c r="N3743" i="2" s="1"/>
  <c r="P3740" i="2"/>
  <c r="Q3740" i="2" s="1"/>
  <c r="V3740" i="2"/>
  <c r="W3740" i="2" s="1"/>
  <c r="S3740" i="2"/>
  <c r="T3740" i="2" s="1"/>
  <c r="M3740" i="2"/>
  <c r="N3740" i="2" s="1"/>
  <c r="P3736" i="2"/>
  <c r="Q3736" i="2" s="1"/>
  <c r="V3736" i="2"/>
  <c r="W3736" i="2" s="1"/>
  <c r="S3736" i="2"/>
  <c r="T3736" i="2" s="1"/>
  <c r="M3736" i="2"/>
  <c r="N3736" i="2" s="1"/>
  <c r="P3732" i="2"/>
  <c r="Q3732" i="2" s="1"/>
  <c r="V3732" i="2"/>
  <c r="W3732" i="2" s="1"/>
  <c r="S3732" i="2"/>
  <c r="T3732" i="2" s="1"/>
  <c r="M3732" i="2"/>
  <c r="N3732" i="2" s="1"/>
  <c r="P3728" i="2"/>
  <c r="Q3728" i="2" s="1"/>
  <c r="V3728" i="2"/>
  <c r="W3728" i="2" s="1"/>
  <c r="S3728" i="2"/>
  <c r="T3728" i="2" s="1"/>
  <c r="M3728" i="2"/>
  <c r="N3728" i="2" s="1"/>
  <c r="P3724" i="2"/>
  <c r="Q3724" i="2" s="1"/>
  <c r="V3724" i="2"/>
  <c r="W3724" i="2" s="1"/>
  <c r="S3724" i="2"/>
  <c r="T3724" i="2" s="1"/>
  <c r="M3724" i="2"/>
  <c r="N3724" i="2" s="1"/>
  <c r="P3720" i="2"/>
  <c r="Q3720" i="2" s="1"/>
  <c r="V3720" i="2"/>
  <c r="W3720" i="2" s="1"/>
  <c r="M3720" i="2"/>
  <c r="N3720" i="2" s="1"/>
  <c r="S3720" i="2"/>
  <c r="T3720" i="2" s="1"/>
  <c r="P3716" i="2"/>
  <c r="Q3716" i="2" s="1"/>
  <c r="V3716" i="2"/>
  <c r="W3716" i="2" s="1"/>
  <c r="S3716" i="2"/>
  <c r="T3716" i="2" s="1"/>
  <c r="M3716" i="2"/>
  <c r="N3716" i="2" s="1"/>
  <c r="P3712" i="2"/>
  <c r="Q3712" i="2" s="1"/>
  <c r="V3712" i="2"/>
  <c r="W3712" i="2" s="1"/>
  <c r="S3712" i="2"/>
  <c r="T3712" i="2" s="1"/>
  <c r="M3712" i="2"/>
  <c r="N3712" i="2" s="1"/>
  <c r="P3708" i="2"/>
  <c r="Q3708" i="2" s="1"/>
  <c r="V3708" i="2"/>
  <c r="W3708" i="2" s="1"/>
  <c r="S3708" i="2"/>
  <c r="T3708" i="2" s="1"/>
  <c r="M3708" i="2"/>
  <c r="N3708" i="2" s="1"/>
  <c r="P3704" i="2"/>
  <c r="Q3704" i="2" s="1"/>
  <c r="V3704" i="2"/>
  <c r="W3704" i="2" s="1"/>
  <c r="M3704" i="2"/>
  <c r="N3704" i="2" s="1"/>
  <c r="S3704" i="2"/>
  <c r="T3704" i="2" s="1"/>
  <c r="P3700" i="2"/>
  <c r="Q3700" i="2" s="1"/>
  <c r="V3700" i="2"/>
  <c r="W3700" i="2" s="1"/>
  <c r="M3700" i="2"/>
  <c r="N3700" i="2" s="1"/>
  <c r="S3700" i="2"/>
  <c r="T3700" i="2" s="1"/>
  <c r="P3696" i="2"/>
  <c r="Q3696" i="2" s="1"/>
  <c r="V3696" i="2"/>
  <c r="W3696" i="2" s="1"/>
  <c r="S3696" i="2"/>
  <c r="T3696" i="2" s="1"/>
  <c r="M3696" i="2"/>
  <c r="N3696" i="2" s="1"/>
  <c r="P3693" i="2"/>
  <c r="Q3693" i="2" s="1"/>
  <c r="S3693" i="2"/>
  <c r="T3693" i="2" s="1"/>
  <c r="V3693" i="2"/>
  <c r="W3693" i="2" s="1"/>
  <c r="M3693" i="2"/>
  <c r="N3693" i="2" s="1"/>
  <c r="P3686" i="2"/>
  <c r="Q3686" i="2" s="1"/>
  <c r="V3686" i="2"/>
  <c r="W3686" i="2" s="1"/>
  <c r="M3686" i="2"/>
  <c r="N3686" i="2" s="1"/>
  <c r="S3686" i="2"/>
  <c r="T3686" i="2" s="1"/>
  <c r="P3682" i="2"/>
  <c r="Q3682" i="2" s="1"/>
  <c r="V3682" i="2"/>
  <c r="W3682" i="2" s="1"/>
  <c r="M3682" i="2"/>
  <c r="N3682" i="2" s="1"/>
  <c r="S3682" i="2"/>
  <c r="T3682" i="2" s="1"/>
  <c r="P3678" i="2"/>
  <c r="Q3678" i="2" s="1"/>
  <c r="V3678" i="2"/>
  <c r="W3678" i="2" s="1"/>
  <c r="S3678" i="2"/>
  <c r="T3678" i="2" s="1"/>
  <c r="M3678" i="2"/>
  <c r="N3678" i="2" s="1"/>
  <c r="P3673" i="2"/>
  <c r="Q3673" i="2" s="1"/>
  <c r="V3673" i="2"/>
  <c r="W3673" i="2" s="1"/>
  <c r="S3673" i="2"/>
  <c r="T3673" i="2" s="1"/>
  <c r="M3673" i="2"/>
  <c r="N3673" i="2" s="1"/>
  <c r="P3665" i="2"/>
  <c r="Q3665" i="2" s="1"/>
  <c r="V3665" i="2"/>
  <c r="W3665" i="2" s="1"/>
  <c r="S3665" i="2"/>
  <c r="T3665" i="2" s="1"/>
  <c r="M3665" i="2"/>
  <c r="N3665" i="2" s="1"/>
  <c r="P3661" i="2"/>
  <c r="Q3661" i="2" s="1"/>
  <c r="V3661" i="2"/>
  <c r="W3661" i="2" s="1"/>
  <c r="S3661" i="2"/>
  <c r="T3661" i="2" s="1"/>
  <c r="M3661" i="2"/>
  <c r="N3661" i="2" s="1"/>
  <c r="P3657" i="2"/>
  <c r="Q3657" i="2" s="1"/>
  <c r="V3657" i="2"/>
  <c r="W3657" i="2" s="1"/>
  <c r="S3657" i="2"/>
  <c r="T3657" i="2" s="1"/>
  <c r="M3657" i="2"/>
  <c r="N3657" i="2" s="1"/>
  <c r="P3652" i="2"/>
  <c r="Q3652" i="2" s="1"/>
  <c r="V3652" i="2"/>
  <c r="W3652" i="2" s="1"/>
  <c r="S3652" i="2"/>
  <c r="T3652" i="2" s="1"/>
  <c r="M3652" i="2"/>
  <c r="N3652" i="2" s="1"/>
  <c r="P3648" i="2"/>
  <c r="Q3648" i="2" s="1"/>
  <c r="V3648" i="2"/>
  <c r="W3648" i="2" s="1"/>
  <c r="S3648" i="2"/>
  <c r="T3648" i="2" s="1"/>
  <c r="M3648" i="2"/>
  <c r="N3648" i="2" s="1"/>
  <c r="P3643" i="2"/>
  <c r="Q3643" i="2" s="1"/>
  <c r="S3643" i="2"/>
  <c r="T3643" i="2" s="1"/>
  <c r="V3643" i="2"/>
  <c r="W3643" i="2" s="1"/>
  <c r="M3643" i="2"/>
  <c r="N3643" i="2" s="1"/>
  <c r="P3639" i="2"/>
  <c r="Q3639" i="2" s="1"/>
  <c r="V3639" i="2"/>
  <c r="W3639" i="2" s="1"/>
  <c r="S3639" i="2"/>
  <c r="T3639" i="2" s="1"/>
  <c r="M3639" i="2"/>
  <c r="N3639" i="2" s="1"/>
  <c r="P3635" i="2"/>
  <c r="Q3635" i="2" s="1"/>
  <c r="V3635" i="2"/>
  <c r="W3635" i="2" s="1"/>
  <c r="S3635" i="2"/>
  <c r="T3635" i="2" s="1"/>
  <c r="M3635" i="2"/>
  <c r="N3635" i="2" s="1"/>
  <c r="P3631" i="2"/>
  <c r="Q3631" i="2" s="1"/>
  <c r="V3631" i="2"/>
  <c r="W3631" i="2" s="1"/>
  <c r="S3631" i="2"/>
  <c r="T3631" i="2" s="1"/>
  <c r="M3631" i="2"/>
  <c r="N3631" i="2" s="1"/>
  <c r="P3615" i="2"/>
  <c r="Q3615" i="2" s="1"/>
  <c r="V3615" i="2"/>
  <c r="W3615" i="2" s="1"/>
  <c r="S3615" i="2"/>
  <c r="T3615" i="2" s="1"/>
  <c r="M3615" i="2"/>
  <c r="N3615" i="2" s="1"/>
  <c r="P3607" i="2"/>
  <c r="Q3607" i="2" s="1"/>
  <c r="M3607" i="2"/>
  <c r="N3607" i="2" s="1"/>
  <c r="S3607" i="2"/>
  <c r="T3607" i="2" s="1"/>
  <c r="V3607" i="2"/>
  <c r="W3607" i="2" s="1"/>
  <c r="V3602" i="2"/>
  <c r="W3602" i="2" s="1"/>
  <c r="P3602" i="2"/>
  <c r="Q3602" i="2" s="1"/>
  <c r="S3602" i="2"/>
  <c r="T3602" i="2" s="1"/>
  <c r="M3602" i="2"/>
  <c r="N3602" i="2" s="1"/>
  <c r="V3598" i="2"/>
  <c r="W3598" i="2" s="1"/>
  <c r="P3598" i="2"/>
  <c r="Q3598" i="2" s="1"/>
  <c r="S3598" i="2"/>
  <c r="T3598" i="2" s="1"/>
  <c r="M3598" i="2"/>
  <c r="N3598" i="2" s="1"/>
  <c r="V3594" i="2"/>
  <c r="W3594" i="2" s="1"/>
  <c r="P3594" i="2"/>
  <c r="Q3594" i="2" s="1"/>
  <c r="S3594" i="2"/>
  <c r="T3594" i="2" s="1"/>
  <c r="M3594" i="2"/>
  <c r="N3594" i="2" s="1"/>
  <c r="V3590" i="2"/>
  <c r="W3590" i="2" s="1"/>
  <c r="P3590" i="2"/>
  <c r="Q3590" i="2" s="1"/>
  <c r="S3590" i="2"/>
  <c r="T3590" i="2" s="1"/>
  <c r="M3590" i="2"/>
  <c r="N3590" i="2" s="1"/>
  <c r="V3586" i="2"/>
  <c r="W3586" i="2" s="1"/>
  <c r="P3586" i="2"/>
  <c r="Q3586" i="2" s="1"/>
  <c r="S3586" i="2"/>
  <c r="T3586" i="2" s="1"/>
  <c r="M3586" i="2"/>
  <c r="N3586" i="2" s="1"/>
  <c r="V3581" i="2"/>
  <c r="W3581" i="2" s="1"/>
  <c r="P3581" i="2"/>
  <c r="Q3581" i="2" s="1"/>
  <c r="S3581" i="2"/>
  <c r="T3581" i="2" s="1"/>
  <c r="M3581" i="2"/>
  <c r="N3581" i="2" s="1"/>
  <c r="V3574" i="2"/>
  <c r="W3574" i="2" s="1"/>
  <c r="P3574" i="2"/>
  <c r="Q3574" i="2" s="1"/>
  <c r="S3574" i="2"/>
  <c r="T3574" i="2" s="1"/>
  <c r="M3574" i="2"/>
  <c r="N3574" i="2" s="1"/>
  <c r="V3564" i="2"/>
  <c r="W3564" i="2" s="1"/>
  <c r="P3564" i="2"/>
  <c r="Q3564" i="2" s="1"/>
  <c r="M3564" i="2"/>
  <c r="N3564" i="2" s="1"/>
  <c r="S3564" i="2"/>
  <c r="T3564" i="2" s="1"/>
  <c r="V3560" i="2"/>
  <c r="W3560" i="2" s="1"/>
  <c r="P3560" i="2"/>
  <c r="Q3560" i="2" s="1"/>
  <c r="M3560" i="2"/>
  <c r="N3560" i="2" s="1"/>
  <c r="S3560" i="2"/>
  <c r="T3560" i="2" s="1"/>
  <c r="V3555" i="2"/>
  <c r="W3555" i="2" s="1"/>
  <c r="P3555" i="2"/>
  <c r="Q3555" i="2" s="1"/>
  <c r="M3555" i="2"/>
  <c r="N3555" i="2" s="1"/>
  <c r="S3555" i="2"/>
  <c r="T3555" i="2" s="1"/>
  <c r="V3551" i="2"/>
  <c r="W3551" i="2" s="1"/>
  <c r="P3551" i="2"/>
  <c r="Q3551" i="2" s="1"/>
  <c r="M3551" i="2"/>
  <c r="N3551" i="2" s="1"/>
  <c r="S3551" i="2"/>
  <c r="T3551" i="2" s="1"/>
  <c r="V3547" i="2"/>
  <c r="W3547" i="2" s="1"/>
  <c r="P3547" i="2"/>
  <c r="Q3547" i="2" s="1"/>
  <c r="M3547" i="2"/>
  <c r="N3547" i="2" s="1"/>
  <c r="S3547" i="2"/>
  <c r="T3547" i="2" s="1"/>
  <c r="V3543" i="2"/>
  <c r="W3543" i="2" s="1"/>
  <c r="P3543" i="2"/>
  <c r="Q3543" i="2" s="1"/>
  <c r="M3543" i="2"/>
  <c r="N3543" i="2" s="1"/>
  <c r="S3543" i="2"/>
  <c r="T3543" i="2" s="1"/>
  <c r="V3536" i="2"/>
  <c r="W3536" i="2" s="1"/>
  <c r="P3536" i="2"/>
  <c r="Q3536" i="2" s="1"/>
  <c r="M3536" i="2"/>
  <c r="N3536" i="2" s="1"/>
  <c r="S3536" i="2"/>
  <c r="T3536" i="2" s="1"/>
  <c r="V3531" i="2"/>
  <c r="W3531" i="2" s="1"/>
  <c r="P3531" i="2"/>
  <c r="Q3531" i="2" s="1"/>
  <c r="S3531" i="2"/>
  <c r="T3531" i="2" s="1"/>
  <c r="M3531" i="2"/>
  <c r="N3531" i="2" s="1"/>
  <c r="V3527" i="2"/>
  <c r="W3527" i="2" s="1"/>
  <c r="P3527" i="2"/>
  <c r="Q3527" i="2" s="1"/>
  <c r="S3527" i="2"/>
  <c r="T3527" i="2" s="1"/>
  <c r="M3527" i="2"/>
  <c r="N3527" i="2" s="1"/>
  <c r="V3523" i="2"/>
  <c r="W3523" i="2" s="1"/>
  <c r="P3523" i="2"/>
  <c r="Q3523" i="2" s="1"/>
  <c r="S3523" i="2"/>
  <c r="T3523" i="2" s="1"/>
  <c r="M3523" i="2"/>
  <c r="N3523" i="2" s="1"/>
  <c r="V3519" i="2"/>
  <c r="W3519" i="2" s="1"/>
  <c r="P3519" i="2"/>
  <c r="Q3519" i="2" s="1"/>
  <c r="S3519" i="2"/>
  <c r="T3519" i="2" s="1"/>
  <c r="M3519" i="2"/>
  <c r="N3519" i="2" s="1"/>
  <c r="V3515" i="2"/>
  <c r="W3515" i="2" s="1"/>
  <c r="P3515" i="2"/>
  <c r="Q3515" i="2" s="1"/>
  <c r="S3515" i="2"/>
  <c r="T3515" i="2" s="1"/>
  <c r="M3515" i="2"/>
  <c r="N3515" i="2" s="1"/>
  <c r="V3511" i="2"/>
  <c r="W3511" i="2" s="1"/>
  <c r="P3511" i="2"/>
  <c r="Q3511" i="2" s="1"/>
  <c r="S3511" i="2"/>
  <c r="T3511" i="2" s="1"/>
  <c r="M3511" i="2"/>
  <c r="N3511" i="2" s="1"/>
  <c r="V3507" i="2"/>
  <c r="W3507" i="2" s="1"/>
  <c r="P3507" i="2"/>
  <c r="Q3507" i="2" s="1"/>
  <c r="S3507" i="2"/>
  <c r="T3507" i="2" s="1"/>
  <c r="M3507" i="2"/>
  <c r="N3507" i="2" s="1"/>
  <c r="V3503" i="2"/>
  <c r="W3503" i="2" s="1"/>
  <c r="P3503" i="2"/>
  <c r="Q3503" i="2" s="1"/>
  <c r="S3503" i="2"/>
  <c r="T3503" i="2" s="1"/>
  <c r="M3503" i="2"/>
  <c r="N3503" i="2" s="1"/>
  <c r="V3499" i="2"/>
  <c r="W3499" i="2" s="1"/>
  <c r="P3499" i="2"/>
  <c r="Q3499" i="2" s="1"/>
  <c r="S3499" i="2"/>
  <c r="T3499" i="2" s="1"/>
  <c r="M3499" i="2"/>
  <c r="N3499" i="2" s="1"/>
  <c r="V3495" i="2"/>
  <c r="W3495" i="2" s="1"/>
  <c r="P3495" i="2"/>
  <c r="Q3495" i="2" s="1"/>
  <c r="S3495" i="2"/>
  <c r="T3495" i="2" s="1"/>
  <c r="M3495" i="2"/>
  <c r="N3495" i="2" s="1"/>
  <c r="V3491" i="2"/>
  <c r="W3491" i="2" s="1"/>
  <c r="P3491" i="2"/>
  <c r="Q3491" i="2" s="1"/>
  <c r="S3491" i="2"/>
  <c r="T3491" i="2" s="1"/>
  <c r="M3491" i="2"/>
  <c r="N3491" i="2" s="1"/>
  <c r="V3487" i="2"/>
  <c r="W3487" i="2" s="1"/>
  <c r="P3487" i="2"/>
  <c r="Q3487" i="2" s="1"/>
  <c r="S3487" i="2"/>
  <c r="T3487" i="2" s="1"/>
  <c r="M3487" i="2"/>
  <c r="N3487" i="2" s="1"/>
  <c r="S3483" i="2"/>
  <c r="T3483" i="2" s="1"/>
  <c r="P3483" i="2"/>
  <c r="Q3483" i="2" s="1"/>
  <c r="M3483" i="2"/>
  <c r="N3483" i="2" s="1"/>
  <c r="V3483" i="2"/>
  <c r="W3483" i="2" s="1"/>
  <c r="S3479" i="2"/>
  <c r="T3479" i="2" s="1"/>
  <c r="P3479" i="2"/>
  <c r="Q3479" i="2" s="1"/>
  <c r="M3479" i="2"/>
  <c r="N3479" i="2" s="1"/>
  <c r="V3479" i="2"/>
  <c r="W3479" i="2" s="1"/>
  <c r="S3475" i="2"/>
  <c r="T3475" i="2" s="1"/>
  <c r="P3475" i="2"/>
  <c r="Q3475" i="2" s="1"/>
  <c r="M3475" i="2"/>
  <c r="N3475" i="2" s="1"/>
  <c r="V3475" i="2"/>
  <c r="W3475" i="2" s="1"/>
  <c r="S3471" i="2"/>
  <c r="T3471" i="2" s="1"/>
  <c r="P3471" i="2"/>
  <c r="Q3471" i="2" s="1"/>
  <c r="M3471" i="2"/>
  <c r="N3471" i="2" s="1"/>
  <c r="V3471" i="2"/>
  <c r="W3471" i="2" s="1"/>
  <c r="S3467" i="2"/>
  <c r="T3467" i="2" s="1"/>
  <c r="M3467" i="2"/>
  <c r="N3467" i="2" s="1"/>
  <c r="V3467" i="2"/>
  <c r="W3467" i="2" s="1"/>
  <c r="P3467" i="2"/>
  <c r="Q3467" i="2" s="1"/>
  <c r="S3463" i="2"/>
  <c r="T3463" i="2" s="1"/>
  <c r="M3463" i="2"/>
  <c r="N3463" i="2" s="1"/>
  <c r="V3463" i="2"/>
  <c r="W3463" i="2" s="1"/>
  <c r="P3463" i="2"/>
  <c r="Q3463" i="2" s="1"/>
  <c r="S3459" i="2"/>
  <c r="T3459" i="2" s="1"/>
  <c r="M3459" i="2"/>
  <c r="N3459" i="2" s="1"/>
  <c r="V3459" i="2"/>
  <c r="W3459" i="2" s="1"/>
  <c r="P3459" i="2"/>
  <c r="Q3459" i="2" s="1"/>
  <c r="S3455" i="2"/>
  <c r="T3455" i="2" s="1"/>
  <c r="M3455" i="2"/>
  <c r="N3455" i="2" s="1"/>
  <c r="V3455" i="2"/>
  <c r="W3455" i="2" s="1"/>
  <c r="P3455" i="2"/>
  <c r="Q3455" i="2" s="1"/>
  <c r="S3451" i="2"/>
  <c r="T3451" i="2" s="1"/>
  <c r="M3451" i="2"/>
  <c r="N3451" i="2" s="1"/>
  <c r="V3451" i="2"/>
  <c r="W3451" i="2" s="1"/>
  <c r="P3451" i="2"/>
  <c r="Q3451" i="2" s="1"/>
  <c r="S3447" i="2"/>
  <c r="T3447" i="2" s="1"/>
  <c r="M3447" i="2"/>
  <c r="N3447" i="2" s="1"/>
  <c r="V3447" i="2"/>
  <c r="W3447" i="2" s="1"/>
  <c r="P3447" i="2"/>
  <c r="Q3447" i="2" s="1"/>
  <c r="S3443" i="2"/>
  <c r="T3443" i="2" s="1"/>
  <c r="M3443" i="2"/>
  <c r="N3443" i="2" s="1"/>
  <c r="V3443" i="2"/>
  <c r="W3443" i="2" s="1"/>
  <c r="P3443" i="2"/>
  <c r="Q3443" i="2" s="1"/>
  <c r="S3439" i="2"/>
  <c r="T3439" i="2" s="1"/>
  <c r="M3439" i="2"/>
  <c r="N3439" i="2" s="1"/>
  <c r="V3439" i="2"/>
  <c r="W3439" i="2" s="1"/>
  <c r="P3439" i="2"/>
  <c r="Q3439" i="2" s="1"/>
  <c r="S3435" i="2"/>
  <c r="T3435" i="2" s="1"/>
  <c r="M3435" i="2"/>
  <c r="N3435" i="2" s="1"/>
  <c r="V3435" i="2"/>
  <c r="W3435" i="2" s="1"/>
  <c r="P3435" i="2"/>
  <c r="Q3435" i="2" s="1"/>
  <c r="S3431" i="2"/>
  <c r="T3431" i="2" s="1"/>
  <c r="M3431" i="2"/>
  <c r="N3431" i="2" s="1"/>
  <c r="V3431" i="2"/>
  <c r="W3431" i="2" s="1"/>
  <c r="P3431" i="2"/>
  <c r="Q3431" i="2" s="1"/>
  <c r="S3427" i="2"/>
  <c r="T3427" i="2" s="1"/>
  <c r="M3427" i="2"/>
  <c r="N3427" i="2" s="1"/>
  <c r="V3427" i="2"/>
  <c r="W3427" i="2" s="1"/>
  <c r="P3427" i="2"/>
  <c r="Q3427" i="2" s="1"/>
  <c r="S3423" i="2"/>
  <c r="T3423" i="2" s="1"/>
  <c r="M3423" i="2"/>
  <c r="N3423" i="2" s="1"/>
  <c r="V3423" i="2"/>
  <c r="W3423" i="2" s="1"/>
  <c r="P3423" i="2"/>
  <c r="Q3423" i="2" s="1"/>
  <c r="S3419" i="2"/>
  <c r="T3419" i="2" s="1"/>
  <c r="M3419" i="2"/>
  <c r="N3419" i="2" s="1"/>
  <c r="V3419" i="2"/>
  <c r="W3419" i="2" s="1"/>
  <c r="P3419" i="2"/>
  <c r="Q3419" i="2" s="1"/>
  <c r="S3415" i="2"/>
  <c r="T3415" i="2" s="1"/>
  <c r="M3415" i="2"/>
  <c r="N3415" i="2" s="1"/>
  <c r="V3415" i="2"/>
  <c r="W3415" i="2" s="1"/>
  <c r="P3415" i="2"/>
  <c r="Q3415" i="2" s="1"/>
  <c r="V3340" i="2"/>
  <c r="W3340" i="2" s="1"/>
  <c r="P3340" i="2"/>
  <c r="Q3340" i="2" s="1"/>
  <c r="S3340" i="2"/>
  <c r="T3340" i="2" s="1"/>
  <c r="M3340" i="2"/>
  <c r="N3340" i="2" s="1"/>
  <c r="V3336" i="2"/>
  <c r="W3336" i="2" s="1"/>
  <c r="P3336" i="2"/>
  <c r="Q3336" i="2" s="1"/>
  <c r="S3336" i="2"/>
  <c r="T3336" i="2" s="1"/>
  <c r="M3336" i="2"/>
  <c r="N3336" i="2" s="1"/>
  <c r="V3332" i="2"/>
  <c r="W3332" i="2" s="1"/>
  <c r="P3332" i="2"/>
  <c r="Q3332" i="2" s="1"/>
  <c r="S3332" i="2"/>
  <c r="T3332" i="2" s="1"/>
  <c r="M3332" i="2"/>
  <c r="N3332" i="2" s="1"/>
  <c r="V3328" i="2"/>
  <c r="W3328" i="2" s="1"/>
  <c r="P3328" i="2"/>
  <c r="Q3328" i="2" s="1"/>
  <c r="S3328" i="2"/>
  <c r="T3328" i="2" s="1"/>
  <c r="M3328" i="2"/>
  <c r="N3328" i="2" s="1"/>
  <c r="V3324" i="2"/>
  <c r="W3324" i="2" s="1"/>
  <c r="P3324" i="2"/>
  <c r="Q3324" i="2" s="1"/>
  <c r="S3324" i="2"/>
  <c r="T3324" i="2" s="1"/>
  <c r="M3324" i="2"/>
  <c r="N3324" i="2" s="1"/>
  <c r="P3219" i="2"/>
  <c r="Q3219" i="2" s="1"/>
  <c r="S3219" i="2"/>
  <c r="T3219" i="2" s="1"/>
  <c r="V3219" i="2"/>
  <c r="W3219" i="2" s="1"/>
  <c r="M3219" i="2"/>
  <c r="N3219" i="2" s="1"/>
  <c r="P3215" i="2"/>
  <c r="Q3215" i="2" s="1"/>
  <c r="S3215" i="2"/>
  <c r="T3215" i="2" s="1"/>
  <c r="V3215" i="2"/>
  <c r="W3215" i="2" s="1"/>
  <c r="M3215" i="2"/>
  <c r="N3215" i="2" s="1"/>
  <c r="P3211" i="2"/>
  <c r="Q3211" i="2" s="1"/>
  <c r="V3211" i="2"/>
  <c r="W3211" i="2" s="1"/>
  <c r="S3211" i="2"/>
  <c r="T3211" i="2" s="1"/>
  <c r="M3211" i="2"/>
  <c r="N3211" i="2" s="1"/>
  <c r="P3207" i="2"/>
  <c r="Q3207" i="2" s="1"/>
  <c r="V3207" i="2"/>
  <c r="W3207" i="2" s="1"/>
  <c r="S3207" i="2"/>
  <c r="T3207" i="2" s="1"/>
  <c r="M3207" i="2"/>
  <c r="N3207" i="2" s="1"/>
  <c r="P3197" i="2"/>
  <c r="Q3197" i="2" s="1"/>
  <c r="V3197" i="2"/>
  <c r="W3197" i="2" s="1"/>
  <c r="S3197" i="2"/>
  <c r="T3197" i="2" s="1"/>
  <c r="M3197" i="2"/>
  <c r="N3197" i="2" s="1"/>
  <c r="P3170" i="2"/>
  <c r="Q3170" i="2" s="1"/>
  <c r="V3170" i="2"/>
  <c r="W3170" i="2" s="1"/>
  <c r="S3170" i="2"/>
  <c r="T3170" i="2" s="1"/>
  <c r="M3170" i="2"/>
  <c r="N3170" i="2" s="1"/>
  <c r="P3166" i="2"/>
  <c r="Q3166" i="2" s="1"/>
  <c r="V3166" i="2"/>
  <c r="W3166" i="2" s="1"/>
  <c r="S3166" i="2"/>
  <c r="T3166" i="2" s="1"/>
  <c r="M3166" i="2"/>
  <c r="N3166" i="2" s="1"/>
  <c r="P3159" i="2"/>
  <c r="Q3159" i="2" s="1"/>
  <c r="V3159" i="2"/>
  <c r="W3159" i="2" s="1"/>
  <c r="S3159" i="2"/>
  <c r="T3159" i="2" s="1"/>
  <c r="M3159" i="2"/>
  <c r="N3159" i="2" s="1"/>
  <c r="P3155" i="2"/>
  <c r="Q3155" i="2" s="1"/>
  <c r="S3155" i="2"/>
  <c r="T3155" i="2" s="1"/>
  <c r="V3155" i="2"/>
  <c r="W3155" i="2" s="1"/>
  <c r="M3155" i="2"/>
  <c r="N3155" i="2" s="1"/>
  <c r="P3" i="2"/>
  <c r="Q3" i="2" s="1"/>
  <c r="V3" i="2"/>
  <c r="W3" i="2" s="1"/>
  <c r="S3" i="2"/>
  <c r="T3" i="2" s="1"/>
  <c r="N3" i="2"/>
  <c r="M16" i="2"/>
  <c r="N16" i="2" s="1"/>
  <c r="V16" i="2"/>
  <c r="W16" i="2" s="1"/>
  <c r="S16" i="2"/>
  <c r="T16" i="2" s="1"/>
  <c r="P16" i="2"/>
  <c r="Q16" i="2" s="1"/>
  <c r="P12" i="2"/>
  <c r="Q12" i="2" s="1"/>
  <c r="M12" i="2"/>
  <c r="N12" i="2" s="1"/>
  <c r="V12" i="2"/>
  <c r="W12" i="2" s="1"/>
  <c r="S12" i="2"/>
  <c r="T12" i="2" s="1"/>
  <c r="P8" i="2"/>
  <c r="Q8" i="2" s="1"/>
  <c r="M8" i="2"/>
  <c r="N8" i="2" s="1"/>
  <c r="V8" i="2"/>
  <c r="W8" i="2" s="1"/>
  <c r="S8" i="2"/>
  <c r="T8" i="2" s="1"/>
  <c r="P4" i="2"/>
  <c r="Q4" i="2" s="1"/>
  <c r="M4" i="2"/>
  <c r="N4" i="2" s="1"/>
  <c r="V4" i="2"/>
  <c r="W4" i="2" s="1"/>
  <c r="S4" i="2"/>
  <c r="T4" i="2" s="1"/>
  <c r="P4579" i="2"/>
  <c r="Q4579" i="2" s="1"/>
  <c r="V4579" i="2"/>
  <c r="W4579" i="2" s="1"/>
  <c r="S4579" i="2"/>
  <c r="T4579" i="2" s="1"/>
  <c r="M4579" i="2"/>
  <c r="N4579" i="2" s="1"/>
  <c r="P4575" i="2"/>
  <c r="Q4575" i="2" s="1"/>
  <c r="V4575" i="2"/>
  <c r="W4575" i="2" s="1"/>
  <c r="S4575" i="2"/>
  <c r="T4575" i="2" s="1"/>
  <c r="M4575" i="2"/>
  <c r="N4575" i="2" s="1"/>
  <c r="P4571" i="2"/>
  <c r="Q4571" i="2" s="1"/>
  <c r="V4571" i="2"/>
  <c r="W4571" i="2" s="1"/>
  <c r="S4571" i="2"/>
  <c r="T4571" i="2" s="1"/>
  <c r="M4571" i="2"/>
  <c r="N4571" i="2" s="1"/>
  <c r="P4567" i="2"/>
  <c r="Q4567" i="2" s="1"/>
  <c r="V4567" i="2"/>
  <c r="W4567" i="2" s="1"/>
  <c r="S4567" i="2"/>
  <c r="T4567" i="2" s="1"/>
  <c r="M4567" i="2"/>
  <c r="N4567" i="2" s="1"/>
  <c r="P4563" i="2"/>
  <c r="Q4563" i="2" s="1"/>
  <c r="V4563" i="2"/>
  <c r="W4563" i="2" s="1"/>
  <c r="M4563" i="2"/>
  <c r="N4563" i="2" s="1"/>
  <c r="S4563" i="2"/>
  <c r="T4563" i="2" s="1"/>
  <c r="P4559" i="2"/>
  <c r="Q4559" i="2" s="1"/>
  <c r="V4559" i="2"/>
  <c r="W4559" i="2" s="1"/>
  <c r="S4559" i="2"/>
  <c r="T4559" i="2" s="1"/>
  <c r="M4559" i="2"/>
  <c r="N4559" i="2" s="1"/>
  <c r="P4555" i="2"/>
  <c r="Q4555" i="2" s="1"/>
  <c r="V4555" i="2"/>
  <c r="W4555" i="2" s="1"/>
  <c r="M4555" i="2"/>
  <c r="N4555" i="2" s="1"/>
  <c r="S4555" i="2"/>
  <c r="T4555" i="2" s="1"/>
  <c r="P4551" i="2"/>
  <c r="Q4551" i="2" s="1"/>
  <c r="V4551" i="2"/>
  <c r="W4551" i="2" s="1"/>
  <c r="S4551" i="2"/>
  <c r="T4551" i="2" s="1"/>
  <c r="M4551" i="2"/>
  <c r="N4551" i="2" s="1"/>
  <c r="P4547" i="2"/>
  <c r="Q4547" i="2" s="1"/>
  <c r="V4547" i="2"/>
  <c r="W4547" i="2" s="1"/>
  <c r="S4547" i="2"/>
  <c r="T4547" i="2" s="1"/>
  <c r="M4547" i="2"/>
  <c r="N4547" i="2" s="1"/>
  <c r="P4542" i="2"/>
  <c r="Q4542" i="2" s="1"/>
  <c r="V4542" i="2"/>
  <c r="W4542" i="2" s="1"/>
  <c r="S4542" i="2"/>
  <c r="T4542" i="2" s="1"/>
  <c r="M4542" i="2"/>
  <c r="N4542" i="2" s="1"/>
  <c r="P4538" i="2"/>
  <c r="Q4538" i="2" s="1"/>
  <c r="V4538" i="2"/>
  <c r="W4538" i="2" s="1"/>
  <c r="S4538" i="2"/>
  <c r="T4538" i="2" s="1"/>
  <c r="M4538" i="2"/>
  <c r="N4538" i="2" s="1"/>
  <c r="P4533" i="2"/>
  <c r="Q4533" i="2" s="1"/>
  <c r="S4533" i="2"/>
  <c r="T4533" i="2" s="1"/>
  <c r="V4533" i="2"/>
  <c r="W4533" i="2" s="1"/>
  <c r="M4533" i="2"/>
  <c r="N4533" i="2" s="1"/>
  <c r="P4525" i="2"/>
  <c r="Q4525" i="2" s="1"/>
  <c r="V4525" i="2"/>
  <c r="W4525" i="2" s="1"/>
  <c r="S4525" i="2"/>
  <c r="T4525" i="2" s="1"/>
  <c r="M4525" i="2"/>
  <c r="N4525" i="2" s="1"/>
  <c r="P4522" i="2"/>
  <c r="Q4522" i="2" s="1"/>
  <c r="V4522" i="2"/>
  <c r="W4522" i="2" s="1"/>
  <c r="S4522" i="2"/>
  <c r="T4522" i="2" s="1"/>
  <c r="M4522" i="2"/>
  <c r="N4522" i="2" s="1"/>
  <c r="P4518" i="2"/>
  <c r="Q4518" i="2" s="1"/>
  <c r="V4518" i="2"/>
  <c r="W4518" i="2" s="1"/>
  <c r="S4518" i="2"/>
  <c r="T4518" i="2" s="1"/>
  <c r="M4518" i="2"/>
  <c r="N4518" i="2" s="1"/>
  <c r="P4514" i="2"/>
  <c r="Q4514" i="2" s="1"/>
  <c r="V4514" i="2"/>
  <c r="W4514" i="2" s="1"/>
  <c r="S4514" i="2"/>
  <c r="T4514" i="2" s="1"/>
  <c r="M4514" i="2"/>
  <c r="N4514" i="2" s="1"/>
  <c r="P4507" i="2"/>
  <c r="Q4507" i="2" s="1"/>
  <c r="V4507" i="2"/>
  <c r="W4507" i="2" s="1"/>
  <c r="S4507" i="2"/>
  <c r="T4507" i="2" s="1"/>
  <c r="M4507" i="2"/>
  <c r="N4507" i="2" s="1"/>
  <c r="P4498" i="2"/>
  <c r="Q4498" i="2" s="1"/>
  <c r="V4498" i="2"/>
  <c r="W4498" i="2" s="1"/>
  <c r="S4498" i="2"/>
  <c r="T4498" i="2" s="1"/>
  <c r="M4498" i="2"/>
  <c r="N4498" i="2" s="1"/>
  <c r="P4494" i="2"/>
  <c r="Q4494" i="2" s="1"/>
  <c r="V4494" i="2"/>
  <c r="W4494" i="2" s="1"/>
  <c r="M4494" i="2"/>
  <c r="N4494" i="2" s="1"/>
  <c r="S4494" i="2"/>
  <c r="T4494" i="2" s="1"/>
  <c r="P4490" i="2"/>
  <c r="Q4490" i="2" s="1"/>
  <c r="V4490" i="2"/>
  <c r="W4490" i="2" s="1"/>
  <c r="S4490" i="2"/>
  <c r="T4490" i="2" s="1"/>
  <c r="M4490" i="2"/>
  <c r="N4490" i="2" s="1"/>
  <c r="P4486" i="2"/>
  <c r="Q4486" i="2" s="1"/>
  <c r="V4486" i="2"/>
  <c r="W4486" i="2" s="1"/>
  <c r="S4486" i="2"/>
  <c r="T4486" i="2" s="1"/>
  <c r="M4486" i="2"/>
  <c r="N4486" i="2" s="1"/>
  <c r="P4484" i="2"/>
  <c r="Q4484" i="2" s="1"/>
  <c r="V4484" i="2"/>
  <c r="W4484" i="2" s="1"/>
  <c r="S4484" i="2"/>
  <c r="T4484" i="2" s="1"/>
  <c r="M4484" i="2"/>
  <c r="N4484" i="2" s="1"/>
  <c r="P4480" i="2"/>
  <c r="Q4480" i="2" s="1"/>
  <c r="V4480" i="2"/>
  <c r="W4480" i="2" s="1"/>
  <c r="M4480" i="2"/>
  <c r="N4480" i="2" s="1"/>
  <c r="S4480" i="2"/>
  <c r="T4480" i="2" s="1"/>
  <c r="P4476" i="2"/>
  <c r="Q4476" i="2" s="1"/>
  <c r="V4476" i="2"/>
  <c r="W4476" i="2" s="1"/>
  <c r="M4476" i="2"/>
  <c r="N4476" i="2" s="1"/>
  <c r="S4476" i="2"/>
  <c r="T4476" i="2" s="1"/>
  <c r="P4472" i="2"/>
  <c r="Q4472" i="2" s="1"/>
  <c r="V4472" i="2"/>
  <c r="W4472" i="2" s="1"/>
  <c r="S4472" i="2"/>
  <c r="T4472" i="2" s="1"/>
  <c r="M4472" i="2"/>
  <c r="N4472" i="2" s="1"/>
  <c r="P4468" i="2"/>
  <c r="Q4468" i="2" s="1"/>
  <c r="S4468" i="2"/>
  <c r="T4468" i="2" s="1"/>
  <c r="M4468" i="2"/>
  <c r="N4468" i="2" s="1"/>
  <c r="V4468" i="2"/>
  <c r="W4468" i="2" s="1"/>
  <c r="P4465" i="2"/>
  <c r="Q4465" i="2" s="1"/>
  <c r="V4465" i="2"/>
  <c r="W4465" i="2" s="1"/>
  <c r="S4465" i="2"/>
  <c r="T4465" i="2" s="1"/>
  <c r="M4465" i="2"/>
  <c r="N4465" i="2" s="1"/>
  <c r="P4461" i="2"/>
  <c r="Q4461" i="2" s="1"/>
  <c r="V4461" i="2"/>
  <c r="W4461" i="2" s="1"/>
  <c r="S4461" i="2"/>
  <c r="T4461" i="2" s="1"/>
  <c r="M4461" i="2"/>
  <c r="N4461" i="2" s="1"/>
  <c r="P4457" i="2"/>
  <c r="Q4457" i="2" s="1"/>
  <c r="V4457" i="2"/>
  <c r="W4457" i="2" s="1"/>
  <c r="S4457" i="2"/>
  <c r="T4457" i="2" s="1"/>
  <c r="M4457" i="2"/>
  <c r="N4457" i="2" s="1"/>
  <c r="P4453" i="2"/>
  <c r="Q4453" i="2" s="1"/>
  <c r="V4453" i="2"/>
  <c r="W4453" i="2" s="1"/>
  <c r="S4453" i="2"/>
  <c r="T4453" i="2" s="1"/>
  <c r="M4453" i="2"/>
  <c r="N4453" i="2" s="1"/>
  <c r="P4449" i="2"/>
  <c r="Q4449" i="2" s="1"/>
  <c r="V4449" i="2"/>
  <c r="W4449" i="2" s="1"/>
  <c r="S4449" i="2"/>
  <c r="T4449" i="2" s="1"/>
  <c r="M4449" i="2"/>
  <c r="N4449" i="2" s="1"/>
  <c r="P4445" i="2"/>
  <c r="Q4445" i="2" s="1"/>
  <c r="V4445" i="2"/>
  <c r="W4445" i="2" s="1"/>
  <c r="M4445" i="2"/>
  <c r="N4445" i="2" s="1"/>
  <c r="S4445" i="2"/>
  <c r="T4445" i="2" s="1"/>
  <c r="P4441" i="2"/>
  <c r="Q4441" i="2" s="1"/>
  <c r="V4441" i="2"/>
  <c r="W4441" i="2" s="1"/>
  <c r="M4441" i="2"/>
  <c r="N4441" i="2" s="1"/>
  <c r="S4441" i="2"/>
  <c r="T4441" i="2" s="1"/>
  <c r="P4437" i="2"/>
  <c r="Q4437" i="2" s="1"/>
  <c r="V4437" i="2"/>
  <c r="W4437" i="2" s="1"/>
  <c r="S4437" i="2"/>
  <c r="T4437" i="2" s="1"/>
  <c r="M4437" i="2"/>
  <c r="N4437" i="2" s="1"/>
  <c r="P4433" i="2"/>
  <c r="Q4433" i="2" s="1"/>
  <c r="V4433" i="2"/>
  <c r="W4433" i="2" s="1"/>
  <c r="S4433" i="2"/>
  <c r="T4433" i="2" s="1"/>
  <c r="M4433" i="2"/>
  <c r="N4433" i="2" s="1"/>
  <c r="P4429" i="2"/>
  <c r="Q4429" i="2" s="1"/>
  <c r="V4429" i="2"/>
  <c r="W4429" i="2" s="1"/>
  <c r="M4429" i="2"/>
  <c r="N4429" i="2" s="1"/>
  <c r="S4429" i="2"/>
  <c r="T4429" i="2" s="1"/>
  <c r="P4425" i="2"/>
  <c r="Q4425" i="2" s="1"/>
  <c r="V4425" i="2"/>
  <c r="W4425" i="2" s="1"/>
  <c r="S4425" i="2"/>
  <c r="T4425" i="2" s="1"/>
  <c r="M4425" i="2"/>
  <c r="N4425" i="2" s="1"/>
  <c r="P4421" i="2"/>
  <c r="Q4421" i="2" s="1"/>
  <c r="V4421" i="2"/>
  <c r="W4421" i="2" s="1"/>
  <c r="S4421" i="2"/>
  <c r="T4421" i="2" s="1"/>
  <c r="M4421" i="2"/>
  <c r="N4421" i="2" s="1"/>
  <c r="P4417" i="2"/>
  <c r="Q4417" i="2" s="1"/>
  <c r="V4417" i="2"/>
  <c r="W4417" i="2" s="1"/>
  <c r="S4417" i="2"/>
  <c r="T4417" i="2" s="1"/>
  <c r="M4417" i="2"/>
  <c r="N4417" i="2" s="1"/>
  <c r="P4413" i="2"/>
  <c r="Q4413" i="2" s="1"/>
  <c r="S4413" i="2"/>
  <c r="T4413" i="2" s="1"/>
  <c r="V4413" i="2"/>
  <c r="W4413" i="2" s="1"/>
  <c r="M4413" i="2"/>
  <c r="N4413" i="2" s="1"/>
  <c r="P4409" i="2"/>
  <c r="Q4409" i="2" s="1"/>
  <c r="S4409" i="2"/>
  <c r="T4409" i="2" s="1"/>
  <c r="V4409" i="2"/>
  <c r="W4409" i="2" s="1"/>
  <c r="M4409" i="2"/>
  <c r="N4409" i="2" s="1"/>
  <c r="P4405" i="2"/>
  <c r="Q4405" i="2" s="1"/>
  <c r="S4405" i="2"/>
  <c r="T4405" i="2" s="1"/>
  <c r="V4405" i="2"/>
  <c r="W4405" i="2" s="1"/>
  <c r="M4405" i="2"/>
  <c r="N4405" i="2" s="1"/>
  <c r="P4401" i="2"/>
  <c r="Q4401" i="2" s="1"/>
  <c r="S4401" i="2"/>
  <c r="T4401" i="2" s="1"/>
  <c r="M4401" i="2"/>
  <c r="N4401" i="2" s="1"/>
  <c r="V4401" i="2"/>
  <c r="W4401" i="2" s="1"/>
  <c r="P4397" i="2"/>
  <c r="Q4397" i="2" s="1"/>
  <c r="S4397" i="2"/>
  <c r="T4397" i="2" s="1"/>
  <c r="M4397" i="2"/>
  <c r="N4397" i="2" s="1"/>
  <c r="V4397" i="2"/>
  <c r="W4397" i="2" s="1"/>
  <c r="P4393" i="2"/>
  <c r="Q4393" i="2" s="1"/>
  <c r="S4393" i="2"/>
  <c r="T4393" i="2" s="1"/>
  <c r="V4393" i="2"/>
  <c r="W4393" i="2" s="1"/>
  <c r="M4393" i="2"/>
  <c r="N4393" i="2" s="1"/>
  <c r="P4389" i="2"/>
  <c r="Q4389" i="2" s="1"/>
  <c r="S4389" i="2"/>
  <c r="T4389" i="2" s="1"/>
  <c r="V4389" i="2"/>
  <c r="W4389" i="2" s="1"/>
  <c r="M4389" i="2"/>
  <c r="N4389" i="2" s="1"/>
  <c r="P4385" i="2"/>
  <c r="Q4385" i="2" s="1"/>
  <c r="S4385" i="2"/>
  <c r="T4385" i="2" s="1"/>
  <c r="M4385" i="2"/>
  <c r="N4385" i="2" s="1"/>
  <c r="V4385" i="2"/>
  <c r="W4385" i="2" s="1"/>
  <c r="P4379" i="2"/>
  <c r="Q4379" i="2" s="1"/>
  <c r="S4379" i="2"/>
  <c r="T4379" i="2" s="1"/>
  <c r="V4379" i="2"/>
  <c r="W4379" i="2" s="1"/>
  <c r="M4379" i="2"/>
  <c r="N4379" i="2" s="1"/>
  <c r="P4375" i="2"/>
  <c r="Q4375" i="2" s="1"/>
  <c r="S4375" i="2"/>
  <c r="T4375" i="2" s="1"/>
  <c r="V4375" i="2"/>
  <c r="W4375" i="2" s="1"/>
  <c r="M4375" i="2"/>
  <c r="N4375" i="2" s="1"/>
  <c r="P4370" i="2"/>
  <c r="Q4370" i="2" s="1"/>
  <c r="V4370" i="2"/>
  <c r="W4370" i="2" s="1"/>
  <c r="S4370" i="2"/>
  <c r="T4370" i="2" s="1"/>
  <c r="M4370" i="2"/>
  <c r="N4370" i="2" s="1"/>
  <c r="P4366" i="2"/>
  <c r="Q4366" i="2" s="1"/>
  <c r="V4366" i="2"/>
  <c r="W4366" i="2" s="1"/>
  <c r="M4366" i="2"/>
  <c r="N4366" i="2" s="1"/>
  <c r="S4366" i="2"/>
  <c r="T4366" i="2" s="1"/>
  <c r="P4363" i="2"/>
  <c r="Q4363" i="2" s="1"/>
  <c r="V4363" i="2"/>
  <c r="W4363" i="2" s="1"/>
  <c r="S4363" i="2"/>
  <c r="T4363" i="2" s="1"/>
  <c r="M4363" i="2"/>
  <c r="N4363" i="2" s="1"/>
  <c r="P4359" i="2"/>
  <c r="Q4359" i="2" s="1"/>
  <c r="V4359" i="2"/>
  <c r="W4359" i="2" s="1"/>
  <c r="S4359" i="2"/>
  <c r="T4359" i="2" s="1"/>
  <c r="M4359" i="2"/>
  <c r="N4359" i="2" s="1"/>
  <c r="P4352" i="2"/>
  <c r="Q4352" i="2" s="1"/>
  <c r="V4352" i="2"/>
  <c r="W4352" i="2" s="1"/>
  <c r="S4352" i="2"/>
  <c r="T4352" i="2" s="1"/>
  <c r="M4352" i="2"/>
  <c r="N4352" i="2" s="1"/>
  <c r="P4347" i="2"/>
  <c r="Q4347" i="2" s="1"/>
  <c r="V4347" i="2"/>
  <c r="W4347" i="2" s="1"/>
  <c r="S4347" i="2"/>
  <c r="T4347" i="2" s="1"/>
  <c r="M4347" i="2"/>
  <c r="N4347" i="2" s="1"/>
  <c r="P4343" i="2"/>
  <c r="Q4343" i="2" s="1"/>
  <c r="V4343" i="2"/>
  <c r="W4343" i="2" s="1"/>
  <c r="S4343" i="2"/>
  <c r="T4343" i="2" s="1"/>
  <c r="M4343" i="2"/>
  <c r="N4343" i="2" s="1"/>
  <c r="P4339" i="2"/>
  <c r="Q4339" i="2" s="1"/>
  <c r="V4339" i="2"/>
  <c r="W4339" i="2" s="1"/>
  <c r="S4339" i="2"/>
  <c r="T4339" i="2" s="1"/>
  <c r="M4339" i="2"/>
  <c r="N4339" i="2" s="1"/>
  <c r="P4335" i="2"/>
  <c r="Q4335" i="2" s="1"/>
  <c r="V4335" i="2"/>
  <c r="W4335" i="2" s="1"/>
  <c r="S4335" i="2"/>
  <c r="T4335" i="2" s="1"/>
  <c r="M4335" i="2"/>
  <c r="N4335" i="2" s="1"/>
  <c r="P4331" i="2"/>
  <c r="Q4331" i="2" s="1"/>
  <c r="V4331" i="2"/>
  <c r="W4331" i="2" s="1"/>
  <c r="S4331" i="2"/>
  <c r="T4331" i="2" s="1"/>
  <c r="M4331" i="2"/>
  <c r="N4331" i="2" s="1"/>
  <c r="P4327" i="2"/>
  <c r="Q4327" i="2" s="1"/>
  <c r="V4327" i="2"/>
  <c r="W4327" i="2" s="1"/>
  <c r="S4327" i="2"/>
  <c r="T4327" i="2" s="1"/>
  <c r="M4327" i="2"/>
  <c r="N4327" i="2" s="1"/>
  <c r="P4323" i="2"/>
  <c r="Q4323" i="2" s="1"/>
  <c r="V4323" i="2"/>
  <c r="W4323" i="2" s="1"/>
  <c r="S4323" i="2"/>
  <c r="T4323" i="2" s="1"/>
  <c r="M4323" i="2"/>
  <c r="N4323" i="2" s="1"/>
  <c r="P4319" i="2"/>
  <c r="Q4319" i="2" s="1"/>
  <c r="V4319" i="2"/>
  <c r="W4319" i="2" s="1"/>
  <c r="S4319" i="2"/>
  <c r="T4319" i="2" s="1"/>
  <c r="M4319" i="2"/>
  <c r="N4319" i="2" s="1"/>
  <c r="P4315" i="2"/>
  <c r="Q4315" i="2" s="1"/>
  <c r="V4315" i="2"/>
  <c r="W4315" i="2" s="1"/>
  <c r="M4315" i="2"/>
  <c r="N4315" i="2" s="1"/>
  <c r="S4315" i="2"/>
  <c r="T4315" i="2" s="1"/>
  <c r="P4311" i="2"/>
  <c r="Q4311" i="2" s="1"/>
  <c r="V4311" i="2"/>
  <c r="W4311" i="2" s="1"/>
  <c r="S4311" i="2"/>
  <c r="T4311" i="2" s="1"/>
  <c r="M4311" i="2"/>
  <c r="N4311" i="2" s="1"/>
  <c r="P4307" i="2"/>
  <c r="Q4307" i="2" s="1"/>
  <c r="V4307" i="2"/>
  <c r="W4307" i="2" s="1"/>
  <c r="M4307" i="2"/>
  <c r="N4307" i="2" s="1"/>
  <c r="S4307" i="2"/>
  <c r="T4307" i="2" s="1"/>
  <c r="P4303" i="2"/>
  <c r="Q4303" i="2" s="1"/>
  <c r="S4303" i="2"/>
  <c r="T4303" i="2" s="1"/>
  <c r="V4303" i="2"/>
  <c r="W4303" i="2" s="1"/>
  <c r="M4303" i="2"/>
  <c r="N4303" i="2" s="1"/>
  <c r="P4299" i="2"/>
  <c r="Q4299" i="2" s="1"/>
  <c r="S4299" i="2"/>
  <c r="T4299" i="2" s="1"/>
  <c r="V4299" i="2"/>
  <c r="W4299" i="2" s="1"/>
  <c r="M4299" i="2"/>
  <c r="N4299" i="2" s="1"/>
  <c r="P4295" i="2"/>
  <c r="Q4295" i="2" s="1"/>
  <c r="S4295" i="2"/>
  <c r="T4295" i="2" s="1"/>
  <c r="M4295" i="2"/>
  <c r="N4295" i="2" s="1"/>
  <c r="V4295" i="2"/>
  <c r="W4295" i="2" s="1"/>
  <c r="P4292" i="2"/>
  <c r="Q4292" i="2" s="1"/>
  <c r="S4292" i="2"/>
  <c r="T4292" i="2" s="1"/>
  <c r="V4292" i="2"/>
  <c r="W4292" i="2" s="1"/>
  <c r="M4292" i="2"/>
  <c r="N4292" i="2" s="1"/>
  <c r="P4288" i="2"/>
  <c r="Q4288" i="2" s="1"/>
  <c r="S4288" i="2"/>
  <c r="T4288" i="2" s="1"/>
  <c r="M4288" i="2"/>
  <c r="N4288" i="2" s="1"/>
  <c r="V4288" i="2"/>
  <c r="W4288" i="2" s="1"/>
  <c r="P4281" i="2"/>
  <c r="Q4281" i="2" s="1"/>
  <c r="V4281" i="2"/>
  <c r="W4281" i="2" s="1"/>
  <c r="S4281" i="2"/>
  <c r="T4281" i="2" s="1"/>
  <c r="M4281" i="2"/>
  <c r="N4281" i="2" s="1"/>
  <c r="P4276" i="2"/>
  <c r="Q4276" i="2" s="1"/>
  <c r="S4276" i="2"/>
  <c r="T4276" i="2" s="1"/>
  <c r="V4276" i="2"/>
  <c r="W4276" i="2" s="1"/>
  <c r="M4276" i="2"/>
  <c r="N4276" i="2" s="1"/>
  <c r="P4270" i="2"/>
  <c r="Q4270" i="2" s="1"/>
  <c r="V4270" i="2"/>
  <c r="W4270" i="2" s="1"/>
  <c r="S4270" i="2"/>
  <c r="T4270" i="2" s="1"/>
  <c r="M4270" i="2"/>
  <c r="N4270" i="2" s="1"/>
  <c r="P4265" i="2"/>
  <c r="Q4265" i="2" s="1"/>
  <c r="V4265" i="2"/>
  <c r="W4265" i="2" s="1"/>
  <c r="M4265" i="2"/>
  <c r="N4265" i="2" s="1"/>
  <c r="S4265" i="2"/>
  <c r="T4265" i="2" s="1"/>
  <c r="P4261" i="2"/>
  <c r="Q4261" i="2" s="1"/>
  <c r="V4261" i="2"/>
  <c r="W4261" i="2" s="1"/>
  <c r="M4261" i="2"/>
  <c r="N4261" i="2" s="1"/>
  <c r="S4261" i="2"/>
  <c r="T4261" i="2" s="1"/>
  <c r="P4256" i="2"/>
  <c r="Q4256" i="2" s="1"/>
  <c r="S4256" i="2"/>
  <c r="T4256" i="2" s="1"/>
  <c r="V4256" i="2"/>
  <c r="W4256" i="2" s="1"/>
  <c r="M4256" i="2"/>
  <c r="N4256" i="2" s="1"/>
  <c r="P4253" i="2"/>
  <c r="Q4253" i="2" s="1"/>
  <c r="S4253" i="2"/>
  <c r="T4253" i="2" s="1"/>
  <c r="V4253" i="2"/>
  <c r="W4253" i="2" s="1"/>
  <c r="M4253" i="2"/>
  <c r="N4253" i="2" s="1"/>
  <c r="P4249" i="2"/>
  <c r="Q4249" i="2" s="1"/>
  <c r="S4249" i="2"/>
  <c r="T4249" i="2" s="1"/>
  <c r="V4249" i="2"/>
  <c r="W4249" i="2" s="1"/>
  <c r="M4249" i="2"/>
  <c r="N4249" i="2" s="1"/>
  <c r="P4244" i="2"/>
  <c r="Q4244" i="2" s="1"/>
  <c r="V4244" i="2"/>
  <c r="W4244" i="2" s="1"/>
  <c r="S4244" i="2"/>
  <c r="T4244" i="2" s="1"/>
  <c r="M4244" i="2"/>
  <c r="N4244" i="2" s="1"/>
  <c r="P4240" i="2"/>
  <c r="Q4240" i="2" s="1"/>
  <c r="V4240" i="2"/>
  <c r="W4240" i="2" s="1"/>
  <c r="S4240" i="2"/>
  <c r="T4240" i="2" s="1"/>
  <c r="M4240" i="2"/>
  <c r="N4240" i="2" s="1"/>
  <c r="P4236" i="2"/>
  <c r="Q4236" i="2" s="1"/>
  <c r="V4236" i="2"/>
  <c r="W4236" i="2" s="1"/>
  <c r="S4236" i="2"/>
  <c r="T4236" i="2" s="1"/>
  <c r="M4236" i="2"/>
  <c r="N4236" i="2" s="1"/>
  <c r="P4231" i="2"/>
  <c r="Q4231" i="2" s="1"/>
  <c r="V4231" i="2"/>
  <c r="W4231" i="2" s="1"/>
  <c r="S4231" i="2"/>
  <c r="T4231" i="2" s="1"/>
  <c r="M4231" i="2"/>
  <c r="N4231" i="2" s="1"/>
  <c r="P4227" i="2"/>
  <c r="Q4227" i="2" s="1"/>
  <c r="V4227" i="2"/>
  <c r="W4227" i="2" s="1"/>
  <c r="S4227" i="2"/>
  <c r="T4227" i="2" s="1"/>
  <c r="M4227" i="2"/>
  <c r="N4227" i="2" s="1"/>
  <c r="P4223" i="2"/>
  <c r="Q4223" i="2" s="1"/>
  <c r="S4223" i="2"/>
  <c r="T4223" i="2" s="1"/>
  <c r="M4223" i="2"/>
  <c r="N4223" i="2" s="1"/>
  <c r="V4223" i="2"/>
  <c r="W4223" i="2" s="1"/>
  <c r="P4218" i="2"/>
  <c r="Q4218" i="2" s="1"/>
  <c r="V4218" i="2"/>
  <c r="W4218" i="2" s="1"/>
  <c r="S4218" i="2"/>
  <c r="T4218" i="2" s="1"/>
  <c r="M4218" i="2"/>
  <c r="N4218" i="2" s="1"/>
  <c r="P4213" i="2"/>
  <c r="Q4213" i="2" s="1"/>
  <c r="V4213" i="2"/>
  <c r="W4213" i="2" s="1"/>
  <c r="S4213" i="2"/>
  <c r="T4213" i="2" s="1"/>
  <c r="M4213" i="2"/>
  <c r="N4213" i="2" s="1"/>
  <c r="P4209" i="2"/>
  <c r="Q4209" i="2" s="1"/>
  <c r="V4209" i="2"/>
  <c r="W4209" i="2" s="1"/>
  <c r="S4209" i="2"/>
  <c r="T4209" i="2" s="1"/>
  <c r="M4209" i="2"/>
  <c r="N4209" i="2" s="1"/>
  <c r="P4205" i="2"/>
  <c r="Q4205" i="2" s="1"/>
  <c r="V4205" i="2"/>
  <c r="W4205" i="2" s="1"/>
  <c r="S4205" i="2"/>
  <c r="T4205" i="2" s="1"/>
  <c r="M4205" i="2"/>
  <c r="N4205" i="2" s="1"/>
  <c r="P4200" i="2"/>
  <c r="Q4200" i="2" s="1"/>
  <c r="V4200" i="2"/>
  <c r="W4200" i="2" s="1"/>
  <c r="S4200" i="2"/>
  <c r="T4200" i="2" s="1"/>
  <c r="M4200" i="2"/>
  <c r="N4200" i="2" s="1"/>
  <c r="P4196" i="2"/>
  <c r="Q4196" i="2" s="1"/>
  <c r="V4196" i="2"/>
  <c r="W4196" i="2" s="1"/>
  <c r="M4196" i="2"/>
  <c r="N4196" i="2" s="1"/>
  <c r="S4196" i="2"/>
  <c r="T4196" i="2" s="1"/>
  <c r="P4191" i="2"/>
  <c r="Q4191" i="2" s="1"/>
  <c r="V4191" i="2"/>
  <c r="W4191" i="2" s="1"/>
  <c r="S4191" i="2"/>
  <c r="T4191" i="2" s="1"/>
  <c r="M4191" i="2"/>
  <c r="N4191" i="2" s="1"/>
  <c r="P4185" i="2"/>
  <c r="Q4185" i="2" s="1"/>
  <c r="V4185" i="2"/>
  <c r="W4185" i="2" s="1"/>
  <c r="S4185" i="2"/>
  <c r="T4185" i="2" s="1"/>
  <c r="M4185" i="2"/>
  <c r="N4185" i="2" s="1"/>
  <c r="P4181" i="2"/>
  <c r="Q4181" i="2" s="1"/>
  <c r="V4181" i="2"/>
  <c r="W4181" i="2" s="1"/>
  <c r="S4181" i="2"/>
  <c r="T4181" i="2" s="1"/>
  <c r="M4181" i="2"/>
  <c r="N4181" i="2" s="1"/>
  <c r="P4177" i="2"/>
  <c r="Q4177" i="2" s="1"/>
  <c r="V4177" i="2"/>
  <c r="W4177" i="2" s="1"/>
  <c r="S4177" i="2"/>
  <c r="T4177" i="2" s="1"/>
  <c r="M4177" i="2"/>
  <c r="N4177" i="2" s="1"/>
  <c r="P4173" i="2"/>
  <c r="Q4173" i="2" s="1"/>
  <c r="V4173" i="2"/>
  <c r="W4173" i="2" s="1"/>
  <c r="S4173" i="2"/>
  <c r="T4173" i="2" s="1"/>
  <c r="M4173" i="2"/>
  <c r="N4173" i="2" s="1"/>
  <c r="P4169" i="2"/>
  <c r="Q4169" i="2" s="1"/>
  <c r="V4169" i="2"/>
  <c r="W4169" i="2" s="1"/>
  <c r="S4169" i="2"/>
  <c r="T4169" i="2" s="1"/>
  <c r="M4169" i="2"/>
  <c r="N4169" i="2" s="1"/>
  <c r="P4166" i="2"/>
  <c r="Q4166" i="2" s="1"/>
  <c r="V4166" i="2"/>
  <c r="W4166" i="2" s="1"/>
  <c r="S4166" i="2"/>
  <c r="T4166" i="2" s="1"/>
  <c r="M4166" i="2"/>
  <c r="N4166" i="2" s="1"/>
  <c r="P4162" i="2"/>
  <c r="Q4162" i="2" s="1"/>
  <c r="S4162" i="2"/>
  <c r="T4162" i="2" s="1"/>
  <c r="V4162" i="2"/>
  <c r="W4162" i="2" s="1"/>
  <c r="M4162" i="2"/>
  <c r="N4162" i="2" s="1"/>
  <c r="P4158" i="2"/>
  <c r="Q4158" i="2" s="1"/>
  <c r="V4158" i="2"/>
  <c r="W4158" i="2" s="1"/>
  <c r="S4158" i="2"/>
  <c r="T4158" i="2" s="1"/>
  <c r="M4158" i="2"/>
  <c r="N4158" i="2" s="1"/>
  <c r="P4154" i="2"/>
  <c r="Q4154" i="2" s="1"/>
  <c r="V4154" i="2"/>
  <c r="W4154" i="2" s="1"/>
  <c r="S4154" i="2"/>
  <c r="T4154" i="2" s="1"/>
  <c r="M4154" i="2"/>
  <c r="N4154" i="2" s="1"/>
  <c r="P4150" i="2"/>
  <c r="Q4150" i="2" s="1"/>
  <c r="S4150" i="2"/>
  <c r="T4150" i="2" s="1"/>
  <c r="V4150" i="2"/>
  <c r="W4150" i="2" s="1"/>
  <c r="M4150" i="2"/>
  <c r="N4150" i="2" s="1"/>
  <c r="P4146" i="2"/>
  <c r="Q4146" i="2" s="1"/>
  <c r="S4146" i="2"/>
  <c r="T4146" i="2" s="1"/>
  <c r="V4146" i="2"/>
  <c r="W4146" i="2" s="1"/>
  <c r="M4146" i="2"/>
  <c r="N4146" i="2" s="1"/>
  <c r="P4142" i="2"/>
  <c r="Q4142" i="2" s="1"/>
  <c r="V4142" i="2"/>
  <c r="W4142" i="2" s="1"/>
  <c r="S4142" i="2"/>
  <c r="T4142" i="2" s="1"/>
  <c r="M4142" i="2"/>
  <c r="N4142" i="2" s="1"/>
  <c r="P4138" i="2"/>
  <c r="Q4138" i="2" s="1"/>
  <c r="V4138" i="2"/>
  <c r="W4138" i="2" s="1"/>
  <c r="S4138" i="2"/>
  <c r="T4138" i="2" s="1"/>
  <c r="M4138" i="2"/>
  <c r="N4138" i="2" s="1"/>
  <c r="P4134" i="2"/>
  <c r="Q4134" i="2" s="1"/>
  <c r="V4134" i="2"/>
  <c r="W4134" i="2" s="1"/>
  <c r="S4134" i="2"/>
  <c r="T4134" i="2" s="1"/>
  <c r="M4134" i="2"/>
  <c r="N4134" i="2" s="1"/>
  <c r="P4130" i="2"/>
  <c r="Q4130" i="2" s="1"/>
  <c r="S4130" i="2"/>
  <c r="T4130" i="2" s="1"/>
  <c r="V4130" i="2"/>
  <c r="W4130" i="2" s="1"/>
  <c r="M4130" i="2"/>
  <c r="N4130" i="2" s="1"/>
  <c r="P4124" i="2"/>
  <c r="Q4124" i="2" s="1"/>
  <c r="V4124" i="2"/>
  <c r="W4124" i="2" s="1"/>
  <c r="S4124" i="2"/>
  <c r="T4124" i="2" s="1"/>
  <c r="M4124" i="2"/>
  <c r="N4124" i="2" s="1"/>
  <c r="P4120" i="2"/>
  <c r="Q4120" i="2" s="1"/>
  <c r="V4120" i="2"/>
  <c r="W4120" i="2" s="1"/>
  <c r="S4120" i="2"/>
  <c r="T4120" i="2" s="1"/>
  <c r="M4120" i="2"/>
  <c r="N4120" i="2" s="1"/>
  <c r="P4116" i="2"/>
  <c r="Q4116" i="2" s="1"/>
  <c r="V4116" i="2"/>
  <c r="W4116" i="2" s="1"/>
  <c r="S4116" i="2"/>
  <c r="T4116" i="2" s="1"/>
  <c r="M4116" i="2"/>
  <c r="N4116" i="2" s="1"/>
  <c r="P4112" i="2"/>
  <c r="Q4112" i="2" s="1"/>
  <c r="V4112" i="2"/>
  <c r="W4112" i="2" s="1"/>
  <c r="S4112" i="2"/>
  <c r="T4112" i="2" s="1"/>
  <c r="M4112" i="2"/>
  <c r="N4112" i="2" s="1"/>
  <c r="P4108" i="2"/>
  <c r="Q4108" i="2" s="1"/>
  <c r="V4108" i="2"/>
  <c r="W4108" i="2" s="1"/>
  <c r="S4108" i="2"/>
  <c r="T4108" i="2" s="1"/>
  <c r="M4108" i="2"/>
  <c r="N4108" i="2" s="1"/>
  <c r="P4104" i="2"/>
  <c r="Q4104" i="2" s="1"/>
  <c r="V4104" i="2"/>
  <c r="W4104" i="2" s="1"/>
  <c r="S4104" i="2"/>
  <c r="T4104" i="2" s="1"/>
  <c r="M4104" i="2"/>
  <c r="N4104" i="2" s="1"/>
  <c r="P4100" i="2"/>
  <c r="Q4100" i="2" s="1"/>
  <c r="V4100" i="2"/>
  <c r="W4100" i="2" s="1"/>
  <c r="S4100" i="2"/>
  <c r="T4100" i="2" s="1"/>
  <c r="M4100" i="2"/>
  <c r="N4100" i="2" s="1"/>
  <c r="P4096" i="2"/>
  <c r="Q4096" i="2" s="1"/>
  <c r="V4096" i="2"/>
  <c r="W4096" i="2" s="1"/>
  <c r="S4096" i="2"/>
  <c r="T4096" i="2" s="1"/>
  <c r="M4096" i="2"/>
  <c r="N4096" i="2" s="1"/>
  <c r="P4092" i="2"/>
  <c r="Q4092" i="2" s="1"/>
  <c r="V4092" i="2"/>
  <c r="W4092" i="2" s="1"/>
  <c r="S4092" i="2"/>
  <c r="T4092" i="2" s="1"/>
  <c r="M4092" i="2"/>
  <c r="N4092" i="2" s="1"/>
  <c r="P4088" i="2"/>
  <c r="Q4088" i="2" s="1"/>
  <c r="S4088" i="2"/>
  <c r="T4088" i="2" s="1"/>
  <c r="V4088" i="2"/>
  <c r="W4088" i="2" s="1"/>
  <c r="M4088" i="2"/>
  <c r="N4088" i="2" s="1"/>
  <c r="P4084" i="2"/>
  <c r="Q4084" i="2" s="1"/>
  <c r="S4084" i="2"/>
  <c r="T4084" i="2" s="1"/>
  <c r="V4084" i="2"/>
  <c r="W4084" i="2" s="1"/>
  <c r="M4084" i="2"/>
  <c r="N4084" i="2" s="1"/>
  <c r="P4080" i="2"/>
  <c r="Q4080" i="2" s="1"/>
  <c r="S4080" i="2"/>
  <c r="T4080" i="2" s="1"/>
  <c r="V4080" i="2"/>
  <c r="W4080" i="2" s="1"/>
  <c r="M4080" i="2"/>
  <c r="N4080" i="2" s="1"/>
  <c r="P4076" i="2"/>
  <c r="Q4076" i="2" s="1"/>
  <c r="V4076" i="2"/>
  <c r="W4076" i="2" s="1"/>
  <c r="S4076" i="2"/>
  <c r="T4076" i="2" s="1"/>
  <c r="M4076" i="2"/>
  <c r="N4076" i="2" s="1"/>
  <c r="P4072" i="2"/>
  <c r="Q4072" i="2" s="1"/>
  <c r="V4072" i="2"/>
  <c r="W4072" i="2" s="1"/>
  <c r="S4072" i="2"/>
  <c r="T4072" i="2" s="1"/>
  <c r="M4072" i="2"/>
  <c r="N4072" i="2" s="1"/>
  <c r="P4068" i="2"/>
  <c r="Q4068" i="2" s="1"/>
  <c r="V4068" i="2"/>
  <c r="W4068" i="2" s="1"/>
  <c r="S4068" i="2"/>
  <c r="T4068" i="2" s="1"/>
  <c r="M4068" i="2"/>
  <c r="N4068" i="2" s="1"/>
  <c r="P4064" i="2"/>
  <c r="Q4064" i="2" s="1"/>
  <c r="V4064" i="2"/>
  <c r="W4064" i="2" s="1"/>
  <c r="S4064" i="2"/>
  <c r="T4064" i="2" s="1"/>
  <c r="M4064" i="2"/>
  <c r="N4064" i="2" s="1"/>
  <c r="P4060" i="2"/>
  <c r="Q4060" i="2" s="1"/>
  <c r="V4060" i="2"/>
  <c r="W4060" i="2" s="1"/>
  <c r="S4060" i="2"/>
  <c r="T4060" i="2" s="1"/>
  <c r="M4060" i="2"/>
  <c r="N4060" i="2" s="1"/>
  <c r="P4056" i="2"/>
  <c r="Q4056" i="2" s="1"/>
  <c r="V4056" i="2"/>
  <c r="W4056" i="2" s="1"/>
  <c r="S4056" i="2"/>
  <c r="T4056" i="2" s="1"/>
  <c r="M4056" i="2"/>
  <c r="N4056" i="2" s="1"/>
  <c r="P4051" i="2"/>
  <c r="Q4051" i="2" s="1"/>
  <c r="V4051" i="2"/>
  <c r="W4051" i="2" s="1"/>
  <c r="S4051" i="2"/>
  <c r="T4051" i="2" s="1"/>
  <c r="M4051" i="2"/>
  <c r="N4051" i="2" s="1"/>
  <c r="P4047" i="2"/>
  <c r="Q4047" i="2" s="1"/>
  <c r="V4047" i="2"/>
  <c r="W4047" i="2" s="1"/>
  <c r="M4047" i="2"/>
  <c r="N4047" i="2" s="1"/>
  <c r="S4047" i="2"/>
  <c r="T4047" i="2" s="1"/>
  <c r="P4043" i="2"/>
  <c r="Q4043" i="2" s="1"/>
  <c r="V4043" i="2"/>
  <c r="W4043" i="2" s="1"/>
  <c r="S4043" i="2"/>
  <c r="T4043" i="2" s="1"/>
  <c r="M4043" i="2"/>
  <c r="N4043" i="2" s="1"/>
  <c r="P4039" i="2"/>
  <c r="Q4039" i="2" s="1"/>
  <c r="V4039" i="2"/>
  <c r="W4039" i="2" s="1"/>
  <c r="S4039" i="2"/>
  <c r="T4039" i="2" s="1"/>
  <c r="M4039" i="2"/>
  <c r="N4039" i="2" s="1"/>
  <c r="P4035" i="2"/>
  <c r="Q4035" i="2" s="1"/>
  <c r="V4035" i="2"/>
  <c r="W4035" i="2" s="1"/>
  <c r="S4035" i="2"/>
  <c r="T4035" i="2" s="1"/>
  <c r="M4035" i="2"/>
  <c r="N4035" i="2" s="1"/>
  <c r="P4031" i="2"/>
  <c r="Q4031" i="2" s="1"/>
  <c r="V4031" i="2"/>
  <c r="W4031" i="2" s="1"/>
  <c r="S4031" i="2"/>
  <c r="T4031" i="2" s="1"/>
  <c r="M4031" i="2"/>
  <c r="N4031" i="2" s="1"/>
  <c r="P4027" i="2"/>
  <c r="Q4027" i="2" s="1"/>
  <c r="V4027" i="2"/>
  <c r="W4027" i="2" s="1"/>
  <c r="S4027" i="2"/>
  <c r="T4027" i="2" s="1"/>
  <c r="M4027" i="2"/>
  <c r="N4027" i="2" s="1"/>
  <c r="P4023" i="2"/>
  <c r="Q4023" i="2" s="1"/>
  <c r="V4023" i="2"/>
  <c r="W4023" i="2" s="1"/>
  <c r="S4023" i="2"/>
  <c r="T4023" i="2" s="1"/>
  <c r="M4023" i="2"/>
  <c r="N4023" i="2" s="1"/>
  <c r="P4019" i="2"/>
  <c r="Q4019" i="2" s="1"/>
  <c r="V4019" i="2"/>
  <c r="W4019" i="2" s="1"/>
  <c r="S4019" i="2"/>
  <c r="T4019" i="2" s="1"/>
  <c r="M4019" i="2"/>
  <c r="N4019" i="2" s="1"/>
  <c r="P4015" i="2"/>
  <c r="Q4015" i="2" s="1"/>
  <c r="V4015" i="2"/>
  <c r="W4015" i="2" s="1"/>
  <c r="S4015" i="2"/>
  <c r="T4015" i="2" s="1"/>
  <c r="M4015" i="2"/>
  <c r="N4015" i="2" s="1"/>
  <c r="P4011" i="2"/>
  <c r="Q4011" i="2" s="1"/>
  <c r="S4011" i="2"/>
  <c r="T4011" i="2" s="1"/>
  <c r="V4011" i="2"/>
  <c r="W4011" i="2" s="1"/>
  <c r="M4011" i="2"/>
  <c r="N4011" i="2" s="1"/>
  <c r="P4007" i="2"/>
  <c r="Q4007" i="2" s="1"/>
  <c r="V4007" i="2"/>
  <c r="W4007" i="2" s="1"/>
  <c r="S4007" i="2"/>
  <c r="T4007" i="2" s="1"/>
  <c r="M4007" i="2"/>
  <c r="N4007" i="2" s="1"/>
  <c r="P4003" i="2"/>
  <c r="Q4003" i="2" s="1"/>
  <c r="V4003" i="2"/>
  <c r="W4003" i="2" s="1"/>
  <c r="S4003" i="2"/>
  <c r="T4003" i="2" s="1"/>
  <c r="M4003" i="2"/>
  <c r="N4003" i="2" s="1"/>
  <c r="P3998" i="2"/>
  <c r="Q3998" i="2" s="1"/>
  <c r="V3998" i="2"/>
  <c r="W3998" i="2" s="1"/>
  <c r="S3998" i="2"/>
  <c r="T3998" i="2" s="1"/>
  <c r="M3998" i="2"/>
  <c r="N3998" i="2" s="1"/>
  <c r="P3994" i="2"/>
  <c r="Q3994" i="2" s="1"/>
  <c r="V3994" i="2"/>
  <c r="W3994" i="2" s="1"/>
  <c r="S3994" i="2"/>
  <c r="T3994" i="2" s="1"/>
  <c r="M3994" i="2"/>
  <c r="N3994" i="2" s="1"/>
  <c r="P3990" i="2"/>
  <c r="Q3990" i="2" s="1"/>
  <c r="V3990" i="2"/>
  <c r="W3990" i="2" s="1"/>
  <c r="M3990" i="2"/>
  <c r="N3990" i="2" s="1"/>
  <c r="S3990" i="2"/>
  <c r="T3990" i="2" s="1"/>
  <c r="P3986" i="2"/>
  <c r="Q3986" i="2" s="1"/>
  <c r="V3986" i="2"/>
  <c r="W3986" i="2" s="1"/>
  <c r="S3986" i="2"/>
  <c r="T3986" i="2" s="1"/>
  <c r="M3986" i="2"/>
  <c r="N3986" i="2" s="1"/>
  <c r="P3982" i="2"/>
  <c r="Q3982" i="2" s="1"/>
  <c r="S3982" i="2"/>
  <c r="T3982" i="2" s="1"/>
  <c r="V3982" i="2"/>
  <c r="W3982" i="2" s="1"/>
  <c r="M3982" i="2"/>
  <c r="N3982" i="2" s="1"/>
  <c r="P3978" i="2"/>
  <c r="Q3978" i="2" s="1"/>
  <c r="S3978" i="2"/>
  <c r="T3978" i="2" s="1"/>
  <c r="V3978" i="2"/>
  <c r="W3978" i="2" s="1"/>
  <c r="M3978" i="2"/>
  <c r="N3978" i="2" s="1"/>
  <c r="P3974" i="2"/>
  <c r="Q3974" i="2" s="1"/>
  <c r="S3974" i="2"/>
  <c r="T3974" i="2" s="1"/>
  <c r="V3974" i="2"/>
  <c r="W3974" i="2" s="1"/>
  <c r="M3974" i="2"/>
  <c r="N3974" i="2" s="1"/>
  <c r="P3970" i="2"/>
  <c r="Q3970" i="2" s="1"/>
  <c r="V3970" i="2"/>
  <c r="W3970" i="2" s="1"/>
  <c r="S3970" i="2"/>
  <c r="T3970" i="2" s="1"/>
  <c r="M3970" i="2"/>
  <c r="N3970" i="2" s="1"/>
  <c r="P3966" i="2"/>
  <c r="Q3966" i="2" s="1"/>
  <c r="V3966" i="2"/>
  <c r="W3966" i="2" s="1"/>
  <c r="S3966" i="2"/>
  <c r="T3966" i="2" s="1"/>
  <c r="M3966" i="2"/>
  <c r="N3966" i="2" s="1"/>
  <c r="P3962" i="2"/>
  <c r="Q3962" i="2" s="1"/>
  <c r="V3962" i="2"/>
  <c r="W3962" i="2" s="1"/>
  <c r="S3962" i="2"/>
  <c r="T3962" i="2" s="1"/>
  <c r="M3962" i="2"/>
  <c r="N3962" i="2" s="1"/>
  <c r="P3957" i="2"/>
  <c r="Q3957" i="2" s="1"/>
  <c r="V3957" i="2"/>
  <c r="W3957" i="2" s="1"/>
  <c r="S3957" i="2"/>
  <c r="T3957" i="2" s="1"/>
  <c r="M3957" i="2"/>
  <c r="N3957" i="2" s="1"/>
  <c r="P3953" i="2"/>
  <c r="Q3953" i="2" s="1"/>
  <c r="V3953" i="2"/>
  <c r="W3953" i="2" s="1"/>
  <c r="S3953" i="2"/>
  <c r="T3953" i="2" s="1"/>
  <c r="M3953" i="2"/>
  <c r="N3953" i="2" s="1"/>
  <c r="P3948" i="2"/>
  <c r="Q3948" i="2" s="1"/>
  <c r="V3948" i="2"/>
  <c r="W3948" i="2" s="1"/>
  <c r="S3948" i="2"/>
  <c r="T3948" i="2" s="1"/>
  <c r="M3948" i="2"/>
  <c r="N3948" i="2" s="1"/>
  <c r="P3944" i="2"/>
  <c r="Q3944" i="2" s="1"/>
  <c r="S3944" i="2"/>
  <c r="T3944" i="2" s="1"/>
  <c r="V3944" i="2"/>
  <c r="W3944" i="2" s="1"/>
  <c r="M3944" i="2"/>
  <c r="N3944" i="2" s="1"/>
  <c r="P3941" i="2"/>
  <c r="Q3941" i="2" s="1"/>
  <c r="V3941" i="2"/>
  <c r="W3941" i="2" s="1"/>
  <c r="S3941" i="2"/>
  <c r="T3941" i="2" s="1"/>
  <c r="M3941" i="2"/>
  <c r="N3941" i="2" s="1"/>
  <c r="P3937" i="2"/>
  <c r="Q3937" i="2" s="1"/>
  <c r="V3937" i="2"/>
  <c r="W3937" i="2" s="1"/>
  <c r="S3937" i="2"/>
  <c r="T3937" i="2" s="1"/>
  <c r="M3937" i="2"/>
  <c r="N3937" i="2" s="1"/>
  <c r="P3932" i="2"/>
  <c r="Q3932" i="2" s="1"/>
  <c r="S3932" i="2"/>
  <c r="T3932" i="2" s="1"/>
  <c r="V3932" i="2"/>
  <c r="W3932" i="2" s="1"/>
  <c r="M3932" i="2"/>
  <c r="N3932" i="2" s="1"/>
  <c r="P3928" i="2"/>
  <c r="Q3928" i="2" s="1"/>
  <c r="S3928" i="2"/>
  <c r="T3928" i="2" s="1"/>
  <c r="V3928" i="2"/>
  <c r="W3928" i="2" s="1"/>
  <c r="M3928" i="2"/>
  <c r="N3928" i="2" s="1"/>
  <c r="P3923" i="2"/>
  <c r="Q3923" i="2" s="1"/>
  <c r="V3923" i="2"/>
  <c r="W3923" i="2" s="1"/>
  <c r="S3923" i="2"/>
  <c r="T3923" i="2" s="1"/>
  <c r="M3923" i="2"/>
  <c r="N3923" i="2" s="1"/>
  <c r="P3919" i="2"/>
  <c r="Q3919" i="2" s="1"/>
  <c r="V3919" i="2"/>
  <c r="W3919" i="2" s="1"/>
  <c r="S3919" i="2"/>
  <c r="T3919" i="2" s="1"/>
  <c r="M3919" i="2"/>
  <c r="N3919" i="2" s="1"/>
  <c r="P3916" i="2"/>
  <c r="Q3916" i="2" s="1"/>
  <c r="S3916" i="2"/>
  <c r="T3916" i="2" s="1"/>
  <c r="V3916" i="2"/>
  <c r="W3916" i="2" s="1"/>
  <c r="M3916" i="2"/>
  <c r="N3916" i="2" s="1"/>
  <c r="P3912" i="2"/>
  <c r="Q3912" i="2" s="1"/>
  <c r="S3912" i="2"/>
  <c r="T3912" i="2" s="1"/>
  <c r="M3912" i="2"/>
  <c r="N3912" i="2" s="1"/>
  <c r="V3912" i="2"/>
  <c r="W3912" i="2" s="1"/>
  <c r="P3909" i="2"/>
  <c r="Q3909" i="2" s="1"/>
  <c r="V3909" i="2"/>
  <c r="W3909" i="2" s="1"/>
  <c r="S3909" i="2"/>
  <c r="T3909" i="2" s="1"/>
  <c r="M3909" i="2"/>
  <c r="N3909" i="2" s="1"/>
  <c r="P3905" i="2"/>
  <c r="Q3905" i="2" s="1"/>
  <c r="V3905" i="2"/>
  <c r="W3905" i="2" s="1"/>
  <c r="S3905" i="2"/>
  <c r="T3905" i="2" s="1"/>
  <c r="M3905" i="2"/>
  <c r="N3905" i="2" s="1"/>
  <c r="P3900" i="2"/>
  <c r="Q3900" i="2" s="1"/>
  <c r="V3900" i="2"/>
  <c r="W3900" i="2" s="1"/>
  <c r="S3900" i="2"/>
  <c r="T3900" i="2" s="1"/>
  <c r="M3900" i="2"/>
  <c r="N3900" i="2" s="1"/>
  <c r="P3893" i="2"/>
  <c r="Q3893" i="2" s="1"/>
  <c r="V3893" i="2"/>
  <c r="W3893" i="2" s="1"/>
  <c r="S3893" i="2"/>
  <c r="T3893" i="2" s="1"/>
  <c r="M3893" i="2"/>
  <c r="N3893" i="2" s="1"/>
  <c r="P3888" i="2"/>
  <c r="Q3888" i="2" s="1"/>
  <c r="V3888" i="2"/>
  <c r="W3888" i="2" s="1"/>
  <c r="S3888" i="2"/>
  <c r="T3888" i="2" s="1"/>
  <c r="M3888" i="2"/>
  <c r="N3888" i="2" s="1"/>
  <c r="P3883" i="2"/>
  <c r="Q3883" i="2" s="1"/>
  <c r="V3883" i="2"/>
  <c r="W3883" i="2" s="1"/>
  <c r="S3883" i="2"/>
  <c r="T3883" i="2" s="1"/>
  <c r="M3883" i="2"/>
  <c r="N3883" i="2" s="1"/>
  <c r="P3877" i="2"/>
  <c r="Q3877" i="2" s="1"/>
  <c r="V3877" i="2"/>
  <c r="W3877" i="2" s="1"/>
  <c r="S3877" i="2"/>
  <c r="T3877" i="2" s="1"/>
  <c r="M3877" i="2"/>
  <c r="N3877" i="2" s="1"/>
  <c r="P3872" i="2"/>
  <c r="Q3872" i="2" s="1"/>
  <c r="V3872" i="2"/>
  <c r="W3872" i="2" s="1"/>
  <c r="S3872" i="2"/>
  <c r="T3872" i="2" s="1"/>
  <c r="M3872" i="2"/>
  <c r="N3872" i="2" s="1"/>
  <c r="P3868" i="2"/>
  <c r="Q3868" i="2" s="1"/>
  <c r="V3868" i="2"/>
  <c r="W3868" i="2" s="1"/>
  <c r="S3868" i="2"/>
  <c r="T3868" i="2" s="1"/>
  <c r="M3868" i="2"/>
  <c r="N3868" i="2" s="1"/>
  <c r="P3864" i="2"/>
  <c r="Q3864" i="2" s="1"/>
  <c r="S3864" i="2"/>
  <c r="T3864" i="2" s="1"/>
  <c r="M3864" i="2"/>
  <c r="N3864" i="2" s="1"/>
  <c r="V3864" i="2"/>
  <c r="W3864" i="2" s="1"/>
  <c r="P3860" i="2"/>
  <c r="Q3860" i="2" s="1"/>
  <c r="S3860" i="2"/>
  <c r="T3860" i="2" s="1"/>
  <c r="V3860" i="2"/>
  <c r="W3860" i="2" s="1"/>
  <c r="M3860" i="2"/>
  <c r="N3860" i="2" s="1"/>
  <c r="P3856" i="2"/>
  <c r="Q3856" i="2" s="1"/>
  <c r="S3856" i="2"/>
  <c r="T3856" i="2" s="1"/>
  <c r="V3856" i="2"/>
  <c r="W3856" i="2" s="1"/>
  <c r="M3856" i="2"/>
  <c r="N3856" i="2" s="1"/>
  <c r="P3852" i="2"/>
  <c r="Q3852" i="2" s="1"/>
  <c r="S3852" i="2"/>
  <c r="T3852" i="2" s="1"/>
  <c r="V3852" i="2"/>
  <c r="W3852" i="2" s="1"/>
  <c r="M3852" i="2"/>
  <c r="N3852" i="2" s="1"/>
  <c r="P3848" i="2"/>
  <c r="Q3848" i="2" s="1"/>
  <c r="S3848" i="2"/>
  <c r="T3848" i="2" s="1"/>
  <c r="M3848" i="2"/>
  <c r="N3848" i="2" s="1"/>
  <c r="V3848" i="2"/>
  <c r="W3848" i="2" s="1"/>
  <c r="P3844" i="2"/>
  <c r="Q3844" i="2" s="1"/>
  <c r="S3844" i="2"/>
  <c r="T3844" i="2" s="1"/>
  <c r="M3844" i="2"/>
  <c r="N3844" i="2" s="1"/>
  <c r="V3844" i="2"/>
  <c r="W3844" i="2" s="1"/>
  <c r="P3840" i="2"/>
  <c r="Q3840" i="2" s="1"/>
  <c r="S3840" i="2"/>
  <c r="T3840" i="2" s="1"/>
  <c r="V3840" i="2"/>
  <c r="W3840" i="2" s="1"/>
  <c r="M3840" i="2"/>
  <c r="N3840" i="2" s="1"/>
  <c r="P3836" i="2"/>
  <c r="Q3836" i="2" s="1"/>
  <c r="S3836" i="2"/>
  <c r="T3836" i="2" s="1"/>
  <c r="V3836" i="2"/>
  <c r="W3836" i="2" s="1"/>
  <c r="M3836" i="2"/>
  <c r="N3836" i="2" s="1"/>
  <c r="P3832" i="2"/>
  <c r="Q3832" i="2" s="1"/>
  <c r="V3832" i="2"/>
  <c r="W3832" i="2" s="1"/>
  <c r="S3832" i="2"/>
  <c r="T3832" i="2" s="1"/>
  <c r="M3832" i="2"/>
  <c r="N3832" i="2" s="1"/>
  <c r="P3828" i="2"/>
  <c r="Q3828" i="2" s="1"/>
  <c r="S3828" i="2"/>
  <c r="T3828" i="2" s="1"/>
  <c r="M3828" i="2"/>
  <c r="N3828" i="2" s="1"/>
  <c r="V3828" i="2"/>
  <c r="W3828" i="2" s="1"/>
  <c r="P3824" i="2"/>
  <c r="Q3824" i="2" s="1"/>
  <c r="V3824" i="2"/>
  <c r="W3824" i="2" s="1"/>
  <c r="S3824" i="2"/>
  <c r="T3824" i="2" s="1"/>
  <c r="M3824" i="2"/>
  <c r="N3824" i="2" s="1"/>
  <c r="P3819" i="2"/>
  <c r="Q3819" i="2" s="1"/>
  <c r="S3819" i="2"/>
  <c r="T3819" i="2" s="1"/>
  <c r="V3819" i="2"/>
  <c r="W3819" i="2" s="1"/>
  <c r="M3819" i="2"/>
  <c r="N3819" i="2" s="1"/>
  <c r="P3812" i="2"/>
  <c r="Q3812" i="2" s="1"/>
  <c r="V3812" i="2"/>
  <c r="W3812" i="2" s="1"/>
  <c r="S3812" i="2"/>
  <c r="T3812" i="2" s="1"/>
  <c r="M3812" i="2"/>
  <c r="N3812" i="2" s="1"/>
  <c r="P3806" i="2"/>
  <c r="Q3806" i="2" s="1"/>
  <c r="V3806" i="2"/>
  <c r="W3806" i="2" s="1"/>
  <c r="S3806" i="2"/>
  <c r="T3806" i="2" s="1"/>
  <c r="M3806" i="2"/>
  <c r="N3806" i="2" s="1"/>
  <c r="P3802" i="2"/>
  <c r="Q3802" i="2" s="1"/>
  <c r="V3802" i="2"/>
  <c r="W3802" i="2" s="1"/>
  <c r="S3802" i="2"/>
  <c r="T3802" i="2" s="1"/>
  <c r="M3802" i="2"/>
  <c r="N3802" i="2" s="1"/>
  <c r="P3798" i="2"/>
  <c r="Q3798" i="2" s="1"/>
  <c r="V3798" i="2"/>
  <c r="W3798" i="2" s="1"/>
  <c r="S3798" i="2"/>
  <c r="T3798" i="2" s="1"/>
  <c r="M3798" i="2"/>
  <c r="N3798" i="2" s="1"/>
  <c r="P3794" i="2"/>
  <c r="Q3794" i="2" s="1"/>
  <c r="V3794" i="2"/>
  <c r="W3794" i="2" s="1"/>
  <c r="S3794" i="2"/>
  <c r="T3794" i="2" s="1"/>
  <c r="M3794" i="2"/>
  <c r="N3794" i="2" s="1"/>
  <c r="P3790" i="2"/>
  <c r="Q3790" i="2" s="1"/>
  <c r="V3790" i="2"/>
  <c r="W3790" i="2" s="1"/>
  <c r="M3790" i="2"/>
  <c r="N3790" i="2" s="1"/>
  <c r="S3790" i="2"/>
  <c r="T3790" i="2" s="1"/>
  <c r="P3786" i="2"/>
  <c r="Q3786" i="2" s="1"/>
  <c r="V3786" i="2"/>
  <c r="W3786" i="2" s="1"/>
  <c r="S3786" i="2"/>
  <c r="T3786" i="2" s="1"/>
  <c r="M3786" i="2"/>
  <c r="N3786" i="2" s="1"/>
  <c r="P3781" i="2"/>
  <c r="Q3781" i="2" s="1"/>
  <c r="V3781" i="2"/>
  <c r="W3781" i="2" s="1"/>
  <c r="S3781" i="2"/>
  <c r="T3781" i="2" s="1"/>
  <c r="M3781" i="2"/>
  <c r="N3781" i="2" s="1"/>
  <c r="P3778" i="2"/>
  <c r="Q3778" i="2" s="1"/>
  <c r="V3778" i="2"/>
  <c r="W3778" i="2" s="1"/>
  <c r="S3778" i="2"/>
  <c r="T3778" i="2" s="1"/>
  <c r="M3778" i="2"/>
  <c r="N3778" i="2" s="1"/>
  <c r="P3774" i="2"/>
  <c r="Q3774" i="2" s="1"/>
  <c r="V3774" i="2"/>
  <c r="W3774" i="2" s="1"/>
  <c r="S3774" i="2"/>
  <c r="T3774" i="2" s="1"/>
  <c r="M3774" i="2"/>
  <c r="N3774" i="2" s="1"/>
  <c r="P3770" i="2"/>
  <c r="Q3770" i="2" s="1"/>
  <c r="V3770" i="2"/>
  <c r="W3770" i="2" s="1"/>
  <c r="S3770" i="2"/>
  <c r="T3770" i="2" s="1"/>
  <c r="M3770" i="2"/>
  <c r="N3770" i="2" s="1"/>
  <c r="P3766" i="2"/>
  <c r="Q3766" i="2" s="1"/>
  <c r="V3766" i="2"/>
  <c r="W3766" i="2" s="1"/>
  <c r="S3766" i="2"/>
  <c r="T3766" i="2" s="1"/>
  <c r="M3766" i="2"/>
  <c r="N3766" i="2" s="1"/>
  <c r="P3762" i="2"/>
  <c r="Q3762" i="2" s="1"/>
  <c r="S3762" i="2"/>
  <c r="T3762" i="2" s="1"/>
  <c r="V3762" i="2"/>
  <c r="W3762" i="2" s="1"/>
  <c r="M3762" i="2"/>
  <c r="N3762" i="2" s="1"/>
  <c r="P3758" i="2"/>
  <c r="Q3758" i="2" s="1"/>
  <c r="S3758" i="2"/>
  <c r="T3758" i="2" s="1"/>
  <c r="M3758" i="2"/>
  <c r="N3758" i="2" s="1"/>
  <c r="V3758" i="2"/>
  <c r="W3758" i="2" s="1"/>
  <c r="P3754" i="2"/>
  <c r="Q3754" i="2" s="1"/>
  <c r="S3754" i="2"/>
  <c r="T3754" i="2" s="1"/>
  <c r="V3754" i="2"/>
  <c r="W3754" i="2" s="1"/>
  <c r="M3754" i="2"/>
  <c r="N3754" i="2" s="1"/>
  <c r="P3750" i="2"/>
  <c r="Q3750" i="2" s="1"/>
  <c r="S3750" i="2"/>
  <c r="T3750" i="2" s="1"/>
  <c r="V3750" i="2"/>
  <c r="W3750" i="2" s="1"/>
  <c r="M3750" i="2"/>
  <c r="N3750" i="2" s="1"/>
  <c r="P3746" i="2"/>
  <c r="Q3746" i="2" s="1"/>
  <c r="S3746" i="2"/>
  <c r="T3746" i="2" s="1"/>
  <c r="V3746" i="2"/>
  <c r="W3746" i="2" s="1"/>
  <c r="M3746" i="2"/>
  <c r="N3746" i="2" s="1"/>
  <c r="P3742" i="2"/>
  <c r="Q3742" i="2" s="1"/>
  <c r="S3742" i="2"/>
  <c r="T3742" i="2" s="1"/>
  <c r="V3742" i="2"/>
  <c r="W3742" i="2" s="1"/>
  <c r="M3742" i="2"/>
  <c r="N3742" i="2" s="1"/>
  <c r="P3739" i="2"/>
  <c r="Q3739" i="2" s="1"/>
  <c r="S3739" i="2"/>
  <c r="T3739" i="2" s="1"/>
  <c r="V3739" i="2"/>
  <c r="W3739" i="2" s="1"/>
  <c r="M3739" i="2"/>
  <c r="N3739" i="2" s="1"/>
  <c r="P3735" i="2"/>
  <c r="Q3735" i="2" s="1"/>
  <c r="S3735" i="2"/>
  <c r="T3735" i="2" s="1"/>
  <c r="V3735" i="2"/>
  <c r="W3735" i="2" s="1"/>
  <c r="M3735" i="2"/>
  <c r="N3735" i="2" s="1"/>
  <c r="P3731" i="2"/>
  <c r="Q3731" i="2" s="1"/>
  <c r="S3731" i="2"/>
  <c r="T3731" i="2" s="1"/>
  <c r="V3731" i="2"/>
  <c r="W3731" i="2" s="1"/>
  <c r="M3731" i="2"/>
  <c r="N3731" i="2" s="1"/>
  <c r="P3727" i="2"/>
  <c r="Q3727" i="2" s="1"/>
  <c r="S3727" i="2"/>
  <c r="T3727" i="2" s="1"/>
  <c r="V3727" i="2"/>
  <c r="W3727" i="2" s="1"/>
  <c r="M3727" i="2"/>
  <c r="N3727" i="2" s="1"/>
  <c r="P3723" i="2"/>
  <c r="Q3723" i="2" s="1"/>
  <c r="S3723" i="2"/>
  <c r="T3723" i="2" s="1"/>
  <c r="V3723" i="2"/>
  <c r="W3723" i="2" s="1"/>
  <c r="M3723" i="2"/>
  <c r="N3723" i="2" s="1"/>
  <c r="P3719" i="2"/>
  <c r="Q3719" i="2" s="1"/>
  <c r="V3719" i="2"/>
  <c r="W3719" i="2" s="1"/>
  <c r="S3719" i="2"/>
  <c r="T3719" i="2" s="1"/>
  <c r="M3719" i="2"/>
  <c r="N3719" i="2" s="1"/>
  <c r="P3715" i="2"/>
  <c r="Q3715" i="2" s="1"/>
  <c r="V3715" i="2"/>
  <c r="W3715" i="2" s="1"/>
  <c r="S3715" i="2"/>
  <c r="T3715" i="2" s="1"/>
  <c r="M3715" i="2"/>
  <c r="N3715" i="2" s="1"/>
  <c r="P3711" i="2"/>
  <c r="Q3711" i="2" s="1"/>
  <c r="V3711" i="2"/>
  <c r="W3711" i="2" s="1"/>
  <c r="S3711" i="2"/>
  <c r="T3711" i="2" s="1"/>
  <c r="M3711" i="2"/>
  <c r="N3711" i="2" s="1"/>
  <c r="P3707" i="2"/>
  <c r="Q3707" i="2" s="1"/>
  <c r="V3707" i="2"/>
  <c r="W3707" i="2" s="1"/>
  <c r="S3707" i="2"/>
  <c r="T3707" i="2" s="1"/>
  <c r="M3707" i="2"/>
  <c r="N3707" i="2" s="1"/>
  <c r="P3703" i="2"/>
  <c r="Q3703" i="2" s="1"/>
  <c r="V3703" i="2"/>
  <c r="W3703" i="2" s="1"/>
  <c r="S3703" i="2"/>
  <c r="T3703" i="2" s="1"/>
  <c r="M3703" i="2"/>
  <c r="N3703" i="2" s="1"/>
  <c r="P3699" i="2"/>
  <c r="Q3699" i="2" s="1"/>
  <c r="V3699" i="2"/>
  <c r="W3699" i="2" s="1"/>
  <c r="S3699" i="2"/>
  <c r="T3699" i="2" s="1"/>
  <c r="M3699" i="2"/>
  <c r="N3699" i="2" s="1"/>
  <c r="P3692" i="2"/>
  <c r="Q3692" i="2" s="1"/>
  <c r="S3692" i="2"/>
  <c r="T3692" i="2" s="1"/>
  <c r="V3692" i="2"/>
  <c r="W3692" i="2" s="1"/>
  <c r="M3692" i="2"/>
  <c r="N3692" i="2" s="1"/>
  <c r="P3689" i="2"/>
  <c r="Q3689" i="2" s="1"/>
  <c r="V3689" i="2"/>
  <c r="W3689" i="2" s="1"/>
  <c r="S3689" i="2"/>
  <c r="T3689" i="2" s="1"/>
  <c r="M3689" i="2"/>
  <c r="N3689" i="2" s="1"/>
  <c r="P3685" i="2"/>
  <c r="Q3685" i="2" s="1"/>
  <c r="V3685" i="2"/>
  <c r="W3685" i="2" s="1"/>
  <c r="S3685" i="2"/>
  <c r="T3685" i="2" s="1"/>
  <c r="M3685" i="2"/>
  <c r="N3685" i="2" s="1"/>
  <c r="P3681" i="2"/>
  <c r="Q3681" i="2" s="1"/>
  <c r="V3681" i="2"/>
  <c r="W3681" i="2" s="1"/>
  <c r="S3681" i="2"/>
  <c r="T3681" i="2" s="1"/>
  <c r="M3681" i="2"/>
  <c r="N3681" i="2" s="1"/>
  <c r="P3676" i="2"/>
  <c r="Q3676" i="2" s="1"/>
  <c r="V3676" i="2"/>
  <c r="W3676" i="2" s="1"/>
  <c r="S3676" i="2"/>
  <c r="T3676" i="2" s="1"/>
  <c r="M3676" i="2"/>
  <c r="N3676" i="2" s="1"/>
  <c r="P3672" i="2"/>
  <c r="Q3672" i="2" s="1"/>
  <c r="V3672" i="2"/>
  <c r="W3672" i="2" s="1"/>
  <c r="M3672" i="2"/>
  <c r="N3672" i="2" s="1"/>
  <c r="S3672" i="2"/>
  <c r="T3672" i="2" s="1"/>
  <c r="P3664" i="2"/>
  <c r="Q3664" i="2" s="1"/>
  <c r="V3664" i="2"/>
  <c r="W3664" i="2" s="1"/>
  <c r="M3664" i="2"/>
  <c r="N3664" i="2" s="1"/>
  <c r="S3664" i="2"/>
  <c r="T3664" i="2" s="1"/>
  <c r="P3660" i="2"/>
  <c r="Q3660" i="2" s="1"/>
  <c r="S3660" i="2"/>
  <c r="T3660" i="2" s="1"/>
  <c r="V3660" i="2"/>
  <c r="W3660" i="2" s="1"/>
  <c r="M3660" i="2"/>
  <c r="N3660" i="2" s="1"/>
  <c r="P3656" i="2"/>
  <c r="Q3656" i="2" s="1"/>
  <c r="V3656" i="2"/>
  <c r="W3656" i="2" s="1"/>
  <c r="S3656" i="2"/>
  <c r="T3656" i="2" s="1"/>
  <c r="M3656" i="2"/>
  <c r="N3656" i="2" s="1"/>
  <c r="P3651" i="2"/>
  <c r="Q3651" i="2" s="1"/>
  <c r="S3651" i="2"/>
  <c r="T3651" i="2" s="1"/>
  <c r="V3651" i="2"/>
  <c r="W3651" i="2" s="1"/>
  <c r="M3651" i="2"/>
  <c r="N3651" i="2" s="1"/>
  <c r="P3647" i="2"/>
  <c r="Q3647" i="2" s="1"/>
  <c r="S3647" i="2"/>
  <c r="T3647" i="2" s="1"/>
  <c r="V3647" i="2"/>
  <c r="W3647" i="2" s="1"/>
  <c r="M3647" i="2"/>
  <c r="N3647" i="2" s="1"/>
  <c r="P3642" i="2"/>
  <c r="Q3642" i="2" s="1"/>
  <c r="S3642" i="2"/>
  <c r="T3642" i="2" s="1"/>
  <c r="V3642" i="2"/>
  <c r="W3642" i="2" s="1"/>
  <c r="M3642" i="2"/>
  <c r="N3642" i="2" s="1"/>
  <c r="P3638" i="2"/>
  <c r="Q3638" i="2" s="1"/>
  <c r="V3638" i="2"/>
  <c r="W3638" i="2" s="1"/>
  <c r="S3638" i="2"/>
  <c r="T3638" i="2" s="1"/>
  <c r="M3638" i="2"/>
  <c r="N3638" i="2" s="1"/>
  <c r="P3634" i="2"/>
  <c r="Q3634" i="2" s="1"/>
  <c r="S3634" i="2"/>
  <c r="T3634" i="2" s="1"/>
  <c r="M3634" i="2"/>
  <c r="N3634" i="2" s="1"/>
  <c r="V3634" i="2"/>
  <c r="W3634" i="2" s="1"/>
  <c r="P3630" i="2"/>
  <c r="Q3630" i="2" s="1"/>
  <c r="S3630" i="2"/>
  <c r="T3630" i="2" s="1"/>
  <c r="V3630" i="2"/>
  <c r="W3630" i="2" s="1"/>
  <c r="M3630" i="2"/>
  <c r="N3630" i="2" s="1"/>
  <c r="P3614" i="2"/>
  <c r="Q3614" i="2" s="1"/>
  <c r="V3614" i="2"/>
  <c r="W3614" i="2" s="1"/>
  <c r="S3614" i="2"/>
  <c r="T3614" i="2" s="1"/>
  <c r="M3614" i="2"/>
  <c r="N3614" i="2" s="1"/>
  <c r="P3610" i="2"/>
  <c r="Q3610" i="2" s="1"/>
  <c r="V3610" i="2"/>
  <c r="W3610" i="2" s="1"/>
  <c r="S3610" i="2"/>
  <c r="T3610" i="2" s="1"/>
  <c r="M3610" i="2"/>
  <c r="N3610" i="2" s="1"/>
  <c r="S3606" i="2"/>
  <c r="T3606" i="2" s="1"/>
  <c r="V3606" i="2"/>
  <c r="W3606" i="2" s="1"/>
  <c r="M3606" i="2"/>
  <c r="N3606" i="2" s="1"/>
  <c r="P3606" i="2"/>
  <c r="Q3606" i="2" s="1"/>
  <c r="V3601" i="2"/>
  <c r="W3601" i="2" s="1"/>
  <c r="P3601" i="2"/>
  <c r="Q3601" i="2" s="1"/>
  <c r="S3601" i="2"/>
  <c r="T3601" i="2" s="1"/>
  <c r="M3601" i="2"/>
  <c r="N3601" i="2" s="1"/>
  <c r="V3597" i="2"/>
  <c r="W3597" i="2" s="1"/>
  <c r="P3597" i="2"/>
  <c r="Q3597" i="2" s="1"/>
  <c r="S3597" i="2"/>
  <c r="T3597" i="2" s="1"/>
  <c r="M3597" i="2"/>
  <c r="N3597" i="2" s="1"/>
  <c r="V3593" i="2"/>
  <c r="W3593" i="2" s="1"/>
  <c r="P3593" i="2"/>
  <c r="Q3593" i="2" s="1"/>
  <c r="S3593" i="2"/>
  <c r="T3593" i="2" s="1"/>
  <c r="M3593" i="2"/>
  <c r="N3593" i="2" s="1"/>
  <c r="V3589" i="2"/>
  <c r="W3589" i="2" s="1"/>
  <c r="P3589" i="2"/>
  <c r="Q3589" i="2" s="1"/>
  <c r="S3589" i="2"/>
  <c r="T3589" i="2" s="1"/>
  <c r="M3589" i="2"/>
  <c r="N3589" i="2" s="1"/>
  <c r="V3585" i="2"/>
  <c r="W3585" i="2" s="1"/>
  <c r="P3585" i="2"/>
  <c r="Q3585" i="2" s="1"/>
  <c r="S3585" i="2"/>
  <c r="T3585" i="2" s="1"/>
  <c r="M3585" i="2"/>
  <c r="N3585" i="2" s="1"/>
  <c r="V3578" i="2"/>
  <c r="W3578" i="2" s="1"/>
  <c r="P3578" i="2"/>
  <c r="Q3578" i="2" s="1"/>
  <c r="S3578" i="2"/>
  <c r="T3578" i="2" s="1"/>
  <c r="M3578" i="2"/>
  <c r="N3578" i="2" s="1"/>
  <c r="V3573" i="2"/>
  <c r="W3573" i="2" s="1"/>
  <c r="P3573" i="2"/>
  <c r="Q3573" i="2" s="1"/>
  <c r="S3573" i="2"/>
  <c r="T3573" i="2" s="1"/>
  <c r="M3573" i="2"/>
  <c r="N3573" i="2" s="1"/>
  <c r="V3563" i="2"/>
  <c r="W3563" i="2" s="1"/>
  <c r="P3563" i="2"/>
  <c r="Q3563" i="2" s="1"/>
  <c r="M3563" i="2"/>
  <c r="N3563" i="2" s="1"/>
  <c r="S3563" i="2"/>
  <c r="T3563" i="2" s="1"/>
  <c r="V3559" i="2"/>
  <c r="W3559" i="2" s="1"/>
  <c r="P3559" i="2"/>
  <c r="Q3559" i="2" s="1"/>
  <c r="M3559" i="2"/>
  <c r="N3559" i="2" s="1"/>
  <c r="S3559" i="2"/>
  <c r="T3559" i="2" s="1"/>
  <c r="V3554" i="2"/>
  <c r="W3554" i="2" s="1"/>
  <c r="P3554" i="2"/>
  <c r="Q3554" i="2" s="1"/>
  <c r="M3554" i="2"/>
  <c r="N3554" i="2" s="1"/>
  <c r="S3554" i="2"/>
  <c r="T3554" i="2" s="1"/>
  <c r="V3550" i="2"/>
  <c r="W3550" i="2" s="1"/>
  <c r="P3550" i="2"/>
  <c r="Q3550" i="2" s="1"/>
  <c r="M3550" i="2"/>
  <c r="N3550" i="2" s="1"/>
  <c r="S3550" i="2"/>
  <c r="T3550" i="2" s="1"/>
  <c r="V3546" i="2"/>
  <c r="W3546" i="2" s="1"/>
  <c r="P3546" i="2"/>
  <c r="Q3546" i="2" s="1"/>
  <c r="M3546" i="2"/>
  <c r="N3546" i="2" s="1"/>
  <c r="S3546" i="2"/>
  <c r="T3546" i="2" s="1"/>
  <c r="V3540" i="2"/>
  <c r="W3540" i="2" s="1"/>
  <c r="P3540" i="2"/>
  <c r="Q3540" i="2" s="1"/>
  <c r="M3540" i="2"/>
  <c r="N3540" i="2" s="1"/>
  <c r="S3540" i="2"/>
  <c r="T3540" i="2" s="1"/>
  <c r="V3535" i="2"/>
  <c r="W3535" i="2" s="1"/>
  <c r="P3535" i="2"/>
  <c r="Q3535" i="2" s="1"/>
  <c r="M3535" i="2"/>
  <c r="N3535" i="2" s="1"/>
  <c r="S3535" i="2"/>
  <c r="T3535" i="2" s="1"/>
  <c r="V3380" i="2"/>
  <c r="W3380" i="2" s="1"/>
  <c r="P3380" i="2"/>
  <c r="Q3380" i="2" s="1"/>
  <c r="S3380" i="2"/>
  <c r="T3380" i="2" s="1"/>
  <c r="M3380" i="2"/>
  <c r="N3380" i="2" s="1"/>
  <c r="V3376" i="2"/>
  <c r="W3376" i="2" s="1"/>
  <c r="P3376" i="2"/>
  <c r="Q3376" i="2" s="1"/>
  <c r="S3376" i="2"/>
  <c r="T3376" i="2" s="1"/>
  <c r="M3376" i="2"/>
  <c r="N3376" i="2" s="1"/>
  <c r="V3372" i="2"/>
  <c r="W3372" i="2" s="1"/>
  <c r="P3372" i="2"/>
  <c r="Q3372" i="2" s="1"/>
  <c r="S3372" i="2"/>
  <c r="T3372" i="2" s="1"/>
  <c r="M3372" i="2"/>
  <c r="N3372" i="2" s="1"/>
  <c r="V3368" i="2"/>
  <c r="W3368" i="2" s="1"/>
  <c r="P3368" i="2"/>
  <c r="Q3368" i="2" s="1"/>
  <c r="S3368" i="2"/>
  <c r="T3368" i="2" s="1"/>
  <c r="M3368" i="2"/>
  <c r="N3368" i="2" s="1"/>
  <c r="V3364" i="2"/>
  <c r="W3364" i="2" s="1"/>
  <c r="P3364" i="2"/>
  <c r="Q3364" i="2" s="1"/>
  <c r="S3364" i="2"/>
  <c r="T3364" i="2" s="1"/>
  <c r="M3364" i="2"/>
  <c r="N3364" i="2" s="1"/>
  <c r="V3360" i="2"/>
  <c r="W3360" i="2" s="1"/>
  <c r="P3360" i="2"/>
  <c r="Q3360" i="2" s="1"/>
  <c r="S3360" i="2"/>
  <c r="T3360" i="2" s="1"/>
  <c r="M3360" i="2"/>
  <c r="N3360" i="2" s="1"/>
  <c r="V3356" i="2"/>
  <c r="W3356" i="2" s="1"/>
  <c r="P3356" i="2"/>
  <c r="Q3356" i="2" s="1"/>
  <c r="S3356" i="2"/>
  <c r="T3356" i="2" s="1"/>
  <c r="M3356" i="2"/>
  <c r="N3356" i="2" s="1"/>
  <c r="V3352" i="2"/>
  <c r="W3352" i="2" s="1"/>
  <c r="P3352" i="2"/>
  <c r="Q3352" i="2" s="1"/>
  <c r="S3352" i="2"/>
  <c r="T3352" i="2" s="1"/>
  <c r="M3352" i="2"/>
  <c r="N3352" i="2" s="1"/>
  <c r="V3348" i="2"/>
  <c r="W3348" i="2" s="1"/>
  <c r="P3348" i="2"/>
  <c r="Q3348" i="2" s="1"/>
  <c r="S3348" i="2"/>
  <c r="T3348" i="2" s="1"/>
  <c r="M3348" i="2"/>
  <c r="N3348" i="2" s="1"/>
  <c r="V3343" i="2"/>
  <c r="W3343" i="2" s="1"/>
  <c r="P3343" i="2"/>
  <c r="Q3343" i="2" s="1"/>
  <c r="M3343" i="2"/>
  <c r="N3343" i="2" s="1"/>
  <c r="S3343" i="2"/>
  <c r="T3343" i="2" s="1"/>
  <c r="V3339" i="2"/>
  <c r="W3339" i="2" s="1"/>
  <c r="P3339" i="2"/>
  <c r="Q3339" i="2" s="1"/>
  <c r="M3339" i="2"/>
  <c r="N3339" i="2" s="1"/>
  <c r="S3339" i="2"/>
  <c r="T3339" i="2" s="1"/>
  <c r="V3335" i="2"/>
  <c r="W3335" i="2" s="1"/>
  <c r="P3335" i="2"/>
  <c r="Q3335" i="2" s="1"/>
  <c r="M3335" i="2"/>
  <c r="N3335" i="2" s="1"/>
  <c r="S3335" i="2"/>
  <c r="T3335" i="2" s="1"/>
  <c r="V3331" i="2"/>
  <c r="W3331" i="2" s="1"/>
  <c r="P3331" i="2"/>
  <c r="Q3331" i="2" s="1"/>
  <c r="M3331" i="2"/>
  <c r="N3331" i="2" s="1"/>
  <c r="S3331" i="2"/>
  <c r="T3331" i="2" s="1"/>
  <c r="V3327" i="2"/>
  <c r="W3327" i="2" s="1"/>
  <c r="P3327" i="2"/>
  <c r="Q3327" i="2" s="1"/>
  <c r="M3327" i="2"/>
  <c r="N3327" i="2" s="1"/>
  <c r="S3327" i="2"/>
  <c r="T3327" i="2" s="1"/>
  <c r="V3323" i="2"/>
  <c r="W3323" i="2" s="1"/>
  <c r="P3323" i="2"/>
  <c r="Q3323" i="2" s="1"/>
  <c r="M3323" i="2"/>
  <c r="N3323" i="2" s="1"/>
  <c r="S3323" i="2"/>
  <c r="T3323" i="2" s="1"/>
  <c r="P3320" i="2"/>
  <c r="Q3320" i="2" s="1"/>
  <c r="V3320" i="2"/>
  <c r="W3320" i="2" s="1"/>
  <c r="S3320" i="2"/>
  <c r="T3320" i="2" s="1"/>
  <c r="M3320" i="2"/>
  <c r="N3320" i="2" s="1"/>
  <c r="P3275" i="2"/>
  <c r="Q3275" i="2" s="1"/>
  <c r="V3275" i="2"/>
  <c r="W3275" i="2" s="1"/>
  <c r="S3275" i="2"/>
  <c r="T3275" i="2" s="1"/>
  <c r="M3275" i="2"/>
  <c r="N3275" i="2" s="1"/>
  <c r="P3227" i="2"/>
  <c r="Q3227" i="2" s="1"/>
  <c r="S3227" i="2"/>
  <c r="T3227" i="2" s="1"/>
  <c r="V3227" i="2"/>
  <c r="W3227" i="2" s="1"/>
  <c r="M3227" i="2"/>
  <c r="N3227" i="2" s="1"/>
  <c r="P3223" i="2"/>
  <c r="Q3223" i="2" s="1"/>
  <c r="S3223" i="2"/>
  <c r="T3223" i="2" s="1"/>
  <c r="V3223" i="2"/>
  <c r="W3223" i="2" s="1"/>
  <c r="M3223" i="2"/>
  <c r="N3223" i="2" s="1"/>
  <c r="M19" i="2"/>
  <c r="N19" i="2" s="1"/>
  <c r="V19" i="2"/>
  <c r="W19" i="2" s="1"/>
  <c r="P19" i="2"/>
  <c r="Q19" i="2" s="1"/>
  <c r="S19" i="2"/>
  <c r="T19" i="2" s="1"/>
  <c r="P15" i="2"/>
  <c r="Q15" i="2" s="1"/>
  <c r="M15" i="2"/>
  <c r="N15" i="2" s="1"/>
  <c r="V15" i="2"/>
  <c r="W15" i="2" s="1"/>
  <c r="S15" i="2"/>
  <c r="T15" i="2" s="1"/>
  <c r="M11" i="2"/>
  <c r="N11" i="2" s="1"/>
  <c r="V11" i="2"/>
  <c r="W11" i="2" s="1"/>
  <c r="S11" i="2"/>
  <c r="T11" i="2" s="1"/>
  <c r="P11" i="2"/>
  <c r="Q11" i="2" s="1"/>
  <c r="P7" i="2"/>
  <c r="Q7" i="2" s="1"/>
  <c r="M7" i="2"/>
  <c r="N7" i="2" s="1"/>
  <c r="V7" i="2"/>
  <c r="W7" i="2" s="1"/>
  <c r="S7" i="2"/>
  <c r="T7" i="2" s="1"/>
  <c r="P4582" i="2"/>
  <c r="Q4582" i="2" s="1"/>
  <c r="V4582" i="2"/>
  <c r="W4582" i="2" s="1"/>
  <c r="S4582" i="2"/>
  <c r="T4582" i="2" s="1"/>
  <c r="M4582" i="2"/>
  <c r="N4582" i="2" s="1"/>
  <c r="P4578" i="2"/>
  <c r="Q4578" i="2" s="1"/>
  <c r="V4578" i="2"/>
  <c r="W4578" i="2" s="1"/>
  <c r="S4578" i="2"/>
  <c r="T4578" i="2" s="1"/>
  <c r="M4578" i="2"/>
  <c r="N4578" i="2" s="1"/>
  <c r="P4574" i="2"/>
  <c r="Q4574" i="2" s="1"/>
  <c r="V4574" i="2"/>
  <c r="W4574" i="2" s="1"/>
  <c r="S4574" i="2"/>
  <c r="T4574" i="2" s="1"/>
  <c r="M4574" i="2"/>
  <c r="N4574" i="2" s="1"/>
  <c r="P4570" i="2"/>
  <c r="Q4570" i="2" s="1"/>
  <c r="V4570" i="2"/>
  <c r="W4570" i="2" s="1"/>
  <c r="S4570" i="2"/>
  <c r="T4570" i="2" s="1"/>
  <c r="M4570" i="2"/>
  <c r="N4570" i="2" s="1"/>
  <c r="P4566" i="2"/>
  <c r="Q4566" i="2" s="1"/>
  <c r="V4566" i="2"/>
  <c r="W4566" i="2" s="1"/>
  <c r="S4566" i="2"/>
  <c r="T4566" i="2" s="1"/>
  <c r="M4566" i="2"/>
  <c r="N4566" i="2" s="1"/>
  <c r="P4562" i="2"/>
  <c r="Q4562" i="2" s="1"/>
  <c r="V4562" i="2"/>
  <c r="W4562" i="2" s="1"/>
  <c r="S4562" i="2"/>
  <c r="T4562" i="2" s="1"/>
  <c r="M4562" i="2"/>
  <c r="N4562" i="2" s="1"/>
  <c r="P4558" i="2"/>
  <c r="Q4558" i="2" s="1"/>
  <c r="V4558" i="2"/>
  <c r="W4558" i="2" s="1"/>
  <c r="S4558" i="2"/>
  <c r="T4558" i="2" s="1"/>
  <c r="M4558" i="2"/>
  <c r="N4558" i="2" s="1"/>
  <c r="P4554" i="2"/>
  <c r="Q4554" i="2" s="1"/>
  <c r="V4554" i="2"/>
  <c r="W4554" i="2" s="1"/>
  <c r="S4554" i="2"/>
  <c r="T4554" i="2" s="1"/>
  <c r="M4554" i="2"/>
  <c r="N4554" i="2" s="1"/>
  <c r="P4550" i="2"/>
  <c r="Q4550" i="2" s="1"/>
  <c r="V4550" i="2"/>
  <c r="W4550" i="2" s="1"/>
  <c r="S4550" i="2"/>
  <c r="T4550" i="2" s="1"/>
  <c r="M4550" i="2"/>
  <c r="N4550" i="2" s="1"/>
  <c r="P4546" i="2"/>
  <c r="Q4546" i="2" s="1"/>
  <c r="V4546" i="2"/>
  <c r="W4546" i="2" s="1"/>
  <c r="S4546" i="2"/>
  <c r="T4546" i="2" s="1"/>
  <c r="M4546" i="2"/>
  <c r="N4546" i="2" s="1"/>
  <c r="P4541" i="2"/>
  <c r="Q4541" i="2" s="1"/>
  <c r="V4541" i="2"/>
  <c r="W4541" i="2" s="1"/>
  <c r="S4541" i="2"/>
  <c r="T4541" i="2" s="1"/>
  <c r="M4541" i="2"/>
  <c r="N4541" i="2" s="1"/>
  <c r="P4537" i="2"/>
  <c r="Q4537" i="2" s="1"/>
  <c r="S4537" i="2"/>
  <c r="T4537" i="2" s="1"/>
  <c r="V4537" i="2"/>
  <c r="W4537" i="2" s="1"/>
  <c r="M4537" i="2"/>
  <c r="N4537" i="2" s="1"/>
  <c r="P4531" i="2"/>
  <c r="Q4531" i="2" s="1"/>
  <c r="V4531" i="2"/>
  <c r="W4531" i="2" s="1"/>
  <c r="S4531" i="2"/>
  <c r="T4531" i="2" s="1"/>
  <c r="M4531" i="2"/>
  <c r="N4531" i="2" s="1"/>
  <c r="P4528" i="2"/>
  <c r="Q4528" i="2" s="1"/>
  <c r="V4528" i="2"/>
  <c r="W4528" i="2" s="1"/>
  <c r="S4528" i="2"/>
  <c r="T4528" i="2" s="1"/>
  <c r="M4528" i="2"/>
  <c r="N4528" i="2" s="1"/>
  <c r="P4524" i="2"/>
  <c r="Q4524" i="2" s="1"/>
  <c r="V4524" i="2"/>
  <c r="W4524" i="2" s="1"/>
  <c r="S4524" i="2"/>
  <c r="T4524" i="2" s="1"/>
  <c r="M4524" i="2"/>
  <c r="N4524" i="2" s="1"/>
  <c r="P4521" i="2"/>
  <c r="Q4521" i="2" s="1"/>
  <c r="V4521" i="2"/>
  <c r="W4521" i="2" s="1"/>
  <c r="S4521" i="2"/>
  <c r="T4521" i="2" s="1"/>
  <c r="M4521" i="2"/>
  <c r="N4521" i="2" s="1"/>
  <c r="P4517" i="2"/>
  <c r="Q4517" i="2" s="1"/>
  <c r="V4517" i="2"/>
  <c r="W4517" i="2" s="1"/>
  <c r="S4517" i="2"/>
  <c r="T4517" i="2" s="1"/>
  <c r="M4517" i="2"/>
  <c r="N4517" i="2" s="1"/>
  <c r="P4513" i="2"/>
  <c r="Q4513" i="2" s="1"/>
  <c r="V4513" i="2"/>
  <c r="W4513" i="2" s="1"/>
  <c r="S4513" i="2"/>
  <c r="T4513" i="2" s="1"/>
  <c r="M4513" i="2"/>
  <c r="N4513" i="2" s="1"/>
  <c r="P4510" i="2"/>
  <c r="Q4510" i="2" s="1"/>
  <c r="V4510" i="2"/>
  <c r="W4510" i="2" s="1"/>
  <c r="S4510" i="2"/>
  <c r="T4510" i="2" s="1"/>
  <c r="M4510" i="2"/>
  <c r="N4510" i="2" s="1"/>
  <c r="P4506" i="2"/>
  <c r="Q4506" i="2" s="1"/>
  <c r="V4506" i="2"/>
  <c r="W4506" i="2" s="1"/>
  <c r="S4506" i="2"/>
  <c r="T4506" i="2" s="1"/>
  <c r="M4506" i="2"/>
  <c r="N4506" i="2" s="1"/>
  <c r="P4501" i="2"/>
  <c r="Q4501" i="2" s="1"/>
  <c r="V4501" i="2"/>
  <c r="W4501" i="2" s="1"/>
  <c r="S4501" i="2"/>
  <c r="T4501" i="2" s="1"/>
  <c r="M4501" i="2"/>
  <c r="N4501" i="2" s="1"/>
  <c r="P4497" i="2"/>
  <c r="Q4497" i="2" s="1"/>
  <c r="V4497" i="2"/>
  <c r="W4497" i="2" s="1"/>
  <c r="S4497" i="2"/>
  <c r="T4497" i="2" s="1"/>
  <c r="M4497" i="2"/>
  <c r="N4497" i="2" s="1"/>
  <c r="P4493" i="2"/>
  <c r="Q4493" i="2" s="1"/>
  <c r="V4493" i="2"/>
  <c r="W4493" i="2" s="1"/>
  <c r="S4493" i="2"/>
  <c r="T4493" i="2" s="1"/>
  <c r="M4493" i="2"/>
  <c r="N4493" i="2" s="1"/>
  <c r="P4489" i="2"/>
  <c r="Q4489" i="2" s="1"/>
  <c r="V4489" i="2"/>
  <c r="W4489" i="2" s="1"/>
  <c r="S4489" i="2"/>
  <c r="T4489" i="2" s="1"/>
  <c r="M4489" i="2"/>
  <c r="N4489" i="2" s="1"/>
  <c r="P4485" i="2"/>
  <c r="Q4485" i="2" s="1"/>
  <c r="V4485" i="2"/>
  <c r="W4485" i="2" s="1"/>
  <c r="S4485" i="2"/>
  <c r="T4485" i="2" s="1"/>
  <c r="M4485" i="2"/>
  <c r="N4485" i="2" s="1"/>
  <c r="P4483" i="2"/>
  <c r="Q4483" i="2" s="1"/>
  <c r="V4483" i="2"/>
  <c r="W4483" i="2" s="1"/>
  <c r="S4483" i="2"/>
  <c r="T4483" i="2" s="1"/>
  <c r="M4483" i="2"/>
  <c r="N4483" i="2" s="1"/>
  <c r="P4479" i="2"/>
  <c r="Q4479" i="2" s="1"/>
  <c r="V4479" i="2"/>
  <c r="W4479" i="2" s="1"/>
  <c r="S4479" i="2"/>
  <c r="T4479" i="2" s="1"/>
  <c r="M4479" i="2"/>
  <c r="N4479" i="2" s="1"/>
  <c r="P4475" i="2"/>
  <c r="Q4475" i="2" s="1"/>
  <c r="V4475" i="2"/>
  <c r="W4475" i="2" s="1"/>
  <c r="S4475" i="2"/>
  <c r="T4475" i="2" s="1"/>
  <c r="M4475" i="2"/>
  <c r="N4475" i="2" s="1"/>
  <c r="P4471" i="2"/>
  <c r="Q4471" i="2" s="1"/>
  <c r="V4471" i="2"/>
  <c r="W4471" i="2" s="1"/>
  <c r="S4471" i="2"/>
  <c r="T4471" i="2" s="1"/>
  <c r="M4471" i="2"/>
  <c r="N4471" i="2" s="1"/>
  <c r="P4467" i="2"/>
  <c r="Q4467" i="2" s="1"/>
  <c r="V4467" i="2"/>
  <c r="W4467" i="2" s="1"/>
  <c r="S4467" i="2"/>
  <c r="T4467" i="2" s="1"/>
  <c r="M4467" i="2"/>
  <c r="N4467" i="2" s="1"/>
  <c r="P4464" i="2"/>
  <c r="Q4464" i="2" s="1"/>
  <c r="V4464" i="2"/>
  <c r="W4464" i="2" s="1"/>
  <c r="S4464" i="2"/>
  <c r="T4464" i="2" s="1"/>
  <c r="M4464" i="2"/>
  <c r="N4464" i="2" s="1"/>
  <c r="P4460" i="2"/>
  <c r="Q4460" i="2" s="1"/>
  <c r="V4460" i="2"/>
  <c r="W4460" i="2" s="1"/>
  <c r="S4460" i="2"/>
  <c r="T4460" i="2" s="1"/>
  <c r="M4460" i="2"/>
  <c r="N4460" i="2" s="1"/>
  <c r="P4456" i="2"/>
  <c r="Q4456" i="2" s="1"/>
  <c r="V4456" i="2"/>
  <c r="W4456" i="2" s="1"/>
  <c r="S4456" i="2"/>
  <c r="T4456" i="2" s="1"/>
  <c r="M4456" i="2"/>
  <c r="N4456" i="2" s="1"/>
  <c r="P4452" i="2"/>
  <c r="Q4452" i="2" s="1"/>
  <c r="S4452" i="2"/>
  <c r="T4452" i="2" s="1"/>
  <c r="M4452" i="2"/>
  <c r="N4452" i="2" s="1"/>
  <c r="V4452" i="2"/>
  <c r="W4452" i="2" s="1"/>
  <c r="P4448" i="2"/>
  <c r="Q4448" i="2" s="1"/>
  <c r="V4448" i="2"/>
  <c r="W4448" i="2" s="1"/>
  <c r="S4448" i="2"/>
  <c r="T4448" i="2" s="1"/>
  <c r="M4448" i="2"/>
  <c r="N4448" i="2" s="1"/>
  <c r="P4444" i="2"/>
  <c r="Q4444" i="2" s="1"/>
  <c r="V4444" i="2"/>
  <c r="W4444" i="2" s="1"/>
  <c r="S4444" i="2"/>
  <c r="T4444" i="2" s="1"/>
  <c r="M4444" i="2"/>
  <c r="N4444" i="2" s="1"/>
  <c r="P4440" i="2"/>
  <c r="Q4440" i="2" s="1"/>
  <c r="V4440" i="2"/>
  <c r="W4440" i="2" s="1"/>
  <c r="S4440" i="2"/>
  <c r="T4440" i="2" s="1"/>
  <c r="M4440" i="2"/>
  <c r="N4440" i="2" s="1"/>
  <c r="P4436" i="2"/>
  <c r="Q4436" i="2" s="1"/>
  <c r="V4436" i="2"/>
  <c r="W4436" i="2" s="1"/>
  <c r="S4436" i="2"/>
  <c r="T4436" i="2" s="1"/>
  <c r="M4436" i="2"/>
  <c r="N4436" i="2" s="1"/>
  <c r="P4432" i="2"/>
  <c r="Q4432" i="2" s="1"/>
  <c r="V4432" i="2"/>
  <c r="W4432" i="2" s="1"/>
  <c r="S4432" i="2"/>
  <c r="T4432" i="2" s="1"/>
  <c r="M4432" i="2"/>
  <c r="N4432" i="2" s="1"/>
  <c r="P4428" i="2"/>
  <c r="Q4428" i="2" s="1"/>
  <c r="V4428" i="2"/>
  <c r="W4428" i="2" s="1"/>
  <c r="S4428" i="2"/>
  <c r="T4428" i="2" s="1"/>
  <c r="M4428" i="2"/>
  <c r="N4428" i="2" s="1"/>
  <c r="P4424" i="2"/>
  <c r="Q4424" i="2" s="1"/>
  <c r="S4424" i="2"/>
  <c r="T4424" i="2" s="1"/>
  <c r="V4424" i="2"/>
  <c r="W4424" i="2" s="1"/>
  <c r="M4424" i="2"/>
  <c r="N4424" i="2" s="1"/>
  <c r="P4420" i="2"/>
  <c r="Q4420" i="2" s="1"/>
  <c r="S4420" i="2"/>
  <c r="T4420" i="2" s="1"/>
  <c r="V4420" i="2"/>
  <c r="W4420" i="2" s="1"/>
  <c r="M4420" i="2"/>
  <c r="N4420" i="2" s="1"/>
  <c r="P4416" i="2"/>
  <c r="Q4416" i="2" s="1"/>
  <c r="S4416" i="2"/>
  <c r="T4416" i="2" s="1"/>
  <c r="V4416" i="2"/>
  <c r="W4416" i="2" s="1"/>
  <c r="M4416" i="2"/>
  <c r="N4416" i="2" s="1"/>
  <c r="P4412" i="2"/>
  <c r="Q4412" i="2" s="1"/>
  <c r="V4412" i="2"/>
  <c r="W4412" i="2" s="1"/>
  <c r="S4412" i="2"/>
  <c r="T4412" i="2" s="1"/>
  <c r="M4412" i="2"/>
  <c r="N4412" i="2" s="1"/>
  <c r="P4408" i="2"/>
  <c r="Q4408" i="2" s="1"/>
  <c r="V4408" i="2"/>
  <c r="W4408" i="2" s="1"/>
  <c r="M4408" i="2"/>
  <c r="N4408" i="2" s="1"/>
  <c r="S4408" i="2"/>
  <c r="T4408" i="2" s="1"/>
  <c r="P4404" i="2"/>
  <c r="Q4404" i="2" s="1"/>
  <c r="V4404" i="2"/>
  <c r="W4404" i="2" s="1"/>
  <c r="S4404" i="2"/>
  <c r="T4404" i="2" s="1"/>
  <c r="M4404" i="2"/>
  <c r="N4404" i="2" s="1"/>
  <c r="P4400" i="2"/>
  <c r="Q4400" i="2" s="1"/>
  <c r="V4400" i="2"/>
  <c r="W4400" i="2" s="1"/>
  <c r="S4400" i="2"/>
  <c r="T4400" i="2" s="1"/>
  <c r="M4400" i="2"/>
  <c r="N4400" i="2" s="1"/>
  <c r="P4396" i="2"/>
  <c r="Q4396" i="2" s="1"/>
  <c r="V4396" i="2"/>
  <c r="W4396" i="2" s="1"/>
  <c r="M4396" i="2"/>
  <c r="N4396" i="2" s="1"/>
  <c r="S4396" i="2"/>
  <c r="T4396" i="2" s="1"/>
  <c r="P4392" i="2"/>
  <c r="Q4392" i="2" s="1"/>
  <c r="V4392" i="2"/>
  <c r="W4392" i="2" s="1"/>
  <c r="S4392" i="2"/>
  <c r="T4392" i="2" s="1"/>
  <c r="M4392" i="2"/>
  <c r="N4392" i="2" s="1"/>
  <c r="P4388" i="2"/>
  <c r="Q4388" i="2" s="1"/>
  <c r="V4388" i="2"/>
  <c r="W4388" i="2" s="1"/>
  <c r="S4388" i="2"/>
  <c r="T4388" i="2" s="1"/>
  <c r="M4388" i="2"/>
  <c r="N4388" i="2" s="1"/>
  <c r="P4384" i="2"/>
  <c r="Q4384" i="2" s="1"/>
  <c r="V4384" i="2"/>
  <c r="W4384" i="2" s="1"/>
  <c r="S4384" i="2"/>
  <c r="T4384" i="2" s="1"/>
  <c r="M4384" i="2"/>
  <c r="N4384" i="2" s="1"/>
  <c r="P4378" i="2"/>
  <c r="Q4378" i="2" s="1"/>
  <c r="V4378" i="2"/>
  <c r="W4378" i="2" s="1"/>
  <c r="S4378" i="2"/>
  <c r="T4378" i="2" s="1"/>
  <c r="M4378" i="2"/>
  <c r="N4378" i="2" s="1"/>
  <c r="P4373" i="2"/>
  <c r="Q4373" i="2" s="1"/>
  <c r="V4373" i="2"/>
  <c r="W4373" i="2" s="1"/>
  <c r="S4373" i="2"/>
  <c r="T4373" i="2" s="1"/>
  <c r="M4373" i="2"/>
  <c r="N4373" i="2" s="1"/>
  <c r="P4369" i="2"/>
  <c r="Q4369" i="2" s="1"/>
  <c r="V4369" i="2"/>
  <c r="W4369" i="2" s="1"/>
  <c r="S4369" i="2"/>
  <c r="T4369" i="2" s="1"/>
  <c r="M4369" i="2"/>
  <c r="N4369" i="2" s="1"/>
  <c r="P4365" i="2"/>
  <c r="Q4365" i="2" s="1"/>
  <c r="V4365" i="2"/>
  <c r="W4365" i="2" s="1"/>
  <c r="S4365" i="2"/>
  <c r="T4365" i="2" s="1"/>
  <c r="M4365" i="2"/>
  <c r="N4365" i="2" s="1"/>
  <c r="P4362" i="2"/>
  <c r="Q4362" i="2" s="1"/>
  <c r="V4362" i="2"/>
  <c r="W4362" i="2" s="1"/>
  <c r="S4362" i="2"/>
  <c r="T4362" i="2" s="1"/>
  <c r="M4362" i="2"/>
  <c r="N4362" i="2" s="1"/>
  <c r="P4358" i="2"/>
  <c r="Q4358" i="2" s="1"/>
  <c r="V4358" i="2"/>
  <c r="W4358" i="2" s="1"/>
  <c r="S4358" i="2"/>
  <c r="T4358" i="2" s="1"/>
  <c r="M4358" i="2"/>
  <c r="N4358" i="2" s="1"/>
  <c r="P4355" i="2"/>
  <c r="Q4355" i="2" s="1"/>
  <c r="V4355" i="2"/>
  <c r="W4355" i="2" s="1"/>
  <c r="S4355" i="2"/>
  <c r="T4355" i="2" s="1"/>
  <c r="M4355" i="2"/>
  <c r="N4355" i="2" s="1"/>
  <c r="P4351" i="2"/>
  <c r="Q4351" i="2" s="1"/>
  <c r="V4351" i="2"/>
  <c r="W4351" i="2" s="1"/>
  <c r="S4351" i="2"/>
  <c r="T4351" i="2" s="1"/>
  <c r="M4351" i="2"/>
  <c r="N4351" i="2" s="1"/>
  <c r="P4346" i="2"/>
  <c r="Q4346" i="2" s="1"/>
  <c r="S4346" i="2"/>
  <c r="T4346" i="2" s="1"/>
  <c r="V4346" i="2"/>
  <c r="W4346" i="2" s="1"/>
  <c r="M4346" i="2"/>
  <c r="N4346" i="2" s="1"/>
  <c r="P4342" i="2"/>
  <c r="Q4342" i="2" s="1"/>
  <c r="S4342" i="2"/>
  <c r="T4342" i="2" s="1"/>
  <c r="V4342" i="2"/>
  <c r="W4342" i="2" s="1"/>
  <c r="M4342" i="2"/>
  <c r="N4342" i="2" s="1"/>
  <c r="P4338" i="2"/>
  <c r="Q4338" i="2" s="1"/>
  <c r="S4338" i="2"/>
  <c r="T4338" i="2" s="1"/>
  <c r="V4338" i="2"/>
  <c r="W4338" i="2" s="1"/>
  <c r="M4338" i="2"/>
  <c r="N4338" i="2" s="1"/>
  <c r="P4334" i="2"/>
  <c r="Q4334" i="2" s="1"/>
  <c r="S4334" i="2"/>
  <c r="T4334" i="2" s="1"/>
  <c r="V4334" i="2"/>
  <c r="W4334" i="2" s="1"/>
  <c r="M4334" i="2"/>
  <c r="N4334" i="2" s="1"/>
  <c r="P4330" i="2"/>
  <c r="Q4330" i="2" s="1"/>
  <c r="S4330" i="2"/>
  <c r="T4330" i="2" s="1"/>
  <c r="V4330" i="2"/>
  <c r="W4330" i="2" s="1"/>
  <c r="M4330" i="2"/>
  <c r="N4330" i="2" s="1"/>
  <c r="P4326" i="2"/>
  <c r="Q4326" i="2" s="1"/>
  <c r="S4326" i="2"/>
  <c r="T4326" i="2" s="1"/>
  <c r="V4326" i="2"/>
  <c r="W4326" i="2" s="1"/>
  <c r="M4326" i="2"/>
  <c r="N4326" i="2" s="1"/>
  <c r="P4322" i="2"/>
  <c r="Q4322" i="2" s="1"/>
  <c r="S4322" i="2"/>
  <c r="T4322" i="2" s="1"/>
  <c r="M4322" i="2"/>
  <c r="N4322" i="2" s="1"/>
  <c r="V4322" i="2"/>
  <c r="W4322" i="2" s="1"/>
  <c r="P4318" i="2"/>
  <c r="Q4318" i="2" s="1"/>
  <c r="V4318" i="2"/>
  <c r="W4318" i="2" s="1"/>
  <c r="S4318" i="2"/>
  <c r="T4318" i="2" s="1"/>
  <c r="M4318" i="2"/>
  <c r="N4318" i="2" s="1"/>
  <c r="P4314" i="2"/>
  <c r="Q4314" i="2" s="1"/>
  <c r="V4314" i="2"/>
  <c r="W4314" i="2" s="1"/>
  <c r="S4314" i="2"/>
  <c r="T4314" i="2" s="1"/>
  <c r="M4314" i="2"/>
  <c r="N4314" i="2" s="1"/>
  <c r="P4310" i="2"/>
  <c r="Q4310" i="2" s="1"/>
  <c r="V4310" i="2"/>
  <c r="W4310" i="2" s="1"/>
  <c r="S4310" i="2"/>
  <c r="T4310" i="2" s="1"/>
  <c r="M4310" i="2"/>
  <c r="N4310" i="2" s="1"/>
  <c r="P4306" i="2"/>
  <c r="Q4306" i="2" s="1"/>
  <c r="V4306" i="2"/>
  <c r="W4306" i="2" s="1"/>
  <c r="M4306" i="2"/>
  <c r="N4306" i="2" s="1"/>
  <c r="S4306" i="2"/>
  <c r="T4306" i="2" s="1"/>
  <c r="P4302" i="2"/>
  <c r="Q4302" i="2" s="1"/>
  <c r="V4302" i="2"/>
  <c r="W4302" i="2" s="1"/>
  <c r="S4302" i="2"/>
  <c r="T4302" i="2" s="1"/>
  <c r="M4302" i="2"/>
  <c r="N4302" i="2" s="1"/>
  <c r="P4298" i="2"/>
  <c r="Q4298" i="2" s="1"/>
  <c r="V4298" i="2"/>
  <c r="W4298" i="2" s="1"/>
  <c r="S4298" i="2"/>
  <c r="T4298" i="2" s="1"/>
  <c r="M4298" i="2"/>
  <c r="N4298" i="2" s="1"/>
  <c r="P4294" i="2"/>
  <c r="Q4294" i="2" s="1"/>
  <c r="S4294" i="2"/>
  <c r="T4294" i="2" s="1"/>
  <c r="V4294" i="2"/>
  <c r="W4294" i="2" s="1"/>
  <c r="M4294" i="2"/>
  <c r="N4294" i="2" s="1"/>
  <c r="P4291" i="2"/>
  <c r="Q4291" i="2" s="1"/>
  <c r="V4291" i="2"/>
  <c r="W4291" i="2" s="1"/>
  <c r="S4291" i="2"/>
  <c r="T4291" i="2" s="1"/>
  <c r="M4291" i="2"/>
  <c r="N4291" i="2" s="1"/>
  <c r="P4287" i="2"/>
  <c r="Q4287" i="2" s="1"/>
  <c r="S4287" i="2"/>
  <c r="T4287" i="2" s="1"/>
  <c r="V4287" i="2"/>
  <c r="W4287" i="2" s="1"/>
  <c r="M4287" i="2"/>
  <c r="N4287" i="2" s="1"/>
  <c r="P4284" i="2"/>
  <c r="Q4284" i="2" s="1"/>
  <c r="S4284" i="2"/>
  <c r="T4284" i="2" s="1"/>
  <c r="V4284" i="2"/>
  <c r="W4284" i="2" s="1"/>
  <c r="M4284" i="2"/>
  <c r="N4284" i="2" s="1"/>
  <c r="P4280" i="2"/>
  <c r="Q4280" i="2" s="1"/>
  <c r="S4280" i="2"/>
  <c r="T4280" i="2" s="1"/>
  <c r="V4280" i="2"/>
  <c r="W4280" i="2" s="1"/>
  <c r="M4280" i="2"/>
  <c r="N4280" i="2" s="1"/>
  <c r="P4275" i="2"/>
  <c r="Q4275" i="2" s="1"/>
  <c r="S4275" i="2"/>
  <c r="T4275" i="2" s="1"/>
  <c r="V4275" i="2"/>
  <c r="W4275" i="2" s="1"/>
  <c r="M4275" i="2"/>
  <c r="N4275" i="2" s="1"/>
  <c r="P4269" i="2"/>
  <c r="Q4269" i="2" s="1"/>
  <c r="V4269" i="2"/>
  <c r="W4269" i="2" s="1"/>
  <c r="S4269" i="2"/>
  <c r="T4269" i="2" s="1"/>
  <c r="M4269" i="2"/>
  <c r="N4269" i="2" s="1"/>
  <c r="P4264" i="2"/>
  <c r="Q4264" i="2" s="1"/>
  <c r="V4264" i="2"/>
  <c r="W4264" i="2" s="1"/>
  <c r="S4264" i="2"/>
  <c r="T4264" i="2" s="1"/>
  <c r="M4264" i="2"/>
  <c r="N4264" i="2" s="1"/>
  <c r="P4259" i="2"/>
  <c r="Q4259" i="2" s="1"/>
  <c r="V4259" i="2"/>
  <c r="W4259" i="2" s="1"/>
  <c r="S4259" i="2"/>
  <c r="T4259" i="2" s="1"/>
  <c r="M4259" i="2"/>
  <c r="N4259" i="2" s="1"/>
  <c r="P4255" i="2"/>
  <c r="Q4255" i="2" s="1"/>
  <c r="V4255" i="2"/>
  <c r="W4255" i="2" s="1"/>
  <c r="M4255" i="2"/>
  <c r="N4255" i="2" s="1"/>
  <c r="S4255" i="2"/>
  <c r="T4255" i="2" s="1"/>
  <c r="P4252" i="2"/>
  <c r="Q4252" i="2" s="1"/>
  <c r="V4252" i="2"/>
  <c r="W4252" i="2" s="1"/>
  <c r="M4252" i="2"/>
  <c r="N4252" i="2" s="1"/>
  <c r="S4252" i="2"/>
  <c r="T4252" i="2" s="1"/>
  <c r="P4248" i="2"/>
  <c r="Q4248" i="2" s="1"/>
  <c r="V4248" i="2"/>
  <c r="W4248" i="2" s="1"/>
  <c r="S4248" i="2"/>
  <c r="T4248" i="2" s="1"/>
  <c r="M4248" i="2"/>
  <c r="N4248" i="2" s="1"/>
  <c r="P4243" i="2"/>
  <c r="Q4243" i="2" s="1"/>
  <c r="V4243" i="2"/>
  <c r="W4243" i="2" s="1"/>
  <c r="S4243" i="2"/>
  <c r="T4243" i="2" s="1"/>
  <c r="M4243" i="2"/>
  <c r="N4243" i="2" s="1"/>
  <c r="P4239" i="2"/>
  <c r="Q4239" i="2" s="1"/>
  <c r="S4239" i="2"/>
  <c r="T4239" i="2" s="1"/>
  <c r="V4239" i="2"/>
  <c r="W4239" i="2" s="1"/>
  <c r="M4239" i="2"/>
  <c r="N4239" i="2" s="1"/>
  <c r="P4234" i="2"/>
  <c r="Q4234" i="2" s="1"/>
  <c r="V4234" i="2"/>
  <c r="W4234" i="2" s="1"/>
  <c r="S4234" i="2"/>
  <c r="T4234" i="2" s="1"/>
  <c r="M4234" i="2"/>
  <c r="N4234" i="2" s="1"/>
  <c r="P4230" i="2"/>
  <c r="Q4230" i="2" s="1"/>
  <c r="V4230" i="2"/>
  <c r="W4230" i="2" s="1"/>
  <c r="S4230" i="2"/>
  <c r="T4230" i="2" s="1"/>
  <c r="M4230" i="2"/>
  <c r="N4230" i="2" s="1"/>
  <c r="P4226" i="2"/>
  <c r="Q4226" i="2" s="1"/>
  <c r="V4226" i="2"/>
  <c r="W4226" i="2" s="1"/>
  <c r="S4226" i="2"/>
  <c r="T4226" i="2" s="1"/>
  <c r="M4226" i="2"/>
  <c r="N4226" i="2" s="1"/>
  <c r="P4221" i="2"/>
  <c r="Q4221" i="2" s="1"/>
  <c r="V4221" i="2"/>
  <c r="W4221" i="2" s="1"/>
  <c r="S4221" i="2"/>
  <c r="T4221" i="2" s="1"/>
  <c r="M4221" i="2"/>
  <c r="N4221" i="2" s="1"/>
  <c r="P4217" i="2"/>
  <c r="Q4217" i="2" s="1"/>
  <c r="V4217" i="2"/>
  <c r="W4217" i="2" s="1"/>
  <c r="S4217" i="2"/>
  <c r="T4217" i="2" s="1"/>
  <c r="M4217" i="2"/>
  <c r="N4217" i="2" s="1"/>
  <c r="P4212" i="2"/>
  <c r="Q4212" i="2" s="1"/>
  <c r="V4212" i="2"/>
  <c r="W4212" i="2" s="1"/>
  <c r="S4212" i="2"/>
  <c r="T4212" i="2" s="1"/>
  <c r="M4212" i="2"/>
  <c r="N4212" i="2" s="1"/>
  <c r="P4208" i="2"/>
  <c r="Q4208" i="2" s="1"/>
  <c r="V4208" i="2"/>
  <c r="W4208" i="2" s="1"/>
  <c r="S4208" i="2"/>
  <c r="T4208" i="2" s="1"/>
  <c r="M4208" i="2"/>
  <c r="N4208" i="2" s="1"/>
  <c r="P4204" i="2"/>
  <c r="Q4204" i="2" s="1"/>
  <c r="V4204" i="2"/>
  <c r="W4204" i="2" s="1"/>
  <c r="S4204" i="2"/>
  <c r="T4204" i="2" s="1"/>
  <c r="M4204" i="2"/>
  <c r="N4204" i="2" s="1"/>
  <c r="P4199" i="2"/>
  <c r="Q4199" i="2" s="1"/>
  <c r="V4199" i="2"/>
  <c r="W4199" i="2" s="1"/>
  <c r="S4199" i="2"/>
  <c r="T4199" i="2" s="1"/>
  <c r="M4199" i="2"/>
  <c r="N4199" i="2" s="1"/>
  <c r="P4195" i="2"/>
  <c r="Q4195" i="2" s="1"/>
  <c r="V4195" i="2"/>
  <c r="W4195" i="2" s="1"/>
  <c r="S4195" i="2"/>
  <c r="T4195" i="2" s="1"/>
  <c r="M4195" i="2"/>
  <c r="N4195" i="2" s="1"/>
  <c r="P4190" i="2"/>
  <c r="Q4190" i="2" s="1"/>
  <c r="V4190" i="2"/>
  <c r="W4190" i="2" s="1"/>
  <c r="S4190" i="2"/>
  <c r="T4190" i="2" s="1"/>
  <c r="M4190" i="2"/>
  <c r="N4190" i="2" s="1"/>
  <c r="P4184" i="2"/>
  <c r="Q4184" i="2" s="1"/>
  <c r="S4184" i="2"/>
  <c r="T4184" i="2" s="1"/>
  <c r="V4184" i="2"/>
  <c r="W4184" i="2" s="1"/>
  <c r="M4184" i="2"/>
  <c r="N4184" i="2" s="1"/>
  <c r="P4180" i="2"/>
  <c r="Q4180" i="2" s="1"/>
  <c r="S4180" i="2"/>
  <c r="T4180" i="2" s="1"/>
  <c r="V4180" i="2"/>
  <c r="W4180" i="2" s="1"/>
  <c r="M4180" i="2"/>
  <c r="N4180" i="2" s="1"/>
  <c r="P4176" i="2"/>
  <c r="Q4176" i="2" s="1"/>
  <c r="S4176" i="2"/>
  <c r="T4176" i="2" s="1"/>
  <c r="M4176" i="2"/>
  <c r="N4176" i="2" s="1"/>
  <c r="V4176" i="2"/>
  <c r="W4176" i="2" s="1"/>
  <c r="P4172" i="2"/>
  <c r="Q4172" i="2" s="1"/>
  <c r="S4172" i="2"/>
  <c r="T4172" i="2" s="1"/>
  <c r="V4172" i="2"/>
  <c r="W4172" i="2" s="1"/>
  <c r="M4172" i="2"/>
  <c r="N4172" i="2" s="1"/>
  <c r="P4165" i="2"/>
  <c r="Q4165" i="2" s="1"/>
  <c r="S4165" i="2"/>
  <c r="T4165" i="2" s="1"/>
  <c r="V4165" i="2"/>
  <c r="W4165" i="2" s="1"/>
  <c r="M4165" i="2"/>
  <c r="N4165" i="2" s="1"/>
  <c r="P4161" i="2"/>
  <c r="Q4161" i="2" s="1"/>
  <c r="S4161" i="2"/>
  <c r="T4161" i="2" s="1"/>
  <c r="V4161" i="2"/>
  <c r="W4161" i="2" s="1"/>
  <c r="M4161" i="2"/>
  <c r="N4161" i="2" s="1"/>
  <c r="P4157" i="2"/>
  <c r="Q4157" i="2" s="1"/>
  <c r="S4157" i="2"/>
  <c r="T4157" i="2" s="1"/>
  <c r="V4157" i="2"/>
  <c r="W4157" i="2" s="1"/>
  <c r="M4157" i="2"/>
  <c r="N4157" i="2" s="1"/>
  <c r="P4153" i="2"/>
  <c r="Q4153" i="2" s="1"/>
  <c r="V4153" i="2"/>
  <c r="W4153" i="2" s="1"/>
  <c r="S4153" i="2"/>
  <c r="T4153" i="2" s="1"/>
  <c r="M4153" i="2"/>
  <c r="N4153" i="2" s="1"/>
  <c r="P4149" i="2"/>
  <c r="Q4149" i="2" s="1"/>
  <c r="S4149" i="2"/>
  <c r="T4149" i="2" s="1"/>
  <c r="M4149" i="2"/>
  <c r="N4149" i="2" s="1"/>
  <c r="V4149" i="2"/>
  <c r="W4149" i="2" s="1"/>
  <c r="P4145" i="2"/>
  <c r="Q4145" i="2" s="1"/>
  <c r="S4145" i="2"/>
  <c r="T4145" i="2" s="1"/>
  <c r="M4145" i="2"/>
  <c r="N4145" i="2" s="1"/>
  <c r="V4145" i="2"/>
  <c r="W4145" i="2" s="1"/>
  <c r="P4141" i="2"/>
  <c r="Q4141" i="2" s="1"/>
  <c r="S4141" i="2"/>
  <c r="T4141" i="2" s="1"/>
  <c r="M4141" i="2"/>
  <c r="N4141" i="2" s="1"/>
  <c r="V4141" i="2"/>
  <c r="W4141" i="2" s="1"/>
  <c r="P4137" i="2"/>
  <c r="Q4137" i="2" s="1"/>
  <c r="V4137" i="2"/>
  <c r="W4137" i="2" s="1"/>
  <c r="S4137" i="2"/>
  <c r="T4137" i="2" s="1"/>
  <c r="M4137" i="2"/>
  <c r="N4137" i="2" s="1"/>
  <c r="P4133" i="2"/>
  <c r="Q4133" i="2" s="1"/>
  <c r="S4133" i="2"/>
  <c r="T4133" i="2" s="1"/>
  <c r="V4133" i="2"/>
  <c r="W4133" i="2" s="1"/>
  <c r="M4133" i="2"/>
  <c r="N4133" i="2" s="1"/>
  <c r="P4129" i="2"/>
  <c r="Q4129" i="2" s="1"/>
  <c r="S4129" i="2"/>
  <c r="T4129" i="2" s="1"/>
  <c r="V4129" i="2"/>
  <c r="W4129" i="2" s="1"/>
  <c r="M4129" i="2"/>
  <c r="N4129" i="2" s="1"/>
  <c r="P4123" i="2"/>
  <c r="Q4123" i="2" s="1"/>
  <c r="S4123" i="2"/>
  <c r="T4123" i="2" s="1"/>
  <c r="M4123" i="2"/>
  <c r="N4123" i="2" s="1"/>
  <c r="V4123" i="2"/>
  <c r="W4123" i="2" s="1"/>
  <c r="P4119" i="2"/>
  <c r="Q4119" i="2" s="1"/>
  <c r="S4119" i="2"/>
  <c r="T4119" i="2" s="1"/>
  <c r="V4119" i="2"/>
  <c r="W4119" i="2" s="1"/>
  <c r="M4119" i="2"/>
  <c r="N4119" i="2" s="1"/>
  <c r="P4115" i="2"/>
  <c r="Q4115" i="2" s="1"/>
  <c r="S4115" i="2"/>
  <c r="T4115" i="2" s="1"/>
  <c r="V4115" i="2"/>
  <c r="W4115" i="2" s="1"/>
  <c r="M4115" i="2"/>
  <c r="N4115" i="2" s="1"/>
  <c r="P4111" i="2"/>
  <c r="Q4111" i="2" s="1"/>
  <c r="V4111" i="2"/>
  <c r="W4111" i="2" s="1"/>
  <c r="S4111" i="2"/>
  <c r="T4111" i="2" s="1"/>
  <c r="M4111" i="2"/>
  <c r="N4111" i="2" s="1"/>
  <c r="P4107" i="2"/>
  <c r="Q4107" i="2" s="1"/>
  <c r="V4107" i="2"/>
  <c r="W4107" i="2" s="1"/>
  <c r="S4107" i="2"/>
  <c r="T4107" i="2" s="1"/>
  <c r="M4107" i="2"/>
  <c r="N4107" i="2" s="1"/>
  <c r="P4103" i="2"/>
  <c r="Q4103" i="2" s="1"/>
  <c r="V4103" i="2"/>
  <c r="W4103" i="2" s="1"/>
  <c r="M4103" i="2"/>
  <c r="N4103" i="2" s="1"/>
  <c r="S4103" i="2"/>
  <c r="T4103" i="2" s="1"/>
  <c r="P4099" i="2"/>
  <c r="Q4099" i="2" s="1"/>
  <c r="V4099" i="2"/>
  <c r="W4099" i="2" s="1"/>
  <c r="S4099" i="2"/>
  <c r="T4099" i="2" s="1"/>
  <c r="M4099" i="2"/>
  <c r="N4099" i="2" s="1"/>
  <c r="P4095" i="2"/>
  <c r="Q4095" i="2" s="1"/>
  <c r="V4095" i="2"/>
  <c r="W4095" i="2" s="1"/>
  <c r="S4095" i="2"/>
  <c r="T4095" i="2" s="1"/>
  <c r="M4095" i="2"/>
  <c r="N4095" i="2" s="1"/>
  <c r="P4091" i="2"/>
  <c r="Q4091" i="2" s="1"/>
  <c r="V4091" i="2"/>
  <c r="W4091" i="2" s="1"/>
  <c r="S4091" i="2"/>
  <c r="T4091" i="2" s="1"/>
  <c r="M4091" i="2"/>
  <c r="N4091" i="2" s="1"/>
  <c r="P4087" i="2"/>
  <c r="Q4087" i="2" s="1"/>
  <c r="S4087" i="2"/>
  <c r="T4087" i="2" s="1"/>
  <c r="V4087" i="2"/>
  <c r="W4087" i="2" s="1"/>
  <c r="M4087" i="2"/>
  <c r="N4087" i="2" s="1"/>
  <c r="P4083" i="2"/>
  <c r="Q4083" i="2" s="1"/>
  <c r="V4083" i="2"/>
  <c r="W4083" i="2" s="1"/>
  <c r="S4083" i="2"/>
  <c r="T4083" i="2" s="1"/>
  <c r="M4083" i="2"/>
  <c r="N4083" i="2" s="1"/>
  <c r="P4079" i="2"/>
  <c r="Q4079" i="2" s="1"/>
  <c r="V4079" i="2"/>
  <c r="W4079" i="2" s="1"/>
  <c r="M4079" i="2"/>
  <c r="N4079" i="2" s="1"/>
  <c r="S4079" i="2"/>
  <c r="T4079" i="2" s="1"/>
  <c r="P4075" i="2"/>
  <c r="Q4075" i="2" s="1"/>
  <c r="V4075" i="2"/>
  <c r="W4075" i="2" s="1"/>
  <c r="M4075" i="2"/>
  <c r="N4075" i="2" s="1"/>
  <c r="S4075" i="2"/>
  <c r="T4075" i="2" s="1"/>
  <c r="P4071" i="2"/>
  <c r="Q4071" i="2" s="1"/>
  <c r="V4071" i="2"/>
  <c r="W4071" i="2" s="1"/>
  <c r="M4071" i="2"/>
  <c r="N4071" i="2" s="1"/>
  <c r="S4071" i="2"/>
  <c r="T4071" i="2" s="1"/>
  <c r="P4067" i="2"/>
  <c r="Q4067" i="2" s="1"/>
  <c r="V4067" i="2"/>
  <c r="W4067" i="2" s="1"/>
  <c r="S4067" i="2"/>
  <c r="T4067" i="2" s="1"/>
  <c r="M4067" i="2"/>
  <c r="N4067" i="2" s="1"/>
  <c r="P4063" i="2"/>
  <c r="Q4063" i="2" s="1"/>
  <c r="V4063" i="2"/>
  <c r="W4063" i="2" s="1"/>
  <c r="S4063" i="2"/>
  <c r="T4063" i="2" s="1"/>
  <c r="M4063" i="2"/>
  <c r="N4063" i="2" s="1"/>
  <c r="P4059" i="2"/>
  <c r="Q4059" i="2" s="1"/>
  <c r="V4059" i="2"/>
  <c r="W4059" i="2" s="1"/>
  <c r="S4059" i="2"/>
  <c r="T4059" i="2" s="1"/>
  <c r="M4059" i="2"/>
  <c r="N4059" i="2" s="1"/>
  <c r="P4054" i="2"/>
  <c r="Q4054" i="2" s="1"/>
  <c r="V4054" i="2"/>
  <c r="W4054" i="2" s="1"/>
  <c r="S4054" i="2"/>
  <c r="T4054" i="2" s="1"/>
  <c r="M4054" i="2"/>
  <c r="N4054" i="2" s="1"/>
  <c r="P4050" i="2"/>
  <c r="Q4050" i="2" s="1"/>
  <c r="V4050" i="2"/>
  <c r="W4050" i="2" s="1"/>
  <c r="S4050" i="2"/>
  <c r="T4050" i="2" s="1"/>
  <c r="M4050" i="2"/>
  <c r="N4050" i="2" s="1"/>
  <c r="P4046" i="2"/>
  <c r="Q4046" i="2" s="1"/>
  <c r="V4046" i="2"/>
  <c r="W4046" i="2" s="1"/>
  <c r="M4046" i="2"/>
  <c r="N4046" i="2" s="1"/>
  <c r="S4046" i="2"/>
  <c r="T4046" i="2" s="1"/>
  <c r="P4042" i="2"/>
  <c r="Q4042" i="2" s="1"/>
  <c r="V4042" i="2"/>
  <c r="W4042" i="2" s="1"/>
  <c r="S4042" i="2"/>
  <c r="T4042" i="2" s="1"/>
  <c r="M4042" i="2"/>
  <c r="N4042" i="2" s="1"/>
  <c r="P4038" i="2"/>
  <c r="Q4038" i="2" s="1"/>
  <c r="V4038" i="2"/>
  <c r="W4038" i="2" s="1"/>
  <c r="S4038" i="2"/>
  <c r="T4038" i="2" s="1"/>
  <c r="M4038" i="2"/>
  <c r="N4038" i="2" s="1"/>
  <c r="P4034" i="2"/>
  <c r="Q4034" i="2" s="1"/>
  <c r="S4034" i="2"/>
  <c r="T4034" i="2" s="1"/>
  <c r="V4034" i="2"/>
  <c r="W4034" i="2" s="1"/>
  <c r="M4034" i="2"/>
  <c r="N4034" i="2" s="1"/>
  <c r="P4030" i="2"/>
  <c r="Q4030" i="2" s="1"/>
  <c r="S4030" i="2"/>
  <c r="T4030" i="2" s="1"/>
  <c r="V4030" i="2"/>
  <c r="W4030" i="2" s="1"/>
  <c r="M4030" i="2"/>
  <c r="N4030" i="2" s="1"/>
  <c r="P4026" i="2"/>
  <c r="Q4026" i="2" s="1"/>
  <c r="S4026" i="2"/>
  <c r="T4026" i="2" s="1"/>
  <c r="V4026" i="2"/>
  <c r="W4026" i="2" s="1"/>
  <c r="M4026" i="2"/>
  <c r="N4026" i="2" s="1"/>
  <c r="P4022" i="2"/>
  <c r="Q4022" i="2" s="1"/>
  <c r="S4022" i="2"/>
  <c r="T4022" i="2" s="1"/>
  <c r="V4022" i="2"/>
  <c r="W4022" i="2" s="1"/>
  <c r="M4022" i="2"/>
  <c r="N4022" i="2" s="1"/>
  <c r="P4018" i="2"/>
  <c r="Q4018" i="2" s="1"/>
  <c r="S4018" i="2"/>
  <c r="T4018" i="2" s="1"/>
  <c r="V4018" i="2"/>
  <c r="W4018" i="2" s="1"/>
  <c r="M4018" i="2"/>
  <c r="N4018" i="2" s="1"/>
  <c r="P4014" i="2"/>
  <c r="Q4014" i="2" s="1"/>
  <c r="S4014" i="2"/>
  <c r="T4014" i="2" s="1"/>
  <c r="V4014" i="2"/>
  <c r="W4014" i="2" s="1"/>
  <c r="M4014" i="2"/>
  <c r="N4014" i="2" s="1"/>
  <c r="P4010" i="2"/>
  <c r="Q4010" i="2" s="1"/>
  <c r="S4010" i="2"/>
  <c r="T4010" i="2" s="1"/>
  <c r="V4010" i="2"/>
  <c r="W4010" i="2" s="1"/>
  <c r="M4010" i="2"/>
  <c r="N4010" i="2" s="1"/>
  <c r="P4006" i="2"/>
  <c r="Q4006" i="2" s="1"/>
  <c r="V4006" i="2"/>
  <c r="W4006" i="2" s="1"/>
  <c r="S4006" i="2"/>
  <c r="T4006" i="2" s="1"/>
  <c r="M4006" i="2"/>
  <c r="N4006" i="2" s="1"/>
  <c r="P4001" i="2"/>
  <c r="Q4001" i="2" s="1"/>
  <c r="S4001" i="2"/>
  <c r="T4001" i="2" s="1"/>
  <c r="V4001" i="2"/>
  <c r="W4001" i="2" s="1"/>
  <c r="M4001" i="2"/>
  <c r="N4001" i="2" s="1"/>
  <c r="P3997" i="2"/>
  <c r="Q3997" i="2" s="1"/>
  <c r="S3997" i="2"/>
  <c r="T3997" i="2" s="1"/>
  <c r="V3997" i="2"/>
  <c r="W3997" i="2" s="1"/>
  <c r="M3997" i="2"/>
  <c r="N3997" i="2" s="1"/>
  <c r="P3993" i="2"/>
  <c r="Q3993" i="2" s="1"/>
  <c r="V3993" i="2"/>
  <c r="W3993" i="2" s="1"/>
  <c r="S3993" i="2"/>
  <c r="T3993" i="2" s="1"/>
  <c r="M3993" i="2"/>
  <c r="N3993" i="2" s="1"/>
  <c r="P3989" i="2"/>
  <c r="Q3989" i="2" s="1"/>
  <c r="V3989" i="2"/>
  <c r="W3989" i="2" s="1"/>
  <c r="M3989" i="2"/>
  <c r="N3989" i="2" s="1"/>
  <c r="S3989" i="2"/>
  <c r="T3989" i="2" s="1"/>
  <c r="P3985" i="2"/>
  <c r="Q3985" i="2" s="1"/>
  <c r="V3985" i="2"/>
  <c r="W3985" i="2" s="1"/>
  <c r="S3985" i="2"/>
  <c r="T3985" i="2" s="1"/>
  <c r="M3985" i="2"/>
  <c r="N3985" i="2" s="1"/>
  <c r="P3981" i="2"/>
  <c r="Q3981" i="2" s="1"/>
  <c r="V3981" i="2"/>
  <c r="W3981" i="2" s="1"/>
  <c r="M3981" i="2"/>
  <c r="N3981" i="2" s="1"/>
  <c r="S3981" i="2"/>
  <c r="T3981" i="2" s="1"/>
  <c r="P3977" i="2"/>
  <c r="Q3977" i="2" s="1"/>
  <c r="V3977" i="2"/>
  <c r="W3977" i="2" s="1"/>
  <c r="S3977" i="2"/>
  <c r="T3977" i="2" s="1"/>
  <c r="M3977" i="2"/>
  <c r="N3977" i="2" s="1"/>
  <c r="P3973" i="2"/>
  <c r="Q3973" i="2" s="1"/>
  <c r="S3973" i="2"/>
  <c r="T3973" i="2" s="1"/>
  <c r="V3973" i="2"/>
  <c r="W3973" i="2" s="1"/>
  <c r="M3973" i="2"/>
  <c r="N3973" i="2" s="1"/>
  <c r="P3969" i="2"/>
  <c r="Q3969" i="2" s="1"/>
  <c r="V3969" i="2"/>
  <c r="W3969" i="2" s="1"/>
  <c r="S3969" i="2"/>
  <c r="T3969" i="2" s="1"/>
  <c r="M3969" i="2"/>
  <c r="N3969" i="2" s="1"/>
  <c r="P3965" i="2"/>
  <c r="Q3965" i="2" s="1"/>
  <c r="V3965" i="2"/>
  <c r="W3965" i="2" s="1"/>
  <c r="S3965" i="2"/>
  <c r="T3965" i="2" s="1"/>
  <c r="M3965" i="2"/>
  <c r="N3965" i="2" s="1"/>
  <c r="P3961" i="2"/>
  <c r="Q3961" i="2" s="1"/>
  <c r="V3961" i="2"/>
  <c r="W3961" i="2" s="1"/>
  <c r="S3961" i="2"/>
  <c r="T3961" i="2" s="1"/>
  <c r="M3961" i="2"/>
  <c r="N3961" i="2" s="1"/>
  <c r="P3956" i="2"/>
  <c r="Q3956" i="2" s="1"/>
  <c r="S3956" i="2"/>
  <c r="T3956" i="2" s="1"/>
  <c r="V3956" i="2"/>
  <c r="W3956" i="2" s="1"/>
  <c r="M3956" i="2"/>
  <c r="N3956" i="2" s="1"/>
  <c r="P3952" i="2"/>
  <c r="Q3952" i="2" s="1"/>
  <c r="S3952" i="2"/>
  <c r="T3952" i="2" s="1"/>
  <c r="V3952" i="2"/>
  <c r="W3952" i="2" s="1"/>
  <c r="M3952" i="2"/>
  <c r="N3952" i="2" s="1"/>
  <c r="P3947" i="2"/>
  <c r="Q3947" i="2" s="1"/>
  <c r="V3947" i="2"/>
  <c r="W3947" i="2" s="1"/>
  <c r="S3947" i="2"/>
  <c r="T3947" i="2" s="1"/>
  <c r="M3947" i="2"/>
  <c r="N3947" i="2" s="1"/>
  <c r="P3943" i="2"/>
  <c r="Q3943" i="2" s="1"/>
  <c r="S3943" i="2"/>
  <c r="T3943" i="2" s="1"/>
  <c r="V3943" i="2"/>
  <c r="W3943" i="2" s="1"/>
  <c r="M3943" i="2"/>
  <c r="N3943" i="2" s="1"/>
  <c r="P3940" i="2"/>
  <c r="Q3940" i="2" s="1"/>
  <c r="S3940" i="2"/>
  <c r="T3940" i="2" s="1"/>
  <c r="M3940" i="2"/>
  <c r="N3940" i="2" s="1"/>
  <c r="V3940" i="2"/>
  <c r="W3940" i="2" s="1"/>
  <c r="P3936" i="2"/>
  <c r="Q3936" i="2" s="1"/>
  <c r="S3936" i="2"/>
  <c r="T3936" i="2" s="1"/>
  <c r="V3936" i="2"/>
  <c r="W3936" i="2" s="1"/>
  <c r="M3936" i="2"/>
  <c r="N3936" i="2" s="1"/>
  <c r="P3931" i="2"/>
  <c r="Q3931" i="2" s="1"/>
  <c r="S3931" i="2"/>
  <c r="T3931" i="2" s="1"/>
  <c r="M3931" i="2"/>
  <c r="N3931" i="2" s="1"/>
  <c r="V3931" i="2"/>
  <c r="W3931" i="2" s="1"/>
  <c r="P3927" i="2"/>
  <c r="Q3927" i="2" s="1"/>
  <c r="S3927" i="2"/>
  <c r="T3927" i="2" s="1"/>
  <c r="V3927" i="2"/>
  <c r="W3927" i="2" s="1"/>
  <c r="M3927" i="2"/>
  <c r="N3927" i="2" s="1"/>
  <c r="P3922" i="2"/>
  <c r="Q3922" i="2" s="1"/>
  <c r="V3922" i="2"/>
  <c r="W3922" i="2" s="1"/>
  <c r="S3922" i="2"/>
  <c r="T3922" i="2" s="1"/>
  <c r="M3922" i="2"/>
  <c r="N3922" i="2" s="1"/>
  <c r="P3918" i="2"/>
  <c r="Q3918" i="2" s="1"/>
  <c r="V3918" i="2"/>
  <c r="W3918" i="2" s="1"/>
  <c r="S3918" i="2"/>
  <c r="T3918" i="2" s="1"/>
  <c r="M3918" i="2"/>
  <c r="N3918" i="2" s="1"/>
  <c r="P3915" i="2"/>
  <c r="Q3915" i="2" s="1"/>
  <c r="V3915" i="2"/>
  <c r="W3915" i="2" s="1"/>
  <c r="S3915" i="2"/>
  <c r="T3915" i="2" s="1"/>
  <c r="M3915" i="2"/>
  <c r="N3915" i="2" s="1"/>
  <c r="P3911" i="2"/>
  <c r="Q3911" i="2" s="1"/>
  <c r="S3911" i="2"/>
  <c r="T3911" i="2" s="1"/>
  <c r="V3911" i="2"/>
  <c r="W3911" i="2" s="1"/>
  <c r="M3911" i="2"/>
  <c r="N3911" i="2" s="1"/>
  <c r="P3908" i="2"/>
  <c r="Q3908" i="2" s="1"/>
  <c r="V3908" i="2"/>
  <c r="W3908" i="2" s="1"/>
  <c r="S3908" i="2"/>
  <c r="T3908" i="2" s="1"/>
  <c r="M3908" i="2"/>
  <c r="N3908" i="2" s="1"/>
  <c r="P3904" i="2"/>
  <c r="Q3904" i="2" s="1"/>
  <c r="V3904" i="2"/>
  <c r="W3904" i="2" s="1"/>
  <c r="S3904" i="2"/>
  <c r="T3904" i="2" s="1"/>
  <c r="M3904" i="2"/>
  <c r="N3904" i="2" s="1"/>
  <c r="P3898" i="2"/>
  <c r="Q3898" i="2" s="1"/>
  <c r="V3898" i="2"/>
  <c r="W3898" i="2" s="1"/>
  <c r="S3898" i="2"/>
  <c r="T3898" i="2" s="1"/>
  <c r="M3898" i="2"/>
  <c r="N3898" i="2" s="1"/>
  <c r="P3892" i="2"/>
  <c r="Q3892" i="2" s="1"/>
  <c r="V3892" i="2"/>
  <c r="W3892" i="2" s="1"/>
  <c r="S3892" i="2"/>
  <c r="T3892" i="2" s="1"/>
  <c r="M3892" i="2"/>
  <c r="N3892" i="2" s="1"/>
  <c r="P3887" i="2"/>
  <c r="Q3887" i="2" s="1"/>
  <c r="V3887" i="2"/>
  <c r="W3887" i="2" s="1"/>
  <c r="S3887" i="2"/>
  <c r="T3887" i="2" s="1"/>
  <c r="M3887" i="2"/>
  <c r="N3887" i="2" s="1"/>
  <c r="P3882" i="2"/>
  <c r="Q3882" i="2" s="1"/>
  <c r="S3882" i="2"/>
  <c r="T3882" i="2" s="1"/>
  <c r="V3882" i="2"/>
  <c r="W3882" i="2" s="1"/>
  <c r="M3882" i="2"/>
  <c r="N3882" i="2" s="1"/>
  <c r="P3875" i="2"/>
  <c r="Q3875" i="2" s="1"/>
  <c r="V3875" i="2"/>
  <c r="W3875" i="2" s="1"/>
  <c r="S3875" i="2"/>
  <c r="T3875" i="2" s="1"/>
  <c r="M3875" i="2"/>
  <c r="N3875" i="2" s="1"/>
  <c r="P3871" i="2"/>
  <c r="Q3871" i="2" s="1"/>
  <c r="V3871" i="2"/>
  <c r="W3871" i="2" s="1"/>
  <c r="S3871" i="2"/>
  <c r="T3871" i="2" s="1"/>
  <c r="M3871" i="2"/>
  <c r="N3871" i="2" s="1"/>
  <c r="P3867" i="2"/>
  <c r="Q3867" i="2" s="1"/>
  <c r="V3867" i="2"/>
  <c r="W3867" i="2" s="1"/>
  <c r="S3867" i="2"/>
  <c r="T3867" i="2" s="1"/>
  <c r="M3867" i="2"/>
  <c r="N3867" i="2" s="1"/>
  <c r="P3863" i="2"/>
  <c r="Q3863" i="2" s="1"/>
  <c r="V3863" i="2"/>
  <c r="W3863" i="2" s="1"/>
  <c r="S3863" i="2"/>
  <c r="T3863" i="2" s="1"/>
  <c r="M3863" i="2"/>
  <c r="N3863" i="2" s="1"/>
  <c r="P3859" i="2"/>
  <c r="Q3859" i="2" s="1"/>
  <c r="V3859" i="2"/>
  <c r="W3859" i="2" s="1"/>
  <c r="S3859" i="2"/>
  <c r="T3859" i="2" s="1"/>
  <c r="M3859" i="2"/>
  <c r="N3859" i="2" s="1"/>
  <c r="P3855" i="2"/>
  <c r="Q3855" i="2" s="1"/>
  <c r="V3855" i="2"/>
  <c r="W3855" i="2" s="1"/>
  <c r="S3855" i="2"/>
  <c r="T3855" i="2" s="1"/>
  <c r="M3855" i="2"/>
  <c r="N3855" i="2" s="1"/>
  <c r="P3851" i="2"/>
  <c r="Q3851" i="2" s="1"/>
  <c r="V3851" i="2"/>
  <c r="W3851" i="2" s="1"/>
  <c r="S3851" i="2"/>
  <c r="T3851" i="2" s="1"/>
  <c r="M3851" i="2"/>
  <c r="N3851" i="2" s="1"/>
  <c r="P3847" i="2"/>
  <c r="Q3847" i="2" s="1"/>
  <c r="V3847" i="2"/>
  <c r="W3847" i="2" s="1"/>
  <c r="S3847" i="2"/>
  <c r="T3847" i="2" s="1"/>
  <c r="M3847" i="2"/>
  <c r="N3847" i="2" s="1"/>
  <c r="P3843" i="2"/>
  <c r="Q3843" i="2" s="1"/>
  <c r="V3843" i="2"/>
  <c r="W3843" i="2" s="1"/>
  <c r="S3843" i="2"/>
  <c r="T3843" i="2" s="1"/>
  <c r="M3843" i="2"/>
  <c r="N3843" i="2" s="1"/>
  <c r="P3839" i="2"/>
  <c r="Q3839" i="2" s="1"/>
  <c r="V3839" i="2"/>
  <c r="W3839" i="2" s="1"/>
  <c r="S3839" i="2"/>
  <c r="T3839" i="2" s="1"/>
  <c r="M3839" i="2"/>
  <c r="N3839" i="2" s="1"/>
  <c r="P3835" i="2"/>
  <c r="Q3835" i="2" s="1"/>
  <c r="V3835" i="2"/>
  <c r="W3835" i="2" s="1"/>
  <c r="S3835" i="2"/>
  <c r="T3835" i="2" s="1"/>
  <c r="M3835" i="2"/>
  <c r="N3835" i="2" s="1"/>
  <c r="P3831" i="2"/>
  <c r="Q3831" i="2" s="1"/>
  <c r="V3831" i="2"/>
  <c r="W3831" i="2" s="1"/>
  <c r="S3831" i="2"/>
  <c r="T3831" i="2" s="1"/>
  <c r="M3831" i="2"/>
  <c r="N3831" i="2" s="1"/>
  <c r="P3827" i="2"/>
  <c r="Q3827" i="2" s="1"/>
  <c r="V3827" i="2"/>
  <c r="W3827" i="2" s="1"/>
  <c r="S3827" i="2"/>
  <c r="T3827" i="2" s="1"/>
  <c r="M3827" i="2"/>
  <c r="N3827" i="2" s="1"/>
  <c r="P3823" i="2"/>
  <c r="Q3823" i="2" s="1"/>
  <c r="V3823" i="2"/>
  <c r="W3823" i="2" s="1"/>
  <c r="S3823" i="2"/>
  <c r="T3823" i="2" s="1"/>
  <c r="M3823" i="2"/>
  <c r="N3823" i="2" s="1"/>
  <c r="P3818" i="2"/>
  <c r="Q3818" i="2" s="1"/>
  <c r="S3818" i="2"/>
  <c r="T3818" i="2" s="1"/>
  <c r="V3818" i="2"/>
  <c r="W3818" i="2" s="1"/>
  <c r="M3818" i="2"/>
  <c r="N3818" i="2" s="1"/>
  <c r="P3811" i="2"/>
  <c r="Q3811" i="2" s="1"/>
  <c r="V3811" i="2"/>
  <c r="W3811" i="2" s="1"/>
  <c r="S3811" i="2"/>
  <c r="T3811" i="2" s="1"/>
  <c r="M3811" i="2"/>
  <c r="N3811" i="2" s="1"/>
  <c r="P3805" i="2"/>
  <c r="Q3805" i="2" s="1"/>
  <c r="S3805" i="2"/>
  <c r="T3805" i="2" s="1"/>
  <c r="M3805" i="2"/>
  <c r="N3805" i="2" s="1"/>
  <c r="V3805" i="2"/>
  <c r="W3805" i="2" s="1"/>
  <c r="P3801" i="2"/>
  <c r="Q3801" i="2" s="1"/>
  <c r="S3801" i="2"/>
  <c r="T3801" i="2" s="1"/>
  <c r="V3801" i="2"/>
  <c r="W3801" i="2" s="1"/>
  <c r="M3801" i="2"/>
  <c r="N3801" i="2" s="1"/>
  <c r="P3797" i="2"/>
  <c r="Q3797" i="2" s="1"/>
  <c r="S3797" i="2"/>
  <c r="T3797" i="2" s="1"/>
  <c r="V3797" i="2"/>
  <c r="W3797" i="2" s="1"/>
  <c r="M3797" i="2"/>
  <c r="N3797" i="2" s="1"/>
  <c r="P3793" i="2"/>
  <c r="Q3793" i="2" s="1"/>
  <c r="V3793" i="2"/>
  <c r="W3793" i="2" s="1"/>
  <c r="S3793" i="2"/>
  <c r="T3793" i="2" s="1"/>
  <c r="M3793" i="2"/>
  <c r="N3793" i="2" s="1"/>
  <c r="P3789" i="2"/>
  <c r="Q3789" i="2" s="1"/>
  <c r="V3789" i="2"/>
  <c r="W3789" i="2" s="1"/>
  <c r="S3789" i="2"/>
  <c r="T3789" i="2" s="1"/>
  <c r="M3789" i="2"/>
  <c r="N3789" i="2" s="1"/>
  <c r="P3785" i="2"/>
  <c r="Q3785" i="2" s="1"/>
  <c r="S3785" i="2"/>
  <c r="T3785" i="2" s="1"/>
  <c r="M3785" i="2"/>
  <c r="N3785" i="2" s="1"/>
  <c r="V3785" i="2"/>
  <c r="W3785" i="2" s="1"/>
  <c r="P3777" i="2"/>
  <c r="Q3777" i="2" s="1"/>
  <c r="S3777" i="2"/>
  <c r="T3777" i="2" s="1"/>
  <c r="M3777" i="2"/>
  <c r="N3777" i="2" s="1"/>
  <c r="V3777" i="2"/>
  <c r="W3777" i="2" s="1"/>
  <c r="P3773" i="2"/>
  <c r="Q3773" i="2" s="1"/>
  <c r="S3773" i="2"/>
  <c r="T3773" i="2" s="1"/>
  <c r="V3773" i="2"/>
  <c r="W3773" i="2" s="1"/>
  <c r="M3773" i="2"/>
  <c r="N3773" i="2" s="1"/>
  <c r="P3769" i="2"/>
  <c r="Q3769" i="2" s="1"/>
  <c r="S3769" i="2"/>
  <c r="T3769" i="2" s="1"/>
  <c r="V3769" i="2"/>
  <c r="W3769" i="2" s="1"/>
  <c r="M3769" i="2"/>
  <c r="N3769" i="2" s="1"/>
  <c r="P3765" i="2"/>
  <c r="Q3765" i="2" s="1"/>
  <c r="V3765" i="2"/>
  <c r="W3765" i="2" s="1"/>
  <c r="S3765" i="2"/>
  <c r="T3765" i="2" s="1"/>
  <c r="M3765" i="2"/>
  <c r="N3765" i="2" s="1"/>
  <c r="P3761" i="2"/>
  <c r="Q3761" i="2" s="1"/>
  <c r="S3761" i="2"/>
  <c r="T3761" i="2" s="1"/>
  <c r="M3761" i="2"/>
  <c r="N3761" i="2" s="1"/>
  <c r="V3761" i="2"/>
  <c r="W3761" i="2" s="1"/>
  <c r="P3757" i="2"/>
  <c r="Q3757" i="2" s="1"/>
  <c r="S3757" i="2"/>
  <c r="T3757" i="2" s="1"/>
  <c r="M3757" i="2"/>
  <c r="N3757" i="2" s="1"/>
  <c r="V3757" i="2"/>
  <c r="W3757" i="2" s="1"/>
  <c r="P3753" i="2"/>
  <c r="Q3753" i="2" s="1"/>
  <c r="S3753" i="2"/>
  <c r="T3753" i="2" s="1"/>
  <c r="V3753" i="2"/>
  <c r="W3753" i="2" s="1"/>
  <c r="M3753" i="2"/>
  <c r="N3753" i="2" s="1"/>
  <c r="P3749" i="2"/>
  <c r="Q3749" i="2" s="1"/>
  <c r="V3749" i="2"/>
  <c r="W3749" i="2" s="1"/>
  <c r="M3749" i="2"/>
  <c r="N3749" i="2" s="1"/>
  <c r="S3749" i="2"/>
  <c r="T3749" i="2" s="1"/>
  <c r="P3745" i="2"/>
  <c r="Q3745" i="2" s="1"/>
  <c r="S3745" i="2"/>
  <c r="T3745" i="2" s="1"/>
  <c r="V3745" i="2"/>
  <c r="W3745" i="2" s="1"/>
  <c r="M3745" i="2"/>
  <c r="N3745" i="2" s="1"/>
  <c r="P3738" i="2"/>
  <c r="Q3738" i="2" s="1"/>
  <c r="V3738" i="2"/>
  <c r="W3738" i="2" s="1"/>
  <c r="S3738" i="2"/>
  <c r="T3738" i="2" s="1"/>
  <c r="M3738" i="2"/>
  <c r="N3738" i="2" s="1"/>
  <c r="P3734" i="2"/>
  <c r="Q3734" i="2" s="1"/>
  <c r="V3734" i="2"/>
  <c r="W3734" i="2" s="1"/>
  <c r="S3734" i="2"/>
  <c r="T3734" i="2" s="1"/>
  <c r="M3734" i="2"/>
  <c r="N3734" i="2" s="1"/>
  <c r="P3730" i="2"/>
  <c r="Q3730" i="2" s="1"/>
  <c r="V3730" i="2"/>
  <c r="W3730" i="2" s="1"/>
  <c r="M3730" i="2"/>
  <c r="N3730" i="2" s="1"/>
  <c r="S3730" i="2"/>
  <c r="T3730" i="2" s="1"/>
  <c r="P3726" i="2"/>
  <c r="Q3726" i="2" s="1"/>
  <c r="V3726" i="2"/>
  <c r="W3726" i="2" s="1"/>
  <c r="S3726" i="2"/>
  <c r="T3726" i="2" s="1"/>
  <c r="M3726" i="2"/>
  <c r="N3726" i="2" s="1"/>
  <c r="P3722" i="2"/>
  <c r="Q3722" i="2" s="1"/>
  <c r="S3722" i="2"/>
  <c r="T3722" i="2" s="1"/>
  <c r="V3722" i="2"/>
  <c r="W3722" i="2" s="1"/>
  <c r="M3722" i="2"/>
  <c r="N3722" i="2" s="1"/>
  <c r="P3718" i="2"/>
  <c r="Q3718" i="2" s="1"/>
  <c r="V3718" i="2"/>
  <c r="W3718" i="2" s="1"/>
  <c r="S3718" i="2"/>
  <c r="T3718" i="2" s="1"/>
  <c r="M3718" i="2"/>
  <c r="N3718" i="2" s="1"/>
  <c r="P3714" i="2"/>
  <c r="Q3714" i="2" s="1"/>
  <c r="V3714" i="2"/>
  <c r="W3714" i="2" s="1"/>
  <c r="S3714" i="2"/>
  <c r="T3714" i="2" s="1"/>
  <c r="M3714" i="2"/>
  <c r="N3714" i="2" s="1"/>
  <c r="P3710" i="2"/>
  <c r="Q3710" i="2" s="1"/>
  <c r="V3710" i="2"/>
  <c r="W3710" i="2" s="1"/>
  <c r="S3710" i="2"/>
  <c r="T3710" i="2" s="1"/>
  <c r="M3710" i="2"/>
  <c r="N3710" i="2" s="1"/>
  <c r="P3706" i="2"/>
  <c r="Q3706" i="2" s="1"/>
  <c r="V3706" i="2"/>
  <c r="W3706" i="2" s="1"/>
  <c r="S3706" i="2"/>
  <c r="T3706" i="2" s="1"/>
  <c r="M3706" i="2"/>
  <c r="N3706" i="2" s="1"/>
  <c r="P3702" i="2"/>
  <c r="Q3702" i="2" s="1"/>
  <c r="V3702" i="2"/>
  <c r="W3702" i="2" s="1"/>
  <c r="S3702" i="2"/>
  <c r="T3702" i="2" s="1"/>
  <c r="M3702" i="2"/>
  <c r="N3702" i="2" s="1"/>
  <c r="P3698" i="2"/>
  <c r="Q3698" i="2" s="1"/>
  <c r="V3698" i="2"/>
  <c r="W3698" i="2" s="1"/>
  <c r="S3698" i="2"/>
  <c r="T3698" i="2" s="1"/>
  <c r="M3698" i="2"/>
  <c r="N3698" i="2" s="1"/>
  <c r="P3695" i="2"/>
  <c r="Q3695" i="2" s="1"/>
  <c r="V3695" i="2"/>
  <c r="W3695" i="2" s="1"/>
  <c r="S3695" i="2"/>
  <c r="T3695" i="2" s="1"/>
  <c r="M3695" i="2"/>
  <c r="N3695" i="2" s="1"/>
  <c r="P3691" i="2"/>
  <c r="Q3691" i="2" s="1"/>
  <c r="S3691" i="2"/>
  <c r="T3691" i="2" s="1"/>
  <c r="V3691" i="2"/>
  <c r="W3691" i="2" s="1"/>
  <c r="M3691" i="2"/>
  <c r="N3691" i="2" s="1"/>
  <c r="P3688" i="2"/>
  <c r="Q3688" i="2" s="1"/>
  <c r="V3688" i="2"/>
  <c r="W3688" i="2" s="1"/>
  <c r="S3688" i="2"/>
  <c r="T3688" i="2" s="1"/>
  <c r="M3688" i="2"/>
  <c r="N3688" i="2" s="1"/>
  <c r="P3684" i="2"/>
  <c r="Q3684" i="2" s="1"/>
  <c r="V3684" i="2"/>
  <c r="W3684" i="2" s="1"/>
  <c r="S3684" i="2"/>
  <c r="T3684" i="2" s="1"/>
  <c r="M3684" i="2"/>
  <c r="N3684" i="2" s="1"/>
  <c r="P3680" i="2"/>
  <c r="Q3680" i="2" s="1"/>
  <c r="V3680" i="2"/>
  <c r="W3680" i="2" s="1"/>
  <c r="S3680" i="2"/>
  <c r="T3680" i="2" s="1"/>
  <c r="M3680" i="2"/>
  <c r="N3680" i="2" s="1"/>
  <c r="P3675" i="2"/>
  <c r="Q3675" i="2" s="1"/>
  <c r="S3675" i="2"/>
  <c r="T3675" i="2" s="1"/>
  <c r="V3675" i="2"/>
  <c r="W3675" i="2" s="1"/>
  <c r="M3675" i="2"/>
  <c r="N3675" i="2" s="1"/>
  <c r="P3671" i="2"/>
  <c r="Q3671" i="2" s="1"/>
  <c r="V3671" i="2"/>
  <c r="W3671" i="2" s="1"/>
  <c r="S3671" i="2"/>
  <c r="T3671" i="2" s="1"/>
  <c r="M3671" i="2"/>
  <c r="N3671" i="2" s="1"/>
  <c r="P3663" i="2"/>
  <c r="Q3663" i="2" s="1"/>
  <c r="V3663" i="2"/>
  <c r="W3663" i="2" s="1"/>
  <c r="S3663" i="2"/>
  <c r="T3663" i="2" s="1"/>
  <c r="M3663" i="2"/>
  <c r="N3663" i="2" s="1"/>
  <c r="P3659" i="2"/>
  <c r="Q3659" i="2" s="1"/>
  <c r="S3659" i="2"/>
  <c r="T3659" i="2" s="1"/>
  <c r="V3659" i="2"/>
  <c r="W3659" i="2" s="1"/>
  <c r="M3659" i="2"/>
  <c r="N3659" i="2" s="1"/>
  <c r="P3654" i="2"/>
  <c r="Q3654" i="2" s="1"/>
  <c r="V3654" i="2"/>
  <c r="W3654" i="2" s="1"/>
  <c r="M3654" i="2"/>
  <c r="N3654" i="2" s="1"/>
  <c r="S3654" i="2"/>
  <c r="T3654" i="2" s="1"/>
  <c r="P3650" i="2"/>
  <c r="Q3650" i="2" s="1"/>
  <c r="V3650" i="2"/>
  <c r="W3650" i="2" s="1"/>
  <c r="S3650" i="2"/>
  <c r="T3650" i="2" s="1"/>
  <c r="M3650" i="2"/>
  <c r="N3650" i="2" s="1"/>
  <c r="P3646" i="2"/>
  <c r="Q3646" i="2" s="1"/>
  <c r="S3646" i="2"/>
  <c r="T3646" i="2" s="1"/>
  <c r="V3646" i="2"/>
  <c r="W3646" i="2" s="1"/>
  <c r="M3646" i="2"/>
  <c r="N3646" i="2" s="1"/>
  <c r="P3641" i="2"/>
  <c r="Q3641" i="2" s="1"/>
  <c r="V3641" i="2"/>
  <c r="W3641" i="2" s="1"/>
  <c r="S3641" i="2"/>
  <c r="T3641" i="2" s="1"/>
  <c r="M3641" i="2"/>
  <c r="N3641" i="2" s="1"/>
  <c r="P3637" i="2"/>
  <c r="Q3637" i="2" s="1"/>
  <c r="V3637" i="2"/>
  <c r="W3637" i="2" s="1"/>
  <c r="S3637" i="2"/>
  <c r="T3637" i="2" s="1"/>
  <c r="M3637" i="2"/>
  <c r="N3637" i="2" s="1"/>
  <c r="P3633" i="2"/>
  <c r="Q3633" i="2" s="1"/>
  <c r="V3633" i="2"/>
  <c r="W3633" i="2" s="1"/>
  <c r="S3633" i="2"/>
  <c r="T3633" i="2" s="1"/>
  <c r="M3633" i="2"/>
  <c r="N3633" i="2" s="1"/>
  <c r="P3629" i="2"/>
  <c r="Q3629" i="2" s="1"/>
  <c r="V3629" i="2"/>
  <c r="W3629" i="2" s="1"/>
  <c r="S3629" i="2"/>
  <c r="T3629" i="2" s="1"/>
  <c r="M3629" i="2"/>
  <c r="N3629" i="2" s="1"/>
  <c r="P3613" i="2"/>
  <c r="Q3613" i="2" s="1"/>
  <c r="S3613" i="2"/>
  <c r="T3613" i="2" s="1"/>
  <c r="V3613" i="2"/>
  <c r="W3613" i="2" s="1"/>
  <c r="M3613" i="2"/>
  <c r="N3613" i="2" s="1"/>
  <c r="S3609" i="2"/>
  <c r="T3609" i="2" s="1"/>
  <c r="P3609" i="2"/>
  <c r="Q3609" i="2" s="1"/>
  <c r="V3609" i="2"/>
  <c r="W3609" i="2" s="1"/>
  <c r="M3609" i="2"/>
  <c r="N3609" i="2" s="1"/>
  <c r="V3604" i="2"/>
  <c r="W3604" i="2" s="1"/>
  <c r="P3604" i="2"/>
  <c r="Q3604" i="2" s="1"/>
  <c r="S3604" i="2"/>
  <c r="T3604" i="2" s="1"/>
  <c r="M3604" i="2"/>
  <c r="N3604" i="2" s="1"/>
  <c r="V3600" i="2"/>
  <c r="W3600" i="2" s="1"/>
  <c r="P3600" i="2"/>
  <c r="Q3600" i="2" s="1"/>
  <c r="S3600" i="2"/>
  <c r="T3600" i="2" s="1"/>
  <c r="M3600" i="2"/>
  <c r="N3600" i="2" s="1"/>
  <c r="V3596" i="2"/>
  <c r="W3596" i="2" s="1"/>
  <c r="P3596" i="2"/>
  <c r="Q3596" i="2" s="1"/>
  <c r="S3596" i="2"/>
  <c r="T3596" i="2" s="1"/>
  <c r="M3596" i="2"/>
  <c r="N3596" i="2" s="1"/>
  <c r="V3592" i="2"/>
  <c r="W3592" i="2" s="1"/>
  <c r="P3592" i="2"/>
  <c r="Q3592" i="2" s="1"/>
  <c r="S3592" i="2"/>
  <c r="T3592" i="2" s="1"/>
  <c r="M3592" i="2"/>
  <c r="N3592" i="2" s="1"/>
  <c r="V3588" i="2"/>
  <c r="W3588" i="2" s="1"/>
  <c r="P3588" i="2"/>
  <c r="Q3588" i="2" s="1"/>
  <c r="S3588" i="2"/>
  <c r="T3588" i="2" s="1"/>
  <c r="M3588" i="2"/>
  <c r="N3588" i="2" s="1"/>
  <c r="V3584" i="2"/>
  <c r="W3584" i="2" s="1"/>
  <c r="P3584" i="2"/>
  <c r="Q3584" i="2" s="1"/>
  <c r="S3584" i="2"/>
  <c r="T3584" i="2" s="1"/>
  <c r="M3584" i="2"/>
  <c r="N3584" i="2" s="1"/>
  <c r="V3577" i="2"/>
  <c r="W3577" i="2" s="1"/>
  <c r="P3577" i="2"/>
  <c r="Q3577" i="2" s="1"/>
  <c r="S3577" i="2"/>
  <c r="T3577" i="2" s="1"/>
  <c r="M3577" i="2"/>
  <c r="N3577" i="2" s="1"/>
  <c r="V3566" i="2"/>
  <c r="W3566" i="2" s="1"/>
  <c r="P3566" i="2"/>
  <c r="Q3566" i="2" s="1"/>
  <c r="M3566" i="2"/>
  <c r="N3566" i="2" s="1"/>
  <c r="S3566" i="2"/>
  <c r="T3566" i="2" s="1"/>
  <c r="V3562" i="2"/>
  <c r="W3562" i="2" s="1"/>
  <c r="P3562" i="2"/>
  <c r="Q3562" i="2" s="1"/>
  <c r="M3562" i="2"/>
  <c r="N3562" i="2" s="1"/>
  <c r="S3562" i="2"/>
  <c r="T3562" i="2" s="1"/>
  <c r="V3558" i="2"/>
  <c r="W3558" i="2" s="1"/>
  <c r="P3558" i="2"/>
  <c r="Q3558" i="2" s="1"/>
  <c r="M3558" i="2"/>
  <c r="N3558" i="2" s="1"/>
  <c r="S3558" i="2"/>
  <c r="T3558" i="2" s="1"/>
  <c r="V3553" i="2"/>
  <c r="W3553" i="2" s="1"/>
  <c r="P3553" i="2"/>
  <c r="Q3553" i="2" s="1"/>
  <c r="M3553" i="2"/>
  <c r="N3553" i="2" s="1"/>
  <c r="S3553" i="2"/>
  <c r="T3553" i="2" s="1"/>
  <c r="V3549" i="2"/>
  <c r="W3549" i="2" s="1"/>
  <c r="P3549" i="2"/>
  <c r="Q3549" i="2" s="1"/>
  <c r="M3549" i="2"/>
  <c r="N3549" i="2" s="1"/>
  <c r="S3549" i="2"/>
  <c r="T3549" i="2" s="1"/>
  <c r="V3545" i="2"/>
  <c r="W3545" i="2" s="1"/>
  <c r="P3545" i="2"/>
  <c r="Q3545" i="2" s="1"/>
  <c r="M3545" i="2"/>
  <c r="N3545" i="2" s="1"/>
  <c r="S3545" i="2"/>
  <c r="T3545" i="2" s="1"/>
  <c r="V3539" i="2"/>
  <c r="W3539" i="2" s="1"/>
  <c r="P3539" i="2"/>
  <c r="Q3539" i="2" s="1"/>
  <c r="M3539" i="2"/>
  <c r="N3539" i="2" s="1"/>
  <c r="S3539" i="2"/>
  <c r="T3539" i="2" s="1"/>
  <c r="V3533" i="2"/>
  <c r="W3533" i="2" s="1"/>
  <c r="P3533" i="2"/>
  <c r="Q3533" i="2" s="1"/>
  <c r="S3533" i="2"/>
  <c r="T3533" i="2" s="1"/>
  <c r="M3533" i="2"/>
  <c r="N3533" i="2" s="1"/>
  <c r="V3529" i="2"/>
  <c r="W3529" i="2" s="1"/>
  <c r="P3529" i="2"/>
  <c r="Q3529" i="2" s="1"/>
  <c r="S3529" i="2"/>
  <c r="T3529" i="2" s="1"/>
  <c r="M3529" i="2"/>
  <c r="N3529" i="2" s="1"/>
  <c r="V3525" i="2"/>
  <c r="W3525" i="2" s="1"/>
  <c r="P3525" i="2"/>
  <c r="Q3525" i="2" s="1"/>
  <c r="S3525" i="2"/>
  <c r="T3525" i="2" s="1"/>
  <c r="M3525" i="2"/>
  <c r="N3525" i="2" s="1"/>
  <c r="V3521" i="2"/>
  <c r="W3521" i="2" s="1"/>
  <c r="P3521" i="2"/>
  <c r="Q3521" i="2" s="1"/>
  <c r="S3521" i="2"/>
  <c r="T3521" i="2" s="1"/>
  <c r="M3521" i="2"/>
  <c r="N3521" i="2" s="1"/>
  <c r="V3517" i="2"/>
  <c r="W3517" i="2" s="1"/>
  <c r="P3517" i="2"/>
  <c r="Q3517" i="2" s="1"/>
  <c r="S3517" i="2"/>
  <c r="T3517" i="2" s="1"/>
  <c r="M3517" i="2"/>
  <c r="N3517" i="2" s="1"/>
  <c r="V3513" i="2"/>
  <c r="W3513" i="2" s="1"/>
  <c r="P3513" i="2"/>
  <c r="Q3513" i="2" s="1"/>
  <c r="S3513" i="2"/>
  <c r="T3513" i="2" s="1"/>
  <c r="M3513" i="2"/>
  <c r="N3513" i="2" s="1"/>
  <c r="V3509" i="2"/>
  <c r="W3509" i="2" s="1"/>
  <c r="P3509" i="2"/>
  <c r="Q3509" i="2" s="1"/>
  <c r="S3509" i="2"/>
  <c r="T3509" i="2" s="1"/>
  <c r="M3509" i="2"/>
  <c r="N3509" i="2" s="1"/>
  <c r="V3505" i="2"/>
  <c r="W3505" i="2" s="1"/>
  <c r="P3505" i="2"/>
  <c r="Q3505" i="2" s="1"/>
  <c r="S3505" i="2"/>
  <c r="T3505" i="2" s="1"/>
  <c r="M3505" i="2"/>
  <c r="N3505" i="2" s="1"/>
  <c r="V3501" i="2"/>
  <c r="W3501" i="2" s="1"/>
  <c r="P3501" i="2"/>
  <c r="Q3501" i="2" s="1"/>
  <c r="S3501" i="2"/>
  <c r="T3501" i="2" s="1"/>
  <c r="M3501" i="2"/>
  <c r="N3501" i="2" s="1"/>
  <c r="V3497" i="2"/>
  <c r="W3497" i="2" s="1"/>
  <c r="P3497" i="2"/>
  <c r="Q3497" i="2" s="1"/>
  <c r="S3497" i="2"/>
  <c r="T3497" i="2" s="1"/>
  <c r="M3497" i="2"/>
  <c r="N3497" i="2" s="1"/>
  <c r="V3493" i="2"/>
  <c r="W3493" i="2" s="1"/>
  <c r="P3493" i="2"/>
  <c r="Q3493" i="2" s="1"/>
  <c r="S3493" i="2"/>
  <c r="T3493" i="2" s="1"/>
  <c r="M3493" i="2"/>
  <c r="N3493" i="2" s="1"/>
  <c r="V3489" i="2"/>
  <c r="W3489" i="2" s="1"/>
  <c r="P3489" i="2"/>
  <c r="Q3489" i="2" s="1"/>
  <c r="S3489" i="2"/>
  <c r="T3489" i="2" s="1"/>
  <c r="M3489" i="2"/>
  <c r="N3489" i="2" s="1"/>
  <c r="V3485" i="2"/>
  <c r="W3485" i="2" s="1"/>
  <c r="P3485" i="2"/>
  <c r="Q3485" i="2" s="1"/>
  <c r="S3485" i="2"/>
  <c r="T3485" i="2" s="1"/>
  <c r="M3485" i="2"/>
  <c r="N3485" i="2" s="1"/>
  <c r="S3481" i="2"/>
  <c r="T3481" i="2" s="1"/>
  <c r="P3481" i="2"/>
  <c r="Q3481" i="2" s="1"/>
  <c r="V3481" i="2"/>
  <c r="W3481" i="2" s="1"/>
  <c r="M3481" i="2"/>
  <c r="N3481" i="2" s="1"/>
  <c r="S3477" i="2"/>
  <c r="T3477" i="2" s="1"/>
  <c r="P3477" i="2"/>
  <c r="Q3477" i="2" s="1"/>
  <c r="V3477" i="2"/>
  <c r="W3477" i="2" s="1"/>
  <c r="M3477" i="2"/>
  <c r="N3477" i="2" s="1"/>
  <c r="S3473" i="2"/>
  <c r="T3473" i="2" s="1"/>
  <c r="P3473" i="2"/>
  <c r="Q3473" i="2" s="1"/>
  <c r="V3473" i="2"/>
  <c r="W3473" i="2" s="1"/>
  <c r="M3473" i="2"/>
  <c r="N3473" i="2" s="1"/>
  <c r="S3469" i="2"/>
  <c r="T3469" i="2" s="1"/>
  <c r="M3469" i="2"/>
  <c r="N3469" i="2" s="1"/>
  <c r="V3469" i="2"/>
  <c r="W3469" i="2" s="1"/>
  <c r="P3469" i="2"/>
  <c r="Q3469" i="2" s="1"/>
  <c r="S3465" i="2"/>
  <c r="T3465" i="2" s="1"/>
  <c r="M3465" i="2"/>
  <c r="N3465" i="2" s="1"/>
  <c r="V3465" i="2"/>
  <c r="W3465" i="2" s="1"/>
  <c r="P3465" i="2"/>
  <c r="Q3465" i="2" s="1"/>
  <c r="S3461" i="2"/>
  <c r="T3461" i="2" s="1"/>
  <c r="M3461" i="2"/>
  <c r="N3461" i="2" s="1"/>
  <c r="V3461" i="2"/>
  <c r="W3461" i="2" s="1"/>
  <c r="P3461" i="2"/>
  <c r="Q3461" i="2" s="1"/>
  <c r="S3457" i="2"/>
  <c r="T3457" i="2" s="1"/>
  <c r="M3457" i="2"/>
  <c r="N3457" i="2" s="1"/>
  <c r="V3457" i="2"/>
  <c r="W3457" i="2" s="1"/>
  <c r="P3457" i="2"/>
  <c r="Q3457" i="2" s="1"/>
  <c r="S3453" i="2"/>
  <c r="T3453" i="2" s="1"/>
  <c r="M3453" i="2"/>
  <c r="N3453" i="2" s="1"/>
  <c r="V3453" i="2"/>
  <c r="W3453" i="2" s="1"/>
  <c r="P3453" i="2"/>
  <c r="Q3453" i="2" s="1"/>
  <c r="S3449" i="2"/>
  <c r="T3449" i="2" s="1"/>
  <c r="M3449" i="2"/>
  <c r="N3449" i="2" s="1"/>
  <c r="V3449" i="2"/>
  <c r="W3449" i="2" s="1"/>
  <c r="P3449" i="2"/>
  <c r="Q3449" i="2" s="1"/>
  <c r="S3445" i="2"/>
  <c r="T3445" i="2" s="1"/>
  <c r="M3445" i="2"/>
  <c r="N3445" i="2" s="1"/>
  <c r="V3445" i="2"/>
  <c r="W3445" i="2" s="1"/>
  <c r="P3445" i="2"/>
  <c r="Q3445" i="2" s="1"/>
  <c r="S3408" i="2"/>
  <c r="T3408" i="2" s="1"/>
  <c r="M3408" i="2"/>
  <c r="N3408" i="2" s="1"/>
  <c r="V3408" i="2"/>
  <c r="W3408" i="2" s="1"/>
  <c r="P3408" i="2"/>
  <c r="Q3408" i="2" s="1"/>
  <c r="S3404" i="2"/>
  <c r="T3404" i="2" s="1"/>
  <c r="M3404" i="2"/>
  <c r="N3404" i="2" s="1"/>
  <c r="V3404" i="2"/>
  <c r="W3404" i="2" s="1"/>
  <c r="P3404" i="2"/>
  <c r="Q3404" i="2" s="1"/>
  <c r="S3400" i="2"/>
  <c r="T3400" i="2" s="1"/>
  <c r="M3400" i="2"/>
  <c r="N3400" i="2" s="1"/>
  <c r="V3400" i="2"/>
  <c r="W3400" i="2" s="1"/>
  <c r="P3400" i="2"/>
  <c r="Q3400" i="2" s="1"/>
  <c r="S3396" i="2"/>
  <c r="T3396" i="2" s="1"/>
  <c r="M3396" i="2"/>
  <c r="N3396" i="2" s="1"/>
  <c r="V3396" i="2"/>
  <c r="W3396" i="2" s="1"/>
  <c r="P3396" i="2"/>
  <c r="Q3396" i="2" s="1"/>
  <c r="S3392" i="2"/>
  <c r="T3392" i="2" s="1"/>
  <c r="M3392" i="2"/>
  <c r="N3392" i="2" s="1"/>
  <c r="V3392" i="2"/>
  <c r="W3392" i="2" s="1"/>
  <c r="P3392" i="2"/>
  <c r="Q3392" i="2" s="1"/>
  <c r="S3388" i="2"/>
  <c r="T3388" i="2" s="1"/>
  <c r="M3388" i="2"/>
  <c r="N3388" i="2" s="1"/>
  <c r="V3388" i="2"/>
  <c r="W3388" i="2" s="1"/>
  <c r="P3388" i="2"/>
  <c r="Q3388" i="2" s="1"/>
  <c r="V3384" i="2"/>
  <c r="W3384" i="2" s="1"/>
  <c r="P3384" i="2"/>
  <c r="Q3384" i="2" s="1"/>
  <c r="S3384" i="2"/>
  <c r="T3384" i="2" s="1"/>
  <c r="M3384" i="2"/>
  <c r="N3384" i="2" s="1"/>
  <c r="V3379" i="2"/>
  <c r="W3379" i="2" s="1"/>
  <c r="P3379" i="2"/>
  <c r="Q3379" i="2" s="1"/>
  <c r="M3379" i="2"/>
  <c r="N3379" i="2" s="1"/>
  <c r="S3379" i="2"/>
  <c r="T3379" i="2" s="1"/>
  <c r="V3375" i="2"/>
  <c r="W3375" i="2" s="1"/>
  <c r="P3375" i="2"/>
  <c r="Q3375" i="2" s="1"/>
  <c r="M3375" i="2"/>
  <c r="N3375" i="2" s="1"/>
  <c r="S3375" i="2"/>
  <c r="T3375" i="2" s="1"/>
  <c r="V3371" i="2"/>
  <c r="W3371" i="2" s="1"/>
  <c r="P3371" i="2"/>
  <c r="Q3371" i="2" s="1"/>
  <c r="M3371" i="2"/>
  <c r="N3371" i="2" s="1"/>
  <c r="S3371" i="2"/>
  <c r="T3371" i="2" s="1"/>
  <c r="V3367" i="2"/>
  <c r="W3367" i="2" s="1"/>
  <c r="P3367" i="2"/>
  <c r="Q3367" i="2" s="1"/>
  <c r="M3367" i="2"/>
  <c r="N3367" i="2" s="1"/>
  <c r="S3367" i="2"/>
  <c r="T3367" i="2" s="1"/>
  <c r="V3363" i="2"/>
  <c r="W3363" i="2" s="1"/>
  <c r="P3363" i="2"/>
  <c r="Q3363" i="2" s="1"/>
  <c r="M3363" i="2"/>
  <c r="N3363" i="2" s="1"/>
  <c r="S3363" i="2"/>
  <c r="T3363" i="2" s="1"/>
  <c r="V3359" i="2"/>
  <c r="W3359" i="2" s="1"/>
  <c r="P3359" i="2"/>
  <c r="Q3359" i="2" s="1"/>
  <c r="M3359" i="2"/>
  <c r="N3359" i="2" s="1"/>
  <c r="S3359" i="2"/>
  <c r="T3359" i="2" s="1"/>
  <c r="V3355" i="2"/>
  <c r="W3355" i="2" s="1"/>
  <c r="P3355" i="2"/>
  <c r="Q3355" i="2" s="1"/>
  <c r="M3355" i="2"/>
  <c r="N3355" i="2" s="1"/>
  <c r="S3355" i="2"/>
  <c r="T3355" i="2" s="1"/>
  <c r="V3351" i="2"/>
  <c r="W3351" i="2" s="1"/>
  <c r="P3351" i="2"/>
  <c r="Q3351" i="2" s="1"/>
  <c r="M3351" i="2"/>
  <c r="N3351" i="2" s="1"/>
  <c r="S3351" i="2"/>
  <c r="T3351" i="2" s="1"/>
  <c r="V3347" i="2"/>
  <c r="W3347" i="2" s="1"/>
  <c r="P3347" i="2"/>
  <c r="Q3347" i="2" s="1"/>
  <c r="M3347" i="2"/>
  <c r="N3347" i="2" s="1"/>
  <c r="S3347" i="2"/>
  <c r="T3347" i="2" s="1"/>
  <c r="P3316" i="2"/>
  <c r="Q3316" i="2" s="1"/>
  <c r="V3316" i="2"/>
  <c r="W3316" i="2" s="1"/>
  <c r="S3316" i="2"/>
  <c r="T3316" i="2" s="1"/>
  <c r="M3316" i="2"/>
  <c r="N3316" i="2" s="1"/>
  <c r="P3312" i="2"/>
  <c r="Q3312" i="2" s="1"/>
  <c r="V3312" i="2"/>
  <c r="W3312" i="2" s="1"/>
  <c r="S3312" i="2"/>
  <c r="T3312" i="2" s="1"/>
  <c r="M3312" i="2"/>
  <c r="N3312" i="2" s="1"/>
  <c r="P3295" i="2"/>
  <c r="Q3295" i="2" s="1"/>
  <c r="V3295" i="2"/>
  <c r="W3295" i="2" s="1"/>
  <c r="S3295" i="2"/>
  <c r="T3295" i="2" s="1"/>
  <c r="M3295" i="2"/>
  <c r="N3295" i="2" s="1"/>
  <c r="P3279" i="2"/>
  <c r="Q3279" i="2" s="1"/>
  <c r="V3279" i="2"/>
  <c r="W3279" i="2" s="1"/>
  <c r="S3279" i="2"/>
  <c r="T3279" i="2" s="1"/>
  <c r="M3279" i="2"/>
  <c r="N3279" i="2" s="1"/>
  <c r="P3251" i="2"/>
  <c r="Q3251" i="2" s="1"/>
  <c r="S3251" i="2"/>
  <c r="T3251" i="2" s="1"/>
  <c r="V3251" i="2"/>
  <c r="W3251" i="2" s="1"/>
  <c r="M3251" i="2"/>
  <c r="N3251" i="2" s="1"/>
  <c r="P3247" i="2"/>
  <c r="Q3247" i="2" s="1"/>
  <c r="S3247" i="2"/>
  <c r="T3247" i="2" s="1"/>
  <c r="V3247" i="2"/>
  <c r="W3247" i="2" s="1"/>
  <c r="M3247" i="2"/>
  <c r="N3247" i="2" s="1"/>
  <c r="P3243" i="2"/>
  <c r="Q3243" i="2" s="1"/>
  <c r="S3243" i="2"/>
  <c r="T3243" i="2" s="1"/>
  <c r="V3243" i="2"/>
  <c r="W3243" i="2" s="1"/>
  <c r="M3243" i="2"/>
  <c r="N3243" i="2" s="1"/>
  <c r="P3239" i="2"/>
  <c r="Q3239" i="2" s="1"/>
  <c r="S3239" i="2"/>
  <c r="T3239" i="2" s="1"/>
  <c r="V3239" i="2"/>
  <c r="W3239" i="2" s="1"/>
  <c r="M3239" i="2"/>
  <c r="N3239" i="2" s="1"/>
  <c r="P3235" i="2"/>
  <c r="Q3235" i="2" s="1"/>
  <c r="S3235" i="2"/>
  <c r="T3235" i="2" s="1"/>
  <c r="V3235" i="2"/>
  <c r="W3235" i="2" s="1"/>
  <c r="M3235" i="2"/>
  <c r="N3235" i="2" s="1"/>
  <c r="P3189" i="2"/>
  <c r="Q3189" i="2" s="1"/>
  <c r="V3189" i="2"/>
  <c r="W3189" i="2" s="1"/>
  <c r="S3189" i="2"/>
  <c r="T3189" i="2" s="1"/>
  <c r="M3189" i="2"/>
  <c r="N3189" i="2" s="1"/>
  <c r="P3186" i="2"/>
  <c r="Q3186" i="2" s="1"/>
  <c r="V3186" i="2"/>
  <c r="W3186" i="2" s="1"/>
  <c r="S3186" i="2"/>
  <c r="T3186" i="2" s="1"/>
  <c r="M3186" i="2"/>
  <c r="N3186" i="2" s="1"/>
  <c r="H3570" i="2"/>
  <c r="H3542" i="2"/>
  <c r="H3534" i="2"/>
  <c r="J3570" i="2"/>
  <c r="K3570" i="2" s="1"/>
  <c r="J3542" i="2"/>
  <c r="K3542" i="2" s="1"/>
  <c r="V3530" i="2"/>
  <c r="W3530" i="2" s="1"/>
  <c r="P3530" i="2"/>
  <c r="Q3530" i="2" s="1"/>
  <c r="S3530" i="2"/>
  <c r="T3530" i="2" s="1"/>
  <c r="M3530" i="2"/>
  <c r="N3530" i="2" s="1"/>
  <c r="V3526" i="2"/>
  <c r="W3526" i="2" s="1"/>
  <c r="P3526" i="2"/>
  <c r="Q3526" i="2" s="1"/>
  <c r="S3526" i="2"/>
  <c r="T3526" i="2" s="1"/>
  <c r="M3526" i="2"/>
  <c r="N3526" i="2" s="1"/>
  <c r="V3522" i="2"/>
  <c r="W3522" i="2" s="1"/>
  <c r="P3522" i="2"/>
  <c r="Q3522" i="2" s="1"/>
  <c r="S3522" i="2"/>
  <c r="T3522" i="2" s="1"/>
  <c r="M3522" i="2"/>
  <c r="N3522" i="2" s="1"/>
  <c r="V3518" i="2"/>
  <c r="W3518" i="2" s="1"/>
  <c r="P3518" i="2"/>
  <c r="Q3518" i="2" s="1"/>
  <c r="S3518" i="2"/>
  <c r="T3518" i="2" s="1"/>
  <c r="M3518" i="2"/>
  <c r="N3518" i="2" s="1"/>
  <c r="V3514" i="2"/>
  <c r="W3514" i="2" s="1"/>
  <c r="P3514" i="2"/>
  <c r="Q3514" i="2" s="1"/>
  <c r="S3514" i="2"/>
  <c r="T3514" i="2" s="1"/>
  <c r="M3514" i="2"/>
  <c r="N3514" i="2" s="1"/>
  <c r="V3510" i="2"/>
  <c r="W3510" i="2" s="1"/>
  <c r="P3510" i="2"/>
  <c r="Q3510" i="2" s="1"/>
  <c r="S3510" i="2"/>
  <c r="T3510" i="2" s="1"/>
  <c r="M3510" i="2"/>
  <c r="N3510" i="2" s="1"/>
  <c r="V3506" i="2"/>
  <c r="W3506" i="2" s="1"/>
  <c r="P3506" i="2"/>
  <c r="Q3506" i="2" s="1"/>
  <c r="S3506" i="2"/>
  <c r="T3506" i="2" s="1"/>
  <c r="M3506" i="2"/>
  <c r="N3506" i="2" s="1"/>
  <c r="V3502" i="2"/>
  <c r="W3502" i="2" s="1"/>
  <c r="P3502" i="2"/>
  <c r="Q3502" i="2" s="1"/>
  <c r="S3502" i="2"/>
  <c r="T3502" i="2" s="1"/>
  <c r="M3502" i="2"/>
  <c r="N3502" i="2" s="1"/>
  <c r="V3498" i="2"/>
  <c r="W3498" i="2" s="1"/>
  <c r="P3498" i="2"/>
  <c r="Q3498" i="2" s="1"/>
  <c r="S3498" i="2"/>
  <c r="T3498" i="2" s="1"/>
  <c r="M3498" i="2"/>
  <c r="N3498" i="2" s="1"/>
  <c r="V3494" i="2"/>
  <c r="W3494" i="2" s="1"/>
  <c r="P3494" i="2"/>
  <c r="Q3494" i="2" s="1"/>
  <c r="S3494" i="2"/>
  <c r="T3494" i="2" s="1"/>
  <c r="M3494" i="2"/>
  <c r="N3494" i="2" s="1"/>
  <c r="V3490" i="2"/>
  <c r="W3490" i="2" s="1"/>
  <c r="P3490" i="2"/>
  <c r="Q3490" i="2" s="1"/>
  <c r="S3490" i="2"/>
  <c r="T3490" i="2" s="1"/>
  <c r="M3490" i="2"/>
  <c r="N3490" i="2" s="1"/>
  <c r="V3486" i="2"/>
  <c r="W3486" i="2" s="1"/>
  <c r="P3486" i="2"/>
  <c r="Q3486" i="2" s="1"/>
  <c r="S3486" i="2"/>
  <c r="T3486" i="2" s="1"/>
  <c r="M3486" i="2"/>
  <c r="N3486" i="2" s="1"/>
  <c r="V3482" i="2"/>
  <c r="W3482" i="2" s="1"/>
  <c r="M3482" i="2"/>
  <c r="N3482" i="2" s="1"/>
  <c r="S3482" i="2"/>
  <c r="T3482" i="2" s="1"/>
  <c r="P3482" i="2"/>
  <c r="Q3482" i="2" s="1"/>
  <c r="V3478" i="2"/>
  <c r="W3478" i="2" s="1"/>
  <c r="M3478" i="2"/>
  <c r="N3478" i="2" s="1"/>
  <c r="S3478" i="2"/>
  <c r="T3478" i="2" s="1"/>
  <c r="P3478" i="2"/>
  <c r="Q3478" i="2" s="1"/>
  <c r="V3474" i="2"/>
  <c r="W3474" i="2" s="1"/>
  <c r="M3474" i="2"/>
  <c r="N3474" i="2" s="1"/>
  <c r="S3474" i="2"/>
  <c r="T3474" i="2" s="1"/>
  <c r="P3474" i="2"/>
  <c r="Q3474" i="2" s="1"/>
  <c r="V3470" i="2"/>
  <c r="W3470" i="2" s="1"/>
  <c r="M3470" i="2"/>
  <c r="N3470" i="2" s="1"/>
  <c r="S3470" i="2"/>
  <c r="T3470" i="2" s="1"/>
  <c r="P3470" i="2"/>
  <c r="Q3470" i="2" s="1"/>
  <c r="S3466" i="2"/>
  <c r="T3466" i="2" s="1"/>
  <c r="M3466" i="2"/>
  <c r="N3466" i="2" s="1"/>
  <c r="V3466" i="2"/>
  <c r="W3466" i="2" s="1"/>
  <c r="P3466" i="2"/>
  <c r="Q3466" i="2" s="1"/>
  <c r="S3462" i="2"/>
  <c r="T3462" i="2" s="1"/>
  <c r="M3462" i="2"/>
  <c r="N3462" i="2" s="1"/>
  <c r="V3462" i="2"/>
  <c r="W3462" i="2" s="1"/>
  <c r="P3462" i="2"/>
  <c r="Q3462" i="2" s="1"/>
  <c r="S3458" i="2"/>
  <c r="T3458" i="2" s="1"/>
  <c r="M3458" i="2"/>
  <c r="N3458" i="2" s="1"/>
  <c r="V3458" i="2"/>
  <c r="W3458" i="2" s="1"/>
  <c r="P3458" i="2"/>
  <c r="Q3458" i="2" s="1"/>
  <c r="S3454" i="2"/>
  <c r="T3454" i="2" s="1"/>
  <c r="M3454" i="2"/>
  <c r="N3454" i="2" s="1"/>
  <c r="V3454" i="2"/>
  <c r="W3454" i="2" s="1"/>
  <c r="P3454" i="2"/>
  <c r="Q3454" i="2" s="1"/>
  <c r="S3450" i="2"/>
  <c r="T3450" i="2" s="1"/>
  <c r="M3450" i="2"/>
  <c r="N3450" i="2" s="1"/>
  <c r="V3450" i="2"/>
  <c r="W3450" i="2" s="1"/>
  <c r="P3450" i="2"/>
  <c r="Q3450" i="2" s="1"/>
  <c r="S3446" i="2"/>
  <c r="T3446" i="2" s="1"/>
  <c r="M3446" i="2"/>
  <c r="N3446" i="2" s="1"/>
  <c r="V3446" i="2"/>
  <c r="W3446" i="2" s="1"/>
  <c r="P3446" i="2"/>
  <c r="Q3446" i="2" s="1"/>
  <c r="S3442" i="2"/>
  <c r="T3442" i="2" s="1"/>
  <c r="M3442" i="2"/>
  <c r="N3442" i="2" s="1"/>
  <c r="V3442" i="2"/>
  <c r="W3442" i="2" s="1"/>
  <c r="P3442" i="2"/>
  <c r="Q3442" i="2" s="1"/>
  <c r="S3438" i="2"/>
  <c r="T3438" i="2" s="1"/>
  <c r="M3438" i="2"/>
  <c r="N3438" i="2" s="1"/>
  <c r="V3438" i="2"/>
  <c r="W3438" i="2" s="1"/>
  <c r="P3438" i="2"/>
  <c r="Q3438" i="2" s="1"/>
  <c r="S3434" i="2"/>
  <c r="T3434" i="2" s="1"/>
  <c r="M3434" i="2"/>
  <c r="N3434" i="2" s="1"/>
  <c r="V3434" i="2"/>
  <c r="W3434" i="2" s="1"/>
  <c r="P3434" i="2"/>
  <c r="Q3434" i="2" s="1"/>
  <c r="S3430" i="2"/>
  <c r="T3430" i="2" s="1"/>
  <c r="M3430" i="2"/>
  <c r="N3430" i="2" s="1"/>
  <c r="V3430" i="2"/>
  <c r="W3430" i="2" s="1"/>
  <c r="P3430" i="2"/>
  <c r="Q3430" i="2" s="1"/>
  <c r="S3426" i="2"/>
  <c r="T3426" i="2" s="1"/>
  <c r="M3426" i="2"/>
  <c r="N3426" i="2" s="1"/>
  <c r="V3426" i="2"/>
  <c r="W3426" i="2" s="1"/>
  <c r="P3426" i="2"/>
  <c r="Q3426" i="2" s="1"/>
  <c r="S3422" i="2"/>
  <c r="T3422" i="2" s="1"/>
  <c r="M3422" i="2"/>
  <c r="N3422" i="2" s="1"/>
  <c r="V3422" i="2"/>
  <c r="W3422" i="2" s="1"/>
  <c r="P3422" i="2"/>
  <c r="Q3422" i="2" s="1"/>
  <c r="S3418" i="2"/>
  <c r="T3418" i="2" s="1"/>
  <c r="M3418" i="2"/>
  <c r="N3418" i="2" s="1"/>
  <c r="V3418" i="2"/>
  <c r="W3418" i="2" s="1"/>
  <c r="P3418" i="2"/>
  <c r="Q3418" i="2" s="1"/>
  <c r="S3414" i="2"/>
  <c r="T3414" i="2" s="1"/>
  <c r="M3414" i="2"/>
  <c r="N3414" i="2" s="1"/>
  <c r="V3414" i="2"/>
  <c r="W3414" i="2" s="1"/>
  <c r="P3414" i="2"/>
  <c r="Q3414" i="2" s="1"/>
  <c r="S3410" i="2"/>
  <c r="T3410" i="2" s="1"/>
  <c r="M3410" i="2"/>
  <c r="N3410" i="2" s="1"/>
  <c r="V3410" i="2"/>
  <c r="W3410" i="2" s="1"/>
  <c r="P3410" i="2"/>
  <c r="Q3410" i="2" s="1"/>
  <c r="S3406" i="2"/>
  <c r="T3406" i="2" s="1"/>
  <c r="M3406" i="2"/>
  <c r="N3406" i="2" s="1"/>
  <c r="V3406" i="2"/>
  <c r="W3406" i="2" s="1"/>
  <c r="P3406" i="2"/>
  <c r="Q3406" i="2" s="1"/>
  <c r="S3402" i="2"/>
  <c r="T3402" i="2" s="1"/>
  <c r="M3402" i="2"/>
  <c r="N3402" i="2" s="1"/>
  <c r="V3402" i="2"/>
  <c r="W3402" i="2" s="1"/>
  <c r="P3402" i="2"/>
  <c r="Q3402" i="2" s="1"/>
  <c r="S3398" i="2"/>
  <c r="T3398" i="2" s="1"/>
  <c r="M3398" i="2"/>
  <c r="N3398" i="2" s="1"/>
  <c r="V3398" i="2"/>
  <c r="W3398" i="2" s="1"/>
  <c r="P3398" i="2"/>
  <c r="Q3398" i="2" s="1"/>
  <c r="S3394" i="2"/>
  <c r="T3394" i="2" s="1"/>
  <c r="M3394" i="2"/>
  <c r="N3394" i="2" s="1"/>
  <c r="V3394" i="2"/>
  <c r="W3394" i="2" s="1"/>
  <c r="P3394" i="2"/>
  <c r="Q3394" i="2" s="1"/>
  <c r="S3390" i="2"/>
  <c r="T3390" i="2" s="1"/>
  <c r="M3390" i="2"/>
  <c r="N3390" i="2" s="1"/>
  <c r="V3390" i="2"/>
  <c r="W3390" i="2" s="1"/>
  <c r="P3390" i="2"/>
  <c r="Q3390" i="2" s="1"/>
  <c r="V3386" i="2"/>
  <c r="W3386" i="2" s="1"/>
  <c r="P3386" i="2"/>
  <c r="Q3386" i="2" s="1"/>
  <c r="S3386" i="2"/>
  <c r="T3386" i="2" s="1"/>
  <c r="M3386" i="2"/>
  <c r="N3386" i="2" s="1"/>
  <c r="V3382" i="2"/>
  <c r="W3382" i="2" s="1"/>
  <c r="P3382" i="2"/>
  <c r="Q3382" i="2" s="1"/>
  <c r="S3382" i="2"/>
  <c r="T3382" i="2" s="1"/>
  <c r="M3382" i="2"/>
  <c r="N3382" i="2" s="1"/>
  <c r="V3378" i="2"/>
  <c r="W3378" i="2" s="1"/>
  <c r="P3378" i="2"/>
  <c r="Q3378" i="2" s="1"/>
  <c r="S3378" i="2"/>
  <c r="T3378" i="2" s="1"/>
  <c r="M3378" i="2"/>
  <c r="N3378" i="2" s="1"/>
  <c r="V3374" i="2"/>
  <c r="W3374" i="2" s="1"/>
  <c r="P3374" i="2"/>
  <c r="Q3374" i="2" s="1"/>
  <c r="S3374" i="2"/>
  <c r="T3374" i="2" s="1"/>
  <c r="M3374" i="2"/>
  <c r="N3374" i="2" s="1"/>
  <c r="V3370" i="2"/>
  <c r="W3370" i="2" s="1"/>
  <c r="P3370" i="2"/>
  <c r="Q3370" i="2" s="1"/>
  <c r="S3370" i="2"/>
  <c r="T3370" i="2" s="1"/>
  <c r="M3370" i="2"/>
  <c r="N3370" i="2" s="1"/>
  <c r="V3366" i="2"/>
  <c r="W3366" i="2" s="1"/>
  <c r="P3366" i="2"/>
  <c r="Q3366" i="2" s="1"/>
  <c r="S3366" i="2"/>
  <c r="T3366" i="2" s="1"/>
  <c r="M3366" i="2"/>
  <c r="N3366" i="2" s="1"/>
  <c r="V3362" i="2"/>
  <c r="W3362" i="2" s="1"/>
  <c r="P3362" i="2"/>
  <c r="Q3362" i="2" s="1"/>
  <c r="S3362" i="2"/>
  <c r="T3362" i="2" s="1"/>
  <c r="M3362" i="2"/>
  <c r="N3362" i="2" s="1"/>
  <c r="V3358" i="2"/>
  <c r="W3358" i="2" s="1"/>
  <c r="P3358" i="2"/>
  <c r="Q3358" i="2" s="1"/>
  <c r="S3358" i="2"/>
  <c r="T3358" i="2" s="1"/>
  <c r="M3358" i="2"/>
  <c r="N3358" i="2" s="1"/>
  <c r="V3354" i="2"/>
  <c r="W3354" i="2" s="1"/>
  <c r="P3354" i="2"/>
  <c r="Q3354" i="2" s="1"/>
  <c r="S3354" i="2"/>
  <c r="T3354" i="2" s="1"/>
  <c r="M3354" i="2"/>
  <c r="N3354" i="2" s="1"/>
  <c r="V3350" i="2"/>
  <c r="W3350" i="2" s="1"/>
  <c r="P3350" i="2"/>
  <c r="Q3350" i="2" s="1"/>
  <c r="S3350" i="2"/>
  <c r="T3350" i="2" s="1"/>
  <c r="M3350" i="2"/>
  <c r="N3350" i="2" s="1"/>
  <c r="V3346" i="2"/>
  <c r="W3346" i="2" s="1"/>
  <c r="P3346" i="2"/>
  <c r="Q3346" i="2" s="1"/>
  <c r="S3346" i="2"/>
  <c r="T3346" i="2" s="1"/>
  <c r="M3346" i="2"/>
  <c r="N3346" i="2" s="1"/>
  <c r="V3342" i="2"/>
  <c r="W3342" i="2" s="1"/>
  <c r="P3342" i="2"/>
  <c r="Q3342" i="2" s="1"/>
  <c r="S3342" i="2"/>
  <c r="T3342" i="2" s="1"/>
  <c r="M3342" i="2"/>
  <c r="N3342" i="2" s="1"/>
  <c r="V3338" i="2"/>
  <c r="W3338" i="2" s="1"/>
  <c r="P3338" i="2"/>
  <c r="Q3338" i="2" s="1"/>
  <c r="S3338" i="2"/>
  <c r="T3338" i="2" s="1"/>
  <c r="M3338" i="2"/>
  <c r="N3338" i="2" s="1"/>
  <c r="V3334" i="2"/>
  <c r="W3334" i="2" s="1"/>
  <c r="P3334" i="2"/>
  <c r="Q3334" i="2" s="1"/>
  <c r="S3334" i="2"/>
  <c r="T3334" i="2" s="1"/>
  <c r="M3334" i="2"/>
  <c r="N3334" i="2" s="1"/>
  <c r="V3330" i="2"/>
  <c r="W3330" i="2" s="1"/>
  <c r="P3330" i="2"/>
  <c r="Q3330" i="2" s="1"/>
  <c r="S3330" i="2"/>
  <c r="T3330" i="2" s="1"/>
  <c r="M3330" i="2"/>
  <c r="N3330" i="2" s="1"/>
  <c r="V3326" i="2"/>
  <c r="W3326" i="2" s="1"/>
  <c r="P3326" i="2"/>
  <c r="Q3326" i="2" s="1"/>
  <c r="S3326" i="2"/>
  <c r="T3326" i="2" s="1"/>
  <c r="M3326" i="2"/>
  <c r="N3326" i="2" s="1"/>
  <c r="V3322" i="2"/>
  <c r="W3322" i="2" s="1"/>
  <c r="P3322" i="2"/>
  <c r="Q3322" i="2" s="1"/>
  <c r="S3322" i="2"/>
  <c r="T3322" i="2" s="1"/>
  <c r="M3322" i="2"/>
  <c r="N3322" i="2" s="1"/>
  <c r="P3269" i="2"/>
  <c r="Q3269" i="2" s="1"/>
  <c r="S3269" i="2"/>
  <c r="T3269" i="2" s="1"/>
  <c r="V3269" i="2"/>
  <c r="W3269" i="2" s="1"/>
  <c r="M3269" i="2"/>
  <c r="N3269" i="2" s="1"/>
  <c r="P3265" i="2"/>
  <c r="Q3265" i="2" s="1"/>
  <c r="S3265" i="2"/>
  <c r="T3265" i="2" s="1"/>
  <c r="V3265" i="2"/>
  <c r="W3265" i="2" s="1"/>
  <c r="M3265" i="2"/>
  <c r="N3265" i="2" s="1"/>
  <c r="P3261" i="2"/>
  <c r="Q3261" i="2" s="1"/>
  <c r="V3261" i="2"/>
  <c r="W3261" i="2" s="1"/>
  <c r="S3261" i="2"/>
  <c r="T3261" i="2" s="1"/>
  <c r="M3261" i="2"/>
  <c r="N3261" i="2" s="1"/>
  <c r="P3257" i="2"/>
  <c r="Q3257" i="2" s="1"/>
  <c r="V3257" i="2"/>
  <c r="W3257" i="2" s="1"/>
  <c r="S3257" i="2"/>
  <c r="T3257" i="2" s="1"/>
  <c r="M3257" i="2"/>
  <c r="N3257" i="2" s="1"/>
  <c r="P3253" i="2"/>
  <c r="Q3253" i="2" s="1"/>
  <c r="V3253" i="2"/>
  <c r="W3253" i="2" s="1"/>
  <c r="S3253" i="2"/>
  <c r="T3253" i="2" s="1"/>
  <c r="M3253" i="2"/>
  <c r="N3253" i="2" s="1"/>
  <c r="P3249" i="2"/>
  <c r="Q3249" i="2" s="1"/>
  <c r="S3249" i="2"/>
  <c r="T3249" i="2" s="1"/>
  <c r="V3249" i="2"/>
  <c r="W3249" i="2" s="1"/>
  <c r="M3249" i="2"/>
  <c r="N3249" i="2" s="1"/>
  <c r="P3245" i="2"/>
  <c r="Q3245" i="2" s="1"/>
  <c r="S3245" i="2"/>
  <c r="T3245" i="2" s="1"/>
  <c r="V3245" i="2"/>
  <c r="W3245" i="2" s="1"/>
  <c r="M3245" i="2"/>
  <c r="N3245" i="2" s="1"/>
  <c r="P3241" i="2"/>
  <c r="Q3241" i="2" s="1"/>
  <c r="V3241" i="2"/>
  <c r="W3241" i="2" s="1"/>
  <c r="S3241" i="2"/>
  <c r="T3241" i="2" s="1"/>
  <c r="M3241" i="2"/>
  <c r="N3241" i="2" s="1"/>
  <c r="P3237" i="2"/>
  <c r="Q3237" i="2" s="1"/>
  <c r="S3237" i="2"/>
  <c r="T3237" i="2" s="1"/>
  <c r="V3237" i="2"/>
  <c r="W3237" i="2" s="1"/>
  <c r="M3237" i="2"/>
  <c r="N3237" i="2" s="1"/>
  <c r="P3233" i="2"/>
  <c r="Q3233" i="2" s="1"/>
  <c r="S3233" i="2"/>
  <c r="T3233" i="2" s="1"/>
  <c r="V3233" i="2"/>
  <c r="W3233" i="2" s="1"/>
  <c r="M3233" i="2"/>
  <c r="N3233" i="2" s="1"/>
  <c r="P3229" i="2"/>
  <c r="Q3229" i="2" s="1"/>
  <c r="V3229" i="2"/>
  <c r="W3229" i="2" s="1"/>
  <c r="S3229" i="2"/>
  <c r="T3229" i="2" s="1"/>
  <c r="M3229" i="2"/>
  <c r="N3229" i="2" s="1"/>
  <c r="P3225" i="2"/>
  <c r="Q3225" i="2" s="1"/>
  <c r="V3225" i="2"/>
  <c r="W3225" i="2" s="1"/>
  <c r="S3225" i="2"/>
  <c r="T3225" i="2" s="1"/>
  <c r="M3225" i="2"/>
  <c r="N3225" i="2" s="1"/>
  <c r="P3217" i="2"/>
  <c r="Q3217" i="2" s="1"/>
  <c r="S3217" i="2"/>
  <c r="T3217" i="2" s="1"/>
  <c r="V3217" i="2"/>
  <c r="W3217" i="2" s="1"/>
  <c r="M3217" i="2"/>
  <c r="N3217" i="2" s="1"/>
  <c r="P3213" i="2"/>
  <c r="Q3213" i="2" s="1"/>
  <c r="S3213" i="2"/>
  <c r="T3213" i="2" s="1"/>
  <c r="V3213" i="2"/>
  <c r="W3213" i="2" s="1"/>
  <c r="M3213" i="2"/>
  <c r="N3213" i="2" s="1"/>
  <c r="P3209" i="2"/>
  <c r="Q3209" i="2" s="1"/>
  <c r="S3209" i="2"/>
  <c r="T3209" i="2" s="1"/>
  <c r="V3209" i="2"/>
  <c r="W3209" i="2" s="1"/>
  <c r="M3209" i="2"/>
  <c r="N3209" i="2" s="1"/>
  <c r="P3206" i="2"/>
  <c r="Q3206" i="2" s="1"/>
  <c r="V3206" i="2"/>
  <c r="W3206" i="2" s="1"/>
  <c r="S3206" i="2"/>
  <c r="T3206" i="2" s="1"/>
  <c r="M3206" i="2"/>
  <c r="N3206" i="2" s="1"/>
  <c r="P3191" i="2"/>
  <c r="Q3191" i="2" s="1"/>
  <c r="V3191" i="2"/>
  <c r="W3191" i="2" s="1"/>
  <c r="S3191" i="2"/>
  <c r="T3191" i="2" s="1"/>
  <c r="M3191" i="2"/>
  <c r="N3191" i="2" s="1"/>
  <c r="P3187" i="2"/>
  <c r="Q3187" i="2" s="1"/>
  <c r="V3187" i="2"/>
  <c r="W3187" i="2" s="1"/>
  <c r="S3187" i="2"/>
  <c r="T3187" i="2" s="1"/>
  <c r="M3187" i="2"/>
  <c r="N3187" i="2" s="1"/>
  <c r="P3184" i="2"/>
  <c r="Q3184" i="2" s="1"/>
  <c r="S3184" i="2"/>
  <c r="T3184" i="2" s="1"/>
  <c r="V3184" i="2"/>
  <c r="W3184" i="2" s="1"/>
  <c r="M3184" i="2"/>
  <c r="N3184" i="2" s="1"/>
  <c r="P3180" i="2"/>
  <c r="Q3180" i="2" s="1"/>
  <c r="V3180" i="2"/>
  <c r="W3180" i="2" s="1"/>
  <c r="S3180" i="2"/>
  <c r="T3180" i="2" s="1"/>
  <c r="M3180" i="2"/>
  <c r="N3180" i="2" s="1"/>
  <c r="P3176" i="2"/>
  <c r="Q3176" i="2" s="1"/>
  <c r="S3176" i="2"/>
  <c r="T3176" i="2" s="1"/>
  <c r="V3176" i="2"/>
  <c r="W3176" i="2" s="1"/>
  <c r="M3176" i="2"/>
  <c r="N3176" i="2" s="1"/>
  <c r="P3172" i="2"/>
  <c r="Q3172" i="2" s="1"/>
  <c r="V3172" i="2"/>
  <c r="W3172" i="2" s="1"/>
  <c r="S3172" i="2"/>
  <c r="T3172" i="2" s="1"/>
  <c r="M3172" i="2"/>
  <c r="N3172" i="2" s="1"/>
  <c r="P3168" i="2"/>
  <c r="Q3168" i="2" s="1"/>
  <c r="V3168" i="2"/>
  <c r="W3168" i="2" s="1"/>
  <c r="S3168" i="2"/>
  <c r="T3168" i="2" s="1"/>
  <c r="M3168" i="2"/>
  <c r="N3168" i="2" s="1"/>
  <c r="P3164" i="2"/>
  <c r="Q3164" i="2" s="1"/>
  <c r="V3164" i="2"/>
  <c r="W3164" i="2" s="1"/>
  <c r="S3164" i="2"/>
  <c r="T3164" i="2" s="1"/>
  <c r="M3164" i="2"/>
  <c r="N3164" i="2" s="1"/>
  <c r="P3161" i="2"/>
  <c r="Q3161" i="2" s="1"/>
  <c r="V3161" i="2"/>
  <c r="W3161" i="2" s="1"/>
  <c r="S3161" i="2"/>
  <c r="T3161" i="2" s="1"/>
  <c r="M3161" i="2"/>
  <c r="N3161" i="2" s="1"/>
  <c r="P3157" i="2"/>
  <c r="Q3157" i="2" s="1"/>
  <c r="S3157" i="2"/>
  <c r="T3157" i="2" s="1"/>
  <c r="V3157" i="2"/>
  <c r="W3157" i="2" s="1"/>
  <c r="M3157" i="2"/>
  <c r="N3157" i="2" s="1"/>
  <c r="P3153" i="2"/>
  <c r="Q3153" i="2" s="1"/>
  <c r="V3153" i="2"/>
  <c r="W3153" i="2" s="1"/>
  <c r="S3153" i="2"/>
  <c r="T3153" i="2" s="1"/>
  <c r="M3153" i="2"/>
  <c r="N3153" i="2" s="1"/>
  <c r="P3149" i="2"/>
  <c r="Q3149" i="2" s="1"/>
  <c r="S3149" i="2"/>
  <c r="T3149" i="2" s="1"/>
  <c r="V3149" i="2"/>
  <c r="W3149" i="2" s="1"/>
  <c r="M3149" i="2"/>
  <c r="N3149" i="2" s="1"/>
  <c r="P3145" i="2"/>
  <c r="Q3145" i="2" s="1"/>
  <c r="V3145" i="2"/>
  <c r="W3145" i="2" s="1"/>
  <c r="S3145" i="2"/>
  <c r="T3145" i="2" s="1"/>
  <c r="M3145" i="2"/>
  <c r="N3145" i="2" s="1"/>
  <c r="P3141" i="2"/>
  <c r="Q3141" i="2" s="1"/>
  <c r="S3141" i="2"/>
  <c r="T3141" i="2" s="1"/>
  <c r="V3141" i="2"/>
  <c r="W3141" i="2" s="1"/>
  <c r="M3141" i="2"/>
  <c r="N3141" i="2" s="1"/>
  <c r="P3137" i="2"/>
  <c r="Q3137" i="2" s="1"/>
  <c r="S3137" i="2"/>
  <c r="T3137" i="2" s="1"/>
  <c r="V3137" i="2"/>
  <c r="W3137" i="2" s="1"/>
  <c r="M3137" i="2"/>
  <c r="N3137" i="2" s="1"/>
  <c r="P3133" i="2"/>
  <c r="Q3133" i="2" s="1"/>
  <c r="S3133" i="2"/>
  <c r="T3133" i="2" s="1"/>
  <c r="V3133" i="2"/>
  <c r="W3133" i="2" s="1"/>
  <c r="M3133" i="2"/>
  <c r="N3133" i="2" s="1"/>
  <c r="P3129" i="2"/>
  <c r="Q3129" i="2" s="1"/>
  <c r="S3129" i="2"/>
  <c r="T3129" i="2" s="1"/>
  <c r="V3129" i="2"/>
  <c r="W3129" i="2" s="1"/>
  <c r="M3129" i="2"/>
  <c r="N3129" i="2" s="1"/>
  <c r="P3125" i="2"/>
  <c r="Q3125" i="2" s="1"/>
  <c r="V3125" i="2"/>
  <c r="W3125" i="2" s="1"/>
  <c r="S3125" i="2"/>
  <c r="T3125" i="2" s="1"/>
  <c r="M3125" i="2"/>
  <c r="N3125" i="2" s="1"/>
  <c r="P3121" i="2"/>
  <c r="Q3121" i="2" s="1"/>
  <c r="V3121" i="2"/>
  <c r="W3121" i="2" s="1"/>
  <c r="S3121" i="2"/>
  <c r="T3121" i="2" s="1"/>
  <c r="M3121" i="2"/>
  <c r="N3121" i="2" s="1"/>
  <c r="P3117" i="2"/>
  <c r="Q3117" i="2" s="1"/>
  <c r="V3117" i="2"/>
  <c r="W3117" i="2" s="1"/>
  <c r="S3117" i="2"/>
  <c r="T3117" i="2" s="1"/>
  <c r="M3117" i="2"/>
  <c r="N3117" i="2" s="1"/>
  <c r="P3113" i="2"/>
  <c r="Q3113" i="2" s="1"/>
  <c r="V3113" i="2"/>
  <c r="W3113" i="2" s="1"/>
  <c r="S3113" i="2"/>
  <c r="T3113" i="2" s="1"/>
  <c r="M3113" i="2"/>
  <c r="N3113" i="2" s="1"/>
  <c r="P3107" i="2"/>
  <c r="Q3107" i="2" s="1"/>
  <c r="V3107" i="2"/>
  <c r="W3107" i="2" s="1"/>
  <c r="S3107" i="2"/>
  <c r="T3107" i="2" s="1"/>
  <c r="M3107" i="2"/>
  <c r="N3107" i="2" s="1"/>
  <c r="P3103" i="2"/>
  <c r="Q3103" i="2" s="1"/>
  <c r="S3103" i="2"/>
  <c r="T3103" i="2" s="1"/>
  <c r="V3103" i="2"/>
  <c r="W3103" i="2" s="1"/>
  <c r="M3103" i="2"/>
  <c r="N3103" i="2" s="1"/>
  <c r="P3100" i="2"/>
  <c r="Q3100" i="2" s="1"/>
  <c r="V3100" i="2"/>
  <c r="W3100" i="2" s="1"/>
  <c r="S3100" i="2"/>
  <c r="T3100" i="2" s="1"/>
  <c r="M3100" i="2"/>
  <c r="N3100" i="2" s="1"/>
  <c r="P3096" i="2"/>
  <c r="Q3096" i="2" s="1"/>
  <c r="V3096" i="2"/>
  <c r="W3096" i="2" s="1"/>
  <c r="S3096" i="2"/>
  <c r="T3096" i="2" s="1"/>
  <c r="M3096" i="2"/>
  <c r="N3096" i="2" s="1"/>
  <c r="P3092" i="2"/>
  <c r="Q3092" i="2" s="1"/>
  <c r="V3092" i="2"/>
  <c r="W3092" i="2" s="1"/>
  <c r="S3092" i="2"/>
  <c r="T3092" i="2" s="1"/>
  <c r="M3092" i="2"/>
  <c r="N3092" i="2" s="1"/>
  <c r="P3088" i="2"/>
  <c r="Q3088" i="2" s="1"/>
  <c r="V3088" i="2"/>
  <c r="W3088" i="2" s="1"/>
  <c r="S3088" i="2"/>
  <c r="T3088" i="2" s="1"/>
  <c r="M3088" i="2"/>
  <c r="N3088" i="2" s="1"/>
  <c r="P3084" i="2"/>
  <c r="Q3084" i="2" s="1"/>
  <c r="V3084" i="2"/>
  <c r="W3084" i="2" s="1"/>
  <c r="S3084" i="2"/>
  <c r="T3084" i="2" s="1"/>
  <c r="M3084" i="2"/>
  <c r="N3084" i="2" s="1"/>
  <c r="P3080" i="2"/>
  <c r="Q3080" i="2" s="1"/>
  <c r="S3080" i="2"/>
  <c r="T3080" i="2" s="1"/>
  <c r="V3080" i="2"/>
  <c r="W3080" i="2" s="1"/>
  <c r="M3080" i="2"/>
  <c r="N3080" i="2" s="1"/>
  <c r="P3077" i="2"/>
  <c r="Q3077" i="2" s="1"/>
  <c r="V3077" i="2"/>
  <c r="W3077" i="2" s="1"/>
  <c r="S3077" i="2"/>
  <c r="T3077" i="2" s="1"/>
  <c r="M3077" i="2"/>
  <c r="N3077" i="2" s="1"/>
  <c r="P3073" i="2"/>
  <c r="Q3073" i="2" s="1"/>
  <c r="V3073" i="2"/>
  <c r="W3073" i="2" s="1"/>
  <c r="S3073" i="2"/>
  <c r="T3073" i="2" s="1"/>
  <c r="M3073" i="2"/>
  <c r="N3073" i="2" s="1"/>
  <c r="P3069" i="2"/>
  <c r="Q3069" i="2" s="1"/>
  <c r="V3069" i="2"/>
  <c r="W3069" i="2" s="1"/>
  <c r="S3069" i="2"/>
  <c r="T3069" i="2" s="1"/>
  <c r="M3069" i="2"/>
  <c r="N3069" i="2" s="1"/>
  <c r="P3066" i="2"/>
  <c r="Q3066" i="2" s="1"/>
  <c r="V3066" i="2"/>
  <c r="W3066" i="2" s="1"/>
  <c r="S3066" i="2"/>
  <c r="T3066" i="2" s="1"/>
  <c r="M3066" i="2"/>
  <c r="N3066" i="2" s="1"/>
  <c r="P3060" i="2"/>
  <c r="Q3060" i="2" s="1"/>
  <c r="V3060" i="2"/>
  <c r="W3060" i="2" s="1"/>
  <c r="S3060" i="2"/>
  <c r="T3060" i="2" s="1"/>
  <c r="M3060" i="2"/>
  <c r="N3060" i="2" s="1"/>
  <c r="P3058" i="2"/>
  <c r="Q3058" i="2" s="1"/>
  <c r="V3058" i="2"/>
  <c r="W3058" i="2" s="1"/>
  <c r="S3058" i="2"/>
  <c r="T3058" i="2" s="1"/>
  <c r="M3058" i="2"/>
  <c r="N3058" i="2" s="1"/>
  <c r="P3055" i="2"/>
  <c r="Q3055" i="2" s="1"/>
  <c r="V3055" i="2"/>
  <c r="W3055" i="2" s="1"/>
  <c r="S3055" i="2"/>
  <c r="T3055" i="2" s="1"/>
  <c r="M3055" i="2"/>
  <c r="N3055" i="2" s="1"/>
  <c r="P3051" i="2"/>
  <c r="Q3051" i="2" s="1"/>
  <c r="V3051" i="2"/>
  <c r="W3051" i="2" s="1"/>
  <c r="S3051" i="2"/>
  <c r="T3051" i="2" s="1"/>
  <c r="M3051" i="2"/>
  <c r="N3051" i="2" s="1"/>
  <c r="P3047" i="2"/>
  <c r="Q3047" i="2" s="1"/>
  <c r="V3047" i="2"/>
  <c r="W3047" i="2" s="1"/>
  <c r="S3047" i="2"/>
  <c r="T3047" i="2" s="1"/>
  <c r="M3047" i="2"/>
  <c r="N3047" i="2" s="1"/>
  <c r="P3043" i="2"/>
  <c r="Q3043" i="2" s="1"/>
  <c r="S3043" i="2"/>
  <c r="T3043" i="2" s="1"/>
  <c r="V3043" i="2"/>
  <c r="W3043" i="2" s="1"/>
  <c r="M3043" i="2"/>
  <c r="N3043" i="2" s="1"/>
  <c r="P3040" i="2"/>
  <c r="Q3040" i="2" s="1"/>
  <c r="V3040" i="2"/>
  <c r="W3040" i="2" s="1"/>
  <c r="S3040" i="2"/>
  <c r="T3040" i="2" s="1"/>
  <c r="M3040" i="2"/>
  <c r="N3040" i="2" s="1"/>
  <c r="P3032" i="2"/>
  <c r="Q3032" i="2" s="1"/>
  <c r="V3032" i="2"/>
  <c r="W3032" i="2" s="1"/>
  <c r="S3032" i="2"/>
  <c r="T3032" i="2" s="1"/>
  <c r="M3032" i="2"/>
  <c r="N3032" i="2" s="1"/>
  <c r="P3029" i="2"/>
  <c r="Q3029" i="2" s="1"/>
  <c r="V3029" i="2"/>
  <c r="W3029" i="2" s="1"/>
  <c r="S3029" i="2"/>
  <c r="T3029" i="2" s="1"/>
  <c r="M3029" i="2"/>
  <c r="N3029" i="2" s="1"/>
  <c r="P3025" i="2"/>
  <c r="Q3025" i="2" s="1"/>
  <c r="S3025" i="2"/>
  <c r="T3025" i="2" s="1"/>
  <c r="V3025" i="2"/>
  <c r="W3025" i="2" s="1"/>
  <c r="M3025" i="2"/>
  <c r="N3025" i="2" s="1"/>
  <c r="P3022" i="2"/>
  <c r="Q3022" i="2" s="1"/>
  <c r="S3022" i="2"/>
  <c r="T3022" i="2" s="1"/>
  <c r="V3022" i="2"/>
  <c r="W3022" i="2" s="1"/>
  <c r="M3022" i="2"/>
  <c r="N3022" i="2" s="1"/>
  <c r="P3018" i="2"/>
  <c r="Q3018" i="2" s="1"/>
  <c r="S3018" i="2"/>
  <c r="T3018" i="2" s="1"/>
  <c r="V3018" i="2"/>
  <c r="W3018" i="2" s="1"/>
  <c r="M3018" i="2"/>
  <c r="N3018" i="2" s="1"/>
  <c r="P3015" i="2"/>
  <c r="Q3015" i="2" s="1"/>
  <c r="V3015" i="2"/>
  <c r="W3015" i="2" s="1"/>
  <c r="S3015" i="2"/>
  <c r="T3015" i="2" s="1"/>
  <c r="M3015" i="2"/>
  <c r="N3015" i="2" s="1"/>
  <c r="P3011" i="2"/>
  <c r="Q3011" i="2" s="1"/>
  <c r="S3011" i="2"/>
  <c r="T3011" i="2" s="1"/>
  <c r="V3011" i="2"/>
  <c r="W3011" i="2" s="1"/>
  <c r="M3011" i="2"/>
  <c r="N3011" i="2" s="1"/>
  <c r="P3007" i="2"/>
  <c r="Q3007" i="2" s="1"/>
  <c r="V3007" i="2"/>
  <c r="W3007" i="2" s="1"/>
  <c r="S3007" i="2"/>
  <c r="T3007" i="2" s="1"/>
  <c r="M3007" i="2"/>
  <c r="N3007" i="2" s="1"/>
  <c r="P3003" i="2"/>
  <c r="Q3003" i="2" s="1"/>
  <c r="V3003" i="2"/>
  <c r="W3003" i="2" s="1"/>
  <c r="S3003" i="2"/>
  <c r="T3003" i="2" s="1"/>
  <c r="M3003" i="2"/>
  <c r="N3003" i="2" s="1"/>
  <c r="P2999" i="2"/>
  <c r="Q2999" i="2" s="1"/>
  <c r="S2999" i="2"/>
  <c r="T2999" i="2" s="1"/>
  <c r="V2999" i="2"/>
  <c r="W2999" i="2" s="1"/>
  <c r="M2999" i="2"/>
  <c r="N2999" i="2" s="1"/>
  <c r="P2995" i="2"/>
  <c r="Q2995" i="2" s="1"/>
  <c r="S2995" i="2"/>
  <c r="T2995" i="2" s="1"/>
  <c r="V2995" i="2"/>
  <c r="W2995" i="2" s="1"/>
  <c r="M2995" i="2"/>
  <c r="N2995" i="2" s="1"/>
  <c r="P2991" i="2"/>
  <c r="Q2991" i="2" s="1"/>
  <c r="V2991" i="2"/>
  <c r="W2991" i="2" s="1"/>
  <c r="S2991" i="2"/>
  <c r="T2991" i="2" s="1"/>
  <c r="M2991" i="2"/>
  <c r="N2991" i="2" s="1"/>
  <c r="P2988" i="2"/>
  <c r="Q2988" i="2" s="1"/>
  <c r="V2988" i="2"/>
  <c r="W2988" i="2" s="1"/>
  <c r="S2988" i="2"/>
  <c r="T2988" i="2" s="1"/>
  <c r="M2988" i="2"/>
  <c r="N2988" i="2" s="1"/>
  <c r="P2985" i="2"/>
  <c r="Q2985" i="2" s="1"/>
  <c r="V2985" i="2"/>
  <c r="W2985" i="2" s="1"/>
  <c r="S2985" i="2"/>
  <c r="T2985" i="2" s="1"/>
  <c r="M2985" i="2"/>
  <c r="N2985" i="2" s="1"/>
  <c r="P2981" i="2"/>
  <c r="Q2981" i="2" s="1"/>
  <c r="V2981" i="2"/>
  <c r="W2981" i="2" s="1"/>
  <c r="S2981" i="2"/>
  <c r="T2981" i="2" s="1"/>
  <c r="M2981" i="2"/>
  <c r="N2981" i="2" s="1"/>
  <c r="P2977" i="2"/>
  <c r="Q2977" i="2" s="1"/>
  <c r="V2977" i="2"/>
  <c r="W2977" i="2" s="1"/>
  <c r="S2977" i="2"/>
  <c r="T2977" i="2" s="1"/>
  <c r="M2977" i="2"/>
  <c r="N2977" i="2" s="1"/>
  <c r="P2973" i="2"/>
  <c r="Q2973" i="2" s="1"/>
  <c r="V2973" i="2"/>
  <c r="W2973" i="2" s="1"/>
  <c r="S2973" i="2"/>
  <c r="T2973" i="2" s="1"/>
  <c r="M2973" i="2"/>
  <c r="N2973" i="2" s="1"/>
  <c r="P2969" i="2"/>
  <c r="Q2969" i="2" s="1"/>
  <c r="S2969" i="2"/>
  <c r="T2969" i="2" s="1"/>
  <c r="V2969" i="2"/>
  <c r="W2969" i="2" s="1"/>
  <c r="M2969" i="2"/>
  <c r="N2969" i="2" s="1"/>
  <c r="P2965" i="2"/>
  <c r="Q2965" i="2" s="1"/>
  <c r="S2965" i="2"/>
  <c r="T2965" i="2" s="1"/>
  <c r="V2965" i="2"/>
  <c r="W2965" i="2" s="1"/>
  <c r="M2965" i="2"/>
  <c r="N2965" i="2" s="1"/>
  <c r="P2961" i="2"/>
  <c r="Q2961" i="2" s="1"/>
  <c r="V2961" i="2"/>
  <c r="W2961" i="2" s="1"/>
  <c r="S2961" i="2"/>
  <c r="T2961" i="2" s="1"/>
  <c r="M2961" i="2"/>
  <c r="N2961" i="2" s="1"/>
  <c r="P2957" i="2"/>
  <c r="Q2957" i="2" s="1"/>
  <c r="V2957" i="2"/>
  <c r="W2957" i="2" s="1"/>
  <c r="S2957" i="2"/>
  <c r="T2957" i="2" s="1"/>
  <c r="M2957" i="2"/>
  <c r="N2957" i="2" s="1"/>
  <c r="P2953" i="2"/>
  <c r="Q2953" i="2" s="1"/>
  <c r="V2953" i="2"/>
  <c r="W2953" i="2" s="1"/>
  <c r="S2953" i="2"/>
  <c r="T2953" i="2" s="1"/>
  <c r="M2953" i="2"/>
  <c r="N2953" i="2" s="1"/>
  <c r="P2949" i="2"/>
  <c r="Q2949" i="2" s="1"/>
  <c r="S2949" i="2"/>
  <c r="T2949" i="2" s="1"/>
  <c r="V2949" i="2"/>
  <c r="W2949" i="2" s="1"/>
  <c r="M2949" i="2"/>
  <c r="N2949" i="2" s="1"/>
  <c r="P2942" i="2"/>
  <c r="Q2942" i="2" s="1"/>
  <c r="V2942" i="2"/>
  <c r="W2942" i="2" s="1"/>
  <c r="S2942" i="2"/>
  <c r="T2942" i="2" s="1"/>
  <c r="M2942" i="2"/>
  <c r="N2942" i="2" s="1"/>
  <c r="P2938" i="2"/>
  <c r="Q2938" i="2" s="1"/>
  <c r="V2938" i="2"/>
  <c r="W2938" i="2" s="1"/>
  <c r="S2938" i="2"/>
  <c r="T2938" i="2" s="1"/>
  <c r="M2938" i="2"/>
  <c r="N2938" i="2" s="1"/>
  <c r="P2934" i="2"/>
  <c r="Q2934" i="2" s="1"/>
  <c r="V2934" i="2"/>
  <c r="W2934" i="2" s="1"/>
  <c r="S2934" i="2"/>
  <c r="T2934" i="2" s="1"/>
  <c r="M2934" i="2"/>
  <c r="N2934" i="2" s="1"/>
  <c r="P2930" i="2"/>
  <c r="Q2930" i="2" s="1"/>
  <c r="V2930" i="2"/>
  <c r="W2930" i="2" s="1"/>
  <c r="S2930" i="2"/>
  <c r="T2930" i="2" s="1"/>
  <c r="M2930" i="2"/>
  <c r="N2930" i="2" s="1"/>
  <c r="P2926" i="2"/>
  <c r="Q2926" i="2" s="1"/>
  <c r="V2926" i="2"/>
  <c r="W2926" i="2" s="1"/>
  <c r="S2926" i="2"/>
  <c r="T2926" i="2" s="1"/>
  <c r="M2926" i="2"/>
  <c r="N2926" i="2" s="1"/>
  <c r="P2922" i="2"/>
  <c r="Q2922" i="2" s="1"/>
  <c r="S2922" i="2"/>
  <c r="T2922" i="2" s="1"/>
  <c r="V2922" i="2"/>
  <c r="W2922" i="2" s="1"/>
  <c r="M2922" i="2"/>
  <c r="N2922" i="2" s="1"/>
  <c r="P2918" i="2"/>
  <c r="Q2918" i="2" s="1"/>
  <c r="S2918" i="2"/>
  <c r="T2918" i="2" s="1"/>
  <c r="V2918" i="2"/>
  <c r="W2918" i="2" s="1"/>
  <c r="M2918" i="2"/>
  <c r="N2918" i="2" s="1"/>
  <c r="P2914" i="2"/>
  <c r="Q2914" i="2" s="1"/>
  <c r="S2914" i="2"/>
  <c r="T2914" i="2" s="1"/>
  <c r="V2914" i="2"/>
  <c r="W2914" i="2" s="1"/>
  <c r="M2914" i="2"/>
  <c r="N2914" i="2" s="1"/>
  <c r="P2910" i="2"/>
  <c r="Q2910" i="2" s="1"/>
  <c r="V2910" i="2"/>
  <c r="W2910" i="2" s="1"/>
  <c r="S2910" i="2"/>
  <c r="T2910" i="2" s="1"/>
  <c r="M2910" i="2"/>
  <c r="N2910" i="2" s="1"/>
  <c r="P2906" i="2"/>
  <c r="Q2906" i="2" s="1"/>
  <c r="S2906" i="2"/>
  <c r="T2906" i="2" s="1"/>
  <c r="V2906" i="2"/>
  <c r="W2906" i="2" s="1"/>
  <c r="M2906" i="2"/>
  <c r="N2906" i="2" s="1"/>
  <c r="P2902" i="2"/>
  <c r="Q2902" i="2" s="1"/>
  <c r="S2902" i="2"/>
  <c r="T2902" i="2" s="1"/>
  <c r="V2902" i="2"/>
  <c r="W2902" i="2" s="1"/>
  <c r="M2902" i="2"/>
  <c r="N2902" i="2" s="1"/>
  <c r="P2899" i="2"/>
  <c r="Q2899" i="2" s="1"/>
  <c r="V2899" i="2"/>
  <c r="W2899" i="2" s="1"/>
  <c r="S2899" i="2"/>
  <c r="T2899" i="2" s="1"/>
  <c r="M2899" i="2"/>
  <c r="N2899" i="2" s="1"/>
  <c r="P2895" i="2"/>
  <c r="Q2895" i="2" s="1"/>
  <c r="V2895" i="2"/>
  <c r="W2895" i="2" s="1"/>
  <c r="S2895" i="2"/>
  <c r="T2895" i="2" s="1"/>
  <c r="M2895" i="2"/>
  <c r="N2895" i="2" s="1"/>
  <c r="P2887" i="2"/>
  <c r="Q2887" i="2" s="1"/>
  <c r="V2887" i="2"/>
  <c r="W2887" i="2" s="1"/>
  <c r="S2887" i="2"/>
  <c r="T2887" i="2" s="1"/>
  <c r="M2887" i="2"/>
  <c r="N2887" i="2" s="1"/>
  <c r="P2879" i="2"/>
  <c r="Q2879" i="2" s="1"/>
  <c r="S2879" i="2"/>
  <c r="T2879" i="2" s="1"/>
  <c r="V2879" i="2"/>
  <c r="W2879" i="2" s="1"/>
  <c r="M2879" i="2"/>
  <c r="N2879" i="2" s="1"/>
  <c r="P2875" i="2"/>
  <c r="Q2875" i="2" s="1"/>
  <c r="S2875" i="2"/>
  <c r="T2875" i="2" s="1"/>
  <c r="V2875" i="2"/>
  <c r="W2875" i="2" s="1"/>
  <c r="M2875" i="2"/>
  <c r="N2875" i="2" s="1"/>
  <c r="P2868" i="2"/>
  <c r="Q2868" i="2" s="1"/>
  <c r="S2868" i="2"/>
  <c r="T2868" i="2" s="1"/>
  <c r="V2868" i="2"/>
  <c r="W2868" i="2" s="1"/>
  <c r="M2868" i="2"/>
  <c r="N2868" i="2" s="1"/>
  <c r="P2864" i="2"/>
  <c r="Q2864" i="2" s="1"/>
  <c r="V2864" i="2"/>
  <c r="W2864" i="2" s="1"/>
  <c r="S2864" i="2"/>
  <c r="T2864" i="2" s="1"/>
  <c r="M2864" i="2"/>
  <c r="N2864" i="2" s="1"/>
  <c r="P2860" i="2"/>
  <c r="Q2860" i="2" s="1"/>
  <c r="V2860" i="2"/>
  <c r="W2860" i="2" s="1"/>
  <c r="S2860" i="2"/>
  <c r="T2860" i="2" s="1"/>
  <c r="M2860" i="2"/>
  <c r="N2860" i="2" s="1"/>
  <c r="P2856" i="2"/>
  <c r="Q2856" i="2" s="1"/>
  <c r="V2856" i="2"/>
  <c r="W2856" i="2" s="1"/>
  <c r="S2856" i="2"/>
  <c r="T2856" i="2" s="1"/>
  <c r="M2856" i="2"/>
  <c r="N2856" i="2" s="1"/>
  <c r="P2852" i="2"/>
  <c r="Q2852" i="2" s="1"/>
  <c r="V2852" i="2"/>
  <c r="W2852" i="2" s="1"/>
  <c r="S2852" i="2"/>
  <c r="T2852" i="2" s="1"/>
  <c r="M2852" i="2"/>
  <c r="N2852" i="2" s="1"/>
  <c r="P2848" i="2"/>
  <c r="Q2848" i="2" s="1"/>
  <c r="V2848" i="2"/>
  <c r="W2848" i="2" s="1"/>
  <c r="S2848" i="2"/>
  <c r="T2848" i="2" s="1"/>
  <c r="M2848" i="2"/>
  <c r="N2848" i="2" s="1"/>
  <c r="P2844" i="2"/>
  <c r="Q2844" i="2" s="1"/>
  <c r="S2844" i="2"/>
  <c r="T2844" i="2" s="1"/>
  <c r="V2844" i="2"/>
  <c r="W2844" i="2" s="1"/>
  <c r="M2844" i="2"/>
  <c r="N2844" i="2" s="1"/>
  <c r="P2840" i="2"/>
  <c r="Q2840" i="2" s="1"/>
  <c r="V2840" i="2"/>
  <c r="W2840" i="2" s="1"/>
  <c r="S2840" i="2"/>
  <c r="T2840" i="2" s="1"/>
  <c r="M2840" i="2"/>
  <c r="N2840" i="2" s="1"/>
  <c r="P2836" i="2"/>
  <c r="Q2836" i="2" s="1"/>
  <c r="S2836" i="2"/>
  <c r="T2836" i="2" s="1"/>
  <c r="V2836" i="2"/>
  <c r="W2836" i="2" s="1"/>
  <c r="M2836" i="2"/>
  <c r="N2836" i="2" s="1"/>
  <c r="P2832" i="2"/>
  <c r="Q2832" i="2" s="1"/>
  <c r="V2832" i="2"/>
  <c r="W2832" i="2" s="1"/>
  <c r="S2832" i="2"/>
  <c r="T2832" i="2" s="1"/>
  <c r="M2832" i="2"/>
  <c r="N2832" i="2" s="1"/>
  <c r="P2828" i="2"/>
  <c r="Q2828" i="2" s="1"/>
  <c r="V2828" i="2"/>
  <c r="W2828" i="2" s="1"/>
  <c r="S2828" i="2"/>
  <c r="T2828" i="2" s="1"/>
  <c r="M2828" i="2"/>
  <c r="N2828" i="2" s="1"/>
  <c r="P2824" i="2"/>
  <c r="Q2824" i="2" s="1"/>
  <c r="V2824" i="2"/>
  <c r="W2824" i="2" s="1"/>
  <c r="S2824" i="2"/>
  <c r="T2824" i="2" s="1"/>
  <c r="M2824" i="2"/>
  <c r="N2824" i="2" s="1"/>
  <c r="P2820" i="2"/>
  <c r="Q2820" i="2" s="1"/>
  <c r="S2820" i="2"/>
  <c r="T2820" i="2" s="1"/>
  <c r="V2820" i="2"/>
  <c r="W2820" i="2" s="1"/>
  <c r="M2820" i="2"/>
  <c r="N2820" i="2" s="1"/>
  <c r="P2816" i="2"/>
  <c r="Q2816" i="2" s="1"/>
  <c r="S2816" i="2"/>
  <c r="T2816" i="2" s="1"/>
  <c r="V2816" i="2"/>
  <c r="W2816" i="2" s="1"/>
  <c r="M2816" i="2"/>
  <c r="N2816" i="2" s="1"/>
  <c r="P2812" i="2"/>
  <c r="Q2812" i="2" s="1"/>
  <c r="S2812" i="2"/>
  <c r="T2812" i="2" s="1"/>
  <c r="V2812" i="2"/>
  <c r="W2812" i="2" s="1"/>
  <c r="M2812" i="2"/>
  <c r="N2812" i="2" s="1"/>
  <c r="P2808" i="2"/>
  <c r="Q2808" i="2" s="1"/>
  <c r="S2808" i="2"/>
  <c r="T2808" i="2" s="1"/>
  <c r="V2808" i="2"/>
  <c r="W2808" i="2" s="1"/>
  <c r="M2808" i="2"/>
  <c r="N2808" i="2" s="1"/>
  <c r="P2804" i="2"/>
  <c r="Q2804" i="2" s="1"/>
  <c r="S2804" i="2"/>
  <c r="T2804" i="2" s="1"/>
  <c r="V2804" i="2"/>
  <c r="W2804" i="2" s="1"/>
  <c r="M2804" i="2"/>
  <c r="N2804" i="2" s="1"/>
  <c r="P2800" i="2"/>
  <c r="Q2800" i="2" s="1"/>
  <c r="S2800" i="2"/>
  <c r="T2800" i="2" s="1"/>
  <c r="V2800" i="2"/>
  <c r="W2800" i="2" s="1"/>
  <c r="M2800" i="2"/>
  <c r="N2800" i="2" s="1"/>
  <c r="P2796" i="2"/>
  <c r="Q2796" i="2" s="1"/>
  <c r="V2796" i="2"/>
  <c r="W2796" i="2" s="1"/>
  <c r="S2796" i="2"/>
  <c r="T2796" i="2" s="1"/>
  <c r="M2796" i="2"/>
  <c r="N2796" i="2" s="1"/>
  <c r="P2792" i="2"/>
  <c r="Q2792" i="2" s="1"/>
  <c r="V2792" i="2"/>
  <c r="W2792" i="2" s="1"/>
  <c r="S2792" i="2"/>
  <c r="T2792" i="2" s="1"/>
  <c r="M2792" i="2"/>
  <c r="N2792" i="2" s="1"/>
  <c r="P2789" i="2"/>
  <c r="Q2789" i="2" s="1"/>
  <c r="V2789" i="2"/>
  <c r="W2789" i="2" s="1"/>
  <c r="S2789" i="2"/>
  <c r="T2789" i="2" s="1"/>
  <c r="M2789" i="2"/>
  <c r="N2789" i="2" s="1"/>
  <c r="P2785" i="2"/>
  <c r="Q2785" i="2" s="1"/>
  <c r="V2785" i="2"/>
  <c r="W2785" i="2" s="1"/>
  <c r="S2785" i="2"/>
  <c r="T2785" i="2" s="1"/>
  <c r="M2785" i="2"/>
  <c r="N2785" i="2" s="1"/>
  <c r="P2781" i="2"/>
  <c r="Q2781" i="2" s="1"/>
  <c r="S2781" i="2"/>
  <c r="T2781" i="2" s="1"/>
  <c r="V2781" i="2"/>
  <c r="W2781" i="2" s="1"/>
  <c r="M2781" i="2"/>
  <c r="N2781" i="2" s="1"/>
  <c r="P2777" i="2"/>
  <c r="Q2777" i="2" s="1"/>
  <c r="S2777" i="2"/>
  <c r="T2777" i="2" s="1"/>
  <c r="V2777" i="2"/>
  <c r="W2777" i="2" s="1"/>
  <c r="M2777" i="2"/>
  <c r="N2777" i="2" s="1"/>
  <c r="P2773" i="2"/>
  <c r="Q2773" i="2" s="1"/>
  <c r="V2773" i="2"/>
  <c r="W2773" i="2" s="1"/>
  <c r="S2773" i="2"/>
  <c r="T2773" i="2" s="1"/>
  <c r="M2773" i="2"/>
  <c r="N2773" i="2" s="1"/>
  <c r="P2769" i="2"/>
  <c r="Q2769" i="2" s="1"/>
  <c r="V2769" i="2"/>
  <c r="W2769" i="2" s="1"/>
  <c r="S2769" i="2"/>
  <c r="T2769" i="2" s="1"/>
  <c r="M2769" i="2"/>
  <c r="N2769" i="2" s="1"/>
  <c r="P2765" i="2"/>
  <c r="Q2765" i="2" s="1"/>
  <c r="V2765" i="2"/>
  <c r="W2765" i="2" s="1"/>
  <c r="S2765" i="2"/>
  <c r="T2765" i="2" s="1"/>
  <c r="M2765" i="2"/>
  <c r="N2765" i="2" s="1"/>
  <c r="P2761" i="2"/>
  <c r="Q2761" i="2" s="1"/>
  <c r="V2761" i="2"/>
  <c r="W2761" i="2" s="1"/>
  <c r="S2761" i="2"/>
  <c r="T2761" i="2" s="1"/>
  <c r="M2761" i="2"/>
  <c r="N2761" i="2" s="1"/>
  <c r="P2757" i="2"/>
  <c r="Q2757" i="2" s="1"/>
  <c r="S2757" i="2"/>
  <c r="T2757" i="2" s="1"/>
  <c r="V2757" i="2"/>
  <c r="W2757" i="2" s="1"/>
  <c r="M2757" i="2"/>
  <c r="N2757" i="2" s="1"/>
  <c r="P2753" i="2"/>
  <c r="Q2753" i="2" s="1"/>
  <c r="V2753" i="2"/>
  <c r="W2753" i="2" s="1"/>
  <c r="S2753" i="2"/>
  <c r="T2753" i="2" s="1"/>
  <c r="M2753" i="2"/>
  <c r="N2753" i="2" s="1"/>
  <c r="P2745" i="2"/>
  <c r="Q2745" i="2" s="1"/>
  <c r="V2745" i="2"/>
  <c r="W2745" i="2" s="1"/>
  <c r="S2745" i="2"/>
  <c r="T2745" i="2" s="1"/>
  <c r="M2745" i="2"/>
  <c r="N2745" i="2" s="1"/>
  <c r="P2741" i="2"/>
  <c r="Q2741" i="2" s="1"/>
  <c r="V2741" i="2"/>
  <c r="W2741" i="2" s="1"/>
  <c r="S2741" i="2"/>
  <c r="T2741" i="2" s="1"/>
  <c r="M2741" i="2"/>
  <c r="N2741" i="2" s="1"/>
  <c r="P2737" i="2"/>
  <c r="Q2737" i="2" s="1"/>
  <c r="S2737" i="2"/>
  <c r="T2737" i="2" s="1"/>
  <c r="V2737" i="2"/>
  <c r="W2737" i="2" s="1"/>
  <c r="M2737" i="2"/>
  <c r="N2737" i="2" s="1"/>
  <c r="P2733" i="2"/>
  <c r="Q2733" i="2" s="1"/>
  <c r="V2733" i="2"/>
  <c r="W2733" i="2" s="1"/>
  <c r="M2733" i="2"/>
  <c r="N2733" i="2" s="1"/>
  <c r="S2733" i="2"/>
  <c r="T2733" i="2" s="1"/>
  <c r="P2729" i="2"/>
  <c r="Q2729" i="2" s="1"/>
  <c r="S2729" i="2"/>
  <c r="T2729" i="2" s="1"/>
  <c r="V2729" i="2"/>
  <c r="W2729" i="2" s="1"/>
  <c r="M2729" i="2"/>
  <c r="N2729" i="2" s="1"/>
  <c r="P2725" i="2"/>
  <c r="Q2725" i="2" s="1"/>
  <c r="V2725" i="2"/>
  <c r="W2725" i="2" s="1"/>
  <c r="S2725" i="2"/>
  <c r="T2725" i="2" s="1"/>
  <c r="M2725" i="2"/>
  <c r="N2725" i="2" s="1"/>
  <c r="P2721" i="2"/>
  <c r="Q2721" i="2" s="1"/>
  <c r="V2721" i="2"/>
  <c r="W2721" i="2" s="1"/>
  <c r="S2721" i="2"/>
  <c r="T2721" i="2" s="1"/>
  <c r="M2721" i="2"/>
  <c r="N2721" i="2" s="1"/>
  <c r="P2717" i="2"/>
  <c r="Q2717" i="2" s="1"/>
  <c r="S2717" i="2"/>
  <c r="T2717" i="2" s="1"/>
  <c r="V2717" i="2"/>
  <c r="W2717" i="2" s="1"/>
  <c r="M2717" i="2"/>
  <c r="N2717" i="2" s="1"/>
  <c r="P2713" i="2"/>
  <c r="Q2713" i="2" s="1"/>
  <c r="V2713" i="2"/>
  <c r="W2713" i="2" s="1"/>
  <c r="S2713" i="2"/>
  <c r="T2713" i="2" s="1"/>
  <c r="M2713" i="2"/>
  <c r="N2713" i="2" s="1"/>
  <c r="P2709" i="2"/>
  <c r="Q2709" i="2" s="1"/>
  <c r="V2709" i="2"/>
  <c r="W2709" i="2" s="1"/>
  <c r="S2709" i="2"/>
  <c r="T2709" i="2" s="1"/>
  <c r="M2709" i="2"/>
  <c r="N2709" i="2" s="1"/>
  <c r="P2705" i="2"/>
  <c r="Q2705" i="2" s="1"/>
  <c r="V2705" i="2"/>
  <c r="W2705" i="2" s="1"/>
  <c r="S2705" i="2"/>
  <c r="T2705" i="2" s="1"/>
  <c r="M2705" i="2"/>
  <c r="N2705" i="2" s="1"/>
  <c r="P2701" i="2"/>
  <c r="Q2701" i="2" s="1"/>
  <c r="V2701" i="2"/>
  <c r="W2701" i="2" s="1"/>
  <c r="S2701" i="2"/>
  <c r="T2701" i="2" s="1"/>
  <c r="M2701" i="2"/>
  <c r="N2701" i="2" s="1"/>
  <c r="P2697" i="2"/>
  <c r="Q2697" i="2" s="1"/>
  <c r="V2697" i="2"/>
  <c r="W2697" i="2" s="1"/>
  <c r="S2697" i="2"/>
  <c r="T2697" i="2" s="1"/>
  <c r="M2697" i="2"/>
  <c r="N2697" i="2" s="1"/>
  <c r="P2693" i="2"/>
  <c r="Q2693" i="2" s="1"/>
  <c r="S2693" i="2"/>
  <c r="T2693" i="2" s="1"/>
  <c r="V2693" i="2"/>
  <c r="W2693" i="2" s="1"/>
  <c r="M2693" i="2"/>
  <c r="N2693" i="2" s="1"/>
  <c r="P2689" i="2"/>
  <c r="Q2689" i="2" s="1"/>
  <c r="V2689" i="2"/>
  <c r="W2689" i="2" s="1"/>
  <c r="S2689" i="2"/>
  <c r="T2689" i="2" s="1"/>
  <c r="M2689" i="2"/>
  <c r="N2689" i="2" s="1"/>
  <c r="P2685" i="2"/>
  <c r="Q2685" i="2" s="1"/>
  <c r="V2685" i="2"/>
  <c r="W2685" i="2" s="1"/>
  <c r="S2685" i="2"/>
  <c r="T2685" i="2" s="1"/>
  <c r="M2685" i="2"/>
  <c r="N2685" i="2" s="1"/>
  <c r="P2681" i="2"/>
  <c r="Q2681" i="2" s="1"/>
  <c r="V2681" i="2"/>
  <c r="W2681" i="2" s="1"/>
  <c r="S2681" i="2"/>
  <c r="T2681" i="2" s="1"/>
  <c r="M2681" i="2"/>
  <c r="N2681" i="2" s="1"/>
  <c r="P2677" i="2"/>
  <c r="Q2677" i="2" s="1"/>
  <c r="V2677" i="2"/>
  <c r="W2677" i="2" s="1"/>
  <c r="S2677" i="2"/>
  <c r="T2677" i="2" s="1"/>
  <c r="M2677" i="2"/>
  <c r="N2677" i="2" s="1"/>
  <c r="P2673" i="2"/>
  <c r="Q2673" i="2" s="1"/>
  <c r="S2673" i="2"/>
  <c r="T2673" i="2" s="1"/>
  <c r="V2673" i="2"/>
  <c r="W2673" i="2" s="1"/>
  <c r="M2673" i="2"/>
  <c r="N2673" i="2" s="1"/>
  <c r="P2670" i="2"/>
  <c r="Q2670" i="2" s="1"/>
  <c r="V2670" i="2"/>
  <c r="W2670" i="2" s="1"/>
  <c r="S2670" i="2"/>
  <c r="T2670" i="2" s="1"/>
  <c r="M2670" i="2"/>
  <c r="N2670" i="2" s="1"/>
  <c r="P2666" i="2"/>
  <c r="Q2666" i="2" s="1"/>
  <c r="V2666" i="2"/>
  <c r="W2666" i="2" s="1"/>
  <c r="S2666" i="2"/>
  <c r="T2666" i="2" s="1"/>
  <c r="M2666" i="2"/>
  <c r="N2666" i="2" s="1"/>
  <c r="P2662" i="2"/>
  <c r="Q2662" i="2" s="1"/>
  <c r="V2662" i="2"/>
  <c r="W2662" i="2" s="1"/>
  <c r="S2662" i="2"/>
  <c r="T2662" i="2" s="1"/>
  <c r="M2662" i="2"/>
  <c r="N2662" i="2" s="1"/>
  <c r="P2658" i="2"/>
  <c r="Q2658" i="2" s="1"/>
  <c r="V2658" i="2"/>
  <c r="W2658" i="2" s="1"/>
  <c r="S2658" i="2"/>
  <c r="T2658" i="2" s="1"/>
  <c r="M2658" i="2"/>
  <c r="N2658" i="2" s="1"/>
  <c r="P2654" i="2"/>
  <c r="Q2654" i="2" s="1"/>
  <c r="V2654" i="2"/>
  <c r="W2654" i="2" s="1"/>
  <c r="S2654" i="2"/>
  <c r="T2654" i="2" s="1"/>
  <c r="M2654" i="2"/>
  <c r="N2654" i="2" s="1"/>
  <c r="P2650" i="2"/>
  <c r="Q2650" i="2" s="1"/>
  <c r="S2650" i="2"/>
  <c r="T2650" i="2" s="1"/>
  <c r="V2650" i="2"/>
  <c r="W2650" i="2" s="1"/>
  <c r="M2650" i="2"/>
  <c r="N2650" i="2" s="1"/>
  <c r="P2643" i="2"/>
  <c r="Q2643" i="2" s="1"/>
  <c r="V2643" i="2"/>
  <c r="W2643" i="2" s="1"/>
  <c r="S2643" i="2"/>
  <c r="T2643" i="2" s="1"/>
  <c r="M2643" i="2"/>
  <c r="N2643" i="2" s="1"/>
  <c r="P2639" i="2"/>
  <c r="Q2639" i="2" s="1"/>
  <c r="V2639" i="2"/>
  <c r="W2639" i="2" s="1"/>
  <c r="S2639" i="2"/>
  <c r="T2639" i="2" s="1"/>
  <c r="M2639" i="2"/>
  <c r="N2639" i="2" s="1"/>
  <c r="P2635" i="2"/>
  <c r="Q2635" i="2" s="1"/>
  <c r="V2635" i="2"/>
  <c r="W2635" i="2" s="1"/>
  <c r="S2635" i="2"/>
  <c r="T2635" i="2" s="1"/>
  <c r="M2635" i="2"/>
  <c r="N2635" i="2" s="1"/>
  <c r="P2631" i="2"/>
  <c r="Q2631" i="2" s="1"/>
  <c r="V2631" i="2"/>
  <c r="W2631" i="2" s="1"/>
  <c r="S2631" i="2"/>
  <c r="T2631" i="2" s="1"/>
  <c r="M2631" i="2"/>
  <c r="N2631" i="2" s="1"/>
  <c r="P2627" i="2"/>
  <c r="Q2627" i="2" s="1"/>
  <c r="S2627" i="2"/>
  <c r="T2627" i="2" s="1"/>
  <c r="M2627" i="2"/>
  <c r="N2627" i="2" s="1"/>
  <c r="V2627" i="2"/>
  <c r="W2627" i="2" s="1"/>
  <c r="P2623" i="2"/>
  <c r="Q2623" i="2" s="1"/>
  <c r="V2623" i="2"/>
  <c r="W2623" i="2" s="1"/>
  <c r="S2623" i="2"/>
  <c r="T2623" i="2" s="1"/>
  <c r="M2623" i="2"/>
  <c r="N2623" i="2" s="1"/>
  <c r="P2619" i="2"/>
  <c r="Q2619" i="2" s="1"/>
  <c r="V2619" i="2"/>
  <c r="W2619" i="2" s="1"/>
  <c r="S2619" i="2"/>
  <c r="T2619" i="2" s="1"/>
  <c r="M2619" i="2"/>
  <c r="N2619" i="2" s="1"/>
  <c r="P2615" i="2"/>
  <c r="Q2615" i="2" s="1"/>
  <c r="V2615" i="2"/>
  <c r="W2615" i="2" s="1"/>
  <c r="S2615" i="2"/>
  <c r="T2615" i="2" s="1"/>
  <c r="M2615" i="2"/>
  <c r="N2615" i="2" s="1"/>
  <c r="P2611" i="2"/>
  <c r="Q2611" i="2" s="1"/>
  <c r="V2611" i="2"/>
  <c r="W2611" i="2" s="1"/>
  <c r="S2611" i="2"/>
  <c r="T2611" i="2" s="1"/>
  <c r="M2611" i="2"/>
  <c r="N2611" i="2" s="1"/>
  <c r="P2607" i="2"/>
  <c r="Q2607" i="2" s="1"/>
  <c r="V2607" i="2"/>
  <c r="W2607" i="2" s="1"/>
  <c r="S2607" i="2"/>
  <c r="T2607" i="2" s="1"/>
  <c r="M2607" i="2"/>
  <c r="N2607" i="2" s="1"/>
  <c r="P2603" i="2"/>
  <c r="Q2603" i="2" s="1"/>
  <c r="V2603" i="2"/>
  <c r="W2603" i="2" s="1"/>
  <c r="S2603" i="2"/>
  <c r="T2603" i="2" s="1"/>
  <c r="M2603" i="2"/>
  <c r="N2603" i="2" s="1"/>
  <c r="P2599" i="2"/>
  <c r="Q2599" i="2" s="1"/>
  <c r="V2599" i="2"/>
  <c r="W2599" i="2" s="1"/>
  <c r="S2599" i="2"/>
  <c r="T2599" i="2" s="1"/>
  <c r="M2599" i="2"/>
  <c r="N2599" i="2" s="1"/>
  <c r="P2596" i="2"/>
  <c r="Q2596" i="2" s="1"/>
  <c r="V2596" i="2"/>
  <c r="W2596" i="2" s="1"/>
  <c r="S2596" i="2"/>
  <c r="T2596" i="2" s="1"/>
  <c r="M2596" i="2"/>
  <c r="N2596" i="2" s="1"/>
  <c r="P2592" i="2"/>
  <c r="Q2592" i="2" s="1"/>
  <c r="V2592" i="2"/>
  <c r="W2592" i="2" s="1"/>
  <c r="S2592" i="2"/>
  <c r="T2592" i="2" s="1"/>
  <c r="M2592" i="2"/>
  <c r="N2592" i="2" s="1"/>
  <c r="P2588" i="2"/>
  <c r="Q2588" i="2" s="1"/>
  <c r="V2588" i="2"/>
  <c r="W2588" i="2" s="1"/>
  <c r="S2588" i="2"/>
  <c r="T2588" i="2" s="1"/>
  <c r="M2588" i="2"/>
  <c r="N2588" i="2" s="1"/>
  <c r="P2584" i="2"/>
  <c r="Q2584" i="2" s="1"/>
  <c r="V2584" i="2"/>
  <c r="W2584" i="2" s="1"/>
  <c r="M2584" i="2"/>
  <c r="N2584" i="2" s="1"/>
  <c r="S2584" i="2"/>
  <c r="T2584" i="2" s="1"/>
  <c r="P2580" i="2"/>
  <c r="Q2580" i="2" s="1"/>
  <c r="S2580" i="2"/>
  <c r="T2580" i="2" s="1"/>
  <c r="V2580" i="2"/>
  <c r="W2580" i="2" s="1"/>
  <c r="M2580" i="2"/>
  <c r="N2580" i="2" s="1"/>
  <c r="P2576" i="2"/>
  <c r="Q2576" i="2" s="1"/>
  <c r="V2576" i="2"/>
  <c r="W2576" i="2" s="1"/>
  <c r="S2576" i="2"/>
  <c r="T2576" i="2" s="1"/>
  <c r="M2576" i="2"/>
  <c r="N2576" i="2" s="1"/>
  <c r="P2573" i="2"/>
  <c r="Q2573" i="2" s="1"/>
  <c r="V2573" i="2"/>
  <c r="W2573" i="2" s="1"/>
  <c r="S2573" i="2"/>
  <c r="T2573" i="2" s="1"/>
  <c r="M2573" i="2"/>
  <c r="N2573" i="2" s="1"/>
  <c r="P2569" i="2"/>
  <c r="Q2569" i="2" s="1"/>
  <c r="V2569" i="2"/>
  <c r="W2569" i="2" s="1"/>
  <c r="S2569" i="2"/>
  <c r="T2569" i="2" s="1"/>
  <c r="M2569" i="2"/>
  <c r="N2569" i="2" s="1"/>
  <c r="P2565" i="2"/>
  <c r="Q2565" i="2" s="1"/>
  <c r="V2565" i="2"/>
  <c r="W2565" i="2" s="1"/>
  <c r="S2565" i="2"/>
  <c r="T2565" i="2" s="1"/>
  <c r="M2565" i="2"/>
  <c r="N2565" i="2" s="1"/>
  <c r="P2561" i="2"/>
  <c r="Q2561" i="2" s="1"/>
  <c r="V2561" i="2"/>
  <c r="W2561" i="2" s="1"/>
  <c r="S2561" i="2"/>
  <c r="T2561" i="2" s="1"/>
  <c r="M2561" i="2"/>
  <c r="N2561" i="2" s="1"/>
  <c r="P2557" i="2"/>
  <c r="Q2557" i="2" s="1"/>
  <c r="V2557" i="2"/>
  <c r="W2557" i="2" s="1"/>
  <c r="S2557" i="2"/>
  <c r="T2557" i="2" s="1"/>
  <c r="M2557" i="2"/>
  <c r="N2557" i="2" s="1"/>
  <c r="P2553" i="2"/>
  <c r="Q2553" i="2" s="1"/>
  <c r="V2553" i="2"/>
  <c r="W2553" i="2" s="1"/>
  <c r="S2553" i="2"/>
  <c r="T2553" i="2" s="1"/>
  <c r="M2553" i="2"/>
  <c r="N2553" i="2" s="1"/>
  <c r="P2549" i="2"/>
  <c r="Q2549" i="2" s="1"/>
  <c r="S2549" i="2"/>
  <c r="T2549" i="2" s="1"/>
  <c r="V2549" i="2"/>
  <c r="W2549" i="2" s="1"/>
  <c r="M2549" i="2"/>
  <c r="N2549" i="2" s="1"/>
  <c r="P2545" i="2"/>
  <c r="Q2545" i="2" s="1"/>
  <c r="V2545" i="2"/>
  <c r="W2545" i="2" s="1"/>
  <c r="S2545" i="2"/>
  <c r="T2545" i="2" s="1"/>
  <c r="M2545" i="2"/>
  <c r="N2545" i="2" s="1"/>
  <c r="P2541" i="2"/>
  <c r="Q2541" i="2" s="1"/>
  <c r="V2541" i="2"/>
  <c r="W2541" i="2" s="1"/>
  <c r="S2541" i="2"/>
  <c r="T2541" i="2" s="1"/>
  <c r="M2541" i="2"/>
  <c r="N2541" i="2" s="1"/>
  <c r="P2537" i="2"/>
  <c r="Q2537" i="2" s="1"/>
  <c r="S2537" i="2"/>
  <c r="T2537" i="2" s="1"/>
  <c r="V2537" i="2"/>
  <c r="W2537" i="2" s="1"/>
  <c r="M2537" i="2"/>
  <c r="N2537" i="2" s="1"/>
  <c r="P2533" i="2"/>
  <c r="Q2533" i="2" s="1"/>
  <c r="S2533" i="2"/>
  <c r="T2533" i="2" s="1"/>
  <c r="V2533" i="2"/>
  <c r="W2533" i="2" s="1"/>
  <c r="M2533" i="2"/>
  <c r="N2533" i="2" s="1"/>
  <c r="P2529" i="2"/>
  <c r="Q2529" i="2" s="1"/>
  <c r="V2529" i="2"/>
  <c r="W2529" i="2" s="1"/>
  <c r="S2529" i="2"/>
  <c r="T2529" i="2" s="1"/>
  <c r="M2529" i="2"/>
  <c r="N2529" i="2" s="1"/>
  <c r="P2525" i="2"/>
  <c r="Q2525" i="2" s="1"/>
  <c r="V2525" i="2"/>
  <c r="W2525" i="2" s="1"/>
  <c r="S2525" i="2"/>
  <c r="T2525" i="2" s="1"/>
  <c r="M2525" i="2"/>
  <c r="N2525" i="2" s="1"/>
  <c r="P2521" i="2"/>
  <c r="Q2521" i="2" s="1"/>
  <c r="V2521" i="2"/>
  <c r="W2521" i="2" s="1"/>
  <c r="S2521" i="2"/>
  <c r="T2521" i="2" s="1"/>
  <c r="M2521" i="2"/>
  <c r="N2521" i="2" s="1"/>
  <c r="P2517" i="2"/>
  <c r="Q2517" i="2" s="1"/>
  <c r="V2517" i="2"/>
  <c r="W2517" i="2" s="1"/>
  <c r="S2517" i="2"/>
  <c r="T2517" i="2" s="1"/>
  <c r="M2517" i="2"/>
  <c r="N2517" i="2" s="1"/>
  <c r="P2513" i="2"/>
  <c r="Q2513" i="2" s="1"/>
  <c r="V2513" i="2"/>
  <c r="W2513" i="2" s="1"/>
  <c r="M2513" i="2"/>
  <c r="N2513" i="2" s="1"/>
  <c r="S2513" i="2"/>
  <c r="T2513" i="2" s="1"/>
  <c r="P2509" i="2"/>
  <c r="Q2509" i="2" s="1"/>
  <c r="V2509" i="2"/>
  <c r="W2509" i="2" s="1"/>
  <c r="S2509" i="2"/>
  <c r="T2509" i="2" s="1"/>
  <c r="M2509" i="2"/>
  <c r="N2509" i="2" s="1"/>
  <c r="P2505" i="2"/>
  <c r="Q2505" i="2" s="1"/>
  <c r="V2505" i="2"/>
  <c r="W2505" i="2" s="1"/>
  <c r="S2505" i="2"/>
  <c r="T2505" i="2" s="1"/>
  <c r="M2505" i="2"/>
  <c r="N2505" i="2" s="1"/>
  <c r="P2501" i="2"/>
  <c r="Q2501" i="2" s="1"/>
  <c r="S2501" i="2"/>
  <c r="T2501" i="2" s="1"/>
  <c r="V2501" i="2"/>
  <c r="W2501" i="2" s="1"/>
  <c r="M2501" i="2"/>
  <c r="N2501" i="2" s="1"/>
  <c r="P2498" i="2"/>
  <c r="Q2498" i="2" s="1"/>
  <c r="S2498" i="2"/>
  <c r="T2498" i="2" s="1"/>
  <c r="V2498" i="2"/>
  <c r="W2498" i="2" s="1"/>
  <c r="M2498" i="2"/>
  <c r="N2498" i="2" s="1"/>
  <c r="P2494" i="2"/>
  <c r="Q2494" i="2" s="1"/>
  <c r="S2494" i="2"/>
  <c r="T2494" i="2" s="1"/>
  <c r="V2494" i="2"/>
  <c r="W2494" i="2" s="1"/>
  <c r="M2494" i="2"/>
  <c r="N2494" i="2" s="1"/>
  <c r="P2490" i="2"/>
  <c r="Q2490" i="2" s="1"/>
  <c r="S2490" i="2"/>
  <c r="T2490" i="2" s="1"/>
  <c r="V2490" i="2"/>
  <c r="W2490" i="2" s="1"/>
  <c r="M2490" i="2"/>
  <c r="N2490" i="2" s="1"/>
  <c r="P2482" i="2"/>
  <c r="Q2482" i="2" s="1"/>
  <c r="S2482" i="2"/>
  <c r="T2482" i="2" s="1"/>
  <c r="V2482" i="2"/>
  <c r="W2482" i="2" s="1"/>
  <c r="M2482" i="2"/>
  <c r="N2482" i="2" s="1"/>
  <c r="P2479" i="2"/>
  <c r="Q2479" i="2" s="1"/>
  <c r="S2479" i="2"/>
  <c r="T2479" i="2" s="1"/>
  <c r="V2479" i="2"/>
  <c r="W2479" i="2" s="1"/>
  <c r="M2479" i="2"/>
  <c r="N2479" i="2" s="1"/>
  <c r="P2475" i="2"/>
  <c r="Q2475" i="2" s="1"/>
  <c r="S2475" i="2"/>
  <c r="T2475" i="2" s="1"/>
  <c r="V2475" i="2"/>
  <c r="W2475" i="2" s="1"/>
  <c r="M2475" i="2"/>
  <c r="N2475" i="2" s="1"/>
  <c r="P2471" i="2"/>
  <c r="Q2471" i="2" s="1"/>
  <c r="V2471" i="2"/>
  <c r="W2471" i="2" s="1"/>
  <c r="S2471" i="2"/>
  <c r="T2471" i="2" s="1"/>
  <c r="M2471" i="2"/>
  <c r="N2471" i="2" s="1"/>
  <c r="P2467" i="2"/>
  <c r="Q2467" i="2" s="1"/>
  <c r="V2467" i="2"/>
  <c r="W2467" i="2" s="1"/>
  <c r="S2467" i="2"/>
  <c r="T2467" i="2" s="1"/>
  <c r="M2467" i="2"/>
  <c r="N2467" i="2" s="1"/>
  <c r="P2463" i="2"/>
  <c r="Q2463" i="2" s="1"/>
  <c r="S2463" i="2"/>
  <c r="T2463" i="2" s="1"/>
  <c r="V2463" i="2"/>
  <c r="W2463" i="2" s="1"/>
  <c r="M2463" i="2"/>
  <c r="N2463" i="2" s="1"/>
  <c r="P2459" i="2"/>
  <c r="Q2459" i="2" s="1"/>
  <c r="V2459" i="2"/>
  <c r="W2459" i="2" s="1"/>
  <c r="S2459" i="2"/>
  <c r="T2459" i="2" s="1"/>
  <c r="M2459" i="2"/>
  <c r="N2459" i="2" s="1"/>
  <c r="P2455" i="2"/>
  <c r="Q2455" i="2" s="1"/>
  <c r="V2455" i="2"/>
  <c r="W2455" i="2" s="1"/>
  <c r="S2455" i="2"/>
  <c r="T2455" i="2" s="1"/>
  <c r="M2455" i="2"/>
  <c r="N2455" i="2" s="1"/>
  <c r="P2451" i="2"/>
  <c r="Q2451" i="2" s="1"/>
  <c r="V2451" i="2"/>
  <c r="W2451" i="2" s="1"/>
  <c r="S2451" i="2"/>
  <c r="T2451" i="2" s="1"/>
  <c r="M2451" i="2"/>
  <c r="N2451" i="2" s="1"/>
  <c r="P2447" i="2"/>
  <c r="Q2447" i="2" s="1"/>
  <c r="S2447" i="2"/>
  <c r="T2447" i="2" s="1"/>
  <c r="V2447" i="2"/>
  <c r="W2447" i="2" s="1"/>
  <c r="M2447" i="2"/>
  <c r="N2447" i="2" s="1"/>
  <c r="P2443" i="2"/>
  <c r="Q2443" i="2" s="1"/>
  <c r="S2443" i="2"/>
  <c r="T2443" i="2" s="1"/>
  <c r="V2443" i="2"/>
  <c r="W2443" i="2" s="1"/>
  <c r="M2443" i="2"/>
  <c r="N2443" i="2" s="1"/>
  <c r="P2436" i="2"/>
  <c r="Q2436" i="2" s="1"/>
  <c r="S2436" i="2"/>
  <c r="T2436" i="2" s="1"/>
  <c r="V2436" i="2"/>
  <c r="W2436" i="2" s="1"/>
  <c r="M2436" i="2"/>
  <c r="N2436" i="2" s="1"/>
  <c r="P2433" i="2"/>
  <c r="Q2433" i="2" s="1"/>
  <c r="V2433" i="2"/>
  <c r="W2433" i="2" s="1"/>
  <c r="S2433" i="2"/>
  <c r="T2433" i="2" s="1"/>
  <c r="M2433" i="2"/>
  <c r="N2433" i="2" s="1"/>
  <c r="P2429" i="2"/>
  <c r="Q2429" i="2" s="1"/>
  <c r="V2429" i="2"/>
  <c r="W2429" i="2" s="1"/>
  <c r="S2429" i="2"/>
  <c r="T2429" i="2" s="1"/>
  <c r="M2429" i="2"/>
  <c r="N2429" i="2" s="1"/>
  <c r="P2425" i="2"/>
  <c r="Q2425" i="2" s="1"/>
  <c r="V2425" i="2"/>
  <c r="W2425" i="2" s="1"/>
  <c r="S2425" i="2"/>
  <c r="T2425" i="2" s="1"/>
  <c r="M2425" i="2"/>
  <c r="N2425" i="2" s="1"/>
  <c r="P2421" i="2"/>
  <c r="Q2421" i="2" s="1"/>
  <c r="V2421" i="2"/>
  <c r="W2421" i="2" s="1"/>
  <c r="S2421" i="2"/>
  <c r="T2421" i="2" s="1"/>
  <c r="M2421" i="2"/>
  <c r="N2421" i="2" s="1"/>
  <c r="P2417" i="2"/>
  <c r="Q2417" i="2" s="1"/>
  <c r="V2417" i="2"/>
  <c r="W2417" i="2" s="1"/>
  <c r="S2417" i="2"/>
  <c r="T2417" i="2" s="1"/>
  <c r="M2417" i="2"/>
  <c r="N2417" i="2" s="1"/>
  <c r="P2413" i="2"/>
  <c r="Q2413" i="2" s="1"/>
  <c r="V2413" i="2"/>
  <c r="W2413" i="2" s="1"/>
  <c r="S2413" i="2"/>
  <c r="T2413" i="2" s="1"/>
  <c r="M2413" i="2"/>
  <c r="N2413" i="2" s="1"/>
  <c r="P2409" i="2"/>
  <c r="Q2409" i="2" s="1"/>
  <c r="V2409" i="2"/>
  <c r="W2409" i="2" s="1"/>
  <c r="S2409" i="2"/>
  <c r="T2409" i="2" s="1"/>
  <c r="M2409" i="2"/>
  <c r="N2409" i="2" s="1"/>
  <c r="P2405" i="2"/>
  <c r="Q2405" i="2" s="1"/>
  <c r="S2405" i="2"/>
  <c r="T2405" i="2" s="1"/>
  <c r="V2405" i="2"/>
  <c r="W2405" i="2" s="1"/>
  <c r="M2405" i="2"/>
  <c r="N2405" i="2" s="1"/>
  <c r="P2401" i="2"/>
  <c r="Q2401" i="2" s="1"/>
  <c r="S2401" i="2"/>
  <c r="T2401" i="2" s="1"/>
  <c r="V2401" i="2"/>
  <c r="W2401" i="2" s="1"/>
  <c r="M2401" i="2"/>
  <c r="N2401" i="2" s="1"/>
  <c r="P2397" i="2"/>
  <c r="Q2397" i="2" s="1"/>
  <c r="V2397" i="2"/>
  <c r="W2397" i="2" s="1"/>
  <c r="S2397" i="2"/>
  <c r="T2397" i="2" s="1"/>
  <c r="M2397" i="2"/>
  <c r="N2397" i="2" s="1"/>
  <c r="P2393" i="2"/>
  <c r="Q2393" i="2" s="1"/>
  <c r="V2393" i="2"/>
  <c r="W2393" i="2" s="1"/>
  <c r="S2393" i="2"/>
  <c r="T2393" i="2" s="1"/>
  <c r="M2393" i="2"/>
  <c r="N2393" i="2" s="1"/>
  <c r="P2389" i="2"/>
  <c r="Q2389" i="2" s="1"/>
  <c r="V2389" i="2"/>
  <c r="W2389" i="2" s="1"/>
  <c r="S2389" i="2"/>
  <c r="T2389" i="2" s="1"/>
  <c r="M2389" i="2"/>
  <c r="N2389" i="2" s="1"/>
  <c r="P2385" i="2"/>
  <c r="Q2385" i="2" s="1"/>
  <c r="V2385" i="2"/>
  <c r="W2385" i="2" s="1"/>
  <c r="S2385" i="2"/>
  <c r="T2385" i="2" s="1"/>
  <c r="M2385" i="2"/>
  <c r="N2385" i="2" s="1"/>
  <c r="P2381" i="2"/>
  <c r="Q2381" i="2" s="1"/>
  <c r="V2381" i="2"/>
  <c r="W2381" i="2" s="1"/>
  <c r="S2381" i="2"/>
  <c r="T2381" i="2" s="1"/>
  <c r="M2381" i="2"/>
  <c r="N2381" i="2" s="1"/>
  <c r="P2374" i="2"/>
  <c r="Q2374" i="2" s="1"/>
  <c r="V2374" i="2"/>
  <c r="W2374" i="2" s="1"/>
  <c r="S2374" i="2"/>
  <c r="T2374" i="2" s="1"/>
  <c r="M2374" i="2"/>
  <c r="N2374" i="2" s="1"/>
  <c r="P2370" i="2"/>
  <c r="Q2370" i="2" s="1"/>
  <c r="V2370" i="2"/>
  <c r="W2370" i="2" s="1"/>
  <c r="S2370" i="2"/>
  <c r="T2370" i="2" s="1"/>
  <c r="M2370" i="2"/>
  <c r="N2370" i="2" s="1"/>
  <c r="P2366" i="2"/>
  <c r="Q2366" i="2" s="1"/>
  <c r="V2366" i="2"/>
  <c r="W2366" i="2" s="1"/>
  <c r="M2366" i="2"/>
  <c r="N2366" i="2" s="1"/>
  <c r="S2366" i="2"/>
  <c r="T2366" i="2" s="1"/>
  <c r="P2362" i="2"/>
  <c r="Q2362" i="2" s="1"/>
  <c r="V2362" i="2"/>
  <c r="W2362" i="2" s="1"/>
  <c r="S2362" i="2"/>
  <c r="T2362" i="2" s="1"/>
  <c r="M2362" i="2"/>
  <c r="N2362" i="2" s="1"/>
  <c r="P2358" i="2"/>
  <c r="Q2358" i="2" s="1"/>
  <c r="V2358" i="2"/>
  <c r="W2358" i="2" s="1"/>
  <c r="S2358" i="2"/>
  <c r="T2358" i="2" s="1"/>
  <c r="M2358" i="2"/>
  <c r="N2358" i="2" s="1"/>
  <c r="P2351" i="2"/>
  <c r="Q2351" i="2" s="1"/>
  <c r="V2351" i="2"/>
  <c r="W2351" i="2" s="1"/>
  <c r="S2351" i="2"/>
  <c r="T2351" i="2" s="1"/>
  <c r="M2351" i="2"/>
  <c r="N2351" i="2" s="1"/>
  <c r="P2347" i="2"/>
  <c r="Q2347" i="2" s="1"/>
  <c r="S2347" i="2"/>
  <c r="T2347" i="2" s="1"/>
  <c r="V2347" i="2"/>
  <c r="W2347" i="2" s="1"/>
  <c r="M2347" i="2"/>
  <c r="N2347" i="2" s="1"/>
  <c r="P2343" i="2"/>
  <c r="Q2343" i="2" s="1"/>
  <c r="S2343" i="2"/>
  <c r="T2343" i="2" s="1"/>
  <c r="V2343" i="2"/>
  <c r="W2343" i="2" s="1"/>
  <c r="M2343" i="2"/>
  <c r="N2343" i="2" s="1"/>
  <c r="P2339" i="2"/>
  <c r="Q2339" i="2" s="1"/>
  <c r="V2339" i="2"/>
  <c r="W2339" i="2" s="1"/>
  <c r="S2339" i="2"/>
  <c r="T2339" i="2" s="1"/>
  <c r="M2339" i="2"/>
  <c r="N2339" i="2" s="1"/>
  <c r="P2335" i="2"/>
  <c r="Q2335" i="2" s="1"/>
  <c r="S2335" i="2"/>
  <c r="T2335" i="2" s="1"/>
  <c r="V2335" i="2"/>
  <c r="W2335" i="2" s="1"/>
  <c r="M2335" i="2"/>
  <c r="N2335" i="2" s="1"/>
  <c r="P2331" i="2"/>
  <c r="Q2331" i="2" s="1"/>
  <c r="S2331" i="2"/>
  <c r="T2331" i="2" s="1"/>
  <c r="V2331" i="2"/>
  <c r="W2331" i="2" s="1"/>
  <c r="M2331" i="2"/>
  <c r="N2331" i="2" s="1"/>
  <c r="P2327" i="2"/>
  <c r="Q2327" i="2" s="1"/>
  <c r="V2327" i="2"/>
  <c r="W2327" i="2" s="1"/>
  <c r="S2327" i="2"/>
  <c r="T2327" i="2" s="1"/>
  <c r="M2327" i="2"/>
  <c r="N2327" i="2" s="1"/>
  <c r="P2323" i="2"/>
  <c r="Q2323" i="2" s="1"/>
  <c r="V2323" i="2"/>
  <c r="W2323" i="2" s="1"/>
  <c r="S2323" i="2"/>
  <c r="T2323" i="2" s="1"/>
  <c r="M2323" i="2"/>
  <c r="N2323" i="2" s="1"/>
  <c r="P2319" i="2"/>
  <c r="Q2319" i="2" s="1"/>
  <c r="V2319" i="2"/>
  <c r="W2319" i="2" s="1"/>
  <c r="S2319" i="2"/>
  <c r="T2319" i="2" s="1"/>
  <c r="M2319" i="2"/>
  <c r="N2319" i="2" s="1"/>
  <c r="P2315" i="2"/>
  <c r="Q2315" i="2" s="1"/>
  <c r="V2315" i="2"/>
  <c r="W2315" i="2" s="1"/>
  <c r="S2315" i="2"/>
  <c r="T2315" i="2" s="1"/>
  <c r="M2315" i="2"/>
  <c r="N2315" i="2" s="1"/>
  <c r="P2311" i="2"/>
  <c r="Q2311" i="2" s="1"/>
  <c r="V2311" i="2"/>
  <c r="W2311" i="2" s="1"/>
  <c r="S2311" i="2"/>
  <c r="T2311" i="2" s="1"/>
  <c r="M2311" i="2"/>
  <c r="N2311" i="2" s="1"/>
  <c r="P2307" i="2"/>
  <c r="Q2307" i="2" s="1"/>
  <c r="V2307" i="2"/>
  <c r="W2307" i="2" s="1"/>
  <c r="S2307" i="2"/>
  <c r="T2307" i="2" s="1"/>
  <c r="M2307" i="2"/>
  <c r="N2307" i="2" s="1"/>
  <c r="P2300" i="2"/>
  <c r="Q2300" i="2" s="1"/>
  <c r="S2300" i="2"/>
  <c r="T2300" i="2" s="1"/>
  <c r="V2300" i="2"/>
  <c r="W2300" i="2" s="1"/>
  <c r="M2300" i="2"/>
  <c r="N2300" i="2" s="1"/>
  <c r="P2296" i="2"/>
  <c r="Q2296" i="2" s="1"/>
  <c r="V2296" i="2"/>
  <c r="W2296" i="2" s="1"/>
  <c r="S2296" i="2"/>
  <c r="T2296" i="2" s="1"/>
  <c r="M2296" i="2"/>
  <c r="N2296" i="2" s="1"/>
  <c r="P2292" i="2"/>
  <c r="Q2292" i="2" s="1"/>
  <c r="V2292" i="2"/>
  <c r="W2292" i="2" s="1"/>
  <c r="S2292" i="2"/>
  <c r="T2292" i="2" s="1"/>
  <c r="M2292" i="2"/>
  <c r="N2292" i="2" s="1"/>
  <c r="P2288" i="2"/>
  <c r="Q2288" i="2" s="1"/>
  <c r="V2288" i="2"/>
  <c r="W2288" i="2" s="1"/>
  <c r="S2288" i="2"/>
  <c r="T2288" i="2" s="1"/>
  <c r="M2288" i="2"/>
  <c r="N2288" i="2" s="1"/>
  <c r="P2284" i="2"/>
  <c r="Q2284" i="2" s="1"/>
  <c r="S2284" i="2"/>
  <c r="T2284" i="2" s="1"/>
  <c r="V2284" i="2"/>
  <c r="W2284" i="2" s="1"/>
  <c r="M2284" i="2"/>
  <c r="N2284" i="2" s="1"/>
  <c r="P2280" i="2"/>
  <c r="Q2280" i="2" s="1"/>
  <c r="S2280" i="2"/>
  <c r="T2280" i="2" s="1"/>
  <c r="V2280" i="2"/>
  <c r="W2280" i="2" s="1"/>
  <c r="M2280" i="2"/>
  <c r="N2280" i="2" s="1"/>
  <c r="P2276" i="2"/>
  <c r="Q2276" i="2" s="1"/>
  <c r="S2276" i="2"/>
  <c r="T2276" i="2" s="1"/>
  <c r="V2276" i="2"/>
  <c r="W2276" i="2" s="1"/>
  <c r="M2276" i="2"/>
  <c r="N2276" i="2" s="1"/>
  <c r="P2272" i="2"/>
  <c r="Q2272" i="2" s="1"/>
  <c r="V2272" i="2"/>
  <c r="W2272" i="2" s="1"/>
  <c r="S2272" i="2"/>
  <c r="T2272" i="2" s="1"/>
  <c r="M2272" i="2"/>
  <c r="N2272" i="2" s="1"/>
  <c r="P2268" i="2"/>
  <c r="Q2268" i="2" s="1"/>
  <c r="V2268" i="2"/>
  <c r="W2268" i="2" s="1"/>
  <c r="S2268" i="2"/>
  <c r="T2268" i="2" s="1"/>
  <c r="M2268" i="2"/>
  <c r="N2268" i="2" s="1"/>
  <c r="P2264" i="2"/>
  <c r="Q2264" i="2" s="1"/>
  <c r="V2264" i="2"/>
  <c r="W2264" i="2" s="1"/>
  <c r="S2264" i="2"/>
  <c r="T2264" i="2" s="1"/>
  <c r="M2264" i="2"/>
  <c r="N2264" i="2" s="1"/>
  <c r="P2260" i="2"/>
  <c r="Q2260" i="2" s="1"/>
  <c r="V2260" i="2"/>
  <c r="W2260" i="2" s="1"/>
  <c r="S2260" i="2"/>
  <c r="T2260" i="2" s="1"/>
  <c r="M2260" i="2"/>
  <c r="N2260" i="2" s="1"/>
  <c r="P2256" i="2"/>
  <c r="Q2256" i="2" s="1"/>
  <c r="V2256" i="2"/>
  <c r="W2256" i="2" s="1"/>
  <c r="S2256" i="2"/>
  <c r="T2256" i="2" s="1"/>
  <c r="M2256" i="2"/>
  <c r="N2256" i="2" s="1"/>
  <c r="P2252" i="2"/>
  <c r="Q2252" i="2" s="1"/>
  <c r="V2252" i="2"/>
  <c r="W2252" i="2" s="1"/>
  <c r="S2252" i="2"/>
  <c r="T2252" i="2" s="1"/>
  <c r="M2252" i="2"/>
  <c r="N2252" i="2" s="1"/>
  <c r="P2248" i="2"/>
  <c r="Q2248" i="2" s="1"/>
  <c r="V2248" i="2"/>
  <c r="W2248" i="2" s="1"/>
  <c r="S2248" i="2"/>
  <c r="T2248" i="2" s="1"/>
  <c r="M2248" i="2"/>
  <c r="N2248" i="2" s="1"/>
  <c r="P2244" i="2"/>
  <c r="Q2244" i="2" s="1"/>
  <c r="S2244" i="2"/>
  <c r="T2244" i="2" s="1"/>
  <c r="V2244" i="2"/>
  <c r="W2244" i="2" s="1"/>
  <c r="M2244" i="2"/>
  <c r="N2244" i="2" s="1"/>
  <c r="P2240" i="2"/>
  <c r="Q2240" i="2" s="1"/>
  <c r="V2240" i="2"/>
  <c r="W2240" i="2" s="1"/>
  <c r="S2240" i="2"/>
  <c r="T2240" i="2" s="1"/>
  <c r="M2240" i="2"/>
  <c r="N2240" i="2" s="1"/>
  <c r="P2236" i="2"/>
  <c r="Q2236" i="2" s="1"/>
  <c r="V2236" i="2"/>
  <c r="W2236" i="2" s="1"/>
  <c r="S2236" i="2"/>
  <c r="T2236" i="2" s="1"/>
  <c r="M2236" i="2"/>
  <c r="N2236" i="2" s="1"/>
  <c r="P2232" i="2"/>
  <c r="Q2232" i="2" s="1"/>
  <c r="V2232" i="2"/>
  <c r="W2232" i="2" s="1"/>
  <c r="S2232" i="2"/>
  <c r="T2232" i="2" s="1"/>
  <c r="M2232" i="2"/>
  <c r="N2232" i="2" s="1"/>
  <c r="P2228" i="2"/>
  <c r="Q2228" i="2" s="1"/>
  <c r="V2228" i="2"/>
  <c r="W2228" i="2" s="1"/>
  <c r="S2228" i="2"/>
  <c r="T2228" i="2" s="1"/>
  <c r="M2228" i="2"/>
  <c r="N2228" i="2" s="1"/>
  <c r="P2225" i="2"/>
  <c r="Q2225" i="2" s="1"/>
  <c r="V2225" i="2"/>
  <c r="W2225" i="2" s="1"/>
  <c r="S2225" i="2"/>
  <c r="T2225" i="2" s="1"/>
  <c r="M2225" i="2"/>
  <c r="N2225" i="2" s="1"/>
  <c r="P2221" i="2"/>
  <c r="Q2221" i="2" s="1"/>
  <c r="S2221" i="2"/>
  <c r="T2221" i="2" s="1"/>
  <c r="V2221" i="2"/>
  <c r="W2221" i="2" s="1"/>
  <c r="M2221" i="2"/>
  <c r="N2221" i="2" s="1"/>
  <c r="P2217" i="2"/>
  <c r="Q2217" i="2" s="1"/>
  <c r="S2217" i="2"/>
  <c r="T2217" i="2" s="1"/>
  <c r="V2217" i="2"/>
  <c r="W2217" i="2" s="1"/>
  <c r="M2217" i="2"/>
  <c r="N2217" i="2" s="1"/>
  <c r="P2213" i="2"/>
  <c r="Q2213" i="2" s="1"/>
  <c r="V2213" i="2"/>
  <c r="W2213" i="2" s="1"/>
  <c r="S2213" i="2"/>
  <c r="T2213" i="2" s="1"/>
  <c r="M2213" i="2"/>
  <c r="N2213" i="2" s="1"/>
  <c r="P2209" i="2"/>
  <c r="Q2209" i="2" s="1"/>
  <c r="V2209" i="2"/>
  <c r="W2209" i="2" s="1"/>
  <c r="S2209" i="2"/>
  <c r="T2209" i="2" s="1"/>
  <c r="M2209" i="2"/>
  <c r="N2209" i="2" s="1"/>
  <c r="P2205" i="2"/>
  <c r="Q2205" i="2" s="1"/>
  <c r="V2205" i="2"/>
  <c r="W2205" i="2" s="1"/>
  <c r="S2205" i="2"/>
  <c r="T2205" i="2" s="1"/>
  <c r="M2205" i="2"/>
  <c r="N2205" i="2" s="1"/>
  <c r="P2201" i="2"/>
  <c r="Q2201" i="2" s="1"/>
  <c r="V2201" i="2"/>
  <c r="W2201" i="2" s="1"/>
  <c r="S2201" i="2"/>
  <c r="T2201" i="2" s="1"/>
  <c r="M2201" i="2"/>
  <c r="N2201" i="2" s="1"/>
  <c r="P2197" i="2"/>
  <c r="Q2197" i="2" s="1"/>
  <c r="S2197" i="2"/>
  <c r="T2197" i="2" s="1"/>
  <c r="M2197" i="2"/>
  <c r="N2197" i="2" s="1"/>
  <c r="V2197" i="2"/>
  <c r="W2197" i="2" s="1"/>
  <c r="P2193" i="2"/>
  <c r="Q2193" i="2" s="1"/>
  <c r="V2193" i="2"/>
  <c r="W2193" i="2" s="1"/>
  <c r="S2193" i="2"/>
  <c r="T2193" i="2" s="1"/>
  <c r="M2193" i="2"/>
  <c r="N2193" i="2" s="1"/>
  <c r="P2189" i="2"/>
  <c r="Q2189" i="2" s="1"/>
  <c r="V2189" i="2"/>
  <c r="W2189" i="2" s="1"/>
  <c r="S2189" i="2"/>
  <c r="T2189" i="2" s="1"/>
  <c r="M2189" i="2"/>
  <c r="N2189" i="2" s="1"/>
  <c r="P2185" i="2"/>
  <c r="Q2185" i="2" s="1"/>
  <c r="V2185" i="2"/>
  <c r="W2185" i="2" s="1"/>
  <c r="S2185" i="2"/>
  <c r="T2185" i="2" s="1"/>
  <c r="M2185" i="2"/>
  <c r="N2185" i="2" s="1"/>
  <c r="P2181" i="2"/>
  <c r="Q2181" i="2" s="1"/>
  <c r="V2181" i="2"/>
  <c r="W2181" i="2" s="1"/>
  <c r="S2181" i="2"/>
  <c r="T2181" i="2" s="1"/>
  <c r="M2181" i="2"/>
  <c r="N2181" i="2" s="1"/>
  <c r="P2177" i="2"/>
  <c r="Q2177" i="2" s="1"/>
  <c r="S2177" i="2"/>
  <c r="T2177" i="2" s="1"/>
  <c r="V2177" i="2"/>
  <c r="W2177" i="2" s="1"/>
  <c r="M2177" i="2"/>
  <c r="N2177" i="2" s="1"/>
  <c r="P2173" i="2"/>
  <c r="Q2173" i="2" s="1"/>
  <c r="S2173" i="2"/>
  <c r="T2173" i="2" s="1"/>
  <c r="V2173" i="2"/>
  <c r="W2173" i="2" s="1"/>
  <c r="M2173" i="2"/>
  <c r="N2173" i="2" s="1"/>
  <c r="P2169" i="2"/>
  <c r="Q2169" i="2" s="1"/>
  <c r="V2169" i="2"/>
  <c r="W2169" i="2" s="1"/>
  <c r="S2169" i="2"/>
  <c r="T2169" i="2" s="1"/>
  <c r="M2169" i="2"/>
  <c r="N2169" i="2" s="1"/>
  <c r="P2165" i="2"/>
  <c r="Q2165" i="2" s="1"/>
  <c r="V2165" i="2"/>
  <c r="W2165" i="2" s="1"/>
  <c r="S2165" i="2"/>
  <c r="T2165" i="2" s="1"/>
  <c r="M2165" i="2"/>
  <c r="N2165" i="2" s="1"/>
  <c r="P2161" i="2"/>
  <c r="Q2161" i="2" s="1"/>
  <c r="S2161" i="2"/>
  <c r="T2161" i="2" s="1"/>
  <c r="M2161" i="2"/>
  <c r="N2161" i="2" s="1"/>
  <c r="V2161" i="2"/>
  <c r="W2161" i="2" s="1"/>
  <c r="P2157" i="2"/>
  <c r="Q2157" i="2" s="1"/>
  <c r="V2157" i="2"/>
  <c r="W2157" i="2" s="1"/>
  <c r="S2157" i="2"/>
  <c r="T2157" i="2" s="1"/>
  <c r="M2157" i="2"/>
  <c r="N2157" i="2" s="1"/>
  <c r="P2153" i="2"/>
  <c r="Q2153" i="2" s="1"/>
  <c r="V2153" i="2"/>
  <c r="W2153" i="2" s="1"/>
  <c r="S2153" i="2"/>
  <c r="T2153" i="2" s="1"/>
  <c r="M2153" i="2"/>
  <c r="N2153" i="2" s="1"/>
  <c r="P2149" i="2"/>
  <c r="Q2149" i="2" s="1"/>
  <c r="S2149" i="2"/>
  <c r="T2149" i="2" s="1"/>
  <c r="V2149" i="2"/>
  <c r="W2149" i="2" s="1"/>
  <c r="M2149" i="2"/>
  <c r="N2149" i="2" s="1"/>
  <c r="P2145" i="2"/>
  <c r="Q2145" i="2" s="1"/>
  <c r="V2145" i="2"/>
  <c r="W2145" i="2" s="1"/>
  <c r="S2145" i="2"/>
  <c r="T2145" i="2" s="1"/>
  <c r="M2145" i="2"/>
  <c r="N2145" i="2" s="1"/>
  <c r="P2141" i="2"/>
  <c r="Q2141" i="2" s="1"/>
  <c r="V2141" i="2"/>
  <c r="W2141" i="2" s="1"/>
  <c r="S2141" i="2"/>
  <c r="T2141" i="2" s="1"/>
  <c r="M2141" i="2"/>
  <c r="N2141" i="2" s="1"/>
  <c r="P2138" i="2"/>
  <c r="Q2138" i="2" s="1"/>
  <c r="V2138" i="2"/>
  <c r="W2138" i="2" s="1"/>
  <c r="S2138" i="2"/>
  <c r="T2138" i="2" s="1"/>
  <c r="M2138" i="2"/>
  <c r="N2138" i="2" s="1"/>
  <c r="P2134" i="2"/>
  <c r="Q2134" i="2" s="1"/>
  <c r="S2134" i="2"/>
  <c r="T2134" i="2" s="1"/>
  <c r="V2134" i="2"/>
  <c r="W2134" i="2" s="1"/>
  <c r="M2134" i="2"/>
  <c r="N2134" i="2" s="1"/>
  <c r="P2130" i="2"/>
  <c r="Q2130" i="2" s="1"/>
  <c r="V2130" i="2"/>
  <c r="W2130" i="2" s="1"/>
  <c r="S2130" i="2"/>
  <c r="T2130" i="2" s="1"/>
  <c r="M2130" i="2"/>
  <c r="N2130" i="2" s="1"/>
  <c r="P2126" i="2"/>
  <c r="Q2126" i="2" s="1"/>
  <c r="V2126" i="2"/>
  <c r="W2126" i="2" s="1"/>
  <c r="S2126" i="2"/>
  <c r="T2126" i="2" s="1"/>
  <c r="M2126" i="2"/>
  <c r="N2126" i="2" s="1"/>
  <c r="P2122" i="2"/>
  <c r="Q2122" i="2" s="1"/>
  <c r="V2122" i="2"/>
  <c r="W2122" i="2" s="1"/>
  <c r="S2122" i="2"/>
  <c r="T2122" i="2" s="1"/>
  <c r="M2122" i="2"/>
  <c r="N2122" i="2" s="1"/>
  <c r="P2118" i="2"/>
  <c r="Q2118" i="2" s="1"/>
  <c r="V2118" i="2"/>
  <c r="W2118" i="2" s="1"/>
  <c r="S2118" i="2"/>
  <c r="T2118" i="2" s="1"/>
  <c r="M2118" i="2"/>
  <c r="N2118" i="2" s="1"/>
  <c r="P2110" i="2"/>
  <c r="Q2110" i="2" s="1"/>
  <c r="V2110" i="2"/>
  <c r="W2110" i="2" s="1"/>
  <c r="S2110" i="2"/>
  <c r="T2110" i="2" s="1"/>
  <c r="M2110" i="2"/>
  <c r="N2110" i="2" s="1"/>
  <c r="P2107" i="2"/>
  <c r="Q2107" i="2" s="1"/>
  <c r="V2107" i="2"/>
  <c r="W2107" i="2" s="1"/>
  <c r="S2107" i="2"/>
  <c r="T2107" i="2" s="1"/>
  <c r="M2107" i="2"/>
  <c r="N2107" i="2" s="1"/>
  <c r="P2103" i="2"/>
  <c r="Q2103" i="2" s="1"/>
  <c r="V2103" i="2"/>
  <c r="W2103" i="2" s="1"/>
  <c r="S2103" i="2"/>
  <c r="T2103" i="2" s="1"/>
  <c r="M2103" i="2"/>
  <c r="N2103" i="2" s="1"/>
  <c r="P2099" i="2"/>
  <c r="Q2099" i="2" s="1"/>
  <c r="V2099" i="2"/>
  <c r="W2099" i="2" s="1"/>
  <c r="S2099" i="2"/>
  <c r="T2099" i="2" s="1"/>
  <c r="M2099" i="2"/>
  <c r="N2099" i="2" s="1"/>
  <c r="P2095" i="2"/>
  <c r="Q2095" i="2" s="1"/>
  <c r="V2095" i="2"/>
  <c r="W2095" i="2" s="1"/>
  <c r="S2095" i="2"/>
  <c r="T2095" i="2" s="1"/>
  <c r="M2095" i="2"/>
  <c r="N2095" i="2" s="1"/>
  <c r="P2091" i="2"/>
  <c r="Q2091" i="2" s="1"/>
  <c r="V2091" i="2"/>
  <c r="W2091" i="2" s="1"/>
  <c r="S2091" i="2"/>
  <c r="T2091" i="2" s="1"/>
  <c r="M2091" i="2"/>
  <c r="N2091" i="2" s="1"/>
  <c r="P2087" i="2"/>
  <c r="Q2087" i="2" s="1"/>
  <c r="V2087" i="2"/>
  <c r="W2087" i="2" s="1"/>
  <c r="S2087" i="2"/>
  <c r="T2087" i="2" s="1"/>
  <c r="M2087" i="2"/>
  <c r="N2087" i="2" s="1"/>
  <c r="P2083" i="2"/>
  <c r="Q2083" i="2" s="1"/>
  <c r="V2083" i="2"/>
  <c r="W2083" i="2" s="1"/>
  <c r="S2083" i="2"/>
  <c r="T2083" i="2" s="1"/>
  <c r="M2083" i="2"/>
  <c r="N2083" i="2" s="1"/>
  <c r="P2079" i="2"/>
  <c r="Q2079" i="2" s="1"/>
  <c r="V2079" i="2"/>
  <c r="W2079" i="2" s="1"/>
  <c r="S2079" i="2"/>
  <c r="T2079" i="2" s="1"/>
  <c r="M2079" i="2"/>
  <c r="N2079" i="2" s="1"/>
  <c r="P2075" i="2"/>
  <c r="Q2075" i="2" s="1"/>
  <c r="V2075" i="2"/>
  <c r="W2075" i="2" s="1"/>
  <c r="S2075" i="2"/>
  <c r="T2075" i="2" s="1"/>
  <c r="M2075" i="2"/>
  <c r="N2075" i="2" s="1"/>
  <c r="P2071" i="2"/>
  <c r="Q2071" i="2" s="1"/>
  <c r="V2071" i="2"/>
  <c r="W2071" i="2" s="1"/>
  <c r="S2071" i="2"/>
  <c r="T2071" i="2" s="1"/>
  <c r="M2071" i="2"/>
  <c r="N2071" i="2" s="1"/>
  <c r="P2067" i="2"/>
  <c r="Q2067" i="2" s="1"/>
  <c r="V2067" i="2"/>
  <c r="W2067" i="2" s="1"/>
  <c r="S2067" i="2"/>
  <c r="T2067" i="2" s="1"/>
  <c r="M2067" i="2"/>
  <c r="N2067" i="2" s="1"/>
  <c r="P2063" i="2"/>
  <c r="Q2063" i="2" s="1"/>
  <c r="V2063" i="2"/>
  <c r="W2063" i="2" s="1"/>
  <c r="S2063" i="2"/>
  <c r="T2063" i="2" s="1"/>
  <c r="M2063" i="2"/>
  <c r="N2063" i="2" s="1"/>
  <c r="P2059" i="2"/>
  <c r="Q2059" i="2" s="1"/>
  <c r="V2059" i="2"/>
  <c r="W2059" i="2" s="1"/>
  <c r="S2059" i="2"/>
  <c r="T2059" i="2" s="1"/>
  <c r="M2059" i="2"/>
  <c r="N2059" i="2" s="1"/>
  <c r="P2055" i="2"/>
  <c r="Q2055" i="2" s="1"/>
  <c r="V2055" i="2"/>
  <c r="W2055" i="2" s="1"/>
  <c r="S2055" i="2"/>
  <c r="T2055" i="2" s="1"/>
  <c r="M2055" i="2"/>
  <c r="N2055" i="2" s="1"/>
  <c r="P2051" i="2"/>
  <c r="Q2051" i="2" s="1"/>
  <c r="V2051" i="2"/>
  <c r="W2051" i="2" s="1"/>
  <c r="S2051" i="2"/>
  <c r="T2051" i="2" s="1"/>
  <c r="M2051" i="2"/>
  <c r="N2051" i="2" s="1"/>
  <c r="P2047" i="2"/>
  <c r="Q2047" i="2" s="1"/>
  <c r="S2047" i="2"/>
  <c r="T2047" i="2" s="1"/>
  <c r="V2047" i="2"/>
  <c r="W2047" i="2" s="1"/>
  <c r="M2047" i="2"/>
  <c r="N2047" i="2" s="1"/>
  <c r="P2043" i="2"/>
  <c r="Q2043" i="2" s="1"/>
  <c r="V2043" i="2"/>
  <c r="W2043" i="2" s="1"/>
  <c r="S2043" i="2"/>
  <c r="T2043" i="2" s="1"/>
  <c r="M2043" i="2"/>
  <c r="N2043" i="2" s="1"/>
  <c r="P2039" i="2"/>
  <c r="Q2039" i="2" s="1"/>
  <c r="V2039" i="2"/>
  <c r="W2039" i="2" s="1"/>
  <c r="S2039" i="2"/>
  <c r="T2039" i="2" s="1"/>
  <c r="M2039" i="2"/>
  <c r="N2039" i="2" s="1"/>
  <c r="P2035" i="2"/>
  <c r="Q2035" i="2" s="1"/>
  <c r="V2035" i="2"/>
  <c r="W2035" i="2" s="1"/>
  <c r="S2035" i="2"/>
  <c r="T2035" i="2" s="1"/>
  <c r="M2035" i="2"/>
  <c r="N2035" i="2" s="1"/>
  <c r="P2032" i="2"/>
  <c r="Q2032" i="2" s="1"/>
  <c r="V2032" i="2"/>
  <c r="W2032" i="2" s="1"/>
  <c r="S2032" i="2"/>
  <c r="T2032" i="2" s="1"/>
  <c r="M2032" i="2"/>
  <c r="N2032" i="2" s="1"/>
  <c r="P2028" i="2"/>
  <c r="Q2028" i="2" s="1"/>
  <c r="V2028" i="2"/>
  <c r="W2028" i="2" s="1"/>
  <c r="S2028" i="2"/>
  <c r="T2028" i="2" s="1"/>
  <c r="M2028" i="2"/>
  <c r="N2028" i="2" s="1"/>
  <c r="P2024" i="2"/>
  <c r="Q2024" i="2" s="1"/>
  <c r="S2024" i="2"/>
  <c r="T2024" i="2" s="1"/>
  <c r="V2024" i="2"/>
  <c r="W2024" i="2" s="1"/>
  <c r="M2024" i="2"/>
  <c r="N2024" i="2" s="1"/>
  <c r="P2020" i="2"/>
  <c r="Q2020" i="2" s="1"/>
  <c r="V2020" i="2"/>
  <c r="W2020" i="2" s="1"/>
  <c r="S2020" i="2"/>
  <c r="T2020" i="2" s="1"/>
  <c r="M2020" i="2"/>
  <c r="N2020" i="2" s="1"/>
  <c r="P2016" i="2"/>
  <c r="Q2016" i="2" s="1"/>
  <c r="V2016" i="2"/>
  <c r="W2016" i="2" s="1"/>
  <c r="S2016" i="2"/>
  <c r="T2016" i="2" s="1"/>
  <c r="M2016" i="2"/>
  <c r="N2016" i="2" s="1"/>
  <c r="P2012" i="2"/>
  <c r="Q2012" i="2" s="1"/>
  <c r="S2012" i="2"/>
  <c r="T2012" i="2" s="1"/>
  <c r="V2012" i="2"/>
  <c r="W2012" i="2" s="1"/>
  <c r="M2012" i="2"/>
  <c r="N2012" i="2" s="1"/>
  <c r="P2008" i="2"/>
  <c r="Q2008" i="2" s="1"/>
  <c r="S2008" i="2"/>
  <c r="T2008" i="2" s="1"/>
  <c r="V2008" i="2"/>
  <c r="W2008" i="2" s="1"/>
  <c r="M2008" i="2"/>
  <c r="N2008" i="2" s="1"/>
  <c r="P2004" i="2"/>
  <c r="Q2004" i="2" s="1"/>
  <c r="V2004" i="2"/>
  <c r="W2004" i="2" s="1"/>
  <c r="S2004" i="2"/>
  <c r="T2004" i="2" s="1"/>
  <c r="M2004" i="2"/>
  <c r="N2004" i="2" s="1"/>
  <c r="P2000" i="2"/>
  <c r="Q2000" i="2" s="1"/>
  <c r="V2000" i="2"/>
  <c r="W2000" i="2" s="1"/>
  <c r="S2000" i="2"/>
  <c r="T2000" i="2" s="1"/>
  <c r="M2000" i="2"/>
  <c r="N2000" i="2" s="1"/>
  <c r="P1996" i="2"/>
  <c r="Q1996" i="2" s="1"/>
  <c r="S1996" i="2"/>
  <c r="T1996" i="2" s="1"/>
  <c r="V1996" i="2"/>
  <c r="W1996" i="2" s="1"/>
  <c r="M1996" i="2"/>
  <c r="N1996" i="2" s="1"/>
  <c r="P1992" i="2"/>
  <c r="Q1992" i="2" s="1"/>
  <c r="V1992" i="2"/>
  <c r="W1992" i="2" s="1"/>
  <c r="S1992" i="2"/>
  <c r="T1992" i="2" s="1"/>
  <c r="M1992" i="2"/>
  <c r="N1992" i="2" s="1"/>
  <c r="P1988" i="2"/>
  <c r="Q1988" i="2" s="1"/>
  <c r="S1988" i="2"/>
  <c r="T1988" i="2" s="1"/>
  <c r="V1988" i="2"/>
  <c r="W1988" i="2" s="1"/>
  <c r="M1988" i="2"/>
  <c r="N1988" i="2" s="1"/>
  <c r="P1984" i="2"/>
  <c r="Q1984" i="2" s="1"/>
  <c r="V1984" i="2"/>
  <c r="W1984" i="2" s="1"/>
  <c r="S1984" i="2"/>
  <c r="T1984" i="2" s="1"/>
  <c r="M1984" i="2"/>
  <c r="N1984" i="2" s="1"/>
  <c r="P1980" i="2"/>
  <c r="Q1980" i="2" s="1"/>
  <c r="V1980" i="2"/>
  <c r="W1980" i="2" s="1"/>
  <c r="S1980" i="2"/>
  <c r="T1980" i="2" s="1"/>
  <c r="M1980" i="2"/>
  <c r="N1980" i="2" s="1"/>
  <c r="P1976" i="2"/>
  <c r="Q1976" i="2" s="1"/>
  <c r="V1976" i="2"/>
  <c r="W1976" i="2" s="1"/>
  <c r="S1976" i="2"/>
  <c r="T1976" i="2" s="1"/>
  <c r="M1976" i="2"/>
  <c r="N1976" i="2" s="1"/>
  <c r="P1972" i="2"/>
  <c r="Q1972" i="2" s="1"/>
  <c r="V1972" i="2"/>
  <c r="W1972" i="2" s="1"/>
  <c r="S1972" i="2"/>
  <c r="T1972" i="2" s="1"/>
  <c r="M1972" i="2"/>
  <c r="N1972" i="2" s="1"/>
  <c r="P1968" i="2"/>
  <c r="Q1968" i="2" s="1"/>
  <c r="S1968" i="2"/>
  <c r="T1968" i="2" s="1"/>
  <c r="V1968" i="2"/>
  <c r="W1968" i="2" s="1"/>
  <c r="M1968" i="2"/>
  <c r="N1968" i="2" s="1"/>
  <c r="P1964" i="2"/>
  <c r="Q1964" i="2" s="1"/>
  <c r="V1964" i="2"/>
  <c r="W1964" i="2" s="1"/>
  <c r="S1964" i="2"/>
  <c r="T1964" i="2" s="1"/>
  <c r="M1964" i="2"/>
  <c r="N1964" i="2" s="1"/>
  <c r="P1960" i="2"/>
  <c r="Q1960" i="2" s="1"/>
  <c r="V1960" i="2"/>
  <c r="W1960" i="2" s="1"/>
  <c r="S1960" i="2"/>
  <c r="T1960" i="2" s="1"/>
  <c r="M1960" i="2"/>
  <c r="N1960" i="2" s="1"/>
  <c r="P1956" i="2"/>
  <c r="Q1956" i="2" s="1"/>
  <c r="V1956" i="2"/>
  <c r="W1956" i="2" s="1"/>
  <c r="S1956" i="2"/>
  <c r="T1956" i="2" s="1"/>
  <c r="M1956" i="2"/>
  <c r="N1956" i="2" s="1"/>
  <c r="P1952" i="2"/>
  <c r="Q1952" i="2" s="1"/>
  <c r="V1952" i="2"/>
  <c r="W1952" i="2" s="1"/>
  <c r="S1952" i="2"/>
  <c r="T1952" i="2" s="1"/>
  <c r="M1952" i="2"/>
  <c r="N1952" i="2" s="1"/>
  <c r="P1948" i="2"/>
  <c r="Q1948" i="2" s="1"/>
  <c r="S1948" i="2"/>
  <c r="T1948" i="2" s="1"/>
  <c r="V1948" i="2"/>
  <c r="W1948" i="2" s="1"/>
  <c r="M1948" i="2"/>
  <c r="N1948" i="2" s="1"/>
  <c r="P1944" i="2"/>
  <c r="Q1944" i="2" s="1"/>
  <c r="S1944" i="2"/>
  <c r="T1944" i="2" s="1"/>
  <c r="V1944" i="2"/>
  <c r="W1944" i="2" s="1"/>
  <c r="M1944" i="2"/>
  <c r="N1944" i="2" s="1"/>
  <c r="P1940" i="2"/>
  <c r="Q1940" i="2" s="1"/>
  <c r="V1940" i="2"/>
  <c r="W1940" i="2" s="1"/>
  <c r="S1940" i="2"/>
  <c r="T1940" i="2" s="1"/>
  <c r="M1940" i="2"/>
  <c r="N1940" i="2" s="1"/>
  <c r="P1936" i="2"/>
  <c r="Q1936" i="2" s="1"/>
  <c r="V1936" i="2"/>
  <c r="W1936" i="2" s="1"/>
  <c r="S1936" i="2"/>
  <c r="T1936" i="2" s="1"/>
  <c r="M1936" i="2"/>
  <c r="N1936" i="2" s="1"/>
  <c r="P1932" i="2"/>
  <c r="Q1932" i="2" s="1"/>
  <c r="V1932" i="2"/>
  <c r="W1932" i="2" s="1"/>
  <c r="S1932" i="2"/>
  <c r="T1932" i="2" s="1"/>
  <c r="M1932" i="2"/>
  <c r="N1932" i="2" s="1"/>
  <c r="P1928" i="2"/>
  <c r="Q1928" i="2" s="1"/>
  <c r="V1928" i="2"/>
  <c r="W1928" i="2" s="1"/>
  <c r="S1928" i="2"/>
  <c r="T1928" i="2" s="1"/>
  <c r="M1928" i="2"/>
  <c r="N1928" i="2" s="1"/>
  <c r="P1924" i="2"/>
  <c r="Q1924" i="2" s="1"/>
  <c r="V1924" i="2"/>
  <c r="W1924" i="2" s="1"/>
  <c r="S1924" i="2"/>
  <c r="T1924" i="2" s="1"/>
  <c r="M1924" i="2"/>
  <c r="N1924" i="2" s="1"/>
  <c r="P1920" i="2"/>
  <c r="Q1920" i="2" s="1"/>
  <c r="V1920" i="2"/>
  <c r="W1920" i="2" s="1"/>
  <c r="S1920" i="2"/>
  <c r="T1920" i="2" s="1"/>
  <c r="M1920" i="2"/>
  <c r="N1920" i="2" s="1"/>
  <c r="P1916" i="2"/>
  <c r="Q1916" i="2" s="1"/>
  <c r="V1916" i="2"/>
  <c r="W1916" i="2" s="1"/>
  <c r="M1916" i="2"/>
  <c r="N1916" i="2" s="1"/>
  <c r="S1916" i="2"/>
  <c r="T1916" i="2" s="1"/>
  <c r="P1912" i="2"/>
  <c r="Q1912" i="2" s="1"/>
  <c r="S1912" i="2"/>
  <c r="T1912" i="2" s="1"/>
  <c r="V1912" i="2"/>
  <c r="W1912" i="2" s="1"/>
  <c r="M1912" i="2"/>
  <c r="N1912" i="2" s="1"/>
  <c r="P1908" i="2"/>
  <c r="Q1908" i="2" s="1"/>
  <c r="S1908" i="2"/>
  <c r="T1908" i="2" s="1"/>
  <c r="V1908" i="2"/>
  <c r="W1908" i="2" s="1"/>
  <c r="M1908" i="2"/>
  <c r="N1908" i="2" s="1"/>
  <c r="P1904" i="2"/>
  <c r="Q1904" i="2" s="1"/>
  <c r="S1904" i="2"/>
  <c r="T1904" i="2" s="1"/>
  <c r="V1904" i="2"/>
  <c r="W1904" i="2" s="1"/>
  <c r="M1904" i="2"/>
  <c r="N1904" i="2" s="1"/>
  <c r="P1900" i="2"/>
  <c r="Q1900" i="2" s="1"/>
  <c r="S1900" i="2"/>
  <c r="T1900" i="2" s="1"/>
  <c r="V1900" i="2"/>
  <c r="W1900" i="2" s="1"/>
  <c r="M1900" i="2"/>
  <c r="N1900" i="2" s="1"/>
  <c r="P1896" i="2"/>
  <c r="Q1896" i="2" s="1"/>
  <c r="S1896" i="2"/>
  <c r="T1896" i="2" s="1"/>
  <c r="V1896" i="2"/>
  <c r="W1896" i="2" s="1"/>
  <c r="M1896" i="2"/>
  <c r="N1896" i="2" s="1"/>
  <c r="P1892" i="2"/>
  <c r="Q1892" i="2" s="1"/>
  <c r="S1892" i="2"/>
  <c r="T1892" i="2" s="1"/>
  <c r="V1892" i="2"/>
  <c r="W1892" i="2" s="1"/>
  <c r="M1892" i="2"/>
  <c r="N1892" i="2" s="1"/>
  <c r="P1888" i="2"/>
  <c r="Q1888" i="2" s="1"/>
  <c r="S1888" i="2"/>
  <c r="T1888" i="2" s="1"/>
  <c r="V1888" i="2"/>
  <c r="W1888" i="2" s="1"/>
  <c r="M1888" i="2"/>
  <c r="N1888" i="2" s="1"/>
  <c r="P1884" i="2"/>
  <c r="Q1884" i="2" s="1"/>
  <c r="S1884" i="2"/>
  <c r="T1884" i="2" s="1"/>
  <c r="V1884" i="2"/>
  <c r="W1884" i="2" s="1"/>
  <c r="M1884" i="2"/>
  <c r="N1884" i="2" s="1"/>
  <c r="P1880" i="2"/>
  <c r="Q1880" i="2" s="1"/>
  <c r="S1880" i="2"/>
  <c r="T1880" i="2" s="1"/>
  <c r="V1880" i="2"/>
  <c r="W1880" i="2" s="1"/>
  <c r="M1880" i="2"/>
  <c r="N1880" i="2" s="1"/>
  <c r="P1876" i="2"/>
  <c r="Q1876" i="2" s="1"/>
  <c r="S1876" i="2"/>
  <c r="T1876" i="2" s="1"/>
  <c r="V1876" i="2"/>
  <c r="W1876" i="2" s="1"/>
  <c r="M1876" i="2"/>
  <c r="N1876" i="2" s="1"/>
  <c r="P1872" i="2"/>
  <c r="Q1872" i="2" s="1"/>
  <c r="S1872" i="2"/>
  <c r="T1872" i="2" s="1"/>
  <c r="V1872" i="2"/>
  <c r="W1872" i="2" s="1"/>
  <c r="M1872" i="2"/>
  <c r="N1872" i="2" s="1"/>
  <c r="P1868" i="2"/>
  <c r="Q1868" i="2" s="1"/>
  <c r="S1868" i="2"/>
  <c r="T1868" i="2" s="1"/>
  <c r="V1868" i="2"/>
  <c r="W1868" i="2" s="1"/>
  <c r="M1868" i="2"/>
  <c r="N1868" i="2" s="1"/>
  <c r="P1864" i="2"/>
  <c r="Q1864" i="2" s="1"/>
  <c r="S1864" i="2"/>
  <c r="T1864" i="2" s="1"/>
  <c r="V1864" i="2"/>
  <c r="W1864" i="2" s="1"/>
  <c r="M1864" i="2"/>
  <c r="N1864" i="2" s="1"/>
  <c r="P1860" i="2"/>
  <c r="Q1860" i="2" s="1"/>
  <c r="S1860" i="2"/>
  <c r="T1860" i="2" s="1"/>
  <c r="V1860" i="2"/>
  <c r="W1860" i="2" s="1"/>
  <c r="M1860" i="2"/>
  <c r="N1860" i="2" s="1"/>
  <c r="P1856" i="2"/>
  <c r="Q1856" i="2" s="1"/>
  <c r="S1856" i="2"/>
  <c r="T1856" i="2" s="1"/>
  <c r="V1856" i="2"/>
  <c r="W1856" i="2" s="1"/>
  <c r="M1856" i="2"/>
  <c r="N1856" i="2" s="1"/>
  <c r="P1852" i="2"/>
  <c r="Q1852" i="2" s="1"/>
  <c r="S1852" i="2"/>
  <c r="T1852" i="2" s="1"/>
  <c r="M1852" i="2"/>
  <c r="N1852" i="2" s="1"/>
  <c r="V1852" i="2"/>
  <c r="W1852" i="2" s="1"/>
  <c r="P1848" i="2"/>
  <c r="Q1848" i="2" s="1"/>
  <c r="S1848" i="2"/>
  <c r="T1848" i="2" s="1"/>
  <c r="V1848" i="2"/>
  <c r="W1848" i="2" s="1"/>
  <c r="M1848" i="2"/>
  <c r="N1848" i="2" s="1"/>
  <c r="P1844" i="2"/>
  <c r="Q1844" i="2" s="1"/>
  <c r="S1844" i="2"/>
  <c r="T1844" i="2" s="1"/>
  <c r="V1844" i="2"/>
  <c r="W1844" i="2" s="1"/>
  <c r="M1844" i="2"/>
  <c r="N1844" i="2" s="1"/>
  <c r="P1840" i="2"/>
  <c r="Q1840" i="2" s="1"/>
  <c r="S1840" i="2"/>
  <c r="T1840" i="2" s="1"/>
  <c r="V1840" i="2"/>
  <c r="W1840" i="2" s="1"/>
  <c r="M1840" i="2"/>
  <c r="N1840" i="2" s="1"/>
  <c r="P1836" i="2"/>
  <c r="Q1836" i="2" s="1"/>
  <c r="S1836" i="2"/>
  <c r="T1836" i="2" s="1"/>
  <c r="V1836" i="2"/>
  <c r="W1836" i="2" s="1"/>
  <c r="M1836" i="2"/>
  <c r="N1836" i="2" s="1"/>
  <c r="P1832" i="2"/>
  <c r="Q1832" i="2" s="1"/>
  <c r="S1832" i="2"/>
  <c r="T1832" i="2" s="1"/>
  <c r="V1832" i="2"/>
  <c r="W1832" i="2" s="1"/>
  <c r="M1832" i="2"/>
  <c r="N1832" i="2" s="1"/>
  <c r="P1828" i="2"/>
  <c r="Q1828" i="2" s="1"/>
  <c r="S1828" i="2"/>
  <c r="T1828" i="2" s="1"/>
  <c r="V1828" i="2"/>
  <c r="W1828" i="2" s="1"/>
  <c r="M1828" i="2"/>
  <c r="N1828" i="2" s="1"/>
  <c r="P1824" i="2"/>
  <c r="Q1824" i="2" s="1"/>
  <c r="S1824" i="2"/>
  <c r="T1824" i="2" s="1"/>
  <c r="V1824" i="2"/>
  <c r="W1824" i="2" s="1"/>
  <c r="M1824" i="2"/>
  <c r="N1824" i="2" s="1"/>
  <c r="P1820" i="2"/>
  <c r="Q1820" i="2" s="1"/>
  <c r="S1820" i="2"/>
  <c r="T1820" i="2" s="1"/>
  <c r="V1820" i="2"/>
  <c r="W1820" i="2" s="1"/>
  <c r="M1820" i="2"/>
  <c r="N1820" i="2" s="1"/>
  <c r="P1816" i="2"/>
  <c r="Q1816" i="2" s="1"/>
  <c r="S1816" i="2"/>
  <c r="T1816" i="2" s="1"/>
  <c r="V1816" i="2"/>
  <c r="W1816" i="2" s="1"/>
  <c r="M1816" i="2"/>
  <c r="N1816" i="2" s="1"/>
  <c r="P1812" i="2"/>
  <c r="Q1812" i="2" s="1"/>
  <c r="S1812" i="2"/>
  <c r="T1812" i="2" s="1"/>
  <c r="V1812" i="2"/>
  <c r="W1812" i="2" s="1"/>
  <c r="M1812" i="2"/>
  <c r="N1812" i="2" s="1"/>
  <c r="P1808" i="2"/>
  <c r="Q1808" i="2" s="1"/>
  <c r="S1808" i="2"/>
  <c r="T1808" i="2" s="1"/>
  <c r="V1808" i="2"/>
  <c r="W1808" i="2" s="1"/>
  <c r="M1808" i="2"/>
  <c r="N1808" i="2" s="1"/>
  <c r="P1804" i="2"/>
  <c r="Q1804" i="2" s="1"/>
  <c r="S1804" i="2"/>
  <c r="T1804" i="2" s="1"/>
  <c r="V1804" i="2"/>
  <c r="W1804" i="2" s="1"/>
  <c r="M1804" i="2"/>
  <c r="N1804" i="2" s="1"/>
  <c r="P1800" i="2"/>
  <c r="Q1800" i="2" s="1"/>
  <c r="S1800" i="2"/>
  <c r="T1800" i="2" s="1"/>
  <c r="V1800" i="2"/>
  <c r="W1800" i="2" s="1"/>
  <c r="M1800" i="2"/>
  <c r="N1800" i="2" s="1"/>
  <c r="P1796" i="2"/>
  <c r="Q1796" i="2" s="1"/>
  <c r="S1796" i="2"/>
  <c r="T1796" i="2" s="1"/>
  <c r="V1796" i="2"/>
  <c r="W1796" i="2" s="1"/>
  <c r="M1796" i="2"/>
  <c r="N1796" i="2" s="1"/>
  <c r="P1792" i="2"/>
  <c r="Q1792" i="2" s="1"/>
  <c r="S1792" i="2"/>
  <c r="T1792" i="2" s="1"/>
  <c r="V1792" i="2"/>
  <c r="W1792" i="2" s="1"/>
  <c r="M1792" i="2"/>
  <c r="N1792" i="2" s="1"/>
  <c r="P1788" i="2"/>
  <c r="Q1788" i="2" s="1"/>
  <c r="S1788" i="2"/>
  <c r="T1788" i="2" s="1"/>
  <c r="M1788" i="2"/>
  <c r="N1788" i="2" s="1"/>
  <c r="V1788" i="2"/>
  <c r="W1788" i="2" s="1"/>
  <c r="P1784" i="2"/>
  <c r="Q1784" i="2" s="1"/>
  <c r="S1784" i="2"/>
  <c r="T1784" i="2" s="1"/>
  <c r="V1784" i="2"/>
  <c r="W1784" i="2" s="1"/>
  <c r="M1784" i="2"/>
  <c r="N1784" i="2" s="1"/>
  <c r="P1780" i="2"/>
  <c r="Q1780" i="2" s="1"/>
  <c r="S1780" i="2"/>
  <c r="T1780" i="2" s="1"/>
  <c r="V1780" i="2"/>
  <c r="W1780" i="2" s="1"/>
  <c r="M1780" i="2"/>
  <c r="N1780" i="2" s="1"/>
  <c r="P1776" i="2"/>
  <c r="Q1776" i="2" s="1"/>
  <c r="S1776" i="2"/>
  <c r="T1776" i="2" s="1"/>
  <c r="V1776" i="2"/>
  <c r="W1776" i="2" s="1"/>
  <c r="M1776" i="2"/>
  <c r="N1776" i="2" s="1"/>
  <c r="P1772" i="2"/>
  <c r="Q1772" i="2" s="1"/>
  <c r="S1772" i="2"/>
  <c r="T1772" i="2" s="1"/>
  <c r="V1772" i="2"/>
  <c r="W1772" i="2" s="1"/>
  <c r="M1772" i="2"/>
  <c r="N1772" i="2" s="1"/>
  <c r="P1768" i="2"/>
  <c r="Q1768" i="2" s="1"/>
  <c r="S1768" i="2"/>
  <c r="T1768" i="2" s="1"/>
  <c r="V1768" i="2"/>
  <c r="W1768" i="2" s="1"/>
  <c r="M1768" i="2"/>
  <c r="N1768" i="2" s="1"/>
  <c r="P1764" i="2"/>
  <c r="Q1764" i="2" s="1"/>
  <c r="S1764" i="2"/>
  <c r="T1764" i="2" s="1"/>
  <c r="V1764" i="2"/>
  <c r="W1764" i="2" s="1"/>
  <c r="M1764" i="2"/>
  <c r="N1764" i="2" s="1"/>
  <c r="P1760" i="2"/>
  <c r="Q1760" i="2" s="1"/>
  <c r="S1760" i="2"/>
  <c r="T1760" i="2" s="1"/>
  <c r="V1760" i="2"/>
  <c r="W1760" i="2" s="1"/>
  <c r="M1760" i="2"/>
  <c r="N1760" i="2" s="1"/>
  <c r="P1756" i="2"/>
  <c r="Q1756" i="2" s="1"/>
  <c r="S1756" i="2"/>
  <c r="T1756" i="2" s="1"/>
  <c r="V1756" i="2"/>
  <c r="W1756" i="2" s="1"/>
  <c r="M1756" i="2"/>
  <c r="N1756" i="2" s="1"/>
  <c r="P1752" i="2"/>
  <c r="Q1752" i="2" s="1"/>
  <c r="S1752" i="2"/>
  <c r="T1752" i="2" s="1"/>
  <c r="V1752" i="2"/>
  <c r="W1752" i="2" s="1"/>
  <c r="M1752" i="2"/>
  <c r="N1752" i="2" s="1"/>
  <c r="P1748" i="2"/>
  <c r="Q1748" i="2" s="1"/>
  <c r="S1748" i="2"/>
  <c r="T1748" i="2" s="1"/>
  <c r="V1748" i="2"/>
  <c r="W1748" i="2" s="1"/>
  <c r="M1748" i="2"/>
  <c r="N1748" i="2" s="1"/>
  <c r="P1744" i="2"/>
  <c r="Q1744" i="2" s="1"/>
  <c r="S1744" i="2"/>
  <c r="T1744" i="2" s="1"/>
  <c r="V1744" i="2"/>
  <c r="W1744" i="2" s="1"/>
  <c r="M1744" i="2"/>
  <c r="N1744" i="2" s="1"/>
  <c r="P1740" i="2"/>
  <c r="Q1740" i="2" s="1"/>
  <c r="S1740" i="2"/>
  <c r="T1740" i="2" s="1"/>
  <c r="V1740" i="2"/>
  <c r="W1740" i="2" s="1"/>
  <c r="M1740" i="2"/>
  <c r="N1740" i="2" s="1"/>
  <c r="P1736" i="2"/>
  <c r="Q1736" i="2" s="1"/>
  <c r="S1736" i="2"/>
  <c r="T1736" i="2" s="1"/>
  <c r="V1736" i="2"/>
  <c r="W1736" i="2" s="1"/>
  <c r="M1736" i="2"/>
  <c r="N1736" i="2" s="1"/>
  <c r="P1732" i="2"/>
  <c r="Q1732" i="2" s="1"/>
  <c r="S1732" i="2"/>
  <c r="T1732" i="2" s="1"/>
  <c r="V1732" i="2"/>
  <c r="W1732" i="2" s="1"/>
  <c r="M1732" i="2"/>
  <c r="N1732" i="2" s="1"/>
  <c r="P1728" i="2"/>
  <c r="Q1728" i="2" s="1"/>
  <c r="S1728" i="2"/>
  <c r="T1728" i="2" s="1"/>
  <c r="V1728" i="2"/>
  <c r="W1728" i="2" s="1"/>
  <c r="M1728" i="2"/>
  <c r="N1728" i="2" s="1"/>
  <c r="P1724" i="2"/>
  <c r="Q1724" i="2" s="1"/>
  <c r="S1724" i="2"/>
  <c r="T1724" i="2" s="1"/>
  <c r="M1724" i="2"/>
  <c r="N1724" i="2" s="1"/>
  <c r="V1724" i="2"/>
  <c r="W1724" i="2" s="1"/>
  <c r="P1720" i="2"/>
  <c r="Q1720" i="2" s="1"/>
  <c r="S1720" i="2"/>
  <c r="T1720" i="2" s="1"/>
  <c r="V1720" i="2"/>
  <c r="W1720" i="2" s="1"/>
  <c r="M1720" i="2"/>
  <c r="N1720" i="2" s="1"/>
  <c r="P1716" i="2"/>
  <c r="Q1716" i="2" s="1"/>
  <c r="S1716" i="2"/>
  <c r="T1716" i="2" s="1"/>
  <c r="V1716" i="2"/>
  <c r="W1716" i="2" s="1"/>
  <c r="M1716" i="2"/>
  <c r="N1716" i="2" s="1"/>
  <c r="P1712" i="2"/>
  <c r="Q1712" i="2" s="1"/>
  <c r="S1712" i="2"/>
  <c r="T1712" i="2" s="1"/>
  <c r="V1712" i="2"/>
  <c r="W1712" i="2" s="1"/>
  <c r="M1712" i="2"/>
  <c r="N1712" i="2" s="1"/>
  <c r="P1708" i="2"/>
  <c r="Q1708" i="2" s="1"/>
  <c r="S1708" i="2"/>
  <c r="T1708" i="2" s="1"/>
  <c r="M1708" i="2"/>
  <c r="N1708" i="2" s="1"/>
  <c r="V1708" i="2"/>
  <c r="W1708" i="2" s="1"/>
  <c r="P1704" i="2"/>
  <c r="Q1704" i="2" s="1"/>
  <c r="S1704" i="2"/>
  <c r="T1704" i="2" s="1"/>
  <c r="V1704" i="2"/>
  <c r="W1704" i="2" s="1"/>
  <c r="M1704" i="2"/>
  <c r="N1704" i="2" s="1"/>
  <c r="P1700" i="2"/>
  <c r="Q1700" i="2" s="1"/>
  <c r="S1700" i="2"/>
  <c r="T1700" i="2" s="1"/>
  <c r="V1700" i="2"/>
  <c r="W1700" i="2" s="1"/>
  <c r="M1700" i="2"/>
  <c r="N1700" i="2" s="1"/>
  <c r="P1696" i="2"/>
  <c r="Q1696" i="2" s="1"/>
  <c r="S1696" i="2"/>
  <c r="T1696" i="2" s="1"/>
  <c r="V1696" i="2"/>
  <c r="W1696" i="2" s="1"/>
  <c r="M1696" i="2"/>
  <c r="N1696" i="2" s="1"/>
  <c r="P1692" i="2"/>
  <c r="Q1692" i="2" s="1"/>
  <c r="S1692" i="2"/>
  <c r="T1692" i="2" s="1"/>
  <c r="V1692" i="2"/>
  <c r="W1692" i="2" s="1"/>
  <c r="M1692" i="2"/>
  <c r="N1692" i="2" s="1"/>
  <c r="P1688" i="2"/>
  <c r="Q1688" i="2" s="1"/>
  <c r="S1688" i="2"/>
  <c r="T1688" i="2" s="1"/>
  <c r="V1688" i="2"/>
  <c r="W1688" i="2" s="1"/>
  <c r="M1688" i="2"/>
  <c r="N1688" i="2" s="1"/>
  <c r="P1684" i="2"/>
  <c r="Q1684" i="2" s="1"/>
  <c r="S1684" i="2"/>
  <c r="T1684" i="2" s="1"/>
  <c r="V1684" i="2"/>
  <c r="W1684" i="2" s="1"/>
  <c r="M1684" i="2"/>
  <c r="N1684" i="2" s="1"/>
  <c r="P1680" i="2"/>
  <c r="Q1680" i="2" s="1"/>
  <c r="S1680" i="2"/>
  <c r="T1680" i="2" s="1"/>
  <c r="V1680" i="2"/>
  <c r="W1680" i="2" s="1"/>
  <c r="M1680" i="2"/>
  <c r="N1680" i="2" s="1"/>
  <c r="P1676" i="2"/>
  <c r="Q1676" i="2" s="1"/>
  <c r="S1676" i="2"/>
  <c r="T1676" i="2" s="1"/>
  <c r="V1676" i="2"/>
  <c r="W1676" i="2" s="1"/>
  <c r="M1676" i="2"/>
  <c r="N1676" i="2" s="1"/>
  <c r="P1672" i="2"/>
  <c r="Q1672" i="2" s="1"/>
  <c r="S1672" i="2"/>
  <c r="T1672" i="2" s="1"/>
  <c r="V1672" i="2"/>
  <c r="W1672" i="2" s="1"/>
  <c r="M1672" i="2"/>
  <c r="N1672" i="2" s="1"/>
  <c r="P1668" i="2"/>
  <c r="Q1668" i="2" s="1"/>
  <c r="S1668" i="2"/>
  <c r="T1668" i="2" s="1"/>
  <c r="V1668" i="2"/>
  <c r="W1668" i="2" s="1"/>
  <c r="M1668" i="2"/>
  <c r="N1668" i="2" s="1"/>
  <c r="P1664" i="2"/>
  <c r="Q1664" i="2" s="1"/>
  <c r="S1664" i="2"/>
  <c r="T1664" i="2" s="1"/>
  <c r="V1664" i="2"/>
  <c r="W1664" i="2" s="1"/>
  <c r="M1664" i="2"/>
  <c r="N1664" i="2" s="1"/>
  <c r="P1660" i="2"/>
  <c r="Q1660" i="2" s="1"/>
  <c r="S1660" i="2"/>
  <c r="T1660" i="2" s="1"/>
  <c r="V1660" i="2"/>
  <c r="W1660" i="2" s="1"/>
  <c r="M1660" i="2"/>
  <c r="N1660" i="2" s="1"/>
  <c r="P1656" i="2"/>
  <c r="Q1656" i="2" s="1"/>
  <c r="S1656" i="2"/>
  <c r="T1656" i="2" s="1"/>
  <c r="V1656" i="2"/>
  <c r="W1656" i="2" s="1"/>
  <c r="M1656" i="2"/>
  <c r="N1656" i="2" s="1"/>
  <c r="P1652" i="2"/>
  <c r="Q1652" i="2" s="1"/>
  <c r="S1652" i="2"/>
  <c r="T1652" i="2" s="1"/>
  <c r="V1652" i="2"/>
  <c r="W1652" i="2" s="1"/>
  <c r="M1652" i="2"/>
  <c r="N1652" i="2" s="1"/>
  <c r="P1648" i="2"/>
  <c r="Q1648" i="2" s="1"/>
  <c r="S1648" i="2"/>
  <c r="T1648" i="2" s="1"/>
  <c r="V1648" i="2"/>
  <c r="W1648" i="2" s="1"/>
  <c r="M1648" i="2"/>
  <c r="N1648" i="2" s="1"/>
  <c r="P1644" i="2"/>
  <c r="Q1644" i="2" s="1"/>
  <c r="S1644" i="2"/>
  <c r="T1644" i="2" s="1"/>
  <c r="V1644" i="2"/>
  <c r="W1644" i="2" s="1"/>
  <c r="M1644" i="2"/>
  <c r="N1644" i="2" s="1"/>
  <c r="P1640" i="2"/>
  <c r="Q1640" i="2" s="1"/>
  <c r="S1640" i="2"/>
  <c r="T1640" i="2" s="1"/>
  <c r="V1640" i="2"/>
  <c r="W1640" i="2" s="1"/>
  <c r="M1640" i="2"/>
  <c r="N1640" i="2" s="1"/>
  <c r="P1636" i="2"/>
  <c r="Q1636" i="2" s="1"/>
  <c r="S1636" i="2"/>
  <c r="T1636" i="2" s="1"/>
  <c r="V1636" i="2"/>
  <c r="W1636" i="2" s="1"/>
  <c r="M1636" i="2"/>
  <c r="N1636" i="2" s="1"/>
  <c r="P1632" i="2"/>
  <c r="Q1632" i="2" s="1"/>
  <c r="S1632" i="2"/>
  <c r="T1632" i="2" s="1"/>
  <c r="V1632" i="2"/>
  <c r="W1632" i="2" s="1"/>
  <c r="M1632" i="2"/>
  <c r="N1632" i="2" s="1"/>
  <c r="P1628" i="2"/>
  <c r="Q1628" i="2" s="1"/>
  <c r="S1628" i="2"/>
  <c r="T1628" i="2" s="1"/>
  <c r="V1628" i="2"/>
  <c r="W1628" i="2" s="1"/>
  <c r="M1628" i="2"/>
  <c r="N1628" i="2" s="1"/>
  <c r="P1624" i="2"/>
  <c r="Q1624" i="2" s="1"/>
  <c r="S1624" i="2"/>
  <c r="T1624" i="2" s="1"/>
  <c r="V1624" i="2"/>
  <c r="W1624" i="2" s="1"/>
  <c r="M1624" i="2"/>
  <c r="N1624" i="2" s="1"/>
  <c r="P1620" i="2"/>
  <c r="Q1620" i="2" s="1"/>
  <c r="S1620" i="2"/>
  <c r="T1620" i="2" s="1"/>
  <c r="V1620" i="2"/>
  <c r="W1620" i="2" s="1"/>
  <c r="M1620" i="2"/>
  <c r="N1620" i="2" s="1"/>
  <c r="P1616" i="2"/>
  <c r="Q1616" i="2" s="1"/>
  <c r="S1616" i="2"/>
  <c r="T1616" i="2" s="1"/>
  <c r="V1616" i="2"/>
  <c r="W1616" i="2" s="1"/>
  <c r="M1616" i="2"/>
  <c r="N1616" i="2" s="1"/>
  <c r="P1612" i="2"/>
  <c r="Q1612" i="2" s="1"/>
  <c r="S1612" i="2"/>
  <c r="T1612" i="2" s="1"/>
  <c r="V1612" i="2"/>
  <c r="W1612" i="2" s="1"/>
  <c r="M1612" i="2"/>
  <c r="N1612" i="2" s="1"/>
  <c r="P1608" i="2"/>
  <c r="Q1608" i="2" s="1"/>
  <c r="S1608" i="2"/>
  <c r="T1608" i="2" s="1"/>
  <c r="V1608" i="2"/>
  <c r="W1608" i="2" s="1"/>
  <c r="M1608" i="2"/>
  <c r="N1608" i="2" s="1"/>
  <c r="P1604" i="2"/>
  <c r="Q1604" i="2" s="1"/>
  <c r="S1604" i="2"/>
  <c r="T1604" i="2" s="1"/>
  <c r="V1604" i="2"/>
  <c r="W1604" i="2" s="1"/>
  <c r="M1604" i="2"/>
  <c r="N1604" i="2" s="1"/>
  <c r="P1600" i="2"/>
  <c r="Q1600" i="2" s="1"/>
  <c r="V1600" i="2"/>
  <c r="W1600" i="2" s="1"/>
  <c r="S1600" i="2"/>
  <c r="T1600" i="2" s="1"/>
  <c r="M1600" i="2"/>
  <c r="N1600" i="2" s="1"/>
  <c r="P1596" i="2"/>
  <c r="Q1596" i="2" s="1"/>
  <c r="V1596" i="2"/>
  <c r="W1596" i="2" s="1"/>
  <c r="S1596" i="2"/>
  <c r="T1596" i="2" s="1"/>
  <c r="M1596" i="2"/>
  <c r="N1596" i="2" s="1"/>
  <c r="P1592" i="2"/>
  <c r="Q1592" i="2" s="1"/>
  <c r="V1592" i="2"/>
  <c r="W1592" i="2" s="1"/>
  <c r="S1592" i="2"/>
  <c r="T1592" i="2" s="1"/>
  <c r="M1592" i="2"/>
  <c r="N1592" i="2" s="1"/>
  <c r="P1588" i="2"/>
  <c r="Q1588" i="2" s="1"/>
  <c r="V1588" i="2"/>
  <c r="W1588" i="2" s="1"/>
  <c r="S1588" i="2"/>
  <c r="T1588" i="2" s="1"/>
  <c r="M1588" i="2"/>
  <c r="N1588" i="2" s="1"/>
  <c r="P1584" i="2"/>
  <c r="Q1584" i="2" s="1"/>
  <c r="V1584" i="2"/>
  <c r="W1584" i="2" s="1"/>
  <c r="S1584" i="2"/>
  <c r="T1584" i="2" s="1"/>
  <c r="M1584" i="2"/>
  <c r="N1584" i="2" s="1"/>
  <c r="P1580" i="2"/>
  <c r="Q1580" i="2" s="1"/>
  <c r="V1580" i="2"/>
  <c r="W1580" i="2" s="1"/>
  <c r="S1580" i="2"/>
  <c r="T1580" i="2" s="1"/>
  <c r="M1580" i="2"/>
  <c r="N1580" i="2" s="1"/>
  <c r="P1576" i="2"/>
  <c r="Q1576" i="2" s="1"/>
  <c r="V1576" i="2"/>
  <c r="W1576" i="2" s="1"/>
  <c r="S1576" i="2"/>
  <c r="T1576" i="2" s="1"/>
  <c r="M1576" i="2"/>
  <c r="N1576" i="2" s="1"/>
  <c r="P1572" i="2"/>
  <c r="Q1572" i="2" s="1"/>
  <c r="V1572" i="2"/>
  <c r="W1572" i="2" s="1"/>
  <c r="S1572" i="2"/>
  <c r="T1572" i="2" s="1"/>
  <c r="M1572" i="2"/>
  <c r="N1572" i="2" s="1"/>
  <c r="P1568" i="2"/>
  <c r="Q1568" i="2" s="1"/>
  <c r="V1568" i="2"/>
  <c r="W1568" i="2" s="1"/>
  <c r="S1568" i="2"/>
  <c r="T1568" i="2" s="1"/>
  <c r="M1568" i="2"/>
  <c r="N1568" i="2" s="1"/>
  <c r="P1564" i="2"/>
  <c r="Q1564" i="2" s="1"/>
  <c r="V1564" i="2"/>
  <c r="W1564" i="2" s="1"/>
  <c r="S1564" i="2"/>
  <c r="T1564" i="2" s="1"/>
  <c r="M1564" i="2"/>
  <c r="N1564" i="2" s="1"/>
  <c r="P1560" i="2"/>
  <c r="Q1560" i="2" s="1"/>
  <c r="V1560" i="2"/>
  <c r="W1560" i="2" s="1"/>
  <c r="S1560" i="2"/>
  <c r="T1560" i="2" s="1"/>
  <c r="M1560" i="2"/>
  <c r="N1560" i="2" s="1"/>
  <c r="P1556" i="2"/>
  <c r="Q1556" i="2" s="1"/>
  <c r="V1556" i="2"/>
  <c r="W1556" i="2" s="1"/>
  <c r="S1556" i="2"/>
  <c r="T1556" i="2" s="1"/>
  <c r="M1556" i="2"/>
  <c r="N1556" i="2" s="1"/>
  <c r="P1552" i="2"/>
  <c r="Q1552" i="2" s="1"/>
  <c r="V1552" i="2"/>
  <c r="W1552" i="2" s="1"/>
  <c r="S1552" i="2"/>
  <c r="T1552" i="2" s="1"/>
  <c r="M1552" i="2"/>
  <c r="N1552" i="2" s="1"/>
  <c r="P1548" i="2"/>
  <c r="Q1548" i="2" s="1"/>
  <c r="V1548" i="2"/>
  <c r="W1548" i="2" s="1"/>
  <c r="S1548" i="2"/>
  <c r="T1548" i="2" s="1"/>
  <c r="M1548" i="2"/>
  <c r="N1548" i="2" s="1"/>
  <c r="P1544" i="2"/>
  <c r="Q1544" i="2" s="1"/>
  <c r="V1544" i="2"/>
  <c r="W1544" i="2" s="1"/>
  <c r="S1544" i="2"/>
  <c r="T1544" i="2" s="1"/>
  <c r="M1544" i="2"/>
  <c r="N1544" i="2" s="1"/>
  <c r="P1540" i="2"/>
  <c r="Q1540" i="2" s="1"/>
  <c r="V1540" i="2"/>
  <c r="W1540" i="2" s="1"/>
  <c r="S1540" i="2"/>
  <c r="T1540" i="2" s="1"/>
  <c r="M1540" i="2"/>
  <c r="N1540" i="2" s="1"/>
  <c r="P1536" i="2"/>
  <c r="Q1536" i="2" s="1"/>
  <c r="V1536" i="2"/>
  <c r="W1536" i="2" s="1"/>
  <c r="S1536" i="2"/>
  <c r="T1536" i="2" s="1"/>
  <c r="M1536" i="2"/>
  <c r="N1536" i="2" s="1"/>
  <c r="P1532" i="2"/>
  <c r="Q1532" i="2" s="1"/>
  <c r="V1532" i="2"/>
  <c r="W1532" i="2" s="1"/>
  <c r="S1532" i="2"/>
  <c r="T1532" i="2" s="1"/>
  <c r="M1532" i="2"/>
  <c r="N1532" i="2" s="1"/>
  <c r="P1528" i="2"/>
  <c r="Q1528" i="2" s="1"/>
  <c r="V1528" i="2"/>
  <c r="W1528" i="2" s="1"/>
  <c r="S1528" i="2"/>
  <c r="T1528" i="2" s="1"/>
  <c r="M1528" i="2"/>
  <c r="N1528" i="2" s="1"/>
  <c r="P1525" i="2"/>
  <c r="Q1525" i="2" s="1"/>
  <c r="V1525" i="2"/>
  <c r="W1525" i="2" s="1"/>
  <c r="S1525" i="2"/>
  <c r="T1525" i="2" s="1"/>
  <c r="M1525" i="2"/>
  <c r="N1525" i="2" s="1"/>
  <c r="P1521" i="2"/>
  <c r="Q1521" i="2" s="1"/>
  <c r="V1521" i="2"/>
  <c r="W1521" i="2" s="1"/>
  <c r="S1521" i="2"/>
  <c r="T1521" i="2" s="1"/>
  <c r="M1521" i="2"/>
  <c r="N1521" i="2" s="1"/>
  <c r="P1517" i="2"/>
  <c r="Q1517" i="2" s="1"/>
  <c r="V1517" i="2"/>
  <c r="W1517" i="2" s="1"/>
  <c r="S1517" i="2"/>
  <c r="T1517" i="2" s="1"/>
  <c r="M1517" i="2"/>
  <c r="N1517" i="2" s="1"/>
  <c r="P1513" i="2"/>
  <c r="Q1513" i="2" s="1"/>
  <c r="V1513" i="2"/>
  <c r="W1513" i="2" s="1"/>
  <c r="S1513" i="2"/>
  <c r="T1513" i="2" s="1"/>
  <c r="M1513" i="2"/>
  <c r="N1513" i="2" s="1"/>
  <c r="P1509" i="2"/>
  <c r="Q1509" i="2" s="1"/>
  <c r="V1509" i="2"/>
  <c r="W1509" i="2" s="1"/>
  <c r="S1509" i="2"/>
  <c r="T1509" i="2" s="1"/>
  <c r="M1509" i="2"/>
  <c r="N1509" i="2" s="1"/>
  <c r="P1505" i="2"/>
  <c r="Q1505" i="2" s="1"/>
  <c r="V1505" i="2"/>
  <c r="W1505" i="2" s="1"/>
  <c r="S1505" i="2"/>
  <c r="T1505" i="2" s="1"/>
  <c r="M1505" i="2"/>
  <c r="N1505" i="2" s="1"/>
  <c r="P1501" i="2"/>
  <c r="Q1501" i="2" s="1"/>
  <c r="V1501" i="2"/>
  <c r="W1501" i="2" s="1"/>
  <c r="S1501" i="2"/>
  <c r="T1501" i="2" s="1"/>
  <c r="M1501" i="2"/>
  <c r="N1501" i="2" s="1"/>
  <c r="P1497" i="2"/>
  <c r="Q1497" i="2" s="1"/>
  <c r="V1497" i="2"/>
  <c r="W1497" i="2" s="1"/>
  <c r="S1497" i="2"/>
  <c r="T1497" i="2" s="1"/>
  <c r="M1497" i="2"/>
  <c r="N1497" i="2" s="1"/>
  <c r="P1493" i="2"/>
  <c r="Q1493" i="2" s="1"/>
  <c r="V1493" i="2"/>
  <c r="W1493" i="2" s="1"/>
  <c r="S1493" i="2"/>
  <c r="T1493" i="2" s="1"/>
  <c r="M1493" i="2"/>
  <c r="N1493" i="2" s="1"/>
  <c r="P1489" i="2"/>
  <c r="Q1489" i="2" s="1"/>
  <c r="V1489" i="2"/>
  <c r="W1489" i="2" s="1"/>
  <c r="S1489" i="2"/>
  <c r="T1489" i="2" s="1"/>
  <c r="M1489" i="2"/>
  <c r="N1489" i="2" s="1"/>
  <c r="P1485" i="2"/>
  <c r="Q1485" i="2" s="1"/>
  <c r="V1485" i="2"/>
  <c r="W1485" i="2" s="1"/>
  <c r="S1485" i="2"/>
  <c r="T1485" i="2" s="1"/>
  <c r="M1485" i="2"/>
  <c r="N1485" i="2" s="1"/>
  <c r="P1481" i="2"/>
  <c r="Q1481" i="2" s="1"/>
  <c r="V1481" i="2"/>
  <c r="W1481" i="2" s="1"/>
  <c r="S1481" i="2"/>
  <c r="T1481" i="2" s="1"/>
  <c r="M1481" i="2"/>
  <c r="N1481" i="2" s="1"/>
  <c r="P1477" i="2"/>
  <c r="Q1477" i="2" s="1"/>
  <c r="V1477" i="2"/>
  <c r="W1477" i="2" s="1"/>
  <c r="S1477" i="2"/>
  <c r="T1477" i="2" s="1"/>
  <c r="M1477" i="2"/>
  <c r="N1477" i="2" s="1"/>
  <c r="P1473" i="2"/>
  <c r="Q1473" i="2" s="1"/>
  <c r="V1473" i="2"/>
  <c r="W1473" i="2" s="1"/>
  <c r="S1473" i="2"/>
  <c r="T1473" i="2" s="1"/>
  <c r="M1473" i="2"/>
  <c r="N1473" i="2" s="1"/>
  <c r="P1469" i="2"/>
  <c r="Q1469" i="2" s="1"/>
  <c r="V1469" i="2"/>
  <c r="W1469" i="2" s="1"/>
  <c r="S1469" i="2"/>
  <c r="T1469" i="2" s="1"/>
  <c r="M1469" i="2"/>
  <c r="N1469" i="2" s="1"/>
  <c r="P1465" i="2"/>
  <c r="Q1465" i="2" s="1"/>
  <c r="V1465" i="2"/>
  <c r="W1465" i="2" s="1"/>
  <c r="S1465" i="2"/>
  <c r="T1465" i="2" s="1"/>
  <c r="M1465" i="2"/>
  <c r="N1465" i="2" s="1"/>
  <c r="P1461" i="2"/>
  <c r="Q1461" i="2" s="1"/>
  <c r="V1461" i="2"/>
  <c r="W1461" i="2" s="1"/>
  <c r="S1461" i="2"/>
  <c r="T1461" i="2" s="1"/>
  <c r="M1461" i="2"/>
  <c r="N1461" i="2" s="1"/>
  <c r="P1457" i="2"/>
  <c r="Q1457" i="2" s="1"/>
  <c r="V1457" i="2"/>
  <c r="W1457" i="2" s="1"/>
  <c r="S1457" i="2"/>
  <c r="T1457" i="2" s="1"/>
  <c r="M1457" i="2"/>
  <c r="N1457" i="2" s="1"/>
  <c r="P1453" i="2"/>
  <c r="Q1453" i="2" s="1"/>
  <c r="V1453" i="2"/>
  <c r="W1453" i="2" s="1"/>
  <c r="S1453" i="2"/>
  <c r="T1453" i="2" s="1"/>
  <c r="M1453" i="2"/>
  <c r="N1453" i="2" s="1"/>
  <c r="P1449" i="2"/>
  <c r="Q1449" i="2" s="1"/>
  <c r="V1449" i="2"/>
  <c r="W1449" i="2" s="1"/>
  <c r="S1449" i="2"/>
  <c r="T1449" i="2" s="1"/>
  <c r="M1449" i="2"/>
  <c r="N1449" i="2" s="1"/>
  <c r="P1445" i="2"/>
  <c r="Q1445" i="2" s="1"/>
  <c r="V1445" i="2"/>
  <c r="W1445" i="2" s="1"/>
  <c r="S1445" i="2"/>
  <c r="T1445" i="2" s="1"/>
  <c r="M1445" i="2"/>
  <c r="N1445" i="2" s="1"/>
  <c r="P1441" i="2"/>
  <c r="Q1441" i="2" s="1"/>
  <c r="V1441" i="2"/>
  <c r="W1441" i="2" s="1"/>
  <c r="S1441" i="2"/>
  <c r="T1441" i="2" s="1"/>
  <c r="M1441" i="2"/>
  <c r="N1441" i="2" s="1"/>
  <c r="P1437" i="2"/>
  <c r="Q1437" i="2" s="1"/>
  <c r="V1437" i="2"/>
  <c r="W1437" i="2" s="1"/>
  <c r="S1437" i="2"/>
  <c r="T1437" i="2" s="1"/>
  <c r="M1437" i="2"/>
  <c r="N1437" i="2" s="1"/>
  <c r="P1433" i="2"/>
  <c r="Q1433" i="2" s="1"/>
  <c r="V1433" i="2"/>
  <c r="W1433" i="2" s="1"/>
  <c r="S1433" i="2"/>
  <c r="T1433" i="2" s="1"/>
  <c r="M1433" i="2"/>
  <c r="N1433" i="2" s="1"/>
  <c r="P1429" i="2"/>
  <c r="Q1429" i="2" s="1"/>
  <c r="V1429" i="2"/>
  <c r="W1429" i="2" s="1"/>
  <c r="S1429" i="2"/>
  <c r="T1429" i="2" s="1"/>
  <c r="M1429" i="2"/>
  <c r="N1429" i="2" s="1"/>
  <c r="P1425" i="2"/>
  <c r="Q1425" i="2" s="1"/>
  <c r="V1425" i="2"/>
  <c r="W1425" i="2" s="1"/>
  <c r="S1425" i="2"/>
  <c r="T1425" i="2" s="1"/>
  <c r="M1425" i="2"/>
  <c r="N1425" i="2" s="1"/>
  <c r="P1421" i="2"/>
  <c r="Q1421" i="2" s="1"/>
  <c r="V1421" i="2"/>
  <c r="W1421" i="2" s="1"/>
  <c r="S1421" i="2"/>
  <c r="T1421" i="2" s="1"/>
  <c r="M1421" i="2"/>
  <c r="N1421" i="2" s="1"/>
  <c r="P1417" i="2"/>
  <c r="Q1417" i="2" s="1"/>
  <c r="V1417" i="2"/>
  <c r="W1417" i="2" s="1"/>
  <c r="S1417" i="2"/>
  <c r="T1417" i="2" s="1"/>
  <c r="M1417" i="2"/>
  <c r="N1417" i="2" s="1"/>
  <c r="P1413" i="2"/>
  <c r="Q1413" i="2" s="1"/>
  <c r="V1413" i="2"/>
  <c r="W1413" i="2" s="1"/>
  <c r="S1413" i="2"/>
  <c r="T1413" i="2" s="1"/>
  <c r="M1413" i="2"/>
  <c r="N1413" i="2" s="1"/>
  <c r="P1409" i="2"/>
  <c r="Q1409" i="2" s="1"/>
  <c r="V1409" i="2"/>
  <c r="W1409" i="2" s="1"/>
  <c r="S1409" i="2"/>
  <c r="T1409" i="2" s="1"/>
  <c r="M1409" i="2"/>
  <c r="N1409" i="2" s="1"/>
  <c r="P1405" i="2"/>
  <c r="Q1405" i="2" s="1"/>
  <c r="V1405" i="2"/>
  <c r="W1405" i="2" s="1"/>
  <c r="S1405" i="2"/>
  <c r="T1405" i="2" s="1"/>
  <c r="M1405" i="2"/>
  <c r="N1405" i="2" s="1"/>
  <c r="P1401" i="2"/>
  <c r="Q1401" i="2" s="1"/>
  <c r="V1401" i="2"/>
  <c r="W1401" i="2" s="1"/>
  <c r="S1401" i="2"/>
  <c r="T1401" i="2" s="1"/>
  <c r="M1401" i="2"/>
  <c r="N1401" i="2" s="1"/>
  <c r="P1397" i="2"/>
  <c r="Q1397" i="2" s="1"/>
  <c r="V1397" i="2"/>
  <c r="W1397" i="2" s="1"/>
  <c r="S1397" i="2"/>
  <c r="T1397" i="2" s="1"/>
  <c r="M1397" i="2"/>
  <c r="N1397" i="2" s="1"/>
  <c r="P1393" i="2"/>
  <c r="Q1393" i="2" s="1"/>
  <c r="V1393" i="2"/>
  <c r="W1393" i="2" s="1"/>
  <c r="S1393" i="2"/>
  <c r="T1393" i="2" s="1"/>
  <c r="M1393" i="2"/>
  <c r="N1393" i="2" s="1"/>
  <c r="P1389" i="2"/>
  <c r="Q1389" i="2" s="1"/>
  <c r="V1389" i="2"/>
  <c r="W1389" i="2" s="1"/>
  <c r="S1389" i="2"/>
  <c r="T1389" i="2" s="1"/>
  <c r="M1389" i="2"/>
  <c r="N1389" i="2" s="1"/>
  <c r="P1385" i="2"/>
  <c r="Q1385" i="2" s="1"/>
  <c r="V1385" i="2"/>
  <c r="W1385" i="2" s="1"/>
  <c r="S1385" i="2"/>
  <c r="T1385" i="2" s="1"/>
  <c r="M1385" i="2"/>
  <c r="N1385" i="2" s="1"/>
  <c r="P1381" i="2"/>
  <c r="Q1381" i="2" s="1"/>
  <c r="V1381" i="2"/>
  <c r="W1381" i="2" s="1"/>
  <c r="S1381" i="2"/>
  <c r="T1381" i="2" s="1"/>
  <c r="M1381" i="2"/>
  <c r="N1381" i="2" s="1"/>
  <c r="P1377" i="2"/>
  <c r="Q1377" i="2" s="1"/>
  <c r="V1377" i="2"/>
  <c r="W1377" i="2" s="1"/>
  <c r="S1377" i="2"/>
  <c r="T1377" i="2" s="1"/>
  <c r="M1377" i="2"/>
  <c r="N1377" i="2" s="1"/>
  <c r="P1373" i="2"/>
  <c r="Q1373" i="2" s="1"/>
  <c r="V1373" i="2"/>
  <c r="W1373" i="2" s="1"/>
  <c r="S1373" i="2"/>
  <c r="T1373" i="2" s="1"/>
  <c r="M1373" i="2"/>
  <c r="N1373" i="2" s="1"/>
  <c r="P1369" i="2"/>
  <c r="Q1369" i="2" s="1"/>
  <c r="V1369" i="2"/>
  <c r="W1369" i="2" s="1"/>
  <c r="S1369" i="2"/>
  <c r="T1369" i="2" s="1"/>
  <c r="M1369" i="2"/>
  <c r="N1369" i="2" s="1"/>
  <c r="P1365" i="2"/>
  <c r="Q1365" i="2" s="1"/>
  <c r="V1365" i="2"/>
  <c r="W1365" i="2" s="1"/>
  <c r="S1365" i="2"/>
  <c r="T1365" i="2" s="1"/>
  <c r="M1365" i="2"/>
  <c r="N1365" i="2" s="1"/>
  <c r="P1361" i="2"/>
  <c r="Q1361" i="2" s="1"/>
  <c r="V1361" i="2"/>
  <c r="W1361" i="2" s="1"/>
  <c r="S1361" i="2"/>
  <c r="T1361" i="2" s="1"/>
  <c r="M1361" i="2"/>
  <c r="N1361" i="2" s="1"/>
  <c r="P1357" i="2"/>
  <c r="Q1357" i="2" s="1"/>
  <c r="V1357" i="2"/>
  <c r="W1357" i="2" s="1"/>
  <c r="S1357" i="2"/>
  <c r="T1357" i="2" s="1"/>
  <c r="M1357" i="2"/>
  <c r="N1357" i="2" s="1"/>
  <c r="P1353" i="2"/>
  <c r="Q1353" i="2" s="1"/>
  <c r="V1353" i="2"/>
  <c r="W1353" i="2" s="1"/>
  <c r="S1353" i="2"/>
  <c r="T1353" i="2" s="1"/>
  <c r="M1353" i="2"/>
  <c r="N1353" i="2" s="1"/>
  <c r="P1349" i="2"/>
  <c r="Q1349" i="2" s="1"/>
  <c r="V1349" i="2"/>
  <c r="W1349" i="2" s="1"/>
  <c r="S1349" i="2"/>
  <c r="T1349" i="2" s="1"/>
  <c r="M1349" i="2"/>
  <c r="N1349" i="2" s="1"/>
  <c r="P1345" i="2"/>
  <c r="Q1345" i="2" s="1"/>
  <c r="V1345" i="2"/>
  <c r="W1345" i="2" s="1"/>
  <c r="S1345" i="2"/>
  <c r="T1345" i="2" s="1"/>
  <c r="M1345" i="2"/>
  <c r="N1345" i="2" s="1"/>
  <c r="P1341" i="2"/>
  <c r="Q1341" i="2" s="1"/>
  <c r="V1341" i="2"/>
  <c r="W1341" i="2" s="1"/>
  <c r="S1341" i="2"/>
  <c r="T1341" i="2" s="1"/>
  <c r="M1341" i="2"/>
  <c r="N1341" i="2" s="1"/>
  <c r="P1337" i="2"/>
  <c r="Q1337" i="2" s="1"/>
  <c r="V1337" i="2"/>
  <c r="W1337" i="2" s="1"/>
  <c r="S1337" i="2"/>
  <c r="T1337" i="2" s="1"/>
  <c r="M1337" i="2"/>
  <c r="N1337" i="2" s="1"/>
  <c r="P1333" i="2"/>
  <c r="Q1333" i="2" s="1"/>
  <c r="V1333" i="2"/>
  <c r="W1333" i="2" s="1"/>
  <c r="S1333" i="2"/>
  <c r="T1333" i="2" s="1"/>
  <c r="M1333" i="2"/>
  <c r="N1333" i="2" s="1"/>
  <c r="P1329" i="2"/>
  <c r="Q1329" i="2" s="1"/>
  <c r="V1329" i="2"/>
  <c r="W1329" i="2" s="1"/>
  <c r="S1329" i="2"/>
  <c r="T1329" i="2" s="1"/>
  <c r="M1329" i="2"/>
  <c r="N1329" i="2" s="1"/>
  <c r="P1325" i="2"/>
  <c r="Q1325" i="2" s="1"/>
  <c r="V1325" i="2"/>
  <c r="W1325" i="2" s="1"/>
  <c r="S1325" i="2"/>
  <c r="T1325" i="2" s="1"/>
  <c r="M1325" i="2"/>
  <c r="N1325" i="2" s="1"/>
  <c r="P1321" i="2"/>
  <c r="Q1321" i="2" s="1"/>
  <c r="V1321" i="2"/>
  <c r="W1321" i="2" s="1"/>
  <c r="S1321" i="2"/>
  <c r="T1321" i="2" s="1"/>
  <c r="M1321" i="2"/>
  <c r="N1321" i="2" s="1"/>
  <c r="P1317" i="2"/>
  <c r="Q1317" i="2" s="1"/>
  <c r="V1317" i="2"/>
  <c r="W1317" i="2" s="1"/>
  <c r="S1317" i="2"/>
  <c r="T1317" i="2" s="1"/>
  <c r="M1317" i="2"/>
  <c r="N1317" i="2" s="1"/>
  <c r="P1313" i="2"/>
  <c r="Q1313" i="2" s="1"/>
  <c r="V1313" i="2"/>
  <c r="W1313" i="2" s="1"/>
  <c r="S1313" i="2"/>
  <c r="T1313" i="2" s="1"/>
  <c r="M1313" i="2"/>
  <c r="N1313" i="2" s="1"/>
  <c r="P1309" i="2"/>
  <c r="Q1309" i="2" s="1"/>
  <c r="V1309" i="2"/>
  <c r="W1309" i="2" s="1"/>
  <c r="S1309" i="2"/>
  <c r="T1309" i="2" s="1"/>
  <c r="M1309" i="2"/>
  <c r="N1309" i="2" s="1"/>
  <c r="P1306" i="2"/>
  <c r="Q1306" i="2" s="1"/>
  <c r="V1306" i="2"/>
  <c r="W1306" i="2" s="1"/>
  <c r="S1306" i="2"/>
  <c r="T1306" i="2" s="1"/>
  <c r="M1306" i="2"/>
  <c r="N1306" i="2" s="1"/>
  <c r="P1302" i="2"/>
  <c r="Q1302" i="2" s="1"/>
  <c r="V1302" i="2"/>
  <c r="W1302" i="2" s="1"/>
  <c r="S1302" i="2"/>
  <c r="T1302" i="2" s="1"/>
  <c r="M1302" i="2"/>
  <c r="N1302" i="2" s="1"/>
  <c r="P1298" i="2"/>
  <c r="Q1298" i="2" s="1"/>
  <c r="V1298" i="2"/>
  <c r="W1298" i="2" s="1"/>
  <c r="S1298" i="2"/>
  <c r="T1298" i="2" s="1"/>
  <c r="M1298" i="2"/>
  <c r="N1298" i="2" s="1"/>
  <c r="P1294" i="2"/>
  <c r="Q1294" i="2" s="1"/>
  <c r="V1294" i="2"/>
  <c r="W1294" i="2" s="1"/>
  <c r="S1294" i="2"/>
  <c r="T1294" i="2" s="1"/>
  <c r="M1294" i="2"/>
  <c r="N1294" i="2" s="1"/>
  <c r="P1290" i="2"/>
  <c r="Q1290" i="2" s="1"/>
  <c r="V1290" i="2"/>
  <c r="W1290" i="2" s="1"/>
  <c r="S1290" i="2"/>
  <c r="T1290" i="2" s="1"/>
  <c r="M1290" i="2"/>
  <c r="N1290" i="2" s="1"/>
  <c r="P1286" i="2"/>
  <c r="Q1286" i="2" s="1"/>
  <c r="V1286" i="2"/>
  <c r="W1286" i="2" s="1"/>
  <c r="S1286" i="2"/>
  <c r="T1286" i="2" s="1"/>
  <c r="M1286" i="2"/>
  <c r="N1286" i="2" s="1"/>
  <c r="P1282" i="2"/>
  <c r="Q1282" i="2" s="1"/>
  <c r="V1282" i="2"/>
  <c r="W1282" i="2" s="1"/>
  <c r="S1282" i="2"/>
  <c r="T1282" i="2" s="1"/>
  <c r="M1282" i="2"/>
  <c r="N1282" i="2" s="1"/>
  <c r="P1278" i="2"/>
  <c r="Q1278" i="2" s="1"/>
  <c r="V1278" i="2"/>
  <c r="W1278" i="2" s="1"/>
  <c r="S1278" i="2"/>
  <c r="T1278" i="2" s="1"/>
  <c r="M1278" i="2"/>
  <c r="N1278" i="2" s="1"/>
  <c r="P1274" i="2"/>
  <c r="Q1274" i="2" s="1"/>
  <c r="V1274" i="2"/>
  <c r="W1274" i="2" s="1"/>
  <c r="S1274" i="2"/>
  <c r="T1274" i="2" s="1"/>
  <c r="M1274" i="2"/>
  <c r="N1274" i="2" s="1"/>
  <c r="P1270" i="2"/>
  <c r="Q1270" i="2" s="1"/>
  <c r="V1270" i="2"/>
  <c r="W1270" i="2" s="1"/>
  <c r="S1270" i="2"/>
  <c r="T1270" i="2" s="1"/>
  <c r="M1270" i="2"/>
  <c r="N1270" i="2" s="1"/>
  <c r="P1266" i="2"/>
  <c r="Q1266" i="2" s="1"/>
  <c r="V1266" i="2"/>
  <c r="W1266" i="2" s="1"/>
  <c r="S1266" i="2"/>
  <c r="T1266" i="2" s="1"/>
  <c r="M1266" i="2"/>
  <c r="N1266" i="2" s="1"/>
  <c r="P1262" i="2"/>
  <c r="Q1262" i="2" s="1"/>
  <c r="V1262" i="2"/>
  <c r="W1262" i="2" s="1"/>
  <c r="S1262" i="2"/>
  <c r="T1262" i="2" s="1"/>
  <c r="M1262" i="2"/>
  <c r="N1262" i="2" s="1"/>
  <c r="P1258" i="2"/>
  <c r="Q1258" i="2" s="1"/>
  <c r="V1258" i="2"/>
  <c r="W1258" i="2" s="1"/>
  <c r="S1258" i="2"/>
  <c r="T1258" i="2" s="1"/>
  <c r="M1258" i="2"/>
  <c r="N1258" i="2" s="1"/>
  <c r="P1254" i="2"/>
  <c r="Q1254" i="2" s="1"/>
  <c r="V1254" i="2"/>
  <c r="W1254" i="2" s="1"/>
  <c r="S1254" i="2"/>
  <c r="T1254" i="2" s="1"/>
  <c r="M1254" i="2"/>
  <c r="N1254" i="2" s="1"/>
  <c r="P1246" i="2"/>
  <c r="Q1246" i="2" s="1"/>
  <c r="V1246" i="2"/>
  <c r="W1246" i="2" s="1"/>
  <c r="S1246" i="2"/>
  <c r="T1246" i="2" s="1"/>
  <c r="M1246" i="2"/>
  <c r="N1246" i="2" s="1"/>
  <c r="P1242" i="2"/>
  <c r="Q1242" i="2" s="1"/>
  <c r="V1242" i="2"/>
  <c r="W1242" i="2" s="1"/>
  <c r="M1242" i="2"/>
  <c r="N1242" i="2" s="1"/>
  <c r="S1242" i="2"/>
  <c r="T1242" i="2" s="1"/>
  <c r="P1238" i="2"/>
  <c r="Q1238" i="2" s="1"/>
  <c r="V1238" i="2"/>
  <c r="W1238" i="2" s="1"/>
  <c r="S1238" i="2"/>
  <c r="T1238" i="2" s="1"/>
  <c r="M1238" i="2"/>
  <c r="N1238" i="2" s="1"/>
  <c r="P1234" i="2"/>
  <c r="Q1234" i="2" s="1"/>
  <c r="V1234" i="2"/>
  <c r="W1234" i="2" s="1"/>
  <c r="M1234" i="2"/>
  <c r="N1234" i="2" s="1"/>
  <c r="S1234" i="2"/>
  <c r="T1234" i="2" s="1"/>
  <c r="P1230" i="2"/>
  <c r="Q1230" i="2" s="1"/>
  <c r="V1230" i="2"/>
  <c r="W1230" i="2" s="1"/>
  <c r="S1230" i="2"/>
  <c r="T1230" i="2" s="1"/>
  <c r="M1230" i="2"/>
  <c r="N1230" i="2" s="1"/>
  <c r="P1226" i="2"/>
  <c r="Q1226" i="2" s="1"/>
  <c r="V1226" i="2"/>
  <c r="W1226" i="2" s="1"/>
  <c r="M1226" i="2"/>
  <c r="N1226" i="2" s="1"/>
  <c r="S1226" i="2"/>
  <c r="T1226" i="2" s="1"/>
  <c r="P1222" i="2"/>
  <c r="Q1222" i="2" s="1"/>
  <c r="V1222" i="2"/>
  <c r="W1222" i="2" s="1"/>
  <c r="S1222" i="2"/>
  <c r="T1222" i="2" s="1"/>
  <c r="M1222" i="2"/>
  <c r="N1222" i="2" s="1"/>
  <c r="P1215" i="2"/>
  <c r="Q1215" i="2" s="1"/>
  <c r="V1215" i="2"/>
  <c r="W1215" i="2" s="1"/>
  <c r="S1215" i="2"/>
  <c r="T1215" i="2" s="1"/>
  <c r="M1215" i="2"/>
  <c r="N1215" i="2" s="1"/>
  <c r="P1211" i="2"/>
  <c r="Q1211" i="2" s="1"/>
  <c r="V1211" i="2"/>
  <c r="W1211" i="2" s="1"/>
  <c r="M1211" i="2"/>
  <c r="N1211" i="2" s="1"/>
  <c r="S1211" i="2"/>
  <c r="T1211" i="2" s="1"/>
  <c r="P1207" i="2"/>
  <c r="Q1207" i="2" s="1"/>
  <c r="V1207" i="2"/>
  <c r="W1207" i="2" s="1"/>
  <c r="M1207" i="2"/>
  <c r="N1207" i="2" s="1"/>
  <c r="S1207" i="2"/>
  <c r="T1207" i="2" s="1"/>
  <c r="P1203" i="2"/>
  <c r="Q1203" i="2" s="1"/>
  <c r="V1203" i="2"/>
  <c r="W1203" i="2" s="1"/>
  <c r="S1203" i="2"/>
  <c r="T1203" i="2" s="1"/>
  <c r="M1203" i="2"/>
  <c r="N1203" i="2" s="1"/>
  <c r="P1199" i="2"/>
  <c r="Q1199" i="2" s="1"/>
  <c r="V1199" i="2"/>
  <c r="W1199" i="2" s="1"/>
  <c r="S1199" i="2"/>
  <c r="T1199" i="2" s="1"/>
  <c r="M1199" i="2"/>
  <c r="N1199" i="2" s="1"/>
  <c r="P1195" i="2"/>
  <c r="Q1195" i="2" s="1"/>
  <c r="V1195" i="2"/>
  <c r="W1195" i="2" s="1"/>
  <c r="S1195" i="2"/>
  <c r="T1195" i="2" s="1"/>
  <c r="M1195" i="2"/>
  <c r="N1195" i="2" s="1"/>
  <c r="P1191" i="2"/>
  <c r="Q1191" i="2" s="1"/>
  <c r="V1191" i="2"/>
  <c r="W1191" i="2" s="1"/>
  <c r="S1191" i="2"/>
  <c r="T1191" i="2" s="1"/>
  <c r="M1191" i="2"/>
  <c r="N1191" i="2" s="1"/>
  <c r="P1187" i="2"/>
  <c r="Q1187" i="2" s="1"/>
  <c r="V1187" i="2"/>
  <c r="W1187" i="2" s="1"/>
  <c r="S1187" i="2"/>
  <c r="T1187" i="2" s="1"/>
  <c r="M1187" i="2"/>
  <c r="N1187" i="2" s="1"/>
  <c r="P1183" i="2"/>
  <c r="Q1183" i="2" s="1"/>
  <c r="V1183" i="2"/>
  <c r="W1183" i="2" s="1"/>
  <c r="S1183" i="2"/>
  <c r="T1183" i="2" s="1"/>
  <c r="M1183" i="2"/>
  <c r="N1183" i="2" s="1"/>
  <c r="P1179" i="2"/>
  <c r="Q1179" i="2" s="1"/>
  <c r="V1179" i="2"/>
  <c r="W1179" i="2" s="1"/>
  <c r="S1179" i="2"/>
  <c r="T1179" i="2" s="1"/>
  <c r="M1179" i="2"/>
  <c r="N1179" i="2" s="1"/>
  <c r="P1175" i="2"/>
  <c r="Q1175" i="2" s="1"/>
  <c r="V1175" i="2"/>
  <c r="W1175" i="2" s="1"/>
  <c r="S1175" i="2"/>
  <c r="T1175" i="2" s="1"/>
  <c r="M1175" i="2"/>
  <c r="N1175" i="2" s="1"/>
  <c r="P1171" i="2"/>
  <c r="Q1171" i="2" s="1"/>
  <c r="V1171" i="2"/>
  <c r="W1171" i="2" s="1"/>
  <c r="S1171" i="2"/>
  <c r="T1171" i="2" s="1"/>
  <c r="M1171" i="2"/>
  <c r="N1171" i="2" s="1"/>
  <c r="P1167" i="2"/>
  <c r="Q1167" i="2" s="1"/>
  <c r="V1167" i="2"/>
  <c r="W1167" i="2" s="1"/>
  <c r="S1167" i="2"/>
  <c r="T1167" i="2" s="1"/>
  <c r="M1167" i="2"/>
  <c r="N1167" i="2" s="1"/>
  <c r="P1163" i="2"/>
  <c r="Q1163" i="2" s="1"/>
  <c r="V1163" i="2"/>
  <c r="W1163" i="2" s="1"/>
  <c r="S1163" i="2"/>
  <c r="T1163" i="2" s="1"/>
  <c r="M1163" i="2"/>
  <c r="N1163" i="2" s="1"/>
  <c r="P1159" i="2"/>
  <c r="Q1159" i="2" s="1"/>
  <c r="V1159" i="2"/>
  <c r="W1159" i="2" s="1"/>
  <c r="S1159" i="2"/>
  <c r="T1159" i="2" s="1"/>
  <c r="M1159" i="2"/>
  <c r="N1159" i="2" s="1"/>
  <c r="P1155" i="2"/>
  <c r="Q1155" i="2" s="1"/>
  <c r="V1155" i="2"/>
  <c r="W1155" i="2" s="1"/>
  <c r="S1155" i="2"/>
  <c r="T1155" i="2" s="1"/>
  <c r="M1155" i="2"/>
  <c r="N1155" i="2" s="1"/>
  <c r="P1151" i="2"/>
  <c r="Q1151" i="2" s="1"/>
  <c r="V1151" i="2"/>
  <c r="W1151" i="2" s="1"/>
  <c r="S1151" i="2"/>
  <c r="T1151" i="2" s="1"/>
  <c r="M1151" i="2"/>
  <c r="N1151" i="2" s="1"/>
  <c r="P1147" i="2"/>
  <c r="Q1147" i="2" s="1"/>
  <c r="V1147" i="2"/>
  <c r="W1147" i="2" s="1"/>
  <c r="S1147" i="2"/>
  <c r="T1147" i="2" s="1"/>
  <c r="M1147" i="2"/>
  <c r="N1147" i="2" s="1"/>
  <c r="P1143" i="2"/>
  <c r="Q1143" i="2" s="1"/>
  <c r="V1143" i="2"/>
  <c r="W1143" i="2" s="1"/>
  <c r="S1143" i="2"/>
  <c r="T1143" i="2" s="1"/>
  <c r="M1143" i="2"/>
  <c r="N1143" i="2" s="1"/>
  <c r="P1139" i="2"/>
  <c r="Q1139" i="2" s="1"/>
  <c r="V1139" i="2"/>
  <c r="W1139" i="2" s="1"/>
  <c r="S1139" i="2"/>
  <c r="T1139" i="2" s="1"/>
  <c r="M1139" i="2"/>
  <c r="N1139" i="2" s="1"/>
  <c r="P1135" i="2"/>
  <c r="Q1135" i="2" s="1"/>
  <c r="V1135" i="2"/>
  <c r="W1135" i="2" s="1"/>
  <c r="S1135" i="2"/>
  <c r="T1135" i="2" s="1"/>
  <c r="M1135" i="2"/>
  <c r="N1135" i="2" s="1"/>
  <c r="P1131" i="2"/>
  <c r="Q1131" i="2" s="1"/>
  <c r="V1131" i="2"/>
  <c r="W1131" i="2" s="1"/>
  <c r="S1131" i="2"/>
  <c r="T1131" i="2" s="1"/>
  <c r="M1131" i="2"/>
  <c r="N1131" i="2" s="1"/>
  <c r="P1127" i="2"/>
  <c r="Q1127" i="2" s="1"/>
  <c r="V1127" i="2"/>
  <c r="W1127" i="2" s="1"/>
  <c r="S1127" i="2"/>
  <c r="T1127" i="2" s="1"/>
  <c r="M1127" i="2"/>
  <c r="N1127" i="2" s="1"/>
  <c r="P1123" i="2"/>
  <c r="Q1123" i="2" s="1"/>
  <c r="V1123" i="2"/>
  <c r="W1123" i="2" s="1"/>
  <c r="S1123" i="2"/>
  <c r="T1123" i="2" s="1"/>
  <c r="M1123" i="2"/>
  <c r="N1123" i="2" s="1"/>
  <c r="P1119" i="2"/>
  <c r="Q1119" i="2" s="1"/>
  <c r="V1119" i="2"/>
  <c r="W1119" i="2" s="1"/>
  <c r="S1119" i="2"/>
  <c r="T1119" i="2" s="1"/>
  <c r="M1119" i="2"/>
  <c r="N1119" i="2" s="1"/>
  <c r="P1115" i="2"/>
  <c r="Q1115" i="2" s="1"/>
  <c r="V1115" i="2"/>
  <c r="W1115" i="2" s="1"/>
  <c r="S1115" i="2"/>
  <c r="T1115" i="2" s="1"/>
  <c r="M1115" i="2"/>
  <c r="N1115" i="2" s="1"/>
  <c r="P1111" i="2"/>
  <c r="Q1111" i="2" s="1"/>
  <c r="V1111" i="2"/>
  <c r="W1111" i="2" s="1"/>
  <c r="S1111" i="2"/>
  <c r="T1111" i="2" s="1"/>
  <c r="M1111" i="2"/>
  <c r="N1111" i="2" s="1"/>
  <c r="P1107" i="2"/>
  <c r="Q1107" i="2" s="1"/>
  <c r="V1107" i="2"/>
  <c r="W1107" i="2" s="1"/>
  <c r="S1107" i="2"/>
  <c r="T1107" i="2" s="1"/>
  <c r="M1107" i="2"/>
  <c r="N1107" i="2" s="1"/>
  <c r="P1103" i="2"/>
  <c r="Q1103" i="2" s="1"/>
  <c r="V1103" i="2"/>
  <c r="W1103" i="2" s="1"/>
  <c r="S1103" i="2"/>
  <c r="T1103" i="2" s="1"/>
  <c r="M1103" i="2"/>
  <c r="N1103" i="2" s="1"/>
  <c r="P1099" i="2"/>
  <c r="Q1099" i="2" s="1"/>
  <c r="V1099" i="2"/>
  <c r="W1099" i="2" s="1"/>
  <c r="S1099" i="2"/>
  <c r="T1099" i="2" s="1"/>
  <c r="M1099" i="2"/>
  <c r="N1099" i="2" s="1"/>
  <c r="P1095" i="2"/>
  <c r="Q1095" i="2" s="1"/>
  <c r="M1095" i="2"/>
  <c r="N1095" i="2" s="1"/>
  <c r="V1095" i="2"/>
  <c r="W1095" i="2" s="1"/>
  <c r="S1095" i="2"/>
  <c r="T1095" i="2" s="1"/>
  <c r="P1091" i="2"/>
  <c r="Q1091" i="2" s="1"/>
  <c r="V1091" i="2"/>
  <c r="W1091" i="2" s="1"/>
  <c r="S1091" i="2"/>
  <c r="T1091" i="2" s="1"/>
  <c r="M1091" i="2"/>
  <c r="N1091" i="2" s="1"/>
  <c r="P1087" i="2"/>
  <c r="Q1087" i="2" s="1"/>
  <c r="M1087" i="2"/>
  <c r="N1087" i="2" s="1"/>
  <c r="V1087" i="2"/>
  <c r="W1087" i="2" s="1"/>
  <c r="S1087" i="2"/>
  <c r="T1087" i="2" s="1"/>
  <c r="P1083" i="2"/>
  <c r="Q1083" i="2" s="1"/>
  <c r="V1083" i="2"/>
  <c r="W1083" i="2" s="1"/>
  <c r="S1083" i="2"/>
  <c r="T1083" i="2" s="1"/>
  <c r="M1083" i="2"/>
  <c r="N1083" i="2" s="1"/>
  <c r="P1079" i="2"/>
  <c r="Q1079" i="2" s="1"/>
  <c r="M1079" i="2"/>
  <c r="N1079" i="2" s="1"/>
  <c r="V1079" i="2"/>
  <c r="W1079" i="2" s="1"/>
  <c r="S1079" i="2"/>
  <c r="T1079" i="2" s="1"/>
  <c r="P1075" i="2"/>
  <c r="Q1075" i="2" s="1"/>
  <c r="V1075" i="2"/>
  <c r="W1075" i="2" s="1"/>
  <c r="S1075" i="2"/>
  <c r="T1075" i="2" s="1"/>
  <c r="M1075" i="2"/>
  <c r="N1075" i="2" s="1"/>
  <c r="P1071" i="2"/>
  <c r="Q1071" i="2" s="1"/>
  <c r="M1071" i="2"/>
  <c r="N1071" i="2" s="1"/>
  <c r="V1071" i="2"/>
  <c r="W1071" i="2" s="1"/>
  <c r="S1071" i="2"/>
  <c r="T1071" i="2" s="1"/>
  <c r="P1067" i="2"/>
  <c r="Q1067" i="2" s="1"/>
  <c r="V1067" i="2"/>
  <c r="W1067" i="2" s="1"/>
  <c r="S1067" i="2"/>
  <c r="T1067" i="2" s="1"/>
  <c r="M1067" i="2"/>
  <c r="N1067" i="2" s="1"/>
  <c r="P1063" i="2"/>
  <c r="Q1063" i="2" s="1"/>
  <c r="V1063" i="2"/>
  <c r="W1063" i="2" s="1"/>
  <c r="S1063" i="2"/>
  <c r="T1063" i="2" s="1"/>
  <c r="M1063" i="2"/>
  <c r="N1063" i="2" s="1"/>
  <c r="P1059" i="2"/>
  <c r="Q1059" i="2" s="1"/>
  <c r="M1059" i="2"/>
  <c r="N1059" i="2" s="1"/>
  <c r="V1059" i="2"/>
  <c r="W1059" i="2" s="1"/>
  <c r="S1059" i="2"/>
  <c r="T1059" i="2" s="1"/>
  <c r="P1055" i="2"/>
  <c r="Q1055" i="2" s="1"/>
  <c r="V1055" i="2"/>
  <c r="W1055" i="2" s="1"/>
  <c r="S1055" i="2"/>
  <c r="T1055" i="2" s="1"/>
  <c r="M1055" i="2"/>
  <c r="N1055" i="2" s="1"/>
  <c r="P1043" i="2"/>
  <c r="Q1043" i="2" s="1"/>
  <c r="V1043" i="2"/>
  <c r="W1043" i="2" s="1"/>
  <c r="S1043" i="2"/>
  <c r="T1043" i="2" s="1"/>
  <c r="M1043" i="2"/>
  <c r="N1043" i="2" s="1"/>
  <c r="P1039" i="2"/>
  <c r="Q1039" i="2" s="1"/>
  <c r="V1039" i="2"/>
  <c r="W1039" i="2" s="1"/>
  <c r="S1039" i="2"/>
  <c r="T1039" i="2" s="1"/>
  <c r="M1039" i="2"/>
  <c r="N1039" i="2" s="1"/>
  <c r="P1035" i="2"/>
  <c r="Q1035" i="2" s="1"/>
  <c r="V1035" i="2"/>
  <c r="W1035" i="2" s="1"/>
  <c r="S1035" i="2"/>
  <c r="T1035" i="2" s="1"/>
  <c r="M1035" i="2"/>
  <c r="N1035" i="2" s="1"/>
  <c r="P1031" i="2"/>
  <c r="Q1031" i="2" s="1"/>
  <c r="V1031" i="2"/>
  <c r="W1031" i="2" s="1"/>
  <c r="S1031" i="2"/>
  <c r="T1031" i="2" s="1"/>
  <c r="M1031" i="2"/>
  <c r="N1031" i="2" s="1"/>
  <c r="P1027" i="2"/>
  <c r="Q1027" i="2" s="1"/>
  <c r="M1027" i="2"/>
  <c r="N1027" i="2" s="1"/>
  <c r="V1027" i="2"/>
  <c r="W1027" i="2" s="1"/>
  <c r="S1027" i="2"/>
  <c r="T1027" i="2" s="1"/>
  <c r="P1023" i="2"/>
  <c r="Q1023" i="2" s="1"/>
  <c r="V1023" i="2"/>
  <c r="W1023" i="2" s="1"/>
  <c r="S1023" i="2"/>
  <c r="T1023" i="2" s="1"/>
  <c r="M1023" i="2"/>
  <c r="N1023" i="2" s="1"/>
  <c r="P1019" i="2"/>
  <c r="Q1019" i="2" s="1"/>
  <c r="M1019" i="2"/>
  <c r="N1019" i="2" s="1"/>
  <c r="V1019" i="2"/>
  <c r="W1019" i="2" s="1"/>
  <c r="S1019" i="2"/>
  <c r="T1019" i="2" s="1"/>
  <c r="P1015" i="2"/>
  <c r="Q1015" i="2" s="1"/>
  <c r="V1015" i="2"/>
  <c r="W1015" i="2" s="1"/>
  <c r="S1015" i="2"/>
  <c r="T1015" i="2" s="1"/>
  <c r="M1015" i="2"/>
  <c r="N1015" i="2" s="1"/>
  <c r="P1011" i="2"/>
  <c r="Q1011" i="2" s="1"/>
  <c r="M1011" i="2"/>
  <c r="N1011" i="2" s="1"/>
  <c r="V1011" i="2"/>
  <c r="W1011" i="2" s="1"/>
  <c r="S1011" i="2"/>
  <c r="T1011" i="2" s="1"/>
  <c r="P1007" i="2"/>
  <c r="Q1007" i="2" s="1"/>
  <c r="V1007" i="2"/>
  <c r="W1007" i="2" s="1"/>
  <c r="S1007" i="2"/>
  <c r="T1007" i="2" s="1"/>
  <c r="M1007" i="2"/>
  <c r="N1007" i="2" s="1"/>
  <c r="P1003" i="2"/>
  <c r="Q1003" i="2" s="1"/>
  <c r="M1003" i="2"/>
  <c r="N1003" i="2" s="1"/>
  <c r="V1003" i="2"/>
  <c r="W1003" i="2" s="1"/>
  <c r="S1003" i="2"/>
  <c r="T1003" i="2" s="1"/>
  <c r="P999" i="2"/>
  <c r="Q999" i="2" s="1"/>
  <c r="V999" i="2"/>
  <c r="W999" i="2" s="1"/>
  <c r="S999" i="2"/>
  <c r="T999" i="2" s="1"/>
  <c r="M999" i="2"/>
  <c r="N999" i="2" s="1"/>
  <c r="P995" i="2"/>
  <c r="Q995" i="2" s="1"/>
  <c r="M995" i="2"/>
  <c r="N995" i="2" s="1"/>
  <c r="V995" i="2"/>
  <c r="W995" i="2" s="1"/>
  <c r="S995" i="2"/>
  <c r="T995" i="2" s="1"/>
  <c r="P991" i="2"/>
  <c r="Q991" i="2" s="1"/>
  <c r="V991" i="2"/>
  <c r="W991" i="2" s="1"/>
  <c r="S991" i="2"/>
  <c r="T991" i="2" s="1"/>
  <c r="M991" i="2"/>
  <c r="N991" i="2" s="1"/>
  <c r="P987" i="2"/>
  <c r="Q987" i="2" s="1"/>
  <c r="V987" i="2"/>
  <c r="W987" i="2" s="1"/>
  <c r="S987" i="2"/>
  <c r="T987" i="2" s="1"/>
  <c r="M987" i="2"/>
  <c r="N987" i="2" s="1"/>
  <c r="P983" i="2"/>
  <c r="Q983" i="2" s="1"/>
  <c r="V983" i="2"/>
  <c r="W983" i="2" s="1"/>
  <c r="M983" i="2"/>
  <c r="N983" i="2" s="1"/>
  <c r="S983" i="2"/>
  <c r="T983" i="2" s="1"/>
  <c r="P979" i="2"/>
  <c r="Q979" i="2" s="1"/>
  <c r="V979" i="2"/>
  <c r="W979" i="2" s="1"/>
  <c r="S979" i="2"/>
  <c r="T979" i="2" s="1"/>
  <c r="M979" i="2"/>
  <c r="N979" i="2" s="1"/>
  <c r="P975" i="2"/>
  <c r="Q975" i="2" s="1"/>
  <c r="V975" i="2"/>
  <c r="W975" i="2" s="1"/>
  <c r="M975" i="2"/>
  <c r="N975" i="2" s="1"/>
  <c r="S975" i="2"/>
  <c r="T975" i="2" s="1"/>
  <c r="P971" i="2"/>
  <c r="Q971" i="2" s="1"/>
  <c r="V971" i="2"/>
  <c r="W971" i="2" s="1"/>
  <c r="S971" i="2"/>
  <c r="T971" i="2" s="1"/>
  <c r="M971" i="2"/>
  <c r="N971" i="2" s="1"/>
  <c r="P967" i="2"/>
  <c r="Q967" i="2" s="1"/>
  <c r="V967" i="2"/>
  <c r="W967" i="2" s="1"/>
  <c r="M967" i="2"/>
  <c r="N967" i="2" s="1"/>
  <c r="S967" i="2"/>
  <c r="T967" i="2" s="1"/>
  <c r="P963" i="2"/>
  <c r="Q963" i="2" s="1"/>
  <c r="V963" i="2"/>
  <c r="W963" i="2" s="1"/>
  <c r="S963" i="2"/>
  <c r="T963" i="2" s="1"/>
  <c r="M963" i="2"/>
  <c r="N963" i="2" s="1"/>
  <c r="P959" i="2"/>
  <c r="Q959" i="2" s="1"/>
  <c r="V959" i="2"/>
  <c r="W959" i="2" s="1"/>
  <c r="M959" i="2"/>
  <c r="N959" i="2" s="1"/>
  <c r="S959" i="2"/>
  <c r="T959" i="2" s="1"/>
  <c r="P955" i="2"/>
  <c r="Q955" i="2" s="1"/>
  <c r="V955" i="2"/>
  <c r="W955" i="2" s="1"/>
  <c r="S955" i="2"/>
  <c r="T955" i="2" s="1"/>
  <c r="M955" i="2"/>
  <c r="N955" i="2" s="1"/>
  <c r="P951" i="2"/>
  <c r="Q951" i="2" s="1"/>
  <c r="V951" i="2"/>
  <c r="W951" i="2" s="1"/>
  <c r="M951" i="2"/>
  <c r="N951" i="2" s="1"/>
  <c r="S951" i="2"/>
  <c r="T951" i="2" s="1"/>
  <c r="P947" i="2"/>
  <c r="Q947" i="2" s="1"/>
  <c r="V947" i="2"/>
  <c r="W947" i="2" s="1"/>
  <c r="S947" i="2"/>
  <c r="T947" i="2" s="1"/>
  <c r="M947" i="2"/>
  <c r="N947" i="2" s="1"/>
  <c r="P943" i="2"/>
  <c r="Q943" i="2" s="1"/>
  <c r="V943" i="2"/>
  <c r="W943" i="2" s="1"/>
  <c r="M943" i="2"/>
  <c r="N943" i="2" s="1"/>
  <c r="S943" i="2"/>
  <c r="T943" i="2" s="1"/>
  <c r="P939" i="2"/>
  <c r="Q939" i="2" s="1"/>
  <c r="V939" i="2"/>
  <c r="W939" i="2" s="1"/>
  <c r="S939" i="2"/>
  <c r="T939" i="2" s="1"/>
  <c r="M939" i="2"/>
  <c r="N939" i="2" s="1"/>
  <c r="P935" i="2"/>
  <c r="Q935" i="2" s="1"/>
  <c r="V935" i="2"/>
  <c r="W935" i="2" s="1"/>
  <c r="M935" i="2"/>
  <c r="N935" i="2" s="1"/>
  <c r="S935" i="2"/>
  <c r="T935" i="2" s="1"/>
  <c r="P931" i="2"/>
  <c r="Q931" i="2" s="1"/>
  <c r="V931" i="2"/>
  <c r="W931" i="2" s="1"/>
  <c r="S931" i="2"/>
  <c r="T931" i="2" s="1"/>
  <c r="M931" i="2"/>
  <c r="N931" i="2" s="1"/>
  <c r="P927" i="2"/>
  <c r="Q927" i="2" s="1"/>
  <c r="V927" i="2"/>
  <c r="W927" i="2" s="1"/>
  <c r="M927" i="2"/>
  <c r="N927" i="2" s="1"/>
  <c r="S927" i="2"/>
  <c r="T927" i="2" s="1"/>
  <c r="P923" i="2"/>
  <c r="Q923" i="2" s="1"/>
  <c r="V923" i="2"/>
  <c r="W923" i="2" s="1"/>
  <c r="S923" i="2"/>
  <c r="T923" i="2" s="1"/>
  <c r="M923" i="2"/>
  <c r="N923" i="2" s="1"/>
  <c r="P919" i="2"/>
  <c r="Q919" i="2" s="1"/>
  <c r="V919" i="2"/>
  <c r="W919" i="2" s="1"/>
  <c r="M919" i="2"/>
  <c r="N919" i="2" s="1"/>
  <c r="S919" i="2"/>
  <c r="T919" i="2" s="1"/>
  <c r="P915" i="2"/>
  <c r="Q915" i="2" s="1"/>
  <c r="V915" i="2"/>
  <c r="W915" i="2" s="1"/>
  <c r="S915" i="2"/>
  <c r="T915" i="2" s="1"/>
  <c r="M915" i="2"/>
  <c r="N915" i="2" s="1"/>
  <c r="P911" i="2"/>
  <c r="Q911" i="2" s="1"/>
  <c r="V911" i="2"/>
  <c r="W911" i="2" s="1"/>
  <c r="M911" i="2"/>
  <c r="N911" i="2" s="1"/>
  <c r="S911" i="2"/>
  <c r="T911" i="2" s="1"/>
  <c r="P907" i="2"/>
  <c r="Q907" i="2" s="1"/>
  <c r="V907" i="2"/>
  <c r="W907" i="2" s="1"/>
  <c r="S907" i="2"/>
  <c r="T907" i="2" s="1"/>
  <c r="M907" i="2"/>
  <c r="N907" i="2" s="1"/>
  <c r="P903" i="2"/>
  <c r="Q903" i="2" s="1"/>
  <c r="V903" i="2"/>
  <c r="W903" i="2" s="1"/>
  <c r="M903" i="2"/>
  <c r="N903" i="2" s="1"/>
  <c r="S903" i="2"/>
  <c r="T903" i="2" s="1"/>
  <c r="P895" i="2"/>
  <c r="Q895" i="2" s="1"/>
  <c r="V895" i="2"/>
  <c r="W895" i="2" s="1"/>
  <c r="M895" i="2"/>
  <c r="N895" i="2" s="1"/>
  <c r="S895" i="2"/>
  <c r="T895" i="2" s="1"/>
  <c r="P891" i="2"/>
  <c r="Q891" i="2" s="1"/>
  <c r="V891" i="2"/>
  <c r="W891" i="2" s="1"/>
  <c r="S891" i="2"/>
  <c r="T891" i="2" s="1"/>
  <c r="M891" i="2"/>
  <c r="N891" i="2" s="1"/>
  <c r="P887" i="2"/>
  <c r="Q887" i="2" s="1"/>
  <c r="V887" i="2"/>
  <c r="W887" i="2" s="1"/>
  <c r="M887" i="2"/>
  <c r="N887" i="2" s="1"/>
  <c r="S887" i="2"/>
  <c r="T887" i="2" s="1"/>
  <c r="P883" i="2"/>
  <c r="Q883" i="2" s="1"/>
  <c r="V883" i="2"/>
  <c r="W883" i="2" s="1"/>
  <c r="S883" i="2"/>
  <c r="T883" i="2" s="1"/>
  <c r="M883" i="2"/>
  <c r="N883" i="2" s="1"/>
  <c r="P875" i="2"/>
  <c r="Q875" i="2" s="1"/>
  <c r="V875" i="2"/>
  <c r="W875" i="2" s="1"/>
  <c r="S875" i="2"/>
  <c r="T875" i="2" s="1"/>
  <c r="M875" i="2"/>
  <c r="N875" i="2" s="1"/>
  <c r="P871" i="2"/>
  <c r="Q871" i="2" s="1"/>
  <c r="V871" i="2"/>
  <c r="W871" i="2" s="1"/>
  <c r="M871" i="2"/>
  <c r="N871" i="2" s="1"/>
  <c r="S871" i="2"/>
  <c r="T871" i="2" s="1"/>
  <c r="P867" i="2"/>
  <c r="Q867" i="2" s="1"/>
  <c r="V867" i="2"/>
  <c r="W867" i="2" s="1"/>
  <c r="S867" i="2"/>
  <c r="T867" i="2" s="1"/>
  <c r="M867" i="2"/>
  <c r="N867" i="2" s="1"/>
  <c r="P863" i="2"/>
  <c r="Q863" i="2" s="1"/>
  <c r="V863" i="2"/>
  <c r="W863" i="2" s="1"/>
  <c r="M863" i="2"/>
  <c r="N863" i="2" s="1"/>
  <c r="S863" i="2"/>
  <c r="T863" i="2" s="1"/>
  <c r="P859" i="2"/>
  <c r="Q859" i="2" s="1"/>
  <c r="V859" i="2"/>
  <c r="W859" i="2" s="1"/>
  <c r="S859" i="2"/>
  <c r="T859" i="2" s="1"/>
  <c r="M859" i="2"/>
  <c r="N859" i="2" s="1"/>
  <c r="P855" i="2"/>
  <c r="Q855" i="2" s="1"/>
  <c r="V855" i="2"/>
  <c r="W855" i="2" s="1"/>
  <c r="S855" i="2"/>
  <c r="T855" i="2" s="1"/>
  <c r="M855" i="2"/>
  <c r="N855" i="2" s="1"/>
  <c r="P851" i="2"/>
  <c r="Q851" i="2" s="1"/>
  <c r="M851" i="2"/>
  <c r="N851" i="2" s="1"/>
  <c r="V851" i="2"/>
  <c r="W851" i="2" s="1"/>
  <c r="S851" i="2"/>
  <c r="T851" i="2" s="1"/>
  <c r="P847" i="2"/>
  <c r="Q847" i="2" s="1"/>
  <c r="V847" i="2"/>
  <c r="W847" i="2" s="1"/>
  <c r="S847" i="2"/>
  <c r="T847" i="2" s="1"/>
  <c r="M847" i="2"/>
  <c r="N847" i="2" s="1"/>
  <c r="P843" i="2"/>
  <c r="Q843" i="2" s="1"/>
  <c r="M843" i="2"/>
  <c r="N843" i="2" s="1"/>
  <c r="V843" i="2"/>
  <c r="W843" i="2" s="1"/>
  <c r="S843" i="2"/>
  <c r="T843" i="2" s="1"/>
  <c r="P839" i="2"/>
  <c r="Q839" i="2" s="1"/>
  <c r="V839" i="2"/>
  <c r="W839" i="2" s="1"/>
  <c r="S839" i="2"/>
  <c r="T839" i="2" s="1"/>
  <c r="M839" i="2"/>
  <c r="N839" i="2" s="1"/>
  <c r="P835" i="2"/>
  <c r="Q835" i="2" s="1"/>
  <c r="M835" i="2"/>
  <c r="N835" i="2" s="1"/>
  <c r="V835" i="2"/>
  <c r="W835" i="2" s="1"/>
  <c r="S835" i="2"/>
  <c r="T835" i="2" s="1"/>
  <c r="P831" i="2"/>
  <c r="Q831" i="2" s="1"/>
  <c r="M831" i="2"/>
  <c r="N831" i="2" s="1"/>
  <c r="V831" i="2"/>
  <c r="W831" i="2" s="1"/>
  <c r="S831" i="2"/>
  <c r="T831" i="2" s="1"/>
  <c r="P823" i="2"/>
  <c r="Q823" i="2" s="1"/>
  <c r="M823" i="2"/>
  <c r="N823" i="2" s="1"/>
  <c r="V823" i="2"/>
  <c r="W823" i="2" s="1"/>
  <c r="S823" i="2"/>
  <c r="T823" i="2" s="1"/>
  <c r="P819" i="2"/>
  <c r="Q819" i="2" s="1"/>
  <c r="V819" i="2"/>
  <c r="W819" i="2" s="1"/>
  <c r="S819" i="2"/>
  <c r="T819" i="2" s="1"/>
  <c r="M819" i="2"/>
  <c r="N819" i="2" s="1"/>
  <c r="P815" i="2"/>
  <c r="Q815" i="2" s="1"/>
  <c r="M815" i="2"/>
  <c r="N815" i="2" s="1"/>
  <c r="V815" i="2"/>
  <c r="W815" i="2" s="1"/>
  <c r="S815" i="2"/>
  <c r="T815" i="2" s="1"/>
  <c r="P811" i="2"/>
  <c r="Q811" i="2" s="1"/>
  <c r="V811" i="2"/>
  <c r="W811" i="2" s="1"/>
  <c r="S811" i="2"/>
  <c r="T811" i="2" s="1"/>
  <c r="M811" i="2"/>
  <c r="N811" i="2" s="1"/>
  <c r="P807" i="2"/>
  <c r="Q807" i="2" s="1"/>
  <c r="M807" i="2"/>
  <c r="N807" i="2" s="1"/>
  <c r="V807" i="2"/>
  <c r="W807" i="2" s="1"/>
  <c r="S807" i="2"/>
  <c r="T807" i="2" s="1"/>
  <c r="P803" i="2"/>
  <c r="Q803" i="2" s="1"/>
  <c r="V803" i="2"/>
  <c r="W803" i="2" s="1"/>
  <c r="S803" i="2"/>
  <c r="T803" i="2" s="1"/>
  <c r="M803" i="2"/>
  <c r="N803" i="2" s="1"/>
  <c r="P799" i="2"/>
  <c r="Q799" i="2" s="1"/>
  <c r="M799" i="2"/>
  <c r="N799" i="2" s="1"/>
  <c r="V799" i="2"/>
  <c r="W799" i="2" s="1"/>
  <c r="S799" i="2"/>
  <c r="T799" i="2" s="1"/>
  <c r="P795" i="2"/>
  <c r="Q795" i="2" s="1"/>
  <c r="V795" i="2"/>
  <c r="W795" i="2" s="1"/>
  <c r="S795" i="2"/>
  <c r="T795" i="2" s="1"/>
  <c r="M795" i="2"/>
  <c r="N795" i="2" s="1"/>
  <c r="P791" i="2"/>
  <c r="Q791" i="2" s="1"/>
  <c r="M791" i="2"/>
  <c r="N791" i="2" s="1"/>
  <c r="V791" i="2"/>
  <c r="W791" i="2" s="1"/>
  <c r="S791" i="2"/>
  <c r="T791" i="2" s="1"/>
  <c r="P787" i="2"/>
  <c r="Q787" i="2" s="1"/>
  <c r="V787" i="2"/>
  <c r="W787" i="2" s="1"/>
  <c r="S787" i="2"/>
  <c r="T787" i="2" s="1"/>
  <c r="M787" i="2"/>
  <c r="N787" i="2" s="1"/>
  <c r="P783" i="2"/>
  <c r="Q783" i="2" s="1"/>
  <c r="M783" i="2"/>
  <c r="N783" i="2" s="1"/>
  <c r="V783" i="2"/>
  <c r="W783" i="2" s="1"/>
  <c r="S783" i="2"/>
  <c r="T783" i="2" s="1"/>
  <c r="P779" i="2"/>
  <c r="Q779" i="2" s="1"/>
  <c r="V779" i="2"/>
  <c r="W779" i="2" s="1"/>
  <c r="S779" i="2"/>
  <c r="T779" i="2" s="1"/>
  <c r="M779" i="2"/>
  <c r="N779" i="2" s="1"/>
  <c r="P775" i="2"/>
  <c r="Q775" i="2" s="1"/>
  <c r="V775" i="2"/>
  <c r="W775" i="2" s="1"/>
  <c r="S775" i="2"/>
  <c r="T775" i="2" s="1"/>
  <c r="M775" i="2"/>
  <c r="N775" i="2" s="1"/>
  <c r="P771" i="2"/>
  <c r="Q771" i="2" s="1"/>
  <c r="M771" i="2"/>
  <c r="N771" i="2" s="1"/>
  <c r="V771" i="2"/>
  <c r="W771" i="2" s="1"/>
  <c r="S771" i="2"/>
  <c r="T771" i="2" s="1"/>
  <c r="P768" i="2"/>
  <c r="Q768" i="2" s="1"/>
  <c r="V768" i="2"/>
  <c r="W768" i="2" s="1"/>
  <c r="S768" i="2"/>
  <c r="T768" i="2" s="1"/>
  <c r="M768" i="2"/>
  <c r="N768" i="2" s="1"/>
  <c r="P764" i="2"/>
  <c r="Q764" i="2" s="1"/>
  <c r="M764" i="2"/>
  <c r="N764" i="2" s="1"/>
  <c r="V764" i="2"/>
  <c r="W764" i="2" s="1"/>
  <c r="S764" i="2"/>
  <c r="T764" i="2" s="1"/>
  <c r="P760" i="2"/>
  <c r="Q760" i="2" s="1"/>
  <c r="V760" i="2"/>
  <c r="W760" i="2" s="1"/>
  <c r="S760" i="2"/>
  <c r="T760" i="2" s="1"/>
  <c r="M760" i="2"/>
  <c r="N760" i="2" s="1"/>
  <c r="P756" i="2"/>
  <c r="Q756" i="2" s="1"/>
  <c r="M756" i="2"/>
  <c r="N756" i="2" s="1"/>
  <c r="V756" i="2"/>
  <c r="W756" i="2" s="1"/>
  <c r="S756" i="2"/>
  <c r="T756" i="2" s="1"/>
  <c r="P752" i="2"/>
  <c r="Q752" i="2" s="1"/>
  <c r="V752" i="2"/>
  <c r="W752" i="2" s="1"/>
  <c r="S752" i="2"/>
  <c r="T752" i="2" s="1"/>
  <c r="M752" i="2"/>
  <c r="N752" i="2" s="1"/>
  <c r="P748" i="2"/>
  <c r="Q748" i="2" s="1"/>
  <c r="M748" i="2"/>
  <c r="N748" i="2" s="1"/>
  <c r="V748" i="2"/>
  <c r="W748" i="2" s="1"/>
  <c r="S748" i="2"/>
  <c r="T748" i="2" s="1"/>
  <c r="P744" i="2"/>
  <c r="Q744" i="2" s="1"/>
  <c r="V744" i="2"/>
  <c r="W744" i="2" s="1"/>
  <c r="S744" i="2"/>
  <c r="T744" i="2" s="1"/>
  <c r="M744" i="2"/>
  <c r="N744" i="2" s="1"/>
  <c r="P740" i="2"/>
  <c r="Q740" i="2" s="1"/>
  <c r="M740" i="2"/>
  <c r="N740" i="2" s="1"/>
  <c r="V740" i="2"/>
  <c r="W740" i="2" s="1"/>
  <c r="S740" i="2"/>
  <c r="T740" i="2" s="1"/>
  <c r="P736" i="2"/>
  <c r="Q736" i="2" s="1"/>
  <c r="V736" i="2"/>
  <c r="W736" i="2" s="1"/>
  <c r="S736" i="2"/>
  <c r="T736" i="2" s="1"/>
  <c r="M736" i="2"/>
  <c r="N736" i="2" s="1"/>
  <c r="P729" i="2"/>
  <c r="Q729" i="2" s="1"/>
  <c r="V729" i="2"/>
  <c r="W729" i="2" s="1"/>
  <c r="S729" i="2"/>
  <c r="T729" i="2" s="1"/>
  <c r="M729" i="2"/>
  <c r="N729" i="2" s="1"/>
  <c r="P725" i="2"/>
  <c r="Q725" i="2" s="1"/>
  <c r="M725" i="2"/>
  <c r="N725" i="2" s="1"/>
  <c r="V725" i="2"/>
  <c r="W725" i="2" s="1"/>
  <c r="S725" i="2"/>
  <c r="T725" i="2" s="1"/>
  <c r="P721" i="2"/>
  <c r="Q721" i="2" s="1"/>
  <c r="V721" i="2"/>
  <c r="W721" i="2" s="1"/>
  <c r="S721" i="2"/>
  <c r="T721" i="2" s="1"/>
  <c r="M721" i="2"/>
  <c r="N721" i="2" s="1"/>
  <c r="P717" i="2"/>
  <c r="Q717" i="2" s="1"/>
  <c r="M717" i="2"/>
  <c r="N717" i="2" s="1"/>
  <c r="V717" i="2"/>
  <c r="W717" i="2" s="1"/>
  <c r="S717" i="2"/>
  <c r="T717" i="2" s="1"/>
  <c r="P713" i="2"/>
  <c r="Q713" i="2" s="1"/>
  <c r="V713" i="2"/>
  <c r="W713" i="2" s="1"/>
  <c r="S713" i="2"/>
  <c r="T713" i="2" s="1"/>
  <c r="M713" i="2"/>
  <c r="N713" i="2" s="1"/>
  <c r="P709" i="2"/>
  <c r="Q709" i="2" s="1"/>
  <c r="M709" i="2"/>
  <c r="N709" i="2" s="1"/>
  <c r="V709" i="2"/>
  <c r="W709" i="2" s="1"/>
  <c r="S709" i="2"/>
  <c r="T709" i="2" s="1"/>
  <c r="P705" i="2"/>
  <c r="Q705" i="2" s="1"/>
  <c r="V705" i="2"/>
  <c r="W705" i="2" s="1"/>
  <c r="S705" i="2"/>
  <c r="T705" i="2" s="1"/>
  <c r="M705" i="2"/>
  <c r="N705" i="2" s="1"/>
  <c r="P701" i="2"/>
  <c r="Q701" i="2" s="1"/>
  <c r="M701" i="2"/>
  <c r="N701" i="2" s="1"/>
  <c r="V701" i="2"/>
  <c r="W701" i="2" s="1"/>
  <c r="S701" i="2"/>
  <c r="T701" i="2" s="1"/>
  <c r="P697" i="2"/>
  <c r="Q697" i="2" s="1"/>
  <c r="V697" i="2"/>
  <c r="W697" i="2" s="1"/>
  <c r="S697" i="2"/>
  <c r="T697" i="2" s="1"/>
  <c r="M697" i="2"/>
  <c r="N697" i="2" s="1"/>
  <c r="P693" i="2"/>
  <c r="Q693" i="2" s="1"/>
  <c r="M693" i="2"/>
  <c r="N693" i="2" s="1"/>
  <c r="V693" i="2"/>
  <c r="W693" i="2" s="1"/>
  <c r="S693" i="2"/>
  <c r="T693" i="2" s="1"/>
  <c r="P689" i="2"/>
  <c r="Q689" i="2" s="1"/>
  <c r="V689" i="2"/>
  <c r="W689" i="2" s="1"/>
  <c r="S689" i="2"/>
  <c r="T689" i="2" s="1"/>
  <c r="M689" i="2"/>
  <c r="N689" i="2" s="1"/>
  <c r="P673" i="2"/>
  <c r="Q673" i="2" s="1"/>
  <c r="V673" i="2"/>
  <c r="W673" i="2" s="1"/>
  <c r="S673" i="2"/>
  <c r="T673" i="2" s="1"/>
  <c r="M673" i="2"/>
  <c r="N673" i="2" s="1"/>
  <c r="P669" i="2"/>
  <c r="Q669" i="2" s="1"/>
  <c r="M669" i="2"/>
  <c r="N669" i="2" s="1"/>
  <c r="V669" i="2"/>
  <c r="W669" i="2" s="1"/>
  <c r="S669" i="2"/>
  <c r="T669" i="2" s="1"/>
  <c r="P665" i="2"/>
  <c r="Q665" i="2" s="1"/>
  <c r="V665" i="2"/>
  <c r="W665" i="2" s="1"/>
  <c r="S665" i="2"/>
  <c r="T665" i="2" s="1"/>
  <c r="M665" i="2"/>
  <c r="N665" i="2" s="1"/>
  <c r="P661" i="2"/>
  <c r="Q661" i="2" s="1"/>
  <c r="V661" i="2"/>
  <c r="W661" i="2" s="1"/>
  <c r="M661" i="2"/>
  <c r="N661" i="2" s="1"/>
  <c r="S661" i="2"/>
  <c r="T661" i="2" s="1"/>
  <c r="P657" i="2"/>
  <c r="Q657" i="2" s="1"/>
  <c r="V657" i="2"/>
  <c r="W657" i="2" s="1"/>
  <c r="S657" i="2"/>
  <c r="T657" i="2" s="1"/>
  <c r="M657" i="2"/>
  <c r="N657" i="2" s="1"/>
  <c r="P653" i="2"/>
  <c r="Q653" i="2" s="1"/>
  <c r="V653" i="2"/>
  <c r="W653" i="2" s="1"/>
  <c r="M653" i="2"/>
  <c r="N653" i="2" s="1"/>
  <c r="S653" i="2"/>
  <c r="T653" i="2" s="1"/>
  <c r="V649" i="2"/>
  <c r="W649" i="2" s="1"/>
  <c r="M649" i="2"/>
  <c r="N649" i="2" s="1"/>
  <c r="S649" i="2"/>
  <c r="T649" i="2" s="1"/>
  <c r="P649" i="2"/>
  <c r="Q649" i="2" s="1"/>
  <c r="P645" i="2"/>
  <c r="Q645" i="2" s="1"/>
  <c r="V645" i="2"/>
  <c r="W645" i="2" s="1"/>
  <c r="S645" i="2"/>
  <c r="T645" i="2" s="1"/>
  <c r="M645" i="2"/>
  <c r="N645" i="2" s="1"/>
  <c r="P641" i="2"/>
  <c r="Q641" i="2" s="1"/>
  <c r="M641" i="2"/>
  <c r="N641" i="2" s="1"/>
  <c r="V641" i="2"/>
  <c r="W641" i="2" s="1"/>
  <c r="S641" i="2"/>
  <c r="T641" i="2" s="1"/>
  <c r="P637" i="2"/>
  <c r="Q637" i="2" s="1"/>
  <c r="V637" i="2"/>
  <c r="W637" i="2" s="1"/>
  <c r="M637" i="2"/>
  <c r="N637" i="2" s="1"/>
  <c r="S637" i="2"/>
  <c r="T637" i="2" s="1"/>
  <c r="P633" i="2"/>
  <c r="Q633" i="2" s="1"/>
  <c r="S633" i="2"/>
  <c r="T633" i="2" s="1"/>
  <c r="M633" i="2"/>
  <c r="N633" i="2" s="1"/>
  <c r="V633" i="2"/>
  <c r="W633" i="2" s="1"/>
  <c r="P629" i="2"/>
  <c r="Q629" i="2" s="1"/>
  <c r="S629" i="2"/>
  <c r="T629" i="2" s="1"/>
  <c r="M629" i="2"/>
  <c r="N629" i="2" s="1"/>
  <c r="V629" i="2"/>
  <c r="W629" i="2" s="1"/>
  <c r="M625" i="2"/>
  <c r="N625" i="2" s="1"/>
  <c r="P625" i="2"/>
  <c r="Q625" i="2" s="1"/>
  <c r="S625" i="2"/>
  <c r="T625" i="2" s="1"/>
  <c r="V625" i="2"/>
  <c r="W625" i="2" s="1"/>
  <c r="P621" i="2"/>
  <c r="Q621" i="2" s="1"/>
  <c r="V621" i="2"/>
  <c r="W621" i="2" s="1"/>
  <c r="M621" i="2"/>
  <c r="N621" i="2" s="1"/>
  <c r="S621" i="2"/>
  <c r="T621" i="2" s="1"/>
  <c r="P617" i="2"/>
  <c r="Q617" i="2" s="1"/>
  <c r="V617" i="2"/>
  <c r="W617" i="2" s="1"/>
  <c r="S617" i="2"/>
  <c r="T617" i="2" s="1"/>
  <c r="M617" i="2"/>
  <c r="N617" i="2" s="1"/>
  <c r="P613" i="2"/>
  <c r="Q613" i="2" s="1"/>
  <c r="V613" i="2"/>
  <c r="W613" i="2" s="1"/>
  <c r="S613" i="2"/>
  <c r="T613" i="2" s="1"/>
  <c r="M613" i="2"/>
  <c r="N613" i="2" s="1"/>
  <c r="P609" i="2"/>
  <c r="Q609" i="2" s="1"/>
  <c r="V609" i="2"/>
  <c r="W609" i="2" s="1"/>
  <c r="S609" i="2"/>
  <c r="T609" i="2" s="1"/>
  <c r="M609" i="2"/>
  <c r="N609" i="2" s="1"/>
  <c r="P605" i="2"/>
  <c r="Q605" i="2" s="1"/>
  <c r="M605" i="2"/>
  <c r="N605" i="2" s="1"/>
  <c r="V605" i="2"/>
  <c r="W605" i="2" s="1"/>
  <c r="S605" i="2"/>
  <c r="T605" i="2" s="1"/>
  <c r="M601" i="2"/>
  <c r="N601" i="2" s="1"/>
  <c r="P601" i="2"/>
  <c r="Q601" i="2" s="1"/>
  <c r="V601" i="2"/>
  <c r="W601" i="2" s="1"/>
  <c r="S601" i="2"/>
  <c r="T601" i="2" s="1"/>
  <c r="P597" i="2"/>
  <c r="Q597" i="2" s="1"/>
  <c r="V597" i="2"/>
  <c r="W597" i="2" s="1"/>
  <c r="S597" i="2"/>
  <c r="T597" i="2" s="1"/>
  <c r="M597" i="2"/>
  <c r="N597" i="2" s="1"/>
  <c r="P593" i="2"/>
  <c r="Q593" i="2" s="1"/>
  <c r="V593" i="2"/>
  <c r="W593" i="2" s="1"/>
  <c r="S593" i="2"/>
  <c r="T593" i="2" s="1"/>
  <c r="M593" i="2"/>
  <c r="N593" i="2" s="1"/>
  <c r="P589" i="2"/>
  <c r="Q589" i="2" s="1"/>
  <c r="S589" i="2"/>
  <c r="T589" i="2" s="1"/>
  <c r="M589" i="2"/>
  <c r="N589" i="2" s="1"/>
  <c r="V589" i="2"/>
  <c r="W589" i="2" s="1"/>
  <c r="P585" i="2"/>
  <c r="Q585" i="2" s="1"/>
  <c r="S585" i="2"/>
  <c r="T585" i="2" s="1"/>
  <c r="M585" i="2"/>
  <c r="N585" i="2" s="1"/>
  <c r="V585" i="2"/>
  <c r="W585" i="2" s="1"/>
  <c r="P581" i="2"/>
  <c r="Q581" i="2" s="1"/>
  <c r="V581" i="2"/>
  <c r="W581" i="2" s="1"/>
  <c r="M581" i="2"/>
  <c r="N581" i="2" s="1"/>
  <c r="S581" i="2"/>
  <c r="T581" i="2" s="1"/>
  <c r="S577" i="2"/>
  <c r="T577" i="2" s="1"/>
  <c r="M577" i="2"/>
  <c r="N577" i="2" s="1"/>
  <c r="V577" i="2"/>
  <c r="W577" i="2" s="1"/>
  <c r="P577" i="2"/>
  <c r="Q577" i="2" s="1"/>
  <c r="V573" i="2"/>
  <c r="W573" i="2" s="1"/>
  <c r="S573" i="2"/>
  <c r="T573" i="2" s="1"/>
  <c r="P573" i="2"/>
  <c r="Q573" i="2" s="1"/>
  <c r="M573" i="2"/>
  <c r="N573" i="2" s="1"/>
  <c r="P569" i="2"/>
  <c r="Q569" i="2" s="1"/>
  <c r="V569" i="2"/>
  <c r="W569" i="2" s="1"/>
  <c r="S569" i="2"/>
  <c r="T569" i="2" s="1"/>
  <c r="M569" i="2"/>
  <c r="N569" i="2" s="1"/>
  <c r="S565" i="2"/>
  <c r="T565" i="2" s="1"/>
  <c r="M565" i="2"/>
  <c r="N565" i="2" s="1"/>
  <c r="P565" i="2"/>
  <c r="Q565" i="2" s="1"/>
  <c r="V565" i="2"/>
  <c r="W565" i="2" s="1"/>
  <c r="P561" i="2"/>
  <c r="Q561" i="2" s="1"/>
  <c r="V561" i="2"/>
  <c r="W561" i="2" s="1"/>
  <c r="S561" i="2"/>
  <c r="T561" i="2" s="1"/>
  <c r="M561" i="2"/>
  <c r="N561" i="2" s="1"/>
  <c r="P557" i="2"/>
  <c r="Q557" i="2" s="1"/>
  <c r="M557" i="2"/>
  <c r="N557" i="2" s="1"/>
  <c r="V557" i="2"/>
  <c r="W557" i="2" s="1"/>
  <c r="S557" i="2"/>
  <c r="T557" i="2" s="1"/>
  <c r="P553" i="2"/>
  <c r="Q553" i="2" s="1"/>
  <c r="V553" i="2"/>
  <c r="W553" i="2" s="1"/>
  <c r="S553" i="2"/>
  <c r="T553" i="2" s="1"/>
  <c r="M553" i="2"/>
  <c r="N553" i="2" s="1"/>
  <c r="P549" i="2"/>
  <c r="Q549" i="2" s="1"/>
  <c r="M549" i="2"/>
  <c r="N549" i="2" s="1"/>
  <c r="V549" i="2"/>
  <c r="W549" i="2" s="1"/>
  <c r="S549" i="2"/>
  <c r="T549" i="2" s="1"/>
  <c r="P545" i="2"/>
  <c r="Q545" i="2" s="1"/>
  <c r="V545" i="2"/>
  <c r="W545" i="2" s="1"/>
  <c r="S545" i="2"/>
  <c r="T545" i="2" s="1"/>
  <c r="M545" i="2"/>
  <c r="N545" i="2" s="1"/>
  <c r="P541" i="2"/>
  <c r="Q541" i="2" s="1"/>
  <c r="S541" i="2"/>
  <c r="T541" i="2" s="1"/>
  <c r="V541" i="2"/>
  <c r="W541" i="2" s="1"/>
  <c r="M541" i="2"/>
  <c r="N541" i="2" s="1"/>
  <c r="P537" i="2"/>
  <c r="Q537" i="2" s="1"/>
  <c r="S537" i="2"/>
  <c r="T537" i="2" s="1"/>
  <c r="M537" i="2"/>
  <c r="N537" i="2" s="1"/>
  <c r="V537" i="2"/>
  <c r="W537" i="2" s="1"/>
  <c r="P533" i="2"/>
  <c r="Q533" i="2" s="1"/>
  <c r="S533" i="2"/>
  <c r="T533" i="2" s="1"/>
  <c r="V533" i="2"/>
  <c r="W533" i="2" s="1"/>
  <c r="M533" i="2"/>
  <c r="N533" i="2" s="1"/>
  <c r="M529" i="2"/>
  <c r="N529" i="2" s="1"/>
  <c r="S529" i="2"/>
  <c r="T529" i="2" s="1"/>
  <c r="P529" i="2"/>
  <c r="Q529" i="2" s="1"/>
  <c r="V529" i="2"/>
  <c r="W529" i="2" s="1"/>
  <c r="P525" i="2"/>
  <c r="Q525" i="2" s="1"/>
  <c r="V525" i="2"/>
  <c r="W525" i="2" s="1"/>
  <c r="S525" i="2"/>
  <c r="T525" i="2" s="1"/>
  <c r="M525" i="2"/>
  <c r="N525" i="2" s="1"/>
  <c r="P521" i="2"/>
  <c r="Q521" i="2" s="1"/>
  <c r="V521" i="2"/>
  <c r="W521" i="2" s="1"/>
  <c r="S521" i="2"/>
  <c r="T521" i="2" s="1"/>
  <c r="M521" i="2"/>
  <c r="N521" i="2" s="1"/>
  <c r="P517" i="2"/>
  <c r="Q517" i="2" s="1"/>
  <c r="V517" i="2"/>
  <c r="W517" i="2" s="1"/>
  <c r="S517" i="2"/>
  <c r="T517" i="2" s="1"/>
  <c r="M517" i="2"/>
  <c r="N517" i="2" s="1"/>
  <c r="P513" i="2"/>
  <c r="Q513" i="2" s="1"/>
  <c r="V513" i="2"/>
  <c r="W513" i="2" s="1"/>
  <c r="S513" i="2"/>
  <c r="T513" i="2" s="1"/>
  <c r="M513" i="2"/>
  <c r="N513" i="2" s="1"/>
  <c r="P509" i="2"/>
  <c r="Q509" i="2" s="1"/>
  <c r="V509" i="2"/>
  <c r="W509" i="2" s="1"/>
  <c r="S509" i="2"/>
  <c r="T509" i="2" s="1"/>
  <c r="M509" i="2"/>
  <c r="N509" i="2" s="1"/>
  <c r="P505" i="2"/>
  <c r="Q505" i="2" s="1"/>
  <c r="V505" i="2"/>
  <c r="W505" i="2" s="1"/>
  <c r="S505" i="2"/>
  <c r="T505" i="2" s="1"/>
  <c r="M505" i="2"/>
  <c r="N505" i="2" s="1"/>
  <c r="P501" i="2"/>
  <c r="Q501" i="2" s="1"/>
  <c r="V501" i="2"/>
  <c r="W501" i="2" s="1"/>
  <c r="S501" i="2"/>
  <c r="T501" i="2" s="1"/>
  <c r="M501" i="2"/>
  <c r="N501" i="2" s="1"/>
  <c r="P497" i="2"/>
  <c r="Q497" i="2" s="1"/>
  <c r="S497" i="2"/>
  <c r="T497" i="2" s="1"/>
  <c r="M497" i="2"/>
  <c r="N497" i="2" s="1"/>
  <c r="V497" i="2"/>
  <c r="W497" i="2" s="1"/>
  <c r="P493" i="2"/>
  <c r="Q493" i="2" s="1"/>
  <c r="V493" i="2"/>
  <c r="W493" i="2" s="1"/>
  <c r="S493" i="2"/>
  <c r="T493" i="2" s="1"/>
  <c r="M493" i="2"/>
  <c r="N493" i="2" s="1"/>
  <c r="P489" i="2"/>
  <c r="Q489" i="2" s="1"/>
  <c r="V489" i="2"/>
  <c r="W489" i="2" s="1"/>
  <c r="S489" i="2"/>
  <c r="T489" i="2" s="1"/>
  <c r="M489" i="2"/>
  <c r="N489" i="2" s="1"/>
  <c r="P485" i="2"/>
  <c r="Q485" i="2" s="1"/>
  <c r="V485" i="2"/>
  <c r="W485" i="2" s="1"/>
  <c r="S485" i="2"/>
  <c r="T485" i="2" s="1"/>
  <c r="M485" i="2"/>
  <c r="N485" i="2" s="1"/>
  <c r="S481" i="2"/>
  <c r="T481" i="2" s="1"/>
  <c r="M481" i="2"/>
  <c r="N481" i="2" s="1"/>
  <c r="V481" i="2"/>
  <c r="W481" i="2" s="1"/>
  <c r="P481" i="2"/>
  <c r="Q481" i="2" s="1"/>
  <c r="P477" i="2"/>
  <c r="Q477" i="2" s="1"/>
  <c r="V477" i="2"/>
  <c r="W477" i="2" s="1"/>
  <c r="S477" i="2"/>
  <c r="T477" i="2" s="1"/>
  <c r="M477" i="2"/>
  <c r="N477" i="2" s="1"/>
  <c r="P473" i="2"/>
  <c r="Q473" i="2" s="1"/>
  <c r="V473" i="2"/>
  <c r="W473" i="2" s="1"/>
  <c r="S473" i="2"/>
  <c r="T473" i="2" s="1"/>
  <c r="M473" i="2"/>
  <c r="N473" i="2" s="1"/>
  <c r="P469" i="2"/>
  <c r="Q469" i="2" s="1"/>
  <c r="V469" i="2"/>
  <c r="W469" i="2" s="1"/>
  <c r="S469" i="2"/>
  <c r="T469" i="2" s="1"/>
  <c r="M469" i="2"/>
  <c r="N469" i="2" s="1"/>
  <c r="P465" i="2"/>
  <c r="Q465" i="2" s="1"/>
  <c r="V465" i="2"/>
  <c r="W465" i="2" s="1"/>
  <c r="S465" i="2"/>
  <c r="T465" i="2" s="1"/>
  <c r="M465" i="2"/>
  <c r="N465" i="2" s="1"/>
  <c r="P461" i="2"/>
  <c r="Q461" i="2" s="1"/>
  <c r="V461" i="2"/>
  <c r="W461" i="2" s="1"/>
  <c r="S461" i="2"/>
  <c r="T461" i="2" s="1"/>
  <c r="M461" i="2"/>
  <c r="N461" i="2" s="1"/>
  <c r="P457" i="2"/>
  <c r="Q457" i="2" s="1"/>
  <c r="V457" i="2"/>
  <c r="W457" i="2" s="1"/>
  <c r="S457" i="2"/>
  <c r="T457" i="2" s="1"/>
  <c r="M457" i="2"/>
  <c r="N457" i="2" s="1"/>
  <c r="P453" i="2"/>
  <c r="Q453" i="2" s="1"/>
  <c r="V453" i="2"/>
  <c r="W453" i="2" s="1"/>
  <c r="S453" i="2"/>
  <c r="T453" i="2" s="1"/>
  <c r="M453" i="2"/>
  <c r="N453" i="2" s="1"/>
  <c r="P449" i="2"/>
  <c r="Q449" i="2" s="1"/>
  <c r="V449" i="2"/>
  <c r="W449" i="2" s="1"/>
  <c r="S449" i="2"/>
  <c r="T449" i="2" s="1"/>
  <c r="M449" i="2"/>
  <c r="N449" i="2" s="1"/>
  <c r="P445" i="2"/>
  <c r="Q445" i="2" s="1"/>
  <c r="V445" i="2"/>
  <c r="W445" i="2" s="1"/>
  <c r="S445" i="2"/>
  <c r="T445" i="2" s="1"/>
  <c r="M445" i="2"/>
  <c r="N445" i="2" s="1"/>
  <c r="P441" i="2"/>
  <c r="Q441" i="2" s="1"/>
  <c r="V441" i="2"/>
  <c r="W441" i="2" s="1"/>
  <c r="S441" i="2"/>
  <c r="T441" i="2" s="1"/>
  <c r="M441" i="2"/>
  <c r="N441" i="2" s="1"/>
  <c r="V437" i="2"/>
  <c r="W437" i="2" s="1"/>
  <c r="S437" i="2"/>
  <c r="T437" i="2" s="1"/>
  <c r="P437" i="2"/>
  <c r="Q437" i="2" s="1"/>
  <c r="M437" i="2"/>
  <c r="N437" i="2" s="1"/>
  <c r="P433" i="2"/>
  <c r="Q433" i="2" s="1"/>
  <c r="V433" i="2"/>
  <c r="W433" i="2" s="1"/>
  <c r="S433" i="2"/>
  <c r="T433" i="2" s="1"/>
  <c r="M433" i="2"/>
  <c r="N433" i="2" s="1"/>
  <c r="P425" i="2"/>
  <c r="Q425" i="2" s="1"/>
  <c r="V425" i="2"/>
  <c r="W425" i="2" s="1"/>
  <c r="S425" i="2"/>
  <c r="T425" i="2" s="1"/>
  <c r="M425" i="2"/>
  <c r="N425" i="2" s="1"/>
  <c r="P421" i="2"/>
  <c r="Q421" i="2" s="1"/>
  <c r="V421" i="2"/>
  <c r="W421" i="2" s="1"/>
  <c r="S421" i="2"/>
  <c r="T421" i="2" s="1"/>
  <c r="M421" i="2"/>
  <c r="N421" i="2" s="1"/>
  <c r="P417" i="2"/>
  <c r="Q417" i="2" s="1"/>
  <c r="V417" i="2"/>
  <c r="W417" i="2" s="1"/>
  <c r="S417" i="2"/>
  <c r="T417" i="2" s="1"/>
  <c r="M417" i="2"/>
  <c r="N417" i="2" s="1"/>
  <c r="P413" i="2"/>
  <c r="Q413" i="2" s="1"/>
  <c r="V413" i="2"/>
  <c r="W413" i="2" s="1"/>
  <c r="S413" i="2"/>
  <c r="T413" i="2" s="1"/>
  <c r="M413" i="2"/>
  <c r="N413" i="2" s="1"/>
  <c r="P409" i="2"/>
  <c r="Q409" i="2" s="1"/>
  <c r="V409" i="2"/>
  <c r="W409" i="2" s="1"/>
  <c r="S409" i="2"/>
  <c r="T409" i="2" s="1"/>
  <c r="M409" i="2"/>
  <c r="N409" i="2" s="1"/>
  <c r="P405" i="2"/>
  <c r="Q405" i="2" s="1"/>
  <c r="V405" i="2"/>
  <c r="W405" i="2" s="1"/>
  <c r="S405" i="2"/>
  <c r="T405" i="2" s="1"/>
  <c r="M405" i="2"/>
  <c r="N405" i="2" s="1"/>
  <c r="P401" i="2"/>
  <c r="Q401" i="2" s="1"/>
  <c r="V401" i="2"/>
  <c r="W401" i="2" s="1"/>
  <c r="S401" i="2"/>
  <c r="T401" i="2" s="1"/>
  <c r="M401" i="2"/>
  <c r="N401" i="2" s="1"/>
  <c r="P398" i="2"/>
  <c r="Q398" i="2" s="1"/>
  <c r="V398" i="2"/>
  <c r="W398" i="2" s="1"/>
  <c r="M398" i="2"/>
  <c r="N398" i="2" s="1"/>
  <c r="S398" i="2"/>
  <c r="T398" i="2" s="1"/>
  <c r="V390" i="2"/>
  <c r="W390" i="2" s="1"/>
  <c r="S390" i="2"/>
  <c r="T390" i="2" s="1"/>
  <c r="P390" i="2"/>
  <c r="Q390" i="2" s="1"/>
  <c r="M390" i="2"/>
  <c r="N390" i="2" s="1"/>
  <c r="P382" i="2"/>
  <c r="Q382" i="2" s="1"/>
  <c r="V382" i="2"/>
  <c r="W382" i="2" s="1"/>
  <c r="S382" i="2"/>
  <c r="T382" i="2" s="1"/>
  <c r="M382" i="2"/>
  <c r="N382" i="2" s="1"/>
  <c r="P378" i="2"/>
  <c r="Q378" i="2" s="1"/>
  <c r="V378" i="2"/>
  <c r="W378" i="2" s="1"/>
  <c r="S378" i="2"/>
  <c r="T378" i="2" s="1"/>
  <c r="M378" i="2"/>
  <c r="N378" i="2" s="1"/>
  <c r="P374" i="2"/>
  <c r="Q374" i="2" s="1"/>
  <c r="V374" i="2"/>
  <c r="W374" i="2" s="1"/>
  <c r="S374" i="2"/>
  <c r="T374" i="2" s="1"/>
  <c r="M374" i="2"/>
  <c r="N374" i="2" s="1"/>
  <c r="P370" i="2"/>
  <c r="Q370" i="2" s="1"/>
  <c r="V370" i="2"/>
  <c r="W370" i="2" s="1"/>
  <c r="S370" i="2"/>
  <c r="T370" i="2" s="1"/>
  <c r="M370" i="2"/>
  <c r="N370" i="2" s="1"/>
  <c r="V366" i="2"/>
  <c r="W366" i="2" s="1"/>
  <c r="P366" i="2"/>
  <c r="Q366" i="2" s="1"/>
  <c r="S366" i="2"/>
  <c r="T366" i="2" s="1"/>
  <c r="M366" i="2"/>
  <c r="N366" i="2" s="1"/>
  <c r="S362" i="2"/>
  <c r="T362" i="2" s="1"/>
  <c r="P362" i="2"/>
  <c r="Q362" i="2" s="1"/>
  <c r="V362" i="2"/>
  <c r="W362" i="2" s="1"/>
  <c r="M362" i="2"/>
  <c r="N362" i="2" s="1"/>
  <c r="P358" i="2"/>
  <c r="Q358" i="2" s="1"/>
  <c r="V358" i="2"/>
  <c r="W358" i="2" s="1"/>
  <c r="S358" i="2"/>
  <c r="T358" i="2" s="1"/>
  <c r="M358" i="2"/>
  <c r="N358" i="2" s="1"/>
  <c r="S354" i="2"/>
  <c r="T354" i="2" s="1"/>
  <c r="V354" i="2"/>
  <c r="W354" i="2" s="1"/>
  <c r="P354" i="2"/>
  <c r="Q354" i="2" s="1"/>
  <c r="M354" i="2"/>
  <c r="N354" i="2" s="1"/>
  <c r="S350" i="2"/>
  <c r="T350" i="2" s="1"/>
  <c r="P350" i="2"/>
  <c r="Q350" i="2" s="1"/>
  <c r="V350" i="2"/>
  <c r="W350" i="2" s="1"/>
  <c r="M350" i="2"/>
  <c r="N350" i="2" s="1"/>
  <c r="S346" i="2"/>
  <c r="T346" i="2" s="1"/>
  <c r="V346" i="2"/>
  <c r="W346" i="2" s="1"/>
  <c r="P346" i="2"/>
  <c r="Q346" i="2" s="1"/>
  <c r="M346" i="2"/>
  <c r="N346" i="2" s="1"/>
  <c r="S342" i="2"/>
  <c r="T342" i="2" s="1"/>
  <c r="P342" i="2"/>
  <c r="Q342" i="2" s="1"/>
  <c r="V342" i="2"/>
  <c r="W342" i="2" s="1"/>
  <c r="M342" i="2"/>
  <c r="N342" i="2" s="1"/>
  <c r="V338" i="2"/>
  <c r="W338" i="2" s="1"/>
  <c r="P338" i="2"/>
  <c r="Q338" i="2" s="1"/>
  <c r="S338" i="2"/>
  <c r="T338" i="2" s="1"/>
  <c r="M338" i="2"/>
  <c r="N338" i="2" s="1"/>
  <c r="V334" i="2"/>
  <c r="W334" i="2" s="1"/>
  <c r="P334" i="2"/>
  <c r="Q334" i="2" s="1"/>
  <c r="S334" i="2"/>
  <c r="T334" i="2" s="1"/>
  <c r="M334" i="2"/>
  <c r="N334" i="2" s="1"/>
  <c r="V330" i="2"/>
  <c r="W330" i="2" s="1"/>
  <c r="S330" i="2"/>
  <c r="T330" i="2" s="1"/>
  <c r="P330" i="2"/>
  <c r="Q330" i="2" s="1"/>
  <c r="M330" i="2"/>
  <c r="N330" i="2" s="1"/>
  <c r="P326" i="2"/>
  <c r="Q326" i="2" s="1"/>
  <c r="V326" i="2"/>
  <c r="W326" i="2" s="1"/>
  <c r="S326" i="2"/>
  <c r="T326" i="2" s="1"/>
  <c r="M326" i="2"/>
  <c r="N326" i="2" s="1"/>
  <c r="P322" i="2"/>
  <c r="Q322" i="2" s="1"/>
  <c r="V322" i="2"/>
  <c r="W322" i="2" s="1"/>
  <c r="M322" i="2"/>
  <c r="N322" i="2" s="1"/>
  <c r="S322" i="2"/>
  <c r="T322" i="2" s="1"/>
  <c r="P318" i="2"/>
  <c r="Q318" i="2" s="1"/>
  <c r="M318" i="2"/>
  <c r="N318" i="2" s="1"/>
  <c r="V318" i="2"/>
  <c r="W318" i="2" s="1"/>
  <c r="S318" i="2"/>
  <c r="T318" i="2" s="1"/>
  <c r="P314" i="2"/>
  <c r="Q314" i="2" s="1"/>
  <c r="M314" i="2"/>
  <c r="N314" i="2" s="1"/>
  <c r="V314" i="2"/>
  <c r="W314" i="2" s="1"/>
  <c r="S314" i="2"/>
  <c r="T314" i="2" s="1"/>
  <c r="P310" i="2"/>
  <c r="Q310" i="2" s="1"/>
  <c r="S310" i="2"/>
  <c r="T310" i="2" s="1"/>
  <c r="M310" i="2"/>
  <c r="N310" i="2" s="1"/>
  <c r="V310" i="2"/>
  <c r="W310" i="2" s="1"/>
  <c r="P306" i="2"/>
  <c r="Q306" i="2" s="1"/>
  <c r="M306" i="2"/>
  <c r="N306" i="2" s="1"/>
  <c r="V306" i="2"/>
  <c r="W306" i="2" s="1"/>
  <c r="S306" i="2"/>
  <c r="T306" i="2" s="1"/>
  <c r="P302" i="2"/>
  <c r="Q302" i="2" s="1"/>
  <c r="M302" i="2"/>
  <c r="N302" i="2" s="1"/>
  <c r="V302" i="2"/>
  <c r="W302" i="2" s="1"/>
  <c r="S302" i="2"/>
  <c r="T302" i="2" s="1"/>
  <c r="P298" i="2"/>
  <c r="Q298" i="2" s="1"/>
  <c r="V298" i="2"/>
  <c r="W298" i="2" s="1"/>
  <c r="M298" i="2"/>
  <c r="N298" i="2" s="1"/>
  <c r="S298" i="2"/>
  <c r="T298" i="2" s="1"/>
  <c r="P294" i="2"/>
  <c r="Q294" i="2" s="1"/>
  <c r="S294" i="2"/>
  <c r="T294" i="2" s="1"/>
  <c r="M294" i="2"/>
  <c r="N294" i="2" s="1"/>
  <c r="V294" i="2"/>
  <c r="W294" i="2" s="1"/>
  <c r="P290" i="2"/>
  <c r="Q290" i="2" s="1"/>
  <c r="M290" i="2"/>
  <c r="N290" i="2" s="1"/>
  <c r="V290" i="2"/>
  <c r="W290" i="2" s="1"/>
  <c r="S290" i="2"/>
  <c r="T290" i="2" s="1"/>
  <c r="P286" i="2"/>
  <c r="Q286" i="2" s="1"/>
  <c r="S286" i="2"/>
  <c r="T286" i="2" s="1"/>
  <c r="M286" i="2"/>
  <c r="N286" i="2" s="1"/>
  <c r="V286" i="2"/>
  <c r="W286" i="2" s="1"/>
  <c r="P282" i="2"/>
  <c r="Q282" i="2" s="1"/>
  <c r="M282" i="2"/>
  <c r="N282" i="2" s="1"/>
  <c r="V282" i="2"/>
  <c r="W282" i="2" s="1"/>
  <c r="S282" i="2"/>
  <c r="T282" i="2" s="1"/>
  <c r="P278" i="2"/>
  <c r="Q278" i="2" s="1"/>
  <c r="M278" i="2"/>
  <c r="N278" i="2" s="1"/>
  <c r="V278" i="2"/>
  <c r="W278" i="2" s="1"/>
  <c r="S278" i="2"/>
  <c r="T278" i="2" s="1"/>
  <c r="P274" i="2"/>
  <c r="Q274" i="2" s="1"/>
  <c r="M274" i="2"/>
  <c r="N274" i="2" s="1"/>
  <c r="V274" i="2"/>
  <c r="W274" i="2" s="1"/>
  <c r="S274" i="2"/>
  <c r="T274" i="2" s="1"/>
  <c r="P270" i="2"/>
  <c r="Q270" i="2" s="1"/>
  <c r="M270" i="2"/>
  <c r="N270" i="2" s="1"/>
  <c r="V270" i="2"/>
  <c r="W270" i="2" s="1"/>
  <c r="S270" i="2"/>
  <c r="T270" i="2" s="1"/>
  <c r="P266" i="2"/>
  <c r="Q266" i="2" s="1"/>
  <c r="M266" i="2"/>
  <c r="N266" i="2" s="1"/>
  <c r="V266" i="2"/>
  <c r="W266" i="2" s="1"/>
  <c r="S266" i="2"/>
  <c r="T266" i="2" s="1"/>
  <c r="P262" i="2"/>
  <c r="Q262" i="2" s="1"/>
  <c r="M262" i="2"/>
  <c r="N262" i="2" s="1"/>
  <c r="V262" i="2"/>
  <c r="W262" i="2" s="1"/>
  <c r="S262" i="2"/>
  <c r="T262" i="2" s="1"/>
  <c r="P258" i="2"/>
  <c r="Q258" i="2" s="1"/>
  <c r="M258" i="2"/>
  <c r="N258" i="2" s="1"/>
  <c r="V258" i="2"/>
  <c r="W258" i="2" s="1"/>
  <c r="S258" i="2"/>
  <c r="T258" i="2" s="1"/>
  <c r="P254" i="2"/>
  <c r="Q254" i="2" s="1"/>
  <c r="M254" i="2"/>
  <c r="N254" i="2" s="1"/>
  <c r="V254" i="2"/>
  <c r="W254" i="2" s="1"/>
  <c r="S254" i="2"/>
  <c r="T254" i="2" s="1"/>
  <c r="P250" i="2"/>
  <c r="Q250" i="2" s="1"/>
  <c r="M250" i="2"/>
  <c r="N250" i="2" s="1"/>
  <c r="V250" i="2"/>
  <c r="W250" i="2" s="1"/>
  <c r="S250" i="2"/>
  <c r="T250" i="2" s="1"/>
  <c r="P246" i="2"/>
  <c r="Q246" i="2" s="1"/>
  <c r="M246" i="2"/>
  <c r="N246" i="2" s="1"/>
  <c r="V246" i="2"/>
  <c r="W246" i="2" s="1"/>
  <c r="S246" i="2"/>
  <c r="T246" i="2" s="1"/>
  <c r="P242" i="2"/>
  <c r="Q242" i="2" s="1"/>
  <c r="M242" i="2"/>
  <c r="N242" i="2" s="1"/>
  <c r="V242" i="2"/>
  <c r="W242" i="2" s="1"/>
  <c r="S242" i="2"/>
  <c r="T242" i="2" s="1"/>
  <c r="P238" i="2"/>
  <c r="Q238" i="2" s="1"/>
  <c r="M238" i="2"/>
  <c r="N238" i="2" s="1"/>
  <c r="V238" i="2"/>
  <c r="W238" i="2" s="1"/>
  <c r="S238" i="2"/>
  <c r="T238" i="2" s="1"/>
  <c r="P234" i="2"/>
  <c r="Q234" i="2" s="1"/>
  <c r="M234" i="2"/>
  <c r="N234" i="2" s="1"/>
  <c r="V234" i="2"/>
  <c r="W234" i="2" s="1"/>
  <c r="S234" i="2"/>
  <c r="T234" i="2" s="1"/>
  <c r="P230" i="2"/>
  <c r="Q230" i="2" s="1"/>
  <c r="M230" i="2"/>
  <c r="N230" i="2" s="1"/>
  <c r="V230" i="2"/>
  <c r="W230" i="2" s="1"/>
  <c r="S230" i="2"/>
  <c r="T230" i="2" s="1"/>
  <c r="P226" i="2"/>
  <c r="Q226" i="2" s="1"/>
  <c r="M226" i="2"/>
  <c r="N226" i="2" s="1"/>
  <c r="V226" i="2"/>
  <c r="W226" i="2" s="1"/>
  <c r="S226" i="2"/>
  <c r="T226" i="2" s="1"/>
  <c r="P222" i="2"/>
  <c r="Q222" i="2" s="1"/>
  <c r="M222" i="2"/>
  <c r="N222" i="2" s="1"/>
  <c r="V222" i="2"/>
  <c r="W222" i="2" s="1"/>
  <c r="S222" i="2"/>
  <c r="T222" i="2" s="1"/>
  <c r="P218" i="2"/>
  <c r="Q218" i="2" s="1"/>
  <c r="M218" i="2"/>
  <c r="N218" i="2" s="1"/>
  <c r="V218" i="2"/>
  <c r="W218" i="2" s="1"/>
  <c r="S218" i="2"/>
  <c r="T218" i="2" s="1"/>
  <c r="P214" i="2"/>
  <c r="Q214" i="2" s="1"/>
  <c r="M214" i="2"/>
  <c r="N214" i="2" s="1"/>
  <c r="V214" i="2"/>
  <c r="W214" i="2" s="1"/>
  <c r="S214" i="2"/>
  <c r="T214" i="2" s="1"/>
  <c r="P210" i="2"/>
  <c r="Q210" i="2" s="1"/>
  <c r="M210" i="2"/>
  <c r="N210" i="2" s="1"/>
  <c r="V210" i="2"/>
  <c r="W210" i="2" s="1"/>
  <c r="S210" i="2"/>
  <c r="T210" i="2" s="1"/>
  <c r="P206" i="2"/>
  <c r="Q206" i="2" s="1"/>
  <c r="M206" i="2"/>
  <c r="N206" i="2" s="1"/>
  <c r="V206" i="2"/>
  <c r="W206" i="2" s="1"/>
  <c r="S206" i="2"/>
  <c r="T206" i="2" s="1"/>
  <c r="P202" i="2"/>
  <c r="Q202" i="2" s="1"/>
  <c r="M202" i="2"/>
  <c r="N202" i="2" s="1"/>
  <c r="V202" i="2"/>
  <c r="W202" i="2" s="1"/>
  <c r="S202" i="2"/>
  <c r="T202" i="2" s="1"/>
  <c r="P198" i="2"/>
  <c r="Q198" i="2" s="1"/>
  <c r="M198" i="2"/>
  <c r="N198" i="2" s="1"/>
  <c r="V198" i="2"/>
  <c r="W198" i="2" s="1"/>
  <c r="S198" i="2"/>
  <c r="T198" i="2" s="1"/>
  <c r="P194" i="2"/>
  <c r="Q194" i="2" s="1"/>
  <c r="M194" i="2"/>
  <c r="N194" i="2" s="1"/>
  <c r="V194" i="2"/>
  <c r="W194" i="2" s="1"/>
  <c r="S194" i="2"/>
  <c r="T194" i="2" s="1"/>
  <c r="P190" i="2"/>
  <c r="Q190" i="2" s="1"/>
  <c r="M190" i="2"/>
  <c r="N190" i="2" s="1"/>
  <c r="V190" i="2"/>
  <c r="W190" i="2" s="1"/>
  <c r="S190" i="2"/>
  <c r="T190" i="2" s="1"/>
  <c r="P186" i="2"/>
  <c r="Q186" i="2" s="1"/>
  <c r="M186" i="2"/>
  <c r="N186" i="2" s="1"/>
  <c r="V186" i="2"/>
  <c r="W186" i="2" s="1"/>
  <c r="S186" i="2"/>
  <c r="T186" i="2" s="1"/>
  <c r="P182" i="2"/>
  <c r="Q182" i="2" s="1"/>
  <c r="M182" i="2"/>
  <c r="N182" i="2" s="1"/>
  <c r="V182" i="2"/>
  <c r="W182" i="2" s="1"/>
  <c r="S182" i="2"/>
  <c r="T182" i="2" s="1"/>
  <c r="P178" i="2"/>
  <c r="Q178" i="2" s="1"/>
  <c r="M178" i="2"/>
  <c r="N178" i="2" s="1"/>
  <c r="V178" i="2"/>
  <c r="W178" i="2" s="1"/>
  <c r="S178" i="2"/>
  <c r="T178" i="2" s="1"/>
  <c r="P174" i="2"/>
  <c r="Q174" i="2" s="1"/>
  <c r="M174" i="2"/>
  <c r="N174" i="2" s="1"/>
  <c r="V174" i="2"/>
  <c r="W174" i="2" s="1"/>
  <c r="S174" i="2"/>
  <c r="T174" i="2" s="1"/>
  <c r="P170" i="2"/>
  <c r="Q170" i="2" s="1"/>
  <c r="M170" i="2"/>
  <c r="N170" i="2" s="1"/>
  <c r="V170" i="2"/>
  <c r="W170" i="2" s="1"/>
  <c r="S170" i="2"/>
  <c r="T170" i="2" s="1"/>
  <c r="P166" i="2"/>
  <c r="Q166" i="2" s="1"/>
  <c r="M166" i="2"/>
  <c r="N166" i="2" s="1"/>
  <c r="V166" i="2"/>
  <c r="W166" i="2" s="1"/>
  <c r="S166" i="2"/>
  <c r="T166" i="2" s="1"/>
  <c r="P162" i="2"/>
  <c r="Q162" i="2" s="1"/>
  <c r="M162" i="2"/>
  <c r="N162" i="2" s="1"/>
  <c r="V162" i="2"/>
  <c r="W162" i="2" s="1"/>
  <c r="S162" i="2"/>
  <c r="T162" i="2" s="1"/>
  <c r="P158" i="2"/>
  <c r="Q158" i="2" s="1"/>
  <c r="M158" i="2"/>
  <c r="N158" i="2" s="1"/>
  <c r="V158" i="2"/>
  <c r="W158" i="2" s="1"/>
  <c r="S158" i="2"/>
  <c r="T158" i="2" s="1"/>
  <c r="P154" i="2"/>
  <c r="Q154" i="2" s="1"/>
  <c r="M154" i="2"/>
  <c r="N154" i="2" s="1"/>
  <c r="V154" i="2"/>
  <c r="W154" i="2" s="1"/>
  <c r="S154" i="2"/>
  <c r="T154" i="2" s="1"/>
  <c r="P150" i="2"/>
  <c r="Q150" i="2" s="1"/>
  <c r="M150" i="2"/>
  <c r="N150" i="2" s="1"/>
  <c r="V150" i="2"/>
  <c r="W150" i="2" s="1"/>
  <c r="S150" i="2"/>
  <c r="T150" i="2" s="1"/>
  <c r="P146" i="2"/>
  <c r="Q146" i="2" s="1"/>
  <c r="M146" i="2"/>
  <c r="N146" i="2" s="1"/>
  <c r="V146" i="2"/>
  <c r="W146" i="2" s="1"/>
  <c r="S146" i="2"/>
  <c r="T146" i="2" s="1"/>
  <c r="P142" i="2"/>
  <c r="Q142" i="2" s="1"/>
  <c r="M142" i="2"/>
  <c r="N142" i="2" s="1"/>
  <c r="V142" i="2"/>
  <c r="W142" i="2" s="1"/>
  <c r="S142" i="2"/>
  <c r="T142" i="2" s="1"/>
  <c r="P138" i="2"/>
  <c r="Q138" i="2" s="1"/>
  <c r="M138" i="2"/>
  <c r="N138" i="2" s="1"/>
  <c r="V138" i="2"/>
  <c r="W138" i="2" s="1"/>
  <c r="S138" i="2"/>
  <c r="T138" i="2" s="1"/>
  <c r="P134" i="2"/>
  <c r="Q134" i="2" s="1"/>
  <c r="M134" i="2"/>
  <c r="N134" i="2" s="1"/>
  <c r="V134" i="2"/>
  <c r="W134" i="2" s="1"/>
  <c r="S134" i="2"/>
  <c r="T134" i="2" s="1"/>
  <c r="P130" i="2"/>
  <c r="Q130" i="2" s="1"/>
  <c r="M130" i="2"/>
  <c r="N130" i="2" s="1"/>
  <c r="V130" i="2"/>
  <c r="W130" i="2" s="1"/>
  <c r="S130" i="2"/>
  <c r="T130" i="2" s="1"/>
  <c r="P126" i="2"/>
  <c r="Q126" i="2" s="1"/>
  <c r="M126" i="2"/>
  <c r="N126" i="2" s="1"/>
  <c r="V126" i="2"/>
  <c r="W126" i="2" s="1"/>
  <c r="S126" i="2"/>
  <c r="T126" i="2" s="1"/>
  <c r="P122" i="2"/>
  <c r="Q122" i="2" s="1"/>
  <c r="M122" i="2"/>
  <c r="N122" i="2" s="1"/>
  <c r="V122" i="2"/>
  <c r="W122" i="2" s="1"/>
  <c r="S122" i="2"/>
  <c r="T122" i="2" s="1"/>
  <c r="P118" i="2"/>
  <c r="Q118" i="2" s="1"/>
  <c r="M118" i="2"/>
  <c r="N118" i="2" s="1"/>
  <c r="V118" i="2"/>
  <c r="W118" i="2" s="1"/>
  <c r="S118" i="2"/>
  <c r="T118" i="2" s="1"/>
  <c r="P114" i="2"/>
  <c r="Q114" i="2" s="1"/>
  <c r="M114" i="2"/>
  <c r="N114" i="2" s="1"/>
  <c r="V114" i="2"/>
  <c r="W114" i="2" s="1"/>
  <c r="S114" i="2"/>
  <c r="T114" i="2" s="1"/>
  <c r="P110" i="2"/>
  <c r="Q110" i="2" s="1"/>
  <c r="M110" i="2"/>
  <c r="N110" i="2" s="1"/>
  <c r="V110" i="2"/>
  <c r="W110" i="2" s="1"/>
  <c r="S110" i="2"/>
  <c r="T110" i="2" s="1"/>
  <c r="P106" i="2"/>
  <c r="Q106" i="2" s="1"/>
  <c r="M106" i="2"/>
  <c r="N106" i="2" s="1"/>
  <c r="V106" i="2"/>
  <c r="W106" i="2" s="1"/>
  <c r="S106" i="2"/>
  <c r="T106" i="2" s="1"/>
  <c r="P102" i="2"/>
  <c r="Q102" i="2" s="1"/>
  <c r="M102" i="2"/>
  <c r="N102" i="2" s="1"/>
  <c r="V102" i="2"/>
  <c r="W102" i="2" s="1"/>
  <c r="S102" i="2"/>
  <c r="T102" i="2" s="1"/>
  <c r="P98" i="2"/>
  <c r="Q98" i="2" s="1"/>
  <c r="M98" i="2"/>
  <c r="N98" i="2" s="1"/>
  <c r="V98" i="2"/>
  <c r="W98" i="2" s="1"/>
  <c r="S98" i="2"/>
  <c r="T98" i="2" s="1"/>
  <c r="P94" i="2"/>
  <c r="Q94" i="2" s="1"/>
  <c r="M94" i="2"/>
  <c r="N94" i="2" s="1"/>
  <c r="V94" i="2"/>
  <c r="W94" i="2" s="1"/>
  <c r="S94" i="2"/>
  <c r="T94" i="2" s="1"/>
  <c r="P90" i="2"/>
  <c r="Q90" i="2" s="1"/>
  <c r="M90" i="2"/>
  <c r="N90" i="2" s="1"/>
  <c r="V90" i="2"/>
  <c r="W90" i="2" s="1"/>
  <c r="S90" i="2"/>
  <c r="T90" i="2" s="1"/>
  <c r="P86" i="2"/>
  <c r="Q86" i="2" s="1"/>
  <c r="M86" i="2"/>
  <c r="N86" i="2" s="1"/>
  <c r="V86" i="2"/>
  <c r="W86" i="2" s="1"/>
  <c r="S86" i="2"/>
  <c r="T86" i="2" s="1"/>
  <c r="P82" i="2"/>
  <c r="Q82" i="2" s="1"/>
  <c r="M82" i="2"/>
  <c r="N82" i="2" s="1"/>
  <c r="V82" i="2"/>
  <c r="W82" i="2" s="1"/>
  <c r="S82" i="2"/>
  <c r="T82" i="2" s="1"/>
  <c r="P78" i="2"/>
  <c r="Q78" i="2" s="1"/>
  <c r="M78" i="2"/>
  <c r="N78" i="2" s="1"/>
  <c r="V78" i="2"/>
  <c r="W78" i="2" s="1"/>
  <c r="S78" i="2"/>
  <c r="T78" i="2" s="1"/>
  <c r="P74" i="2"/>
  <c r="Q74" i="2" s="1"/>
  <c r="M74" i="2"/>
  <c r="N74" i="2" s="1"/>
  <c r="V74" i="2"/>
  <c r="W74" i="2" s="1"/>
  <c r="S74" i="2"/>
  <c r="T74" i="2" s="1"/>
  <c r="P70" i="2"/>
  <c r="Q70" i="2" s="1"/>
  <c r="M70" i="2"/>
  <c r="N70" i="2" s="1"/>
  <c r="V70" i="2"/>
  <c r="W70" i="2" s="1"/>
  <c r="S70" i="2"/>
  <c r="T70" i="2" s="1"/>
  <c r="P66" i="2"/>
  <c r="Q66" i="2" s="1"/>
  <c r="M66" i="2"/>
  <c r="N66" i="2" s="1"/>
  <c r="V66" i="2"/>
  <c r="W66" i="2" s="1"/>
  <c r="S66" i="2"/>
  <c r="T66" i="2" s="1"/>
  <c r="P62" i="2"/>
  <c r="Q62" i="2" s="1"/>
  <c r="M62" i="2"/>
  <c r="N62" i="2" s="1"/>
  <c r="V62" i="2"/>
  <c r="W62" i="2" s="1"/>
  <c r="S62" i="2"/>
  <c r="T62" i="2" s="1"/>
  <c r="P58" i="2"/>
  <c r="Q58" i="2" s="1"/>
  <c r="M58" i="2"/>
  <c r="N58" i="2" s="1"/>
  <c r="V58" i="2"/>
  <c r="W58" i="2" s="1"/>
  <c r="S58" i="2"/>
  <c r="T58" i="2" s="1"/>
  <c r="P54" i="2"/>
  <c r="Q54" i="2" s="1"/>
  <c r="M54" i="2"/>
  <c r="N54" i="2" s="1"/>
  <c r="V54" i="2"/>
  <c r="W54" i="2" s="1"/>
  <c r="S54" i="2"/>
  <c r="T54" i="2" s="1"/>
  <c r="P50" i="2"/>
  <c r="Q50" i="2" s="1"/>
  <c r="M50" i="2"/>
  <c r="N50" i="2" s="1"/>
  <c r="V50" i="2"/>
  <c r="W50" i="2" s="1"/>
  <c r="S50" i="2"/>
  <c r="T50" i="2" s="1"/>
  <c r="P46" i="2"/>
  <c r="Q46" i="2" s="1"/>
  <c r="M46" i="2"/>
  <c r="N46" i="2" s="1"/>
  <c r="V46" i="2"/>
  <c r="W46" i="2" s="1"/>
  <c r="S46" i="2"/>
  <c r="T46" i="2" s="1"/>
  <c r="P42" i="2"/>
  <c r="Q42" i="2" s="1"/>
  <c r="M42" i="2"/>
  <c r="N42" i="2" s="1"/>
  <c r="V42" i="2"/>
  <c r="W42" i="2" s="1"/>
  <c r="S42" i="2"/>
  <c r="T42" i="2" s="1"/>
  <c r="P38" i="2"/>
  <c r="Q38" i="2" s="1"/>
  <c r="M38" i="2"/>
  <c r="N38" i="2" s="1"/>
  <c r="V38" i="2"/>
  <c r="W38" i="2" s="1"/>
  <c r="S38" i="2"/>
  <c r="T38" i="2" s="1"/>
  <c r="P34" i="2"/>
  <c r="Q34" i="2" s="1"/>
  <c r="M34" i="2"/>
  <c r="N34" i="2" s="1"/>
  <c r="V34" i="2"/>
  <c r="W34" i="2" s="1"/>
  <c r="S34" i="2"/>
  <c r="T34" i="2" s="1"/>
  <c r="P30" i="2"/>
  <c r="Q30" i="2" s="1"/>
  <c r="M30" i="2"/>
  <c r="N30" i="2" s="1"/>
  <c r="V30" i="2"/>
  <c r="W30" i="2" s="1"/>
  <c r="S30" i="2"/>
  <c r="T30" i="2" s="1"/>
  <c r="P26" i="2"/>
  <c r="Q26" i="2" s="1"/>
  <c r="M26" i="2"/>
  <c r="N26" i="2" s="1"/>
  <c r="V26" i="2"/>
  <c r="W26" i="2" s="1"/>
  <c r="S26" i="2"/>
  <c r="T26" i="2" s="1"/>
  <c r="P22" i="2"/>
  <c r="Q22" i="2" s="1"/>
  <c r="M22" i="2"/>
  <c r="N22" i="2" s="1"/>
  <c r="V22" i="2"/>
  <c r="W22" i="2" s="1"/>
  <c r="S22" i="2"/>
  <c r="T22" i="2" s="1"/>
  <c r="K3411" i="2"/>
  <c r="H3605" i="2"/>
  <c r="H3569" i="2"/>
  <c r="H3541" i="2"/>
  <c r="H3537" i="2"/>
  <c r="J3605" i="2"/>
  <c r="K3605" i="2" s="1"/>
  <c r="J3569" i="2"/>
  <c r="K3569" i="2" s="1"/>
  <c r="J3541" i="2"/>
  <c r="K3541" i="2" s="1"/>
  <c r="J3537" i="2"/>
  <c r="K3537" i="2" s="1"/>
  <c r="S3441" i="2"/>
  <c r="T3441" i="2" s="1"/>
  <c r="M3441" i="2"/>
  <c r="N3441" i="2" s="1"/>
  <c r="V3441" i="2"/>
  <c r="W3441" i="2" s="1"/>
  <c r="P3441" i="2"/>
  <c r="Q3441" i="2" s="1"/>
  <c r="S3437" i="2"/>
  <c r="T3437" i="2" s="1"/>
  <c r="M3437" i="2"/>
  <c r="N3437" i="2" s="1"/>
  <c r="V3437" i="2"/>
  <c r="W3437" i="2" s="1"/>
  <c r="P3437" i="2"/>
  <c r="Q3437" i="2" s="1"/>
  <c r="S3433" i="2"/>
  <c r="T3433" i="2" s="1"/>
  <c r="M3433" i="2"/>
  <c r="N3433" i="2" s="1"/>
  <c r="V3433" i="2"/>
  <c r="W3433" i="2" s="1"/>
  <c r="P3433" i="2"/>
  <c r="Q3433" i="2" s="1"/>
  <c r="S3429" i="2"/>
  <c r="T3429" i="2" s="1"/>
  <c r="M3429" i="2"/>
  <c r="N3429" i="2" s="1"/>
  <c r="V3429" i="2"/>
  <c r="W3429" i="2" s="1"/>
  <c r="P3429" i="2"/>
  <c r="Q3429" i="2" s="1"/>
  <c r="S3425" i="2"/>
  <c r="T3425" i="2" s="1"/>
  <c r="M3425" i="2"/>
  <c r="N3425" i="2" s="1"/>
  <c r="V3425" i="2"/>
  <c r="W3425" i="2" s="1"/>
  <c r="P3425" i="2"/>
  <c r="Q3425" i="2" s="1"/>
  <c r="S3421" i="2"/>
  <c r="T3421" i="2" s="1"/>
  <c r="M3421" i="2"/>
  <c r="N3421" i="2" s="1"/>
  <c r="V3421" i="2"/>
  <c r="W3421" i="2" s="1"/>
  <c r="P3421" i="2"/>
  <c r="Q3421" i="2" s="1"/>
  <c r="S3417" i="2"/>
  <c r="T3417" i="2" s="1"/>
  <c r="M3417" i="2"/>
  <c r="N3417" i="2" s="1"/>
  <c r="V3417" i="2"/>
  <c r="W3417" i="2" s="1"/>
  <c r="P3417" i="2"/>
  <c r="Q3417" i="2" s="1"/>
  <c r="S3413" i="2"/>
  <c r="T3413" i="2" s="1"/>
  <c r="M3413" i="2"/>
  <c r="N3413" i="2" s="1"/>
  <c r="V3413" i="2"/>
  <c r="W3413" i="2" s="1"/>
  <c r="P3413" i="2"/>
  <c r="Q3413" i="2" s="1"/>
  <c r="S3409" i="2"/>
  <c r="T3409" i="2" s="1"/>
  <c r="M3409" i="2"/>
  <c r="N3409" i="2" s="1"/>
  <c r="V3409" i="2"/>
  <c r="W3409" i="2" s="1"/>
  <c r="P3409" i="2"/>
  <c r="Q3409" i="2" s="1"/>
  <c r="S3405" i="2"/>
  <c r="T3405" i="2" s="1"/>
  <c r="M3405" i="2"/>
  <c r="N3405" i="2" s="1"/>
  <c r="V3405" i="2"/>
  <c r="W3405" i="2" s="1"/>
  <c r="P3405" i="2"/>
  <c r="Q3405" i="2" s="1"/>
  <c r="S3401" i="2"/>
  <c r="T3401" i="2" s="1"/>
  <c r="M3401" i="2"/>
  <c r="N3401" i="2" s="1"/>
  <c r="V3401" i="2"/>
  <c r="W3401" i="2" s="1"/>
  <c r="P3401" i="2"/>
  <c r="Q3401" i="2" s="1"/>
  <c r="S3397" i="2"/>
  <c r="T3397" i="2" s="1"/>
  <c r="M3397" i="2"/>
  <c r="N3397" i="2" s="1"/>
  <c r="V3397" i="2"/>
  <c r="W3397" i="2" s="1"/>
  <c r="P3397" i="2"/>
  <c r="Q3397" i="2" s="1"/>
  <c r="S3393" i="2"/>
  <c r="T3393" i="2" s="1"/>
  <c r="M3393" i="2"/>
  <c r="N3393" i="2" s="1"/>
  <c r="V3393" i="2"/>
  <c r="W3393" i="2" s="1"/>
  <c r="P3393" i="2"/>
  <c r="Q3393" i="2" s="1"/>
  <c r="S3389" i="2"/>
  <c r="T3389" i="2" s="1"/>
  <c r="M3389" i="2"/>
  <c r="N3389" i="2" s="1"/>
  <c r="V3389" i="2"/>
  <c r="W3389" i="2" s="1"/>
  <c r="P3389" i="2"/>
  <c r="Q3389" i="2" s="1"/>
  <c r="V3385" i="2"/>
  <c r="W3385" i="2" s="1"/>
  <c r="P3385" i="2"/>
  <c r="Q3385" i="2" s="1"/>
  <c r="M3385" i="2"/>
  <c r="N3385" i="2" s="1"/>
  <c r="S3385" i="2"/>
  <c r="T3385" i="2" s="1"/>
  <c r="V3381" i="2"/>
  <c r="W3381" i="2" s="1"/>
  <c r="P3381" i="2"/>
  <c r="Q3381" i="2" s="1"/>
  <c r="M3381" i="2"/>
  <c r="N3381" i="2" s="1"/>
  <c r="S3381" i="2"/>
  <c r="T3381" i="2" s="1"/>
  <c r="V3377" i="2"/>
  <c r="W3377" i="2" s="1"/>
  <c r="P3377" i="2"/>
  <c r="Q3377" i="2" s="1"/>
  <c r="M3377" i="2"/>
  <c r="N3377" i="2" s="1"/>
  <c r="S3377" i="2"/>
  <c r="T3377" i="2" s="1"/>
  <c r="V3373" i="2"/>
  <c r="W3373" i="2" s="1"/>
  <c r="P3373" i="2"/>
  <c r="Q3373" i="2" s="1"/>
  <c r="M3373" i="2"/>
  <c r="N3373" i="2" s="1"/>
  <c r="S3373" i="2"/>
  <c r="T3373" i="2" s="1"/>
  <c r="V3369" i="2"/>
  <c r="W3369" i="2" s="1"/>
  <c r="P3369" i="2"/>
  <c r="Q3369" i="2" s="1"/>
  <c r="M3369" i="2"/>
  <c r="N3369" i="2" s="1"/>
  <c r="S3369" i="2"/>
  <c r="T3369" i="2" s="1"/>
  <c r="V3365" i="2"/>
  <c r="W3365" i="2" s="1"/>
  <c r="P3365" i="2"/>
  <c r="Q3365" i="2" s="1"/>
  <c r="M3365" i="2"/>
  <c r="N3365" i="2" s="1"/>
  <c r="S3365" i="2"/>
  <c r="T3365" i="2" s="1"/>
  <c r="V3361" i="2"/>
  <c r="W3361" i="2" s="1"/>
  <c r="P3361" i="2"/>
  <c r="Q3361" i="2" s="1"/>
  <c r="M3361" i="2"/>
  <c r="N3361" i="2" s="1"/>
  <c r="S3361" i="2"/>
  <c r="T3361" i="2" s="1"/>
  <c r="V3357" i="2"/>
  <c r="W3357" i="2" s="1"/>
  <c r="P3357" i="2"/>
  <c r="Q3357" i="2" s="1"/>
  <c r="M3357" i="2"/>
  <c r="N3357" i="2" s="1"/>
  <c r="S3357" i="2"/>
  <c r="T3357" i="2" s="1"/>
  <c r="V3353" i="2"/>
  <c r="W3353" i="2" s="1"/>
  <c r="P3353" i="2"/>
  <c r="Q3353" i="2" s="1"/>
  <c r="M3353" i="2"/>
  <c r="N3353" i="2" s="1"/>
  <c r="S3353" i="2"/>
  <c r="T3353" i="2" s="1"/>
  <c r="V3349" i="2"/>
  <c r="W3349" i="2" s="1"/>
  <c r="P3349" i="2"/>
  <c r="Q3349" i="2" s="1"/>
  <c r="M3349" i="2"/>
  <c r="N3349" i="2" s="1"/>
  <c r="S3349" i="2"/>
  <c r="T3349" i="2" s="1"/>
  <c r="V3345" i="2"/>
  <c r="W3345" i="2" s="1"/>
  <c r="P3345" i="2"/>
  <c r="Q3345" i="2" s="1"/>
  <c r="M3345" i="2"/>
  <c r="N3345" i="2" s="1"/>
  <c r="S3345" i="2"/>
  <c r="T3345" i="2" s="1"/>
  <c r="V3341" i="2"/>
  <c r="W3341" i="2" s="1"/>
  <c r="P3341" i="2"/>
  <c r="Q3341" i="2" s="1"/>
  <c r="M3341" i="2"/>
  <c r="N3341" i="2" s="1"/>
  <c r="S3341" i="2"/>
  <c r="T3341" i="2" s="1"/>
  <c r="V3337" i="2"/>
  <c r="W3337" i="2" s="1"/>
  <c r="P3337" i="2"/>
  <c r="Q3337" i="2" s="1"/>
  <c r="M3337" i="2"/>
  <c r="N3337" i="2" s="1"/>
  <c r="S3337" i="2"/>
  <c r="T3337" i="2" s="1"/>
  <c r="V3333" i="2"/>
  <c r="W3333" i="2" s="1"/>
  <c r="P3333" i="2"/>
  <c r="Q3333" i="2" s="1"/>
  <c r="M3333" i="2"/>
  <c r="N3333" i="2" s="1"/>
  <c r="S3333" i="2"/>
  <c r="T3333" i="2" s="1"/>
  <c r="V3329" i="2"/>
  <c r="W3329" i="2" s="1"/>
  <c r="P3329" i="2"/>
  <c r="Q3329" i="2" s="1"/>
  <c r="M3329" i="2"/>
  <c r="N3329" i="2" s="1"/>
  <c r="S3329" i="2"/>
  <c r="T3329" i="2" s="1"/>
  <c r="V3325" i="2"/>
  <c r="W3325" i="2" s="1"/>
  <c r="P3325" i="2"/>
  <c r="Q3325" i="2" s="1"/>
  <c r="M3325" i="2"/>
  <c r="N3325" i="2" s="1"/>
  <c r="S3325" i="2"/>
  <c r="T3325" i="2" s="1"/>
  <c r="V3321" i="2"/>
  <c r="W3321" i="2" s="1"/>
  <c r="P3321" i="2"/>
  <c r="Q3321" i="2" s="1"/>
  <c r="M3321" i="2"/>
  <c r="N3321" i="2" s="1"/>
  <c r="S3321" i="2"/>
  <c r="T3321" i="2" s="1"/>
  <c r="P3314" i="2"/>
  <c r="Q3314" i="2" s="1"/>
  <c r="V3314" i="2"/>
  <c r="W3314" i="2" s="1"/>
  <c r="S3314" i="2"/>
  <c r="T3314" i="2" s="1"/>
  <c r="M3314" i="2"/>
  <c r="N3314" i="2" s="1"/>
  <c r="P3310" i="2"/>
  <c r="Q3310" i="2" s="1"/>
  <c r="V3310" i="2"/>
  <c r="W3310" i="2" s="1"/>
  <c r="S3310" i="2"/>
  <c r="T3310" i="2" s="1"/>
  <c r="M3310" i="2"/>
  <c r="N3310" i="2" s="1"/>
  <c r="P3306" i="2"/>
  <c r="Q3306" i="2" s="1"/>
  <c r="S3306" i="2"/>
  <c r="T3306" i="2" s="1"/>
  <c r="V3306" i="2"/>
  <c r="W3306" i="2" s="1"/>
  <c r="M3306" i="2"/>
  <c r="N3306" i="2" s="1"/>
  <c r="P3302" i="2"/>
  <c r="Q3302" i="2" s="1"/>
  <c r="V3302" i="2"/>
  <c r="W3302" i="2" s="1"/>
  <c r="S3302" i="2"/>
  <c r="T3302" i="2" s="1"/>
  <c r="M3302" i="2"/>
  <c r="N3302" i="2" s="1"/>
  <c r="P3298" i="2"/>
  <c r="Q3298" i="2" s="1"/>
  <c r="V3298" i="2"/>
  <c r="W3298" i="2" s="1"/>
  <c r="S3298" i="2"/>
  <c r="T3298" i="2" s="1"/>
  <c r="M3298" i="2"/>
  <c r="N3298" i="2" s="1"/>
  <c r="P3294" i="2"/>
  <c r="Q3294" i="2" s="1"/>
  <c r="V3294" i="2"/>
  <c r="W3294" i="2" s="1"/>
  <c r="S3294" i="2"/>
  <c r="T3294" i="2" s="1"/>
  <c r="M3294" i="2"/>
  <c r="N3294" i="2" s="1"/>
  <c r="P3290" i="2"/>
  <c r="Q3290" i="2" s="1"/>
  <c r="V3290" i="2"/>
  <c r="W3290" i="2" s="1"/>
  <c r="S3290" i="2"/>
  <c r="T3290" i="2" s="1"/>
  <c r="M3290" i="2"/>
  <c r="N3290" i="2" s="1"/>
  <c r="P3282" i="2"/>
  <c r="Q3282" i="2" s="1"/>
  <c r="S3282" i="2"/>
  <c r="T3282" i="2" s="1"/>
  <c r="V3282" i="2"/>
  <c r="W3282" i="2" s="1"/>
  <c r="M3282" i="2"/>
  <c r="N3282" i="2" s="1"/>
  <c r="P3274" i="2"/>
  <c r="Q3274" i="2" s="1"/>
  <c r="S3274" i="2"/>
  <c r="T3274" i="2" s="1"/>
  <c r="V3274" i="2"/>
  <c r="W3274" i="2" s="1"/>
  <c r="M3274" i="2"/>
  <c r="N3274" i="2" s="1"/>
  <c r="P3272" i="2"/>
  <c r="Q3272" i="2" s="1"/>
  <c r="V3272" i="2"/>
  <c r="W3272" i="2" s="1"/>
  <c r="S3272" i="2"/>
  <c r="T3272" i="2" s="1"/>
  <c r="M3272" i="2"/>
  <c r="N3272" i="2" s="1"/>
  <c r="P3268" i="2"/>
  <c r="Q3268" i="2" s="1"/>
  <c r="S3268" i="2"/>
  <c r="T3268" i="2" s="1"/>
  <c r="V3268" i="2"/>
  <c r="W3268" i="2" s="1"/>
  <c r="M3268" i="2"/>
  <c r="N3268" i="2" s="1"/>
  <c r="P3264" i="2"/>
  <c r="Q3264" i="2" s="1"/>
  <c r="S3264" i="2"/>
  <c r="T3264" i="2" s="1"/>
  <c r="V3264" i="2"/>
  <c r="W3264" i="2" s="1"/>
  <c r="M3264" i="2"/>
  <c r="N3264" i="2" s="1"/>
  <c r="P3260" i="2"/>
  <c r="Q3260" i="2" s="1"/>
  <c r="V3260" i="2"/>
  <c r="W3260" i="2" s="1"/>
  <c r="S3260" i="2"/>
  <c r="T3260" i="2" s="1"/>
  <c r="M3260" i="2"/>
  <c r="N3260" i="2" s="1"/>
  <c r="P3256" i="2"/>
  <c r="Q3256" i="2" s="1"/>
  <c r="V3256" i="2"/>
  <c r="W3256" i="2" s="1"/>
  <c r="S3256" i="2"/>
  <c r="T3256" i="2" s="1"/>
  <c r="M3256" i="2"/>
  <c r="N3256" i="2" s="1"/>
  <c r="P3252" i="2"/>
  <c r="Q3252" i="2" s="1"/>
  <c r="V3252" i="2"/>
  <c r="W3252" i="2" s="1"/>
  <c r="S3252" i="2"/>
  <c r="T3252" i="2" s="1"/>
  <c r="M3252" i="2"/>
  <c r="N3252" i="2" s="1"/>
  <c r="P3248" i="2"/>
  <c r="Q3248" i="2" s="1"/>
  <c r="S3248" i="2"/>
  <c r="T3248" i="2" s="1"/>
  <c r="V3248" i="2"/>
  <c r="W3248" i="2" s="1"/>
  <c r="M3248" i="2"/>
  <c r="N3248" i="2" s="1"/>
  <c r="P3244" i="2"/>
  <c r="Q3244" i="2" s="1"/>
  <c r="S3244" i="2"/>
  <c r="T3244" i="2" s="1"/>
  <c r="V3244" i="2"/>
  <c r="W3244" i="2" s="1"/>
  <c r="M3244" i="2"/>
  <c r="N3244" i="2" s="1"/>
  <c r="P3240" i="2"/>
  <c r="Q3240" i="2" s="1"/>
  <c r="V3240" i="2"/>
  <c r="W3240" i="2" s="1"/>
  <c r="S3240" i="2"/>
  <c r="T3240" i="2" s="1"/>
  <c r="M3240" i="2"/>
  <c r="N3240" i="2" s="1"/>
  <c r="P3236" i="2"/>
  <c r="Q3236" i="2" s="1"/>
  <c r="S3236" i="2"/>
  <c r="T3236" i="2" s="1"/>
  <c r="V3236" i="2"/>
  <c r="W3236" i="2" s="1"/>
  <c r="M3236" i="2"/>
  <c r="N3236" i="2" s="1"/>
  <c r="P3232" i="2"/>
  <c r="Q3232" i="2" s="1"/>
  <c r="S3232" i="2"/>
  <c r="T3232" i="2" s="1"/>
  <c r="V3232" i="2"/>
  <c r="W3232" i="2" s="1"/>
  <c r="M3232" i="2"/>
  <c r="N3232" i="2" s="1"/>
  <c r="P3228" i="2"/>
  <c r="Q3228" i="2" s="1"/>
  <c r="V3228" i="2"/>
  <c r="W3228" i="2" s="1"/>
  <c r="S3228" i="2"/>
  <c r="T3228" i="2" s="1"/>
  <c r="M3228" i="2"/>
  <c r="N3228" i="2" s="1"/>
  <c r="P3224" i="2"/>
  <c r="Q3224" i="2" s="1"/>
  <c r="V3224" i="2"/>
  <c r="W3224" i="2" s="1"/>
  <c r="S3224" i="2"/>
  <c r="T3224" i="2" s="1"/>
  <c r="M3224" i="2"/>
  <c r="N3224" i="2" s="1"/>
  <c r="P3220" i="2"/>
  <c r="Q3220" i="2" s="1"/>
  <c r="V3220" i="2"/>
  <c r="W3220" i="2" s="1"/>
  <c r="S3220" i="2"/>
  <c r="T3220" i="2" s="1"/>
  <c r="M3220" i="2"/>
  <c r="N3220" i="2" s="1"/>
  <c r="P3216" i="2"/>
  <c r="Q3216" i="2" s="1"/>
  <c r="S3216" i="2"/>
  <c r="T3216" i="2" s="1"/>
  <c r="V3216" i="2"/>
  <c r="W3216" i="2" s="1"/>
  <c r="M3216" i="2"/>
  <c r="N3216" i="2" s="1"/>
  <c r="P3212" i="2"/>
  <c r="Q3212" i="2" s="1"/>
  <c r="V3212" i="2"/>
  <c r="W3212" i="2" s="1"/>
  <c r="S3212" i="2"/>
  <c r="T3212" i="2" s="1"/>
  <c r="M3212" i="2"/>
  <c r="N3212" i="2" s="1"/>
  <c r="P3208" i="2"/>
  <c r="Q3208" i="2" s="1"/>
  <c r="V3208" i="2"/>
  <c r="W3208" i="2" s="1"/>
  <c r="S3208" i="2"/>
  <c r="T3208" i="2" s="1"/>
  <c r="M3208" i="2"/>
  <c r="N3208" i="2" s="1"/>
  <c r="P3202" i="2"/>
  <c r="Q3202" i="2" s="1"/>
  <c r="V3202" i="2"/>
  <c r="W3202" i="2" s="1"/>
  <c r="S3202" i="2"/>
  <c r="T3202" i="2" s="1"/>
  <c r="M3202" i="2"/>
  <c r="N3202" i="2" s="1"/>
  <c r="P3198" i="2"/>
  <c r="Q3198" i="2" s="1"/>
  <c r="V3198" i="2"/>
  <c r="W3198" i="2" s="1"/>
  <c r="S3198" i="2"/>
  <c r="T3198" i="2" s="1"/>
  <c r="M3198" i="2"/>
  <c r="N3198" i="2" s="1"/>
  <c r="P3194" i="2"/>
  <c r="Q3194" i="2" s="1"/>
  <c r="V3194" i="2"/>
  <c r="W3194" i="2" s="1"/>
  <c r="S3194" i="2"/>
  <c r="T3194" i="2" s="1"/>
  <c r="M3194" i="2"/>
  <c r="N3194" i="2" s="1"/>
  <c r="P3190" i="2"/>
  <c r="Q3190" i="2" s="1"/>
  <c r="V3190" i="2"/>
  <c r="W3190" i="2" s="1"/>
  <c r="S3190" i="2"/>
  <c r="T3190" i="2" s="1"/>
  <c r="M3190" i="2"/>
  <c r="N3190" i="2" s="1"/>
  <c r="P3183" i="2"/>
  <c r="Q3183" i="2" s="1"/>
  <c r="V3183" i="2"/>
  <c r="W3183" i="2" s="1"/>
  <c r="S3183" i="2"/>
  <c r="T3183" i="2" s="1"/>
  <c r="M3183" i="2"/>
  <c r="N3183" i="2" s="1"/>
  <c r="P3171" i="2"/>
  <c r="Q3171" i="2" s="1"/>
  <c r="V3171" i="2"/>
  <c r="W3171" i="2" s="1"/>
  <c r="S3171" i="2"/>
  <c r="T3171" i="2" s="1"/>
  <c r="M3171" i="2"/>
  <c r="N3171" i="2" s="1"/>
  <c r="P3167" i="2"/>
  <c r="Q3167" i="2" s="1"/>
  <c r="S3167" i="2"/>
  <c r="T3167" i="2" s="1"/>
  <c r="V3167" i="2"/>
  <c r="W3167" i="2" s="1"/>
  <c r="M3167" i="2"/>
  <c r="N3167" i="2" s="1"/>
  <c r="P3163" i="2"/>
  <c r="Q3163" i="2" s="1"/>
  <c r="S3163" i="2"/>
  <c r="T3163" i="2" s="1"/>
  <c r="V3163" i="2"/>
  <c r="W3163" i="2" s="1"/>
  <c r="M3163" i="2"/>
  <c r="N3163" i="2" s="1"/>
  <c r="P3160" i="2"/>
  <c r="Q3160" i="2" s="1"/>
  <c r="V3160" i="2"/>
  <c r="W3160" i="2" s="1"/>
  <c r="S3160" i="2"/>
  <c r="T3160" i="2" s="1"/>
  <c r="M3160" i="2"/>
  <c r="N3160" i="2" s="1"/>
  <c r="P3156" i="2"/>
  <c r="Q3156" i="2" s="1"/>
  <c r="S3156" i="2"/>
  <c r="T3156" i="2" s="1"/>
  <c r="V3156" i="2"/>
  <c r="W3156" i="2" s="1"/>
  <c r="M3156" i="2"/>
  <c r="N3156" i="2" s="1"/>
  <c r="P3148" i="2"/>
  <c r="Q3148" i="2" s="1"/>
  <c r="S3148" i="2"/>
  <c r="T3148" i="2" s="1"/>
  <c r="V3148" i="2"/>
  <c r="W3148" i="2" s="1"/>
  <c r="M3148" i="2"/>
  <c r="N3148" i="2" s="1"/>
  <c r="P3144" i="2"/>
  <c r="Q3144" i="2" s="1"/>
  <c r="S3144" i="2"/>
  <c r="T3144" i="2" s="1"/>
  <c r="V3144" i="2"/>
  <c r="W3144" i="2" s="1"/>
  <c r="M3144" i="2"/>
  <c r="N3144" i="2" s="1"/>
  <c r="P3140" i="2"/>
  <c r="Q3140" i="2" s="1"/>
  <c r="S3140" i="2"/>
  <c r="T3140" i="2" s="1"/>
  <c r="V3140" i="2"/>
  <c r="W3140" i="2" s="1"/>
  <c r="M3140" i="2"/>
  <c r="N3140" i="2" s="1"/>
  <c r="P3136" i="2"/>
  <c r="Q3136" i="2" s="1"/>
  <c r="V3136" i="2"/>
  <c r="W3136" i="2" s="1"/>
  <c r="S3136" i="2"/>
  <c r="T3136" i="2" s="1"/>
  <c r="M3136" i="2"/>
  <c r="N3136" i="2" s="1"/>
  <c r="P3132" i="2"/>
  <c r="Q3132" i="2" s="1"/>
  <c r="V3132" i="2"/>
  <c r="W3132" i="2" s="1"/>
  <c r="S3132" i="2"/>
  <c r="T3132" i="2" s="1"/>
  <c r="M3132" i="2"/>
  <c r="N3132" i="2" s="1"/>
  <c r="P3128" i="2"/>
  <c r="Q3128" i="2" s="1"/>
  <c r="V3128" i="2"/>
  <c r="W3128" i="2" s="1"/>
  <c r="S3128" i="2"/>
  <c r="T3128" i="2" s="1"/>
  <c r="M3128" i="2"/>
  <c r="N3128" i="2" s="1"/>
  <c r="P3124" i="2"/>
  <c r="Q3124" i="2" s="1"/>
  <c r="V3124" i="2"/>
  <c r="W3124" i="2" s="1"/>
  <c r="S3124" i="2"/>
  <c r="T3124" i="2" s="1"/>
  <c r="M3124" i="2"/>
  <c r="N3124" i="2" s="1"/>
  <c r="P3120" i="2"/>
  <c r="Q3120" i="2" s="1"/>
  <c r="S3120" i="2"/>
  <c r="T3120" i="2" s="1"/>
  <c r="V3120" i="2"/>
  <c r="W3120" i="2" s="1"/>
  <c r="M3120" i="2"/>
  <c r="N3120" i="2" s="1"/>
  <c r="P3116" i="2"/>
  <c r="Q3116" i="2" s="1"/>
  <c r="V3116" i="2"/>
  <c r="W3116" i="2" s="1"/>
  <c r="S3116" i="2"/>
  <c r="T3116" i="2" s="1"/>
  <c r="M3116" i="2"/>
  <c r="N3116" i="2" s="1"/>
  <c r="P3112" i="2"/>
  <c r="Q3112" i="2" s="1"/>
  <c r="V3112" i="2"/>
  <c r="W3112" i="2" s="1"/>
  <c r="S3112" i="2"/>
  <c r="T3112" i="2" s="1"/>
  <c r="M3112" i="2"/>
  <c r="N3112" i="2" s="1"/>
  <c r="P3110" i="2"/>
  <c r="Q3110" i="2" s="1"/>
  <c r="V3110" i="2"/>
  <c r="W3110" i="2" s="1"/>
  <c r="S3110" i="2"/>
  <c r="T3110" i="2" s="1"/>
  <c r="M3110" i="2"/>
  <c r="N3110" i="2" s="1"/>
  <c r="P3106" i="2"/>
  <c r="Q3106" i="2" s="1"/>
  <c r="V3106" i="2"/>
  <c r="W3106" i="2" s="1"/>
  <c r="S3106" i="2"/>
  <c r="T3106" i="2" s="1"/>
  <c r="M3106" i="2"/>
  <c r="N3106" i="2" s="1"/>
  <c r="P3102" i="2"/>
  <c r="Q3102" i="2" s="1"/>
  <c r="S3102" i="2"/>
  <c r="T3102" i="2" s="1"/>
  <c r="V3102" i="2"/>
  <c r="W3102" i="2" s="1"/>
  <c r="M3102" i="2"/>
  <c r="N3102" i="2" s="1"/>
  <c r="P3099" i="2"/>
  <c r="Q3099" i="2" s="1"/>
  <c r="V3099" i="2"/>
  <c r="W3099" i="2" s="1"/>
  <c r="S3099" i="2"/>
  <c r="T3099" i="2" s="1"/>
  <c r="M3099" i="2"/>
  <c r="N3099" i="2" s="1"/>
  <c r="P3095" i="2"/>
  <c r="Q3095" i="2" s="1"/>
  <c r="V3095" i="2"/>
  <c r="W3095" i="2" s="1"/>
  <c r="S3095" i="2"/>
  <c r="T3095" i="2" s="1"/>
  <c r="M3095" i="2"/>
  <c r="N3095" i="2" s="1"/>
  <c r="P3091" i="2"/>
  <c r="Q3091" i="2" s="1"/>
  <c r="V3091" i="2"/>
  <c r="W3091" i="2" s="1"/>
  <c r="S3091" i="2"/>
  <c r="T3091" i="2" s="1"/>
  <c r="M3091" i="2"/>
  <c r="N3091" i="2" s="1"/>
  <c r="P3087" i="2"/>
  <c r="Q3087" i="2" s="1"/>
  <c r="V3087" i="2"/>
  <c r="W3087" i="2" s="1"/>
  <c r="S3087" i="2"/>
  <c r="T3087" i="2" s="1"/>
  <c r="M3087" i="2"/>
  <c r="N3087" i="2" s="1"/>
  <c r="P3083" i="2"/>
  <c r="Q3083" i="2" s="1"/>
  <c r="V3083" i="2"/>
  <c r="W3083" i="2" s="1"/>
  <c r="S3083" i="2"/>
  <c r="T3083" i="2" s="1"/>
  <c r="M3083" i="2"/>
  <c r="N3083" i="2" s="1"/>
  <c r="P3076" i="2"/>
  <c r="Q3076" i="2" s="1"/>
  <c r="V3076" i="2"/>
  <c r="W3076" i="2" s="1"/>
  <c r="S3076" i="2"/>
  <c r="T3076" i="2" s="1"/>
  <c r="M3076" i="2"/>
  <c r="N3076" i="2" s="1"/>
  <c r="P3072" i="2"/>
  <c r="Q3072" i="2" s="1"/>
  <c r="V3072" i="2"/>
  <c r="W3072" i="2" s="1"/>
  <c r="S3072" i="2"/>
  <c r="T3072" i="2" s="1"/>
  <c r="M3072" i="2"/>
  <c r="N3072" i="2" s="1"/>
  <c r="P3068" i="2"/>
  <c r="Q3068" i="2" s="1"/>
  <c r="S3068" i="2"/>
  <c r="T3068" i="2" s="1"/>
  <c r="V3068" i="2"/>
  <c r="W3068" i="2" s="1"/>
  <c r="M3068" i="2"/>
  <c r="N3068" i="2" s="1"/>
  <c r="P3065" i="2"/>
  <c r="Q3065" i="2" s="1"/>
  <c r="V3065" i="2"/>
  <c r="W3065" i="2" s="1"/>
  <c r="S3065" i="2"/>
  <c r="T3065" i="2" s="1"/>
  <c r="M3065" i="2"/>
  <c r="N3065" i="2" s="1"/>
  <c r="P3059" i="2"/>
  <c r="Q3059" i="2" s="1"/>
  <c r="S3059" i="2"/>
  <c r="T3059" i="2" s="1"/>
  <c r="V3059" i="2"/>
  <c r="W3059" i="2" s="1"/>
  <c r="M3059" i="2"/>
  <c r="N3059" i="2" s="1"/>
  <c r="P3057" i="2"/>
  <c r="Q3057" i="2" s="1"/>
  <c r="S3057" i="2"/>
  <c r="T3057" i="2" s="1"/>
  <c r="V3057" i="2"/>
  <c r="W3057" i="2" s="1"/>
  <c r="M3057" i="2"/>
  <c r="N3057" i="2" s="1"/>
  <c r="P3054" i="2"/>
  <c r="Q3054" i="2" s="1"/>
  <c r="S3054" i="2"/>
  <c r="T3054" i="2" s="1"/>
  <c r="V3054" i="2"/>
  <c r="W3054" i="2" s="1"/>
  <c r="M3054" i="2"/>
  <c r="N3054" i="2" s="1"/>
  <c r="P3050" i="2"/>
  <c r="Q3050" i="2" s="1"/>
  <c r="S3050" i="2"/>
  <c r="T3050" i="2" s="1"/>
  <c r="V3050" i="2"/>
  <c r="W3050" i="2" s="1"/>
  <c r="M3050" i="2"/>
  <c r="N3050" i="2" s="1"/>
  <c r="P3046" i="2"/>
  <c r="Q3046" i="2" s="1"/>
  <c r="S3046" i="2"/>
  <c r="T3046" i="2" s="1"/>
  <c r="V3046" i="2"/>
  <c r="W3046" i="2" s="1"/>
  <c r="M3046" i="2"/>
  <c r="N3046" i="2" s="1"/>
  <c r="P3042" i="2"/>
  <c r="Q3042" i="2" s="1"/>
  <c r="S3042" i="2"/>
  <c r="T3042" i="2" s="1"/>
  <c r="V3042" i="2"/>
  <c r="W3042" i="2" s="1"/>
  <c r="M3042" i="2"/>
  <c r="N3042" i="2" s="1"/>
  <c r="P3039" i="2"/>
  <c r="Q3039" i="2" s="1"/>
  <c r="S3039" i="2"/>
  <c r="T3039" i="2" s="1"/>
  <c r="V3039" i="2"/>
  <c r="W3039" i="2" s="1"/>
  <c r="M3039" i="2"/>
  <c r="N3039" i="2" s="1"/>
  <c r="P3028" i="2"/>
  <c r="Q3028" i="2" s="1"/>
  <c r="V3028" i="2"/>
  <c r="W3028" i="2" s="1"/>
  <c r="S3028" i="2"/>
  <c r="T3028" i="2" s="1"/>
  <c r="M3028" i="2"/>
  <c r="N3028" i="2" s="1"/>
  <c r="P3024" i="2"/>
  <c r="Q3024" i="2" s="1"/>
  <c r="S3024" i="2"/>
  <c r="T3024" i="2" s="1"/>
  <c r="V3024" i="2"/>
  <c r="W3024" i="2" s="1"/>
  <c r="M3024" i="2"/>
  <c r="N3024" i="2" s="1"/>
  <c r="P3021" i="2"/>
  <c r="Q3021" i="2" s="1"/>
  <c r="V3021" i="2"/>
  <c r="W3021" i="2" s="1"/>
  <c r="S3021" i="2"/>
  <c r="T3021" i="2" s="1"/>
  <c r="M3021" i="2"/>
  <c r="N3021" i="2" s="1"/>
  <c r="P3017" i="2"/>
  <c r="Q3017" i="2" s="1"/>
  <c r="V3017" i="2"/>
  <c r="W3017" i="2" s="1"/>
  <c r="S3017" i="2"/>
  <c r="T3017" i="2" s="1"/>
  <c r="M3017" i="2"/>
  <c r="N3017" i="2" s="1"/>
  <c r="P3014" i="2"/>
  <c r="Q3014" i="2" s="1"/>
  <c r="V3014" i="2"/>
  <c r="W3014" i="2" s="1"/>
  <c r="S3014" i="2"/>
  <c r="T3014" i="2" s="1"/>
  <c r="M3014" i="2"/>
  <c r="N3014" i="2" s="1"/>
  <c r="P3010" i="2"/>
  <c r="Q3010" i="2" s="1"/>
  <c r="S3010" i="2"/>
  <c r="T3010" i="2" s="1"/>
  <c r="V3010" i="2"/>
  <c r="W3010" i="2" s="1"/>
  <c r="M3010" i="2"/>
  <c r="N3010" i="2" s="1"/>
  <c r="P3006" i="2"/>
  <c r="Q3006" i="2" s="1"/>
  <c r="V3006" i="2"/>
  <c r="W3006" i="2" s="1"/>
  <c r="S3006" i="2"/>
  <c r="T3006" i="2" s="1"/>
  <c r="M3006" i="2"/>
  <c r="N3006" i="2" s="1"/>
  <c r="P3002" i="2"/>
  <c r="Q3002" i="2" s="1"/>
  <c r="V3002" i="2"/>
  <c r="W3002" i="2" s="1"/>
  <c r="S3002" i="2"/>
  <c r="T3002" i="2" s="1"/>
  <c r="M3002" i="2"/>
  <c r="N3002" i="2" s="1"/>
  <c r="P2998" i="2"/>
  <c r="Q2998" i="2" s="1"/>
  <c r="S2998" i="2"/>
  <c r="T2998" i="2" s="1"/>
  <c r="V2998" i="2"/>
  <c r="W2998" i="2" s="1"/>
  <c r="M2998" i="2"/>
  <c r="N2998" i="2" s="1"/>
  <c r="P2994" i="2"/>
  <c r="Q2994" i="2" s="1"/>
  <c r="S2994" i="2"/>
  <c r="T2994" i="2" s="1"/>
  <c r="V2994" i="2"/>
  <c r="W2994" i="2" s="1"/>
  <c r="M2994" i="2"/>
  <c r="N2994" i="2" s="1"/>
  <c r="P2990" i="2"/>
  <c r="Q2990" i="2" s="1"/>
  <c r="V2990" i="2"/>
  <c r="W2990" i="2" s="1"/>
  <c r="S2990" i="2"/>
  <c r="T2990" i="2" s="1"/>
  <c r="M2990" i="2"/>
  <c r="N2990" i="2" s="1"/>
  <c r="P2984" i="2"/>
  <c r="Q2984" i="2" s="1"/>
  <c r="V2984" i="2"/>
  <c r="W2984" i="2" s="1"/>
  <c r="S2984" i="2"/>
  <c r="T2984" i="2" s="1"/>
  <c r="M2984" i="2"/>
  <c r="N2984" i="2" s="1"/>
  <c r="P2980" i="2"/>
  <c r="Q2980" i="2" s="1"/>
  <c r="S2980" i="2"/>
  <c r="T2980" i="2" s="1"/>
  <c r="V2980" i="2"/>
  <c r="W2980" i="2" s="1"/>
  <c r="M2980" i="2"/>
  <c r="N2980" i="2" s="1"/>
  <c r="P2976" i="2"/>
  <c r="Q2976" i="2" s="1"/>
  <c r="V2976" i="2"/>
  <c r="W2976" i="2" s="1"/>
  <c r="S2976" i="2"/>
  <c r="T2976" i="2" s="1"/>
  <c r="M2976" i="2"/>
  <c r="N2976" i="2" s="1"/>
  <c r="P2972" i="2"/>
  <c r="Q2972" i="2" s="1"/>
  <c r="V2972" i="2"/>
  <c r="W2972" i="2" s="1"/>
  <c r="S2972" i="2"/>
  <c r="T2972" i="2" s="1"/>
  <c r="M2972" i="2"/>
  <c r="N2972" i="2" s="1"/>
  <c r="P2968" i="2"/>
  <c r="Q2968" i="2" s="1"/>
  <c r="S2968" i="2"/>
  <c r="T2968" i="2" s="1"/>
  <c r="V2968" i="2"/>
  <c r="W2968" i="2" s="1"/>
  <c r="M2968" i="2"/>
  <c r="N2968" i="2" s="1"/>
  <c r="P2964" i="2"/>
  <c r="Q2964" i="2" s="1"/>
  <c r="S2964" i="2"/>
  <c r="T2964" i="2" s="1"/>
  <c r="V2964" i="2"/>
  <c r="W2964" i="2" s="1"/>
  <c r="M2964" i="2"/>
  <c r="N2964" i="2" s="1"/>
  <c r="P2960" i="2"/>
  <c r="Q2960" i="2" s="1"/>
  <c r="V2960" i="2"/>
  <c r="W2960" i="2" s="1"/>
  <c r="S2960" i="2"/>
  <c r="T2960" i="2" s="1"/>
  <c r="M2960" i="2"/>
  <c r="N2960" i="2" s="1"/>
  <c r="P2956" i="2"/>
  <c r="Q2956" i="2" s="1"/>
  <c r="V2956" i="2"/>
  <c r="W2956" i="2" s="1"/>
  <c r="S2956" i="2"/>
  <c r="T2956" i="2" s="1"/>
  <c r="M2956" i="2"/>
  <c r="N2956" i="2" s="1"/>
  <c r="P2952" i="2"/>
  <c r="Q2952" i="2" s="1"/>
  <c r="V2952" i="2"/>
  <c r="W2952" i="2" s="1"/>
  <c r="S2952" i="2"/>
  <c r="T2952" i="2" s="1"/>
  <c r="M2952" i="2"/>
  <c r="N2952" i="2" s="1"/>
  <c r="P2948" i="2"/>
  <c r="Q2948" i="2" s="1"/>
  <c r="S2948" i="2"/>
  <c r="T2948" i="2" s="1"/>
  <c r="V2948" i="2"/>
  <c r="W2948" i="2" s="1"/>
  <c r="M2948" i="2"/>
  <c r="N2948" i="2" s="1"/>
  <c r="P2945" i="2"/>
  <c r="Q2945" i="2" s="1"/>
  <c r="V2945" i="2"/>
  <c r="W2945" i="2" s="1"/>
  <c r="S2945" i="2"/>
  <c r="T2945" i="2" s="1"/>
  <c r="M2945" i="2"/>
  <c r="N2945" i="2" s="1"/>
  <c r="P2941" i="2"/>
  <c r="Q2941" i="2" s="1"/>
  <c r="V2941" i="2"/>
  <c r="W2941" i="2" s="1"/>
  <c r="S2941" i="2"/>
  <c r="T2941" i="2" s="1"/>
  <c r="M2941" i="2"/>
  <c r="N2941" i="2" s="1"/>
  <c r="P2937" i="2"/>
  <c r="Q2937" i="2" s="1"/>
  <c r="V2937" i="2"/>
  <c r="W2937" i="2" s="1"/>
  <c r="S2937" i="2"/>
  <c r="T2937" i="2" s="1"/>
  <c r="M2937" i="2"/>
  <c r="N2937" i="2" s="1"/>
  <c r="P2933" i="2"/>
  <c r="Q2933" i="2" s="1"/>
  <c r="V2933" i="2"/>
  <c r="W2933" i="2" s="1"/>
  <c r="S2933" i="2"/>
  <c r="T2933" i="2" s="1"/>
  <c r="M2933" i="2"/>
  <c r="N2933" i="2" s="1"/>
  <c r="P2929" i="2"/>
  <c r="Q2929" i="2" s="1"/>
  <c r="S2929" i="2"/>
  <c r="T2929" i="2" s="1"/>
  <c r="V2929" i="2"/>
  <c r="W2929" i="2" s="1"/>
  <c r="M2929" i="2"/>
  <c r="N2929" i="2" s="1"/>
  <c r="P2925" i="2"/>
  <c r="Q2925" i="2" s="1"/>
  <c r="S2925" i="2"/>
  <c r="T2925" i="2" s="1"/>
  <c r="V2925" i="2"/>
  <c r="W2925" i="2" s="1"/>
  <c r="M2925" i="2"/>
  <c r="N2925" i="2" s="1"/>
  <c r="P2921" i="2"/>
  <c r="Q2921" i="2" s="1"/>
  <c r="S2921" i="2"/>
  <c r="T2921" i="2" s="1"/>
  <c r="V2921" i="2"/>
  <c r="W2921" i="2" s="1"/>
  <c r="M2921" i="2"/>
  <c r="N2921" i="2" s="1"/>
  <c r="P2917" i="2"/>
  <c r="Q2917" i="2" s="1"/>
  <c r="S2917" i="2"/>
  <c r="T2917" i="2" s="1"/>
  <c r="V2917" i="2"/>
  <c r="W2917" i="2" s="1"/>
  <c r="M2917" i="2"/>
  <c r="N2917" i="2" s="1"/>
  <c r="P2913" i="2"/>
  <c r="Q2913" i="2" s="1"/>
  <c r="S2913" i="2"/>
  <c r="T2913" i="2" s="1"/>
  <c r="V2913" i="2"/>
  <c r="W2913" i="2" s="1"/>
  <c r="M2913" i="2"/>
  <c r="N2913" i="2" s="1"/>
  <c r="P2909" i="2"/>
  <c r="Q2909" i="2" s="1"/>
  <c r="V2909" i="2"/>
  <c r="W2909" i="2" s="1"/>
  <c r="S2909" i="2"/>
  <c r="T2909" i="2" s="1"/>
  <c r="M2909" i="2"/>
  <c r="N2909" i="2" s="1"/>
  <c r="P2905" i="2"/>
  <c r="Q2905" i="2" s="1"/>
  <c r="S2905" i="2"/>
  <c r="T2905" i="2" s="1"/>
  <c r="V2905" i="2"/>
  <c r="W2905" i="2" s="1"/>
  <c r="M2905" i="2"/>
  <c r="N2905" i="2" s="1"/>
  <c r="P2901" i="2"/>
  <c r="Q2901" i="2" s="1"/>
  <c r="V2901" i="2"/>
  <c r="W2901" i="2" s="1"/>
  <c r="S2901" i="2"/>
  <c r="T2901" i="2" s="1"/>
  <c r="M2901" i="2"/>
  <c r="N2901" i="2" s="1"/>
  <c r="P2898" i="2"/>
  <c r="Q2898" i="2" s="1"/>
  <c r="S2898" i="2"/>
  <c r="T2898" i="2" s="1"/>
  <c r="V2898" i="2"/>
  <c r="W2898" i="2" s="1"/>
  <c r="M2898" i="2"/>
  <c r="N2898" i="2" s="1"/>
  <c r="P2890" i="2"/>
  <c r="Q2890" i="2" s="1"/>
  <c r="V2890" i="2"/>
  <c r="W2890" i="2" s="1"/>
  <c r="S2890" i="2"/>
  <c r="T2890" i="2" s="1"/>
  <c r="M2890" i="2"/>
  <c r="N2890" i="2" s="1"/>
  <c r="P2886" i="2"/>
  <c r="Q2886" i="2" s="1"/>
  <c r="V2886" i="2"/>
  <c r="W2886" i="2" s="1"/>
  <c r="S2886" i="2"/>
  <c r="T2886" i="2" s="1"/>
  <c r="M2886" i="2"/>
  <c r="N2886" i="2" s="1"/>
  <c r="P2882" i="2"/>
  <c r="Q2882" i="2" s="1"/>
  <c r="V2882" i="2"/>
  <c r="W2882" i="2" s="1"/>
  <c r="S2882" i="2"/>
  <c r="T2882" i="2" s="1"/>
  <c r="M2882" i="2"/>
  <c r="N2882" i="2" s="1"/>
  <c r="P2878" i="2"/>
  <c r="Q2878" i="2" s="1"/>
  <c r="V2878" i="2"/>
  <c r="W2878" i="2" s="1"/>
  <c r="S2878" i="2"/>
  <c r="T2878" i="2" s="1"/>
  <c r="M2878" i="2"/>
  <c r="N2878" i="2" s="1"/>
  <c r="P2871" i="2"/>
  <c r="Q2871" i="2" s="1"/>
  <c r="V2871" i="2"/>
  <c r="W2871" i="2" s="1"/>
  <c r="S2871" i="2"/>
  <c r="T2871" i="2" s="1"/>
  <c r="M2871" i="2"/>
  <c r="N2871" i="2" s="1"/>
  <c r="P2867" i="2"/>
  <c r="Q2867" i="2" s="1"/>
  <c r="V2867" i="2"/>
  <c r="W2867" i="2" s="1"/>
  <c r="S2867" i="2"/>
  <c r="T2867" i="2" s="1"/>
  <c r="M2867" i="2"/>
  <c r="N2867" i="2" s="1"/>
  <c r="P2863" i="2"/>
  <c r="Q2863" i="2" s="1"/>
  <c r="V2863" i="2"/>
  <c r="W2863" i="2" s="1"/>
  <c r="S2863" i="2"/>
  <c r="T2863" i="2" s="1"/>
  <c r="M2863" i="2"/>
  <c r="N2863" i="2" s="1"/>
  <c r="P2859" i="2"/>
  <c r="Q2859" i="2" s="1"/>
  <c r="V2859" i="2"/>
  <c r="W2859" i="2" s="1"/>
  <c r="S2859" i="2"/>
  <c r="T2859" i="2" s="1"/>
  <c r="M2859" i="2"/>
  <c r="N2859" i="2" s="1"/>
  <c r="P2855" i="2"/>
  <c r="Q2855" i="2" s="1"/>
  <c r="V2855" i="2"/>
  <c r="W2855" i="2" s="1"/>
  <c r="S2855" i="2"/>
  <c r="T2855" i="2" s="1"/>
  <c r="M2855" i="2"/>
  <c r="N2855" i="2" s="1"/>
  <c r="P2851" i="2"/>
  <c r="Q2851" i="2" s="1"/>
  <c r="S2851" i="2"/>
  <c r="T2851" i="2" s="1"/>
  <c r="V2851" i="2"/>
  <c r="W2851" i="2" s="1"/>
  <c r="M2851" i="2"/>
  <c r="N2851" i="2" s="1"/>
  <c r="P2847" i="2"/>
  <c r="Q2847" i="2" s="1"/>
  <c r="V2847" i="2"/>
  <c r="W2847" i="2" s="1"/>
  <c r="S2847" i="2"/>
  <c r="T2847" i="2" s="1"/>
  <c r="M2847" i="2"/>
  <c r="N2847" i="2" s="1"/>
  <c r="P2843" i="2"/>
  <c r="Q2843" i="2" s="1"/>
  <c r="V2843" i="2"/>
  <c r="W2843" i="2" s="1"/>
  <c r="S2843" i="2"/>
  <c r="T2843" i="2" s="1"/>
  <c r="M2843" i="2"/>
  <c r="N2843" i="2" s="1"/>
  <c r="P2839" i="2"/>
  <c r="Q2839" i="2" s="1"/>
  <c r="V2839" i="2"/>
  <c r="W2839" i="2" s="1"/>
  <c r="S2839" i="2"/>
  <c r="T2839" i="2" s="1"/>
  <c r="M2839" i="2"/>
  <c r="N2839" i="2" s="1"/>
  <c r="P2835" i="2"/>
  <c r="Q2835" i="2" s="1"/>
  <c r="V2835" i="2"/>
  <c r="W2835" i="2" s="1"/>
  <c r="S2835" i="2"/>
  <c r="T2835" i="2" s="1"/>
  <c r="M2835" i="2"/>
  <c r="N2835" i="2" s="1"/>
  <c r="P2831" i="2"/>
  <c r="Q2831" i="2" s="1"/>
  <c r="V2831" i="2"/>
  <c r="W2831" i="2" s="1"/>
  <c r="M2831" i="2"/>
  <c r="N2831" i="2" s="1"/>
  <c r="S2831" i="2"/>
  <c r="T2831" i="2" s="1"/>
  <c r="P2827" i="2"/>
  <c r="Q2827" i="2" s="1"/>
  <c r="V2827" i="2"/>
  <c r="W2827" i="2" s="1"/>
  <c r="S2827" i="2"/>
  <c r="T2827" i="2" s="1"/>
  <c r="M2827" i="2"/>
  <c r="N2827" i="2" s="1"/>
  <c r="P2823" i="2"/>
  <c r="Q2823" i="2" s="1"/>
  <c r="V2823" i="2"/>
  <c r="W2823" i="2" s="1"/>
  <c r="S2823" i="2"/>
  <c r="T2823" i="2" s="1"/>
  <c r="M2823" i="2"/>
  <c r="N2823" i="2" s="1"/>
  <c r="P2819" i="2"/>
  <c r="Q2819" i="2" s="1"/>
  <c r="V2819" i="2"/>
  <c r="W2819" i="2" s="1"/>
  <c r="S2819" i="2"/>
  <c r="T2819" i="2" s="1"/>
  <c r="M2819" i="2"/>
  <c r="N2819" i="2" s="1"/>
  <c r="P2815" i="2"/>
  <c r="Q2815" i="2" s="1"/>
  <c r="V2815" i="2"/>
  <c r="W2815" i="2" s="1"/>
  <c r="S2815" i="2"/>
  <c r="T2815" i="2" s="1"/>
  <c r="M2815" i="2"/>
  <c r="N2815" i="2" s="1"/>
  <c r="P2811" i="2"/>
  <c r="Q2811" i="2" s="1"/>
  <c r="V2811" i="2"/>
  <c r="W2811" i="2" s="1"/>
  <c r="S2811" i="2"/>
  <c r="T2811" i="2" s="1"/>
  <c r="M2811" i="2"/>
  <c r="N2811" i="2" s="1"/>
  <c r="P2807" i="2"/>
  <c r="Q2807" i="2" s="1"/>
  <c r="S2807" i="2"/>
  <c r="T2807" i="2" s="1"/>
  <c r="V2807" i="2"/>
  <c r="W2807" i="2" s="1"/>
  <c r="M2807" i="2"/>
  <c r="N2807" i="2" s="1"/>
  <c r="P2803" i="2"/>
  <c r="Q2803" i="2" s="1"/>
  <c r="S2803" i="2"/>
  <c r="T2803" i="2" s="1"/>
  <c r="V2803" i="2"/>
  <c r="W2803" i="2" s="1"/>
  <c r="M2803" i="2"/>
  <c r="N2803" i="2" s="1"/>
  <c r="P2799" i="2"/>
  <c r="Q2799" i="2" s="1"/>
  <c r="S2799" i="2"/>
  <c r="T2799" i="2" s="1"/>
  <c r="V2799" i="2"/>
  <c r="W2799" i="2" s="1"/>
  <c r="M2799" i="2"/>
  <c r="N2799" i="2" s="1"/>
  <c r="P2795" i="2"/>
  <c r="Q2795" i="2" s="1"/>
  <c r="V2795" i="2"/>
  <c r="W2795" i="2" s="1"/>
  <c r="S2795" i="2"/>
  <c r="T2795" i="2" s="1"/>
  <c r="M2795" i="2"/>
  <c r="N2795" i="2" s="1"/>
  <c r="P2788" i="2"/>
  <c r="Q2788" i="2" s="1"/>
  <c r="V2788" i="2"/>
  <c r="W2788" i="2" s="1"/>
  <c r="S2788" i="2"/>
  <c r="T2788" i="2" s="1"/>
  <c r="M2788" i="2"/>
  <c r="N2788" i="2" s="1"/>
  <c r="P2784" i="2"/>
  <c r="Q2784" i="2" s="1"/>
  <c r="V2784" i="2"/>
  <c r="W2784" i="2" s="1"/>
  <c r="S2784" i="2"/>
  <c r="T2784" i="2" s="1"/>
  <c r="M2784" i="2"/>
  <c r="N2784" i="2" s="1"/>
  <c r="P2780" i="2"/>
  <c r="Q2780" i="2" s="1"/>
  <c r="S2780" i="2"/>
  <c r="T2780" i="2" s="1"/>
  <c r="V2780" i="2"/>
  <c r="W2780" i="2" s="1"/>
  <c r="M2780" i="2"/>
  <c r="N2780" i="2" s="1"/>
  <c r="P2776" i="2"/>
  <c r="Q2776" i="2" s="1"/>
  <c r="S2776" i="2"/>
  <c r="T2776" i="2" s="1"/>
  <c r="V2776" i="2"/>
  <c r="W2776" i="2" s="1"/>
  <c r="M2776" i="2"/>
  <c r="N2776" i="2" s="1"/>
  <c r="P2772" i="2"/>
  <c r="Q2772" i="2" s="1"/>
  <c r="V2772" i="2"/>
  <c r="W2772" i="2" s="1"/>
  <c r="S2772" i="2"/>
  <c r="T2772" i="2" s="1"/>
  <c r="M2772" i="2"/>
  <c r="N2772" i="2" s="1"/>
  <c r="P2768" i="2"/>
  <c r="Q2768" i="2" s="1"/>
  <c r="V2768" i="2"/>
  <c r="W2768" i="2" s="1"/>
  <c r="S2768" i="2"/>
  <c r="T2768" i="2" s="1"/>
  <c r="M2768" i="2"/>
  <c r="N2768" i="2" s="1"/>
  <c r="P2764" i="2"/>
  <c r="Q2764" i="2" s="1"/>
  <c r="V2764" i="2"/>
  <c r="W2764" i="2" s="1"/>
  <c r="S2764" i="2"/>
  <c r="T2764" i="2" s="1"/>
  <c r="M2764" i="2"/>
  <c r="N2764" i="2" s="1"/>
  <c r="P2760" i="2"/>
  <c r="Q2760" i="2" s="1"/>
  <c r="V2760" i="2"/>
  <c r="W2760" i="2" s="1"/>
  <c r="S2760" i="2"/>
  <c r="T2760" i="2" s="1"/>
  <c r="M2760" i="2"/>
  <c r="N2760" i="2" s="1"/>
  <c r="P2756" i="2"/>
  <c r="Q2756" i="2" s="1"/>
  <c r="S2756" i="2"/>
  <c r="T2756" i="2" s="1"/>
  <c r="V2756" i="2"/>
  <c r="W2756" i="2" s="1"/>
  <c r="M2756" i="2"/>
  <c r="N2756" i="2" s="1"/>
  <c r="P2752" i="2"/>
  <c r="Q2752" i="2" s="1"/>
  <c r="V2752" i="2"/>
  <c r="W2752" i="2" s="1"/>
  <c r="S2752" i="2"/>
  <c r="T2752" i="2" s="1"/>
  <c r="M2752" i="2"/>
  <c r="N2752" i="2" s="1"/>
  <c r="P2748" i="2"/>
  <c r="Q2748" i="2" s="1"/>
  <c r="V2748" i="2"/>
  <c r="W2748" i="2" s="1"/>
  <c r="S2748" i="2"/>
  <c r="T2748" i="2" s="1"/>
  <c r="M2748" i="2"/>
  <c r="N2748" i="2" s="1"/>
  <c r="P2744" i="2"/>
  <c r="Q2744" i="2" s="1"/>
  <c r="V2744" i="2"/>
  <c r="W2744" i="2" s="1"/>
  <c r="S2744" i="2"/>
  <c r="T2744" i="2" s="1"/>
  <c r="M2744" i="2"/>
  <c r="N2744" i="2" s="1"/>
  <c r="P2740" i="2"/>
  <c r="Q2740" i="2" s="1"/>
  <c r="V2740" i="2"/>
  <c r="W2740" i="2" s="1"/>
  <c r="S2740" i="2"/>
  <c r="T2740" i="2" s="1"/>
  <c r="M2740" i="2"/>
  <c r="N2740" i="2" s="1"/>
  <c r="P2736" i="2"/>
  <c r="Q2736" i="2" s="1"/>
  <c r="S2736" i="2"/>
  <c r="T2736" i="2" s="1"/>
  <c r="V2736" i="2"/>
  <c r="W2736" i="2" s="1"/>
  <c r="M2736" i="2"/>
  <c r="N2736" i="2" s="1"/>
  <c r="P2732" i="2"/>
  <c r="Q2732" i="2" s="1"/>
  <c r="V2732" i="2"/>
  <c r="W2732" i="2" s="1"/>
  <c r="S2732" i="2"/>
  <c r="T2732" i="2" s="1"/>
  <c r="M2732" i="2"/>
  <c r="N2732" i="2" s="1"/>
  <c r="P2728" i="2"/>
  <c r="Q2728" i="2" s="1"/>
  <c r="S2728" i="2"/>
  <c r="T2728" i="2" s="1"/>
  <c r="V2728" i="2"/>
  <c r="W2728" i="2" s="1"/>
  <c r="M2728" i="2"/>
  <c r="N2728" i="2" s="1"/>
  <c r="P2724" i="2"/>
  <c r="Q2724" i="2" s="1"/>
  <c r="V2724" i="2"/>
  <c r="W2724" i="2" s="1"/>
  <c r="S2724" i="2"/>
  <c r="T2724" i="2" s="1"/>
  <c r="M2724" i="2"/>
  <c r="N2724" i="2" s="1"/>
  <c r="P2720" i="2"/>
  <c r="Q2720" i="2" s="1"/>
  <c r="V2720" i="2"/>
  <c r="W2720" i="2" s="1"/>
  <c r="S2720" i="2"/>
  <c r="T2720" i="2" s="1"/>
  <c r="M2720" i="2"/>
  <c r="N2720" i="2" s="1"/>
  <c r="P2716" i="2"/>
  <c r="Q2716" i="2" s="1"/>
  <c r="S2716" i="2"/>
  <c r="T2716" i="2" s="1"/>
  <c r="V2716" i="2"/>
  <c r="W2716" i="2" s="1"/>
  <c r="M2716" i="2"/>
  <c r="N2716" i="2" s="1"/>
  <c r="P2712" i="2"/>
  <c r="Q2712" i="2" s="1"/>
  <c r="V2712" i="2"/>
  <c r="W2712" i="2" s="1"/>
  <c r="S2712" i="2"/>
  <c r="T2712" i="2" s="1"/>
  <c r="M2712" i="2"/>
  <c r="N2712" i="2" s="1"/>
  <c r="P2708" i="2"/>
  <c r="Q2708" i="2" s="1"/>
  <c r="S2708" i="2"/>
  <c r="T2708" i="2" s="1"/>
  <c r="V2708" i="2"/>
  <c r="W2708" i="2" s="1"/>
  <c r="M2708" i="2"/>
  <c r="N2708" i="2" s="1"/>
  <c r="P2704" i="2"/>
  <c r="Q2704" i="2" s="1"/>
  <c r="S2704" i="2"/>
  <c r="T2704" i="2" s="1"/>
  <c r="M2704" i="2"/>
  <c r="N2704" i="2" s="1"/>
  <c r="V2704" i="2"/>
  <c r="W2704" i="2" s="1"/>
  <c r="P2700" i="2"/>
  <c r="Q2700" i="2" s="1"/>
  <c r="S2700" i="2"/>
  <c r="T2700" i="2" s="1"/>
  <c r="V2700" i="2"/>
  <c r="W2700" i="2" s="1"/>
  <c r="M2700" i="2"/>
  <c r="N2700" i="2" s="1"/>
  <c r="P2696" i="2"/>
  <c r="Q2696" i="2" s="1"/>
  <c r="S2696" i="2"/>
  <c r="T2696" i="2" s="1"/>
  <c r="V2696" i="2"/>
  <c r="W2696" i="2" s="1"/>
  <c r="M2696" i="2"/>
  <c r="N2696" i="2" s="1"/>
  <c r="P2692" i="2"/>
  <c r="Q2692" i="2" s="1"/>
  <c r="S2692" i="2"/>
  <c r="T2692" i="2" s="1"/>
  <c r="V2692" i="2"/>
  <c r="W2692" i="2" s="1"/>
  <c r="M2692" i="2"/>
  <c r="N2692" i="2" s="1"/>
  <c r="P2688" i="2"/>
  <c r="Q2688" i="2" s="1"/>
  <c r="V2688" i="2"/>
  <c r="W2688" i="2" s="1"/>
  <c r="S2688" i="2"/>
  <c r="T2688" i="2" s="1"/>
  <c r="M2688" i="2"/>
  <c r="N2688" i="2" s="1"/>
  <c r="P2684" i="2"/>
  <c r="Q2684" i="2" s="1"/>
  <c r="V2684" i="2"/>
  <c r="W2684" i="2" s="1"/>
  <c r="S2684" i="2"/>
  <c r="T2684" i="2" s="1"/>
  <c r="M2684" i="2"/>
  <c r="N2684" i="2" s="1"/>
  <c r="P2680" i="2"/>
  <c r="Q2680" i="2" s="1"/>
  <c r="V2680" i="2"/>
  <c r="W2680" i="2" s="1"/>
  <c r="M2680" i="2"/>
  <c r="N2680" i="2" s="1"/>
  <c r="S2680" i="2"/>
  <c r="T2680" i="2" s="1"/>
  <c r="P2676" i="2"/>
  <c r="Q2676" i="2" s="1"/>
  <c r="S2676" i="2"/>
  <c r="T2676" i="2" s="1"/>
  <c r="V2676" i="2"/>
  <c r="W2676" i="2" s="1"/>
  <c r="M2676" i="2"/>
  <c r="N2676" i="2" s="1"/>
  <c r="P2672" i="2"/>
  <c r="Q2672" i="2" s="1"/>
  <c r="S2672" i="2"/>
  <c r="T2672" i="2" s="1"/>
  <c r="V2672" i="2"/>
  <c r="W2672" i="2" s="1"/>
  <c r="M2672" i="2"/>
  <c r="N2672" i="2" s="1"/>
  <c r="P2669" i="2"/>
  <c r="Q2669" i="2" s="1"/>
  <c r="S2669" i="2"/>
  <c r="T2669" i="2" s="1"/>
  <c r="V2669" i="2"/>
  <c r="W2669" i="2" s="1"/>
  <c r="M2669" i="2"/>
  <c r="N2669" i="2" s="1"/>
  <c r="P2665" i="2"/>
  <c r="Q2665" i="2" s="1"/>
  <c r="V2665" i="2"/>
  <c r="W2665" i="2" s="1"/>
  <c r="S2665" i="2"/>
  <c r="T2665" i="2" s="1"/>
  <c r="M2665" i="2"/>
  <c r="N2665" i="2" s="1"/>
  <c r="P2661" i="2"/>
  <c r="Q2661" i="2" s="1"/>
  <c r="V2661" i="2"/>
  <c r="W2661" i="2" s="1"/>
  <c r="S2661" i="2"/>
  <c r="T2661" i="2" s="1"/>
  <c r="M2661" i="2"/>
  <c r="N2661" i="2" s="1"/>
  <c r="P2653" i="2"/>
  <c r="Q2653" i="2" s="1"/>
  <c r="V2653" i="2"/>
  <c r="W2653" i="2" s="1"/>
  <c r="S2653" i="2"/>
  <c r="T2653" i="2" s="1"/>
  <c r="M2653" i="2"/>
  <c r="N2653" i="2" s="1"/>
  <c r="P2649" i="2"/>
  <c r="Q2649" i="2" s="1"/>
  <c r="S2649" i="2"/>
  <c r="T2649" i="2" s="1"/>
  <c r="M2649" i="2"/>
  <c r="N2649" i="2" s="1"/>
  <c r="V2649" i="2"/>
  <c r="W2649" i="2" s="1"/>
  <c r="P2645" i="2"/>
  <c r="Q2645" i="2" s="1"/>
  <c r="V2645" i="2"/>
  <c r="W2645" i="2" s="1"/>
  <c r="S2645" i="2"/>
  <c r="T2645" i="2" s="1"/>
  <c r="M2645" i="2"/>
  <c r="N2645" i="2" s="1"/>
  <c r="P2642" i="2"/>
  <c r="Q2642" i="2" s="1"/>
  <c r="V2642" i="2"/>
  <c r="W2642" i="2" s="1"/>
  <c r="S2642" i="2"/>
  <c r="T2642" i="2" s="1"/>
  <c r="M2642" i="2"/>
  <c r="N2642" i="2" s="1"/>
  <c r="P2638" i="2"/>
  <c r="Q2638" i="2" s="1"/>
  <c r="V2638" i="2"/>
  <c r="W2638" i="2" s="1"/>
  <c r="S2638" i="2"/>
  <c r="T2638" i="2" s="1"/>
  <c r="M2638" i="2"/>
  <c r="N2638" i="2" s="1"/>
  <c r="P2634" i="2"/>
  <c r="Q2634" i="2" s="1"/>
  <c r="V2634" i="2"/>
  <c r="W2634" i="2" s="1"/>
  <c r="S2634" i="2"/>
  <c r="T2634" i="2" s="1"/>
  <c r="M2634" i="2"/>
  <c r="N2634" i="2" s="1"/>
  <c r="P2630" i="2"/>
  <c r="Q2630" i="2" s="1"/>
  <c r="V2630" i="2"/>
  <c r="W2630" i="2" s="1"/>
  <c r="S2630" i="2"/>
  <c r="T2630" i="2" s="1"/>
  <c r="M2630" i="2"/>
  <c r="N2630" i="2" s="1"/>
  <c r="P2626" i="2"/>
  <c r="Q2626" i="2" s="1"/>
  <c r="S2626" i="2"/>
  <c r="T2626" i="2" s="1"/>
  <c r="V2626" i="2"/>
  <c r="W2626" i="2" s="1"/>
  <c r="M2626" i="2"/>
  <c r="N2626" i="2" s="1"/>
  <c r="P2622" i="2"/>
  <c r="Q2622" i="2" s="1"/>
  <c r="V2622" i="2"/>
  <c r="W2622" i="2" s="1"/>
  <c r="S2622" i="2"/>
  <c r="T2622" i="2" s="1"/>
  <c r="M2622" i="2"/>
  <c r="N2622" i="2" s="1"/>
  <c r="P2618" i="2"/>
  <c r="Q2618" i="2" s="1"/>
  <c r="V2618" i="2"/>
  <c r="W2618" i="2" s="1"/>
  <c r="S2618" i="2"/>
  <c r="T2618" i="2" s="1"/>
  <c r="M2618" i="2"/>
  <c r="N2618" i="2" s="1"/>
  <c r="P2614" i="2"/>
  <c r="Q2614" i="2" s="1"/>
  <c r="S2614" i="2"/>
  <c r="T2614" i="2" s="1"/>
  <c r="V2614" i="2"/>
  <c r="W2614" i="2" s="1"/>
  <c r="P2610" i="2"/>
  <c r="Q2610" i="2" s="1"/>
  <c r="S2610" i="2"/>
  <c r="T2610" i="2" s="1"/>
  <c r="V2610" i="2"/>
  <c r="W2610" i="2" s="1"/>
  <c r="M2610" i="2"/>
  <c r="N2610" i="2" s="1"/>
  <c r="P2606" i="2"/>
  <c r="Q2606" i="2" s="1"/>
  <c r="S2606" i="2"/>
  <c r="T2606" i="2" s="1"/>
  <c r="V2606" i="2"/>
  <c r="W2606" i="2" s="1"/>
  <c r="M2606" i="2"/>
  <c r="N2606" i="2" s="1"/>
  <c r="P2602" i="2"/>
  <c r="Q2602" i="2" s="1"/>
  <c r="S2602" i="2"/>
  <c r="T2602" i="2" s="1"/>
  <c r="M2602" i="2"/>
  <c r="N2602" i="2" s="1"/>
  <c r="V2602" i="2"/>
  <c r="W2602" i="2" s="1"/>
  <c r="P2598" i="2"/>
  <c r="Q2598" i="2" s="1"/>
  <c r="S2598" i="2"/>
  <c r="T2598" i="2" s="1"/>
  <c r="V2598" i="2"/>
  <c r="W2598" i="2" s="1"/>
  <c r="M2598" i="2"/>
  <c r="N2598" i="2" s="1"/>
  <c r="P2595" i="2"/>
  <c r="Q2595" i="2" s="1"/>
  <c r="S2595" i="2"/>
  <c r="T2595" i="2" s="1"/>
  <c r="V2595" i="2"/>
  <c r="W2595" i="2" s="1"/>
  <c r="M2595" i="2"/>
  <c r="N2595" i="2" s="1"/>
  <c r="P2591" i="2"/>
  <c r="Q2591" i="2" s="1"/>
  <c r="V2591" i="2"/>
  <c r="W2591" i="2" s="1"/>
  <c r="S2591" i="2"/>
  <c r="T2591" i="2" s="1"/>
  <c r="P2587" i="2"/>
  <c r="Q2587" i="2" s="1"/>
  <c r="V2587" i="2"/>
  <c r="W2587" i="2" s="1"/>
  <c r="S2587" i="2"/>
  <c r="T2587" i="2" s="1"/>
  <c r="M2587" i="2"/>
  <c r="N2587" i="2" s="1"/>
  <c r="P2583" i="2"/>
  <c r="Q2583" i="2" s="1"/>
  <c r="V2583" i="2"/>
  <c r="W2583" i="2" s="1"/>
  <c r="S2583" i="2"/>
  <c r="T2583" i="2" s="1"/>
  <c r="M2583" i="2"/>
  <c r="N2583" i="2" s="1"/>
  <c r="P2579" i="2"/>
  <c r="Q2579" i="2" s="1"/>
  <c r="S2579" i="2"/>
  <c r="T2579" i="2" s="1"/>
  <c r="V2579" i="2"/>
  <c r="W2579" i="2" s="1"/>
  <c r="M2579" i="2"/>
  <c r="N2579" i="2" s="1"/>
  <c r="P2575" i="2"/>
  <c r="Q2575" i="2" s="1"/>
  <c r="V2575" i="2"/>
  <c r="W2575" i="2" s="1"/>
  <c r="S2575" i="2"/>
  <c r="T2575" i="2" s="1"/>
  <c r="M2575" i="2"/>
  <c r="N2575" i="2" s="1"/>
  <c r="P2572" i="2"/>
  <c r="Q2572" i="2" s="1"/>
  <c r="V2572" i="2"/>
  <c r="W2572" i="2" s="1"/>
  <c r="S2572" i="2"/>
  <c r="T2572" i="2" s="1"/>
  <c r="M2572" i="2"/>
  <c r="N2572" i="2" s="1"/>
  <c r="P2568" i="2"/>
  <c r="Q2568" i="2" s="1"/>
  <c r="S2568" i="2"/>
  <c r="T2568" i="2" s="1"/>
  <c r="V2568" i="2"/>
  <c r="W2568" i="2" s="1"/>
  <c r="M2568" i="2"/>
  <c r="N2568" i="2" s="1"/>
  <c r="P2564" i="2"/>
  <c r="Q2564" i="2" s="1"/>
  <c r="S2564" i="2"/>
  <c r="T2564" i="2" s="1"/>
  <c r="V2564" i="2"/>
  <c r="W2564" i="2" s="1"/>
  <c r="M2564" i="2"/>
  <c r="N2564" i="2" s="1"/>
  <c r="P2560" i="2"/>
  <c r="Q2560" i="2" s="1"/>
  <c r="S2560" i="2"/>
  <c r="T2560" i="2" s="1"/>
  <c r="V2560" i="2"/>
  <c r="W2560" i="2" s="1"/>
  <c r="M2560" i="2"/>
  <c r="N2560" i="2" s="1"/>
  <c r="P2556" i="2"/>
  <c r="Q2556" i="2" s="1"/>
  <c r="S2556" i="2"/>
  <c r="T2556" i="2" s="1"/>
  <c r="V2556" i="2"/>
  <c r="W2556" i="2" s="1"/>
  <c r="M2556" i="2"/>
  <c r="N2556" i="2" s="1"/>
  <c r="P2552" i="2"/>
  <c r="Q2552" i="2" s="1"/>
  <c r="V2552" i="2"/>
  <c r="W2552" i="2" s="1"/>
  <c r="S2552" i="2"/>
  <c r="T2552" i="2" s="1"/>
  <c r="M2552" i="2"/>
  <c r="N2552" i="2" s="1"/>
  <c r="P2548" i="2"/>
  <c r="Q2548" i="2" s="1"/>
  <c r="S2548" i="2"/>
  <c r="T2548" i="2" s="1"/>
  <c r="V2548" i="2"/>
  <c r="W2548" i="2" s="1"/>
  <c r="M2548" i="2"/>
  <c r="N2548" i="2" s="1"/>
  <c r="P2544" i="2"/>
  <c r="Q2544" i="2" s="1"/>
  <c r="V2544" i="2"/>
  <c r="W2544" i="2" s="1"/>
  <c r="S2544" i="2"/>
  <c r="T2544" i="2" s="1"/>
  <c r="M2544" i="2"/>
  <c r="N2544" i="2" s="1"/>
  <c r="P2540" i="2"/>
  <c r="Q2540" i="2" s="1"/>
  <c r="V2540" i="2"/>
  <c r="W2540" i="2" s="1"/>
  <c r="S2540" i="2"/>
  <c r="T2540" i="2" s="1"/>
  <c r="M2540" i="2"/>
  <c r="N2540" i="2" s="1"/>
  <c r="P2536" i="2"/>
  <c r="Q2536" i="2" s="1"/>
  <c r="V2536" i="2"/>
  <c r="W2536" i="2" s="1"/>
  <c r="M2536" i="2"/>
  <c r="N2536" i="2" s="1"/>
  <c r="S2536" i="2"/>
  <c r="T2536" i="2" s="1"/>
  <c r="P2532" i="2"/>
  <c r="Q2532" i="2" s="1"/>
  <c r="V2532" i="2"/>
  <c r="W2532" i="2" s="1"/>
  <c r="S2532" i="2"/>
  <c r="T2532" i="2" s="1"/>
  <c r="M2532" i="2"/>
  <c r="N2532" i="2" s="1"/>
  <c r="P2528" i="2"/>
  <c r="Q2528" i="2" s="1"/>
  <c r="V2528" i="2"/>
  <c r="W2528" i="2" s="1"/>
  <c r="S2528" i="2"/>
  <c r="T2528" i="2" s="1"/>
  <c r="M2528" i="2"/>
  <c r="N2528" i="2" s="1"/>
  <c r="P2524" i="2"/>
  <c r="Q2524" i="2" s="1"/>
  <c r="V2524" i="2"/>
  <c r="W2524" i="2" s="1"/>
  <c r="S2524" i="2"/>
  <c r="T2524" i="2" s="1"/>
  <c r="M2524" i="2"/>
  <c r="N2524" i="2" s="1"/>
  <c r="P2520" i="2"/>
  <c r="Q2520" i="2" s="1"/>
  <c r="S2520" i="2"/>
  <c r="T2520" i="2" s="1"/>
  <c r="V2520" i="2"/>
  <c r="W2520" i="2" s="1"/>
  <c r="M2520" i="2"/>
  <c r="N2520" i="2" s="1"/>
  <c r="P2516" i="2"/>
  <c r="Q2516" i="2" s="1"/>
  <c r="S2516" i="2"/>
  <c r="T2516" i="2" s="1"/>
  <c r="V2516" i="2"/>
  <c r="W2516" i="2" s="1"/>
  <c r="M2516" i="2"/>
  <c r="N2516" i="2" s="1"/>
  <c r="P2512" i="2"/>
  <c r="Q2512" i="2" s="1"/>
  <c r="V2512" i="2"/>
  <c r="W2512" i="2" s="1"/>
  <c r="S2512" i="2"/>
  <c r="T2512" i="2" s="1"/>
  <c r="M2512" i="2"/>
  <c r="N2512" i="2" s="1"/>
  <c r="P2508" i="2"/>
  <c r="Q2508" i="2" s="1"/>
  <c r="V2508" i="2"/>
  <c r="W2508" i="2" s="1"/>
  <c r="S2508" i="2"/>
  <c r="T2508" i="2" s="1"/>
  <c r="M2508" i="2"/>
  <c r="N2508" i="2" s="1"/>
  <c r="P2504" i="2"/>
  <c r="Q2504" i="2" s="1"/>
  <c r="V2504" i="2"/>
  <c r="W2504" i="2" s="1"/>
  <c r="S2504" i="2"/>
  <c r="T2504" i="2" s="1"/>
  <c r="M2504" i="2"/>
  <c r="N2504" i="2" s="1"/>
  <c r="P2497" i="2"/>
  <c r="Q2497" i="2" s="1"/>
  <c r="V2497" i="2"/>
  <c r="W2497" i="2" s="1"/>
  <c r="S2497" i="2"/>
  <c r="T2497" i="2" s="1"/>
  <c r="M2497" i="2"/>
  <c r="N2497" i="2" s="1"/>
  <c r="P2493" i="2"/>
  <c r="Q2493" i="2" s="1"/>
  <c r="S2493" i="2"/>
  <c r="T2493" i="2" s="1"/>
  <c r="V2493" i="2"/>
  <c r="W2493" i="2" s="1"/>
  <c r="M2493" i="2"/>
  <c r="N2493" i="2" s="1"/>
  <c r="P2489" i="2"/>
  <c r="Q2489" i="2" s="1"/>
  <c r="V2489" i="2"/>
  <c r="W2489" i="2" s="1"/>
  <c r="S2489" i="2"/>
  <c r="T2489" i="2" s="1"/>
  <c r="M2489" i="2"/>
  <c r="N2489" i="2" s="1"/>
  <c r="P2485" i="2"/>
  <c r="Q2485" i="2" s="1"/>
  <c r="S2485" i="2"/>
  <c r="T2485" i="2" s="1"/>
  <c r="V2485" i="2"/>
  <c r="W2485" i="2" s="1"/>
  <c r="M2485" i="2"/>
  <c r="N2485" i="2" s="1"/>
  <c r="P2478" i="2"/>
  <c r="Q2478" i="2" s="1"/>
  <c r="V2478" i="2"/>
  <c r="W2478" i="2" s="1"/>
  <c r="S2478" i="2"/>
  <c r="T2478" i="2" s="1"/>
  <c r="M2478" i="2"/>
  <c r="N2478" i="2" s="1"/>
  <c r="P2474" i="2"/>
  <c r="Q2474" i="2" s="1"/>
  <c r="V2474" i="2"/>
  <c r="W2474" i="2" s="1"/>
  <c r="S2474" i="2"/>
  <c r="T2474" i="2" s="1"/>
  <c r="M2474" i="2"/>
  <c r="N2474" i="2" s="1"/>
  <c r="P2470" i="2"/>
  <c r="Q2470" i="2" s="1"/>
  <c r="V2470" i="2"/>
  <c r="W2470" i="2" s="1"/>
  <c r="S2470" i="2"/>
  <c r="T2470" i="2" s="1"/>
  <c r="M2470" i="2"/>
  <c r="N2470" i="2" s="1"/>
  <c r="P2466" i="2"/>
  <c r="Q2466" i="2" s="1"/>
  <c r="V2466" i="2"/>
  <c r="W2466" i="2" s="1"/>
  <c r="S2466" i="2"/>
  <c r="T2466" i="2" s="1"/>
  <c r="M2466" i="2"/>
  <c r="N2466" i="2" s="1"/>
  <c r="P2462" i="2"/>
  <c r="Q2462" i="2" s="1"/>
  <c r="S2462" i="2"/>
  <c r="T2462" i="2" s="1"/>
  <c r="V2462" i="2"/>
  <c r="W2462" i="2" s="1"/>
  <c r="M2462" i="2"/>
  <c r="N2462" i="2" s="1"/>
  <c r="P2458" i="2"/>
  <c r="Q2458" i="2" s="1"/>
  <c r="S2458" i="2"/>
  <c r="T2458" i="2" s="1"/>
  <c r="M2458" i="2"/>
  <c r="N2458" i="2" s="1"/>
  <c r="V2458" i="2"/>
  <c r="W2458" i="2" s="1"/>
  <c r="P2454" i="2"/>
  <c r="Q2454" i="2" s="1"/>
  <c r="S2454" i="2"/>
  <c r="T2454" i="2" s="1"/>
  <c r="V2454" i="2"/>
  <c r="W2454" i="2" s="1"/>
  <c r="M2454" i="2"/>
  <c r="N2454" i="2" s="1"/>
  <c r="P2450" i="2"/>
  <c r="Q2450" i="2" s="1"/>
  <c r="S2450" i="2"/>
  <c r="T2450" i="2" s="1"/>
  <c r="V2450" i="2"/>
  <c r="W2450" i="2" s="1"/>
  <c r="M2450" i="2"/>
  <c r="N2450" i="2" s="1"/>
  <c r="P2446" i="2"/>
  <c r="Q2446" i="2" s="1"/>
  <c r="S2446" i="2"/>
  <c r="T2446" i="2" s="1"/>
  <c r="V2446" i="2"/>
  <c r="W2446" i="2" s="1"/>
  <c r="M2446" i="2"/>
  <c r="N2446" i="2" s="1"/>
  <c r="P2442" i="2"/>
  <c r="Q2442" i="2" s="1"/>
  <c r="V2442" i="2"/>
  <c r="W2442" i="2" s="1"/>
  <c r="S2442" i="2"/>
  <c r="T2442" i="2" s="1"/>
  <c r="M2442" i="2"/>
  <c r="N2442" i="2" s="1"/>
  <c r="P2435" i="2"/>
  <c r="Q2435" i="2" s="1"/>
  <c r="V2435" i="2"/>
  <c r="W2435" i="2" s="1"/>
  <c r="S2435" i="2"/>
  <c r="T2435" i="2" s="1"/>
  <c r="M2435" i="2"/>
  <c r="N2435" i="2" s="1"/>
  <c r="P2432" i="2"/>
  <c r="Q2432" i="2" s="1"/>
  <c r="V2432" i="2"/>
  <c r="W2432" i="2" s="1"/>
  <c r="S2432" i="2"/>
  <c r="T2432" i="2" s="1"/>
  <c r="M2432" i="2"/>
  <c r="N2432" i="2" s="1"/>
  <c r="P2428" i="2"/>
  <c r="Q2428" i="2" s="1"/>
  <c r="S2428" i="2"/>
  <c r="T2428" i="2" s="1"/>
  <c r="M2428" i="2"/>
  <c r="N2428" i="2" s="1"/>
  <c r="V2428" i="2"/>
  <c r="W2428" i="2" s="1"/>
  <c r="P2424" i="2"/>
  <c r="Q2424" i="2" s="1"/>
  <c r="V2424" i="2"/>
  <c r="W2424" i="2" s="1"/>
  <c r="S2424" i="2"/>
  <c r="T2424" i="2" s="1"/>
  <c r="M2424" i="2"/>
  <c r="N2424" i="2" s="1"/>
  <c r="P2420" i="2"/>
  <c r="Q2420" i="2" s="1"/>
  <c r="V2420" i="2"/>
  <c r="W2420" i="2" s="1"/>
  <c r="S2420" i="2"/>
  <c r="T2420" i="2" s="1"/>
  <c r="M2420" i="2"/>
  <c r="N2420" i="2" s="1"/>
  <c r="P2416" i="2"/>
  <c r="Q2416" i="2" s="1"/>
  <c r="V2416" i="2"/>
  <c r="W2416" i="2" s="1"/>
  <c r="S2416" i="2"/>
  <c r="T2416" i="2" s="1"/>
  <c r="M2416" i="2"/>
  <c r="N2416" i="2" s="1"/>
  <c r="P2412" i="2"/>
  <c r="Q2412" i="2" s="1"/>
  <c r="V2412" i="2"/>
  <c r="W2412" i="2" s="1"/>
  <c r="S2412" i="2"/>
  <c r="T2412" i="2" s="1"/>
  <c r="M2412" i="2"/>
  <c r="N2412" i="2" s="1"/>
  <c r="P2408" i="2"/>
  <c r="Q2408" i="2" s="1"/>
  <c r="V2408" i="2"/>
  <c r="W2408" i="2" s="1"/>
  <c r="S2408" i="2"/>
  <c r="T2408" i="2" s="1"/>
  <c r="M2408" i="2"/>
  <c r="N2408" i="2" s="1"/>
  <c r="P2404" i="2"/>
  <c r="Q2404" i="2" s="1"/>
  <c r="S2404" i="2"/>
  <c r="T2404" i="2" s="1"/>
  <c r="V2404" i="2"/>
  <c r="W2404" i="2" s="1"/>
  <c r="M2404" i="2"/>
  <c r="N2404" i="2" s="1"/>
  <c r="P2400" i="2"/>
  <c r="Q2400" i="2" s="1"/>
  <c r="S2400" i="2"/>
  <c r="T2400" i="2" s="1"/>
  <c r="V2400" i="2"/>
  <c r="W2400" i="2" s="1"/>
  <c r="M2400" i="2"/>
  <c r="N2400" i="2" s="1"/>
  <c r="P2396" i="2"/>
  <c r="Q2396" i="2" s="1"/>
  <c r="V2396" i="2"/>
  <c r="W2396" i="2" s="1"/>
  <c r="S2396" i="2"/>
  <c r="T2396" i="2" s="1"/>
  <c r="M2396" i="2"/>
  <c r="N2396" i="2" s="1"/>
  <c r="P2392" i="2"/>
  <c r="Q2392" i="2" s="1"/>
  <c r="V2392" i="2"/>
  <c r="W2392" i="2" s="1"/>
  <c r="S2392" i="2"/>
  <c r="T2392" i="2" s="1"/>
  <c r="M2392" i="2"/>
  <c r="N2392" i="2" s="1"/>
  <c r="P2388" i="2"/>
  <c r="Q2388" i="2" s="1"/>
  <c r="V2388" i="2"/>
  <c r="W2388" i="2" s="1"/>
  <c r="S2388" i="2"/>
  <c r="T2388" i="2" s="1"/>
  <c r="M2388" i="2"/>
  <c r="N2388" i="2" s="1"/>
  <c r="P2384" i="2"/>
  <c r="Q2384" i="2" s="1"/>
  <c r="S2384" i="2"/>
  <c r="T2384" i="2" s="1"/>
  <c r="M2384" i="2"/>
  <c r="N2384" i="2" s="1"/>
  <c r="V2384" i="2"/>
  <c r="W2384" i="2" s="1"/>
  <c r="P2380" i="2"/>
  <c r="Q2380" i="2" s="1"/>
  <c r="V2380" i="2"/>
  <c r="W2380" i="2" s="1"/>
  <c r="S2380" i="2"/>
  <c r="T2380" i="2" s="1"/>
  <c r="M2380" i="2"/>
  <c r="N2380" i="2" s="1"/>
  <c r="P2377" i="2"/>
  <c r="Q2377" i="2" s="1"/>
  <c r="S2377" i="2"/>
  <c r="T2377" i="2" s="1"/>
  <c r="V2377" i="2"/>
  <c r="W2377" i="2" s="1"/>
  <c r="M2377" i="2"/>
  <c r="N2377" i="2" s="1"/>
  <c r="P2373" i="2"/>
  <c r="Q2373" i="2" s="1"/>
  <c r="S2373" i="2"/>
  <c r="T2373" i="2" s="1"/>
  <c r="V2373" i="2"/>
  <c r="W2373" i="2" s="1"/>
  <c r="M2373" i="2"/>
  <c r="N2373" i="2" s="1"/>
  <c r="P2369" i="2"/>
  <c r="Q2369" i="2" s="1"/>
  <c r="S2369" i="2"/>
  <c r="T2369" i="2" s="1"/>
  <c r="V2369" i="2"/>
  <c r="W2369" i="2" s="1"/>
  <c r="M2369" i="2"/>
  <c r="N2369" i="2" s="1"/>
  <c r="P2365" i="2"/>
  <c r="Q2365" i="2" s="1"/>
  <c r="V2365" i="2"/>
  <c r="W2365" i="2" s="1"/>
  <c r="S2365" i="2"/>
  <c r="T2365" i="2" s="1"/>
  <c r="M2365" i="2"/>
  <c r="N2365" i="2" s="1"/>
  <c r="P2361" i="2"/>
  <c r="Q2361" i="2" s="1"/>
  <c r="V2361" i="2"/>
  <c r="W2361" i="2" s="1"/>
  <c r="S2361" i="2"/>
  <c r="T2361" i="2" s="1"/>
  <c r="M2361" i="2"/>
  <c r="N2361" i="2" s="1"/>
  <c r="P2357" i="2"/>
  <c r="Q2357" i="2" s="1"/>
  <c r="V2357" i="2"/>
  <c r="W2357" i="2" s="1"/>
  <c r="S2357" i="2"/>
  <c r="T2357" i="2" s="1"/>
  <c r="M2357" i="2"/>
  <c r="N2357" i="2" s="1"/>
  <c r="P2354" i="2"/>
  <c r="Q2354" i="2" s="1"/>
  <c r="S2354" i="2"/>
  <c r="T2354" i="2" s="1"/>
  <c r="V2354" i="2"/>
  <c r="W2354" i="2" s="1"/>
  <c r="M2354" i="2"/>
  <c r="N2354" i="2" s="1"/>
  <c r="P2350" i="2"/>
  <c r="Q2350" i="2" s="1"/>
  <c r="V2350" i="2"/>
  <c r="W2350" i="2" s="1"/>
  <c r="S2350" i="2"/>
  <c r="T2350" i="2" s="1"/>
  <c r="M2350" i="2"/>
  <c r="N2350" i="2" s="1"/>
  <c r="P2346" i="2"/>
  <c r="Q2346" i="2" s="1"/>
  <c r="V2346" i="2"/>
  <c r="W2346" i="2" s="1"/>
  <c r="S2346" i="2"/>
  <c r="T2346" i="2" s="1"/>
  <c r="M2346" i="2"/>
  <c r="N2346" i="2" s="1"/>
  <c r="P2338" i="2"/>
  <c r="Q2338" i="2" s="1"/>
  <c r="V2338" i="2"/>
  <c r="W2338" i="2" s="1"/>
  <c r="S2338" i="2"/>
  <c r="T2338" i="2" s="1"/>
  <c r="M2338" i="2"/>
  <c r="N2338" i="2" s="1"/>
  <c r="P2334" i="2"/>
  <c r="Q2334" i="2" s="1"/>
  <c r="V2334" i="2"/>
  <c r="W2334" i="2" s="1"/>
  <c r="M2334" i="2"/>
  <c r="N2334" i="2" s="1"/>
  <c r="S2334" i="2"/>
  <c r="T2334" i="2" s="1"/>
  <c r="P2330" i="2"/>
  <c r="Q2330" i="2" s="1"/>
  <c r="V2330" i="2"/>
  <c r="W2330" i="2" s="1"/>
  <c r="S2330" i="2"/>
  <c r="T2330" i="2" s="1"/>
  <c r="M2330" i="2"/>
  <c r="N2330" i="2" s="1"/>
  <c r="P2326" i="2"/>
  <c r="Q2326" i="2" s="1"/>
  <c r="V2326" i="2"/>
  <c r="W2326" i="2" s="1"/>
  <c r="S2326" i="2"/>
  <c r="T2326" i="2" s="1"/>
  <c r="M2326" i="2"/>
  <c r="N2326" i="2" s="1"/>
  <c r="P2318" i="2"/>
  <c r="Q2318" i="2" s="1"/>
  <c r="V2318" i="2"/>
  <c r="W2318" i="2" s="1"/>
  <c r="S2318" i="2"/>
  <c r="T2318" i="2" s="1"/>
  <c r="M2318" i="2"/>
  <c r="N2318" i="2" s="1"/>
  <c r="P2314" i="2"/>
  <c r="Q2314" i="2" s="1"/>
  <c r="S2314" i="2"/>
  <c r="T2314" i="2" s="1"/>
  <c r="V2314" i="2"/>
  <c r="W2314" i="2" s="1"/>
  <c r="M2314" i="2"/>
  <c r="N2314" i="2" s="1"/>
  <c r="P2310" i="2"/>
  <c r="Q2310" i="2" s="1"/>
  <c r="V2310" i="2"/>
  <c r="W2310" i="2" s="1"/>
  <c r="M2310" i="2"/>
  <c r="N2310" i="2" s="1"/>
  <c r="S2310" i="2"/>
  <c r="T2310" i="2" s="1"/>
  <c r="P2306" i="2"/>
  <c r="Q2306" i="2" s="1"/>
  <c r="V2306" i="2"/>
  <c r="W2306" i="2" s="1"/>
  <c r="S2306" i="2"/>
  <c r="T2306" i="2" s="1"/>
  <c r="M2306" i="2"/>
  <c r="N2306" i="2" s="1"/>
  <c r="P2303" i="2"/>
  <c r="Q2303" i="2" s="1"/>
  <c r="V2303" i="2"/>
  <c r="W2303" i="2" s="1"/>
  <c r="S2303" i="2"/>
  <c r="T2303" i="2" s="1"/>
  <c r="M2303" i="2"/>
  <c r="N2303" i="2" s="1"/>
  <c r="P2299" i="2"/>
  <c r="Q2299" i="2" s="1"/>
  <c r="V2299" i="2"/>
  <c r="W2299" i="2" s="1"/>
  <c r="S2299" i="2"/>
  <c r="T2299" i="2" s="1"/>
  <c r="M2299" i="2"/>
  <c r="N2299" i="2" s="1"/>
  <c r="P2295" i="2"/>
  <c r="Q2295" i="2" s="1"/>
  <c r="V2295" i="2"/>
  <c r="W2295" i="2" s="1"/>
  <c r="S2295" i="2"/>
  <c r="T2295" i="2" s="1"/>
  <c r="M2295" i="2"/>
  <c r="N2295" i="2" s="1"/>
  <c r="P2291" i="2"/>
  <c r="Q2291" i="2" s="1"/>
  <c r="V2291" i="2"/>
  <c r="W2291" i="2" s="1"/>
  <c r="S2291" i="2"/>
  <c r="T2291" i="2" s="1"/>
  <c r="M2291" i="2"/>
  <c r="N2291" i="2" s="1"/>
  <c r="P2287" i="2"/>
  <c r="Q2287" i="2" s="1"/>
  <c r="V2287" i="2"/>
  <c r="W2287" i="2" s="1"/>
  <c r="S2287" i="2"/>
  <c r="T2287" i="2" s="1"/>
  <c r="M2287" i="2"/>
  <c r="N2287" i="2" s="1"/>
  <c r="P2279" i="2"/>
  <c r="Q2279" i="2" s="1"/>
  <c r="S2279" i="2"/>
  <c r="T2279" i="2" s="1"/>
  <c r="V2279" i="2"/>
  <c r="W2279" i="2" s="1"/>
  <c r="M2279" i="2"/>
  <c r="N2279" i="2" s="1"/>
  <c r="P2275" i="2"/>
  <c r="Q2275" i="2" s="1"/>
  <c r="S2275" i="2"/>
  <c r="T2275" i="2" s="1"/>
  <c r="V2275" i="2"/>
  <c r="W2275" i="2" s="1"/>
  <c r="M2275" i="2"/>
  <c r="N2275" i="2" s="1"/>
  <c r="P2271" i="2"/>
  <c r="Q2271" i="2" s="1"/>
  <c r="V2271" i="2"/>
  <c r="W2271" i="2" s="1"/>
  <c r="S2271" i="2"/>
  <c r="T2271" i="2" s="1"/>
  <c r="M2271" i="2"/>
  <c r="N2271" i="2" s="1"/>
  <c r="P2267" i="2"/>
  <c r="Q2267" i="2" s="1"/>
  <c r="V2267" i="2"/>
  <c r="W2267" i="2" s="1"/>
  <c r="S2267" i="2"/>
  <c r="T2267" i="2" s="1"/>
  <c r="M2267" i="2"/>
  <c r="N2267" i="2" s="1"/>
  <c r="P2263" i="2"/>
  <c r="Q2263" i="2" s="1"/>
  <c r="V2263" i="2"/>
  <c r="W2263" i="2" s="1"/>
  <c r="S2263" i="2"/>
  <c r="T2263" i="2" s="1"/>
  <c r="M2263" i="2"/>
  <c r="N2263" i="2" s="1"/>
  <c r="P2259" i="2"/>
  <c r="Q2259" i="2" s="1"/>
  <c r="V2259" i="2"/>
  <c r="W2259" i="2" s="1"/>
  <c r="S2259" i="2"/>
  <c r="T2259" i="2" s="1"/>
  <c r="M2259" i="2"/>
  <c r="N2259" i="2" s="1"/>
  <c r="P2255" i="2"/>
  <c r="Q2255" i="2" s="1"/>
  <c r="V2255" i="2"/>
  <c r="W2255" i="2" s="1"/>
  <c r="S2255" i="2"/>
  <c r="T2255" i="2" s="1"/>
  <c r="M2255" i="2"/>
  <c r="N2255" i="2" s="1"/>
  <c r="P2251" i="2"/>
  <c r="Q2251" i="2" s="1"/>
  <c r="V2251" i="2"/>
  <c r="W2251" i="2" s="1"/>
  <c r="S2251" i="2"/>
  <c r="T2251" i="2" s="1"/>
  <c r="M2251" i="2"/>
  <c r="N2251" i="2" s="1"/>
  <c r="P2247" i="2"/>
  <c r="Q2247" i="2" s="1"/>
  <c r="V2247" i="2"/>
  <c r="W2247" i="2" s="1"/>
  <c r="S2247" i="2"/>
  <c r="T2247" i="2" s="1"/>
  <c r="M2247" i="2"/>
  <c r="N2247" i="2" s="1"/>
  <c r="P2243" i="2"/>
  <c r="Q2243" i="2" s="1"/>
  <c r="S2243" i="2"/>
  <c r="T2243" i="2" s="1"/>
  <c r="V2243" i="2"/>
  <c r="W2243" i="2" s="1"/>
  <c r="M2243" i="2"/>
  <c r="N2243" i="2" s="1"/>
  <c r="P2239" i="2"/>
  <c r="Q2239" i="2" s="1"/>
  <c r="V2239" i="2"/>
  <c r="W2239" i="2" s="1"/>
  <c r="S2239" i="2"/>
  <c r="T2239" i="2" s="1"/>
  <c r="M2239" i="2"/>
  <c r="N2239" i="2" s="1"/>
  <c r="P2235" i="2"/>
  <c r="Q2235" i="2" s="1"/>
  <c r="V2235" i="2"/>
  <c r="W2235" i="2" s="1"/>
  <c r="S2235" i="2"/>
  <c r="T2235" i="2" s="1"/>
  <c r="M2235" i="2"/>
  <c r="N2235" i="2" s="1"/>
  <c r="P2231" i="2"/>
  <c r="Q2231" i="2" s="1"/>
  <c r="V2231" i="2"/>
  <c r="W2231" i="2" s="1"/>
  <c r="S2231" i="2"/>
  <c r="T2231" i="2" s="1"/>
  <c r="M2231" i="2"/>
  <c r="N2231" i="2" s="1"/>
  <c r="P2227" i="2"/>
  <c r="Q2227" i="2" s="1"/>
  <c r="V2227" i="2"/>
  <c r="W2227" i="2" s="1"/>
  <c r="S2227" i="2"/>
  <c r="T2227" i="2" s="1"/>
  <c r="M2227" i="2"/>
  <c r="N2227" i="2" s="1"/>
  <c r="P2220" i="2"/>
  <c r="Q2220" i="2" s="1"/>
  <c r="S2220" i="2"/>
  <c r="T2220" i="2" s="1"/>
  <c r="V2220" i="2"/>
  <c r="W2220" i="2" s="1"/>
  <c r="M2220" i="2"/>
  <c r="N2220" i="2" s="1"/>
  <c r="P2212" i="2"/>
  <c r="Q2212" i="2" s="1"/>
  <c r="V2212" i="2"/>
  <c r="W2212" i="2" s="1"/>
  <c r="S2212" i="2"/>
  <c r="T2212" i="2" s="1"/>
  <c r="M2212" i="2"/>
  <c r="N2212" i="2" s="1"/>
  <c r="P2208" i="2"/>
  <c r="Q2208" i="2" s="1"/>
  <c r="V2208" i="2"/>
  <c r="W2208" i="2" s="1"/>
  <c r="S2208" i="2"/>
  <c r="T2208" i="2" s="1"/>
  <c r="M2208" i="2"/>
  <c r="N2208" i="2" s="1"/>
  <c r="P2204" i="2"/>
  <c r="Q2204" i="2" s="1"/>
  <c r="V2204" i="2"/>
  <c r="W2204" i="2" s="1"/>
  <c r="S2204" i="2"/>
  <c r="T2204" i="2" s="1"/>
  <c r="M2204" i="2"/>
  <c r="N2204" i="2" s="1"/>
  <c r="P2200" i="2"/>
  <c r="Q2200" i="2" s="1"/>
  <c r="S2200" i="2"/>
  <c r="T2200" i="2" s="1"/>
  <c r="V2200" i="2"/>
  <c r="W2200" i="2" s="1"/>
  <c r="M2200" i="2"/>
  <c r="N2200" i="2" s="1"/>
  <c r="P2196" i="2"/>
  <c r="Q2196" i="2" s="1"/>
  <c r="S2196" i="2"/>
  <c r="T2196" i="2" s="1"/>
  <c r="V2196" i="2"/>
  <c r="W2196" i="2" s="1"/>
  <c r="M2196" i="2"/>
  <c r="N2196" i="2" s="1"/>
  <c r="P2192" i="2"/>
  <c r="Q2192" i="2" s="1"/>
  <c r="V2192" i="2"/>
  <c r="W2192" i="2" s="1"/>
  <c r="S2192" i="2"/>
  <c r="T2192" i="2" s="1"/>
  <c r="M2192" i="2"/>
  <c r="N2192" i="2" s="1"/>
  <c r="P2188" i="2"/>
  <c r="Q2188" i="2" s="1"/>
  <c r="V2188" i="2"/>
  <c r="W2188" i="2" s="1"/>
  <c r="S2188" i="2"/>
  <c r="T2188" i="2" s="1"/>
  <c r="M2188" i="2"/>
  <c r="N2188" i="2" s="1"/>
  <c r="P2184" i="2"/>
  <c r="Q2184" i="2" s="1"/>
  <c r="V2184" i="2"/>
  <c r="W2184" i="2" s="1"/>
  <c r="S2184" i="2"/>
  <c r="T2184" i="2" s="1"/>
  <c r="M2184" i="2"/>
  <c r="N2184" i="2" s="1"/>
  <c r="P2176" i="2"/>
  <c r="Q2176" i="2" s="1"/>
  <c r="S2176" i="2"/>
  <c r="T2176" i="2" s="1"/>
  <c r="V2176" i="2"/>
  <c r="W2176" i="2" s="1"/>
  <c r="M2176" i="2"/>
  <c r="N2176" i="2" s="1"/>
  <c r="P2172" i="2"/>
  <c r="Q2172" i="2" s="1"/>
  <c r="S2172" i="2"/>
  <c r="T2172" i="2" s="1"/>
  <c r="V2172" i="2"/>
  <c r="W2172" i="2" s="1"/>
  <c r="M2172" i="2"/>
  <c r="N2172" i="2" s="1"/>
  <c r="P2168" i="2"/>
  <c r="Q2168" i="2" s="1"/>
  <c r="V2168" i="2"/>
  <c r="W2168" i="2" s="1"/>
  <c r="S2168" i="2"/>
  <c r="T2168" i="2" s="1"/>
  <c r="M2168" i="2"/>
  <c r="N2168" i="2" s="1"/>
  <c r="P2164" i="2"/>
  <c r="Q2164" i="2" s="1"/>
  <c r="V2164" i="2"/>
  <c r="W2164" i="2" s="1"/>
  <c r="S2164" i="2"/>
  <c r="T2164" i="2" s="1"/>
  <c r="M2164" i="2"/>
  <c r="N2164" i="2" s="1"/>
  <c r="P2160" i="2"/>
  <c r="Q2160" i="2" s="1"/>
  <c r="S2160" i="2"/>
  <c r="T2160" i="2" s="1"/>
  <c r="V2160" i="2"/>
  <c r="W2160" i="2" s="1"/>
  <c r="M2160" i="2"/>
  <c r="N2160" i="2" s="1"/>
  <c r="P2156" i="2"/>
  <c r="Q2156" i="2" s="1"/>
  <c r="V2156" i="2"/>
  <c r="W2156" i="2" s="1"/>
  <c r="S2156" i="2"/>
  <c r="T2156" i="2" s="1"/>
  <c r="M2156" i="2"/>
  <c r="N2156" i="2" s="1"/>
  <c r="P2152" i="2"/>
  <c r="Q2152" i="2" s="1"/>
  <c r="V2152" i="2"/>
  <c r="W2152" i="2" s="1"/>
  <c r="S2152" i="2"/>
  <c r="T2152" i="2" s="1"/>
  <c r="M2152" i="2"/>
  <c r="N2152" i="2" s="1"/>
  <c r="P2148" i="2"/>
  <c r="Q2148" i="2" s="1"/>
  <c r="S2148" i="2"/>
  <c r="T2148" i="2" s="1"/>
  <c r="M2148" i="2"/>
  <c r="N2148" i="2" s="1"/>
  <c r="V2148" i="2"/>
  <c r="W2148" i="2" s="1"/>
  <c r="P2144" i="2"/>
  <c r="Q2144" i="2" s="1"/>
  <c r="V2144" i="2"/>
  <c r="W2144" i="2" s="1"/>
  <c r="S2144" i="2"/>
  <c r="T2144" i="2" s="1"/>
  <c r="M2144" i="2"/>
  <c r="N2144" i="2" s="1"/>
  <c r="P2140" i="2"/>
  <c r="Q2140" i="2" s="1"/>
  <c r="V2140" i="2"/>
  <c r="W2140" i="2" s="1"/>
  <c r="S2140" i="2"/>
  <c r="T2140" i="2" s="1"/>
  <c r="M2140" i="2"/>
  <c r="N2140" i="2" s="1"/>
  <c r="P2137" i="2"/>
  <c r="Q2137" i="2" s="1"/>
  <c r="V2137" i="2"/>
  <c r="W2137" i="2" s="1"/>
  <c r="S2137" i="2"/>
  <c r="T2137" i="2" s="1"/>
  <c r="M2137" i="2"/>
  <c r="N2137" i="2" s="1"/>
  <c r="P2133" i="2"/>
  <c r="Q2133" i="2" s="1"/>
  <c r="S2133" i="2"/>
  <c r="T2133" i="2" s="1"/>
  <c r="V2133" i="2"/>
  <c r="W2133" i="2" s="1"/>
  <c r="M2133" i="2"/>
  <c r="N2133" i="2" s="1"/>
  <c r="P2129" i="2"/>
  <c r="Q2129" i="2" s="1"/>
  <c r="V2129" i="2"/>
  <c r="W2129" i="2" s="1"/>
  <c r="S2129" i="2"/>
  <c r="T2129" i="2" s="1"/>
  <c r="M2129" i="2"/>
  <c r="N2129" i="2" s="1"/>
  <c r="P2125" i="2"/>
  <c r="Q2125" i="2" s="1"/>
  <c r="V2125" i="2"/>
  <c r="W2125" i="2" s="1"/>
  <c r="S2125" i="2"/>
  <c r="T2125" i="2" s="1"/>
  <c r="M2125" i="2"/>
  <c r="N2125" i="2" s="1"/>
  <c r="P2121" i="2"/>
  <c r="Q2121" i="2" s="1"/>
  <c r="V2121" i="2"/>
  <c r="W2121" i="2" s="1"/>
  <c r="S2121" i="2"/>
  <c r="T2121" i="2" s="1"/>
  <c r="M2121" i="2"/>
  <c r="N2121" i="2" s="1"/>
  <c r="P2117" i="2"/>
  <c r="Q2117" i="2" s="1"/>
  <c r="V2117" i="2"/>
  <c r="W2117" i="2" s="1"/>
  <c r="S2117" i="2"/>
  <c r="T2117" i="2" s="1"/>
  <c r="M2117" i="2"/>
  <c r="N2117" i="2" s="1"/>
  <c r="P2113" i="2"/>
  <c r="Q2113" i="2" s="1"/>
  <c r="V2113" i="2"/>
  <c r="W2113" i="2" s="1"/>
  <c r="S2113" i="2"/>
  <c r="T2113" i="2" s="1"/>
  <c r="M2113" i="2"/>
  <c r="N2113" i="2" s="1"/>
  <c r="P2109" i="2"/>
  <c r="Q2109" i="2" s="1"/>
  <c r="V2109" i="2"/>
  <c r="W2109" i="2" s="1"/>
  <c r="S2109" i="2"/>
  <c r="T2109" i="2" s="1"/>
  <c r="M2109" i="2"/>
  <c r="N2109" i="2" s="1"/>
  <c r="P2106" i="2"/>
  <c r="Q2106" i="2" s="1"/>
  <c r="V2106" i="2"/>
  <c r="W2106" i="2" s="1"/>
  <c r="S2106" i="2"/>
  <c r="T2106" i="2" s="1"/>
  <c r="M2106" i="2"/>
  <c r="N2106" i="2" s="1"/>
  <c r="P2102" i="2"/>
  <c r="Q2102" i="2" s="1"/>
  <c r="V2102" i="2"/>
  <c r="W2102" i="2" s="1"/>
  <c r="S2102" i="2"/>
  <c r="T2102" i="2" s="1"/>
  <c r="M2102" i="2"/>
  <c r="N2102" i="2" s="1"/>
  <c r="P2098" i="2"/>
  <c r="Q2098" i="2" s="1"/>
  <c r="S2098" i="2"/>
  <c r="T2098" i="2" s="1"/>
  <c r="V2098" i="2"/>
  <c r="W2098" i="2" s="1"/>
  <c r="M2098" i="2"/>
  <c r="N2098" i="2" s="1"/>
  <c r="P2094" i="2"/>
  <c r="Q2094" i="2" s="1"/>
  <c r="V2094" i="2"/>
  <c r="W2094" i="2" s="1"/>
  <c r="S2094" i="2"/>
  <c r="T2094" i="2" s="1"/>
  <c r="M2094" i="2"/>
  <c r="N2094" i="2" s="1"/>
  <c r="P2090" i="2"/>
  <c r="Q2090" i="2" s="1"/>
  <c r="S2090" i="2"/>
  <c r="T2090" i="2" s="1"/>
  <c r="V2090" i="2"/>
  <c r="W2090" i="2" s="1"/>
  <c r="M2090" i="2"/>
  <c r="N2090" i="2" s="1"/>
  <c r="P2086" i="2"/>
  <c r="Q2086" i="2" s="1"/>
  <c r="S2086" i="2"/>
  <c r="T2086" i="2" s="1"/>
  <c r="M2086" i="2"/>
  <c r="N2086" i="2" s="1"/>
  <c r="V2086" i="2"/>
  <c r="W2086" i="2" s="1"/>
  <c r="P2082" i="2"/>
  <c r="Q2082" i="2" s="1"/>
  <c r="S2082" i="2"/>
  <c r="T2082" i="2" s="1"/>
  <c r="V2082" i="2"/>
  <c r="W2082" i="2" s="1"/>
  <c r="M2082" i="2"/>
  <c r="N2082" i="2" s="1"/>
  <c r="P2078" i="2"/>
  <c r="Q2078" i="2" s="1"/>
  <c r="S2078" i="2"/>
  <c r="T2078" i="2" s="1"/>
  <c r="V2078" i="2"/>
  <c r="W2078" i="2" s="1"/>
  <c r="M2078" i="2"/>
  <c r="N2078" i="2" s="1"/>
  <c r="P2074" i="2"/>
  <c r="Q2074" i="2" s="1"/>
  <c r="V2074" i="2"/>
  <c r="W2074" i="2" s="1"/>
  <c r="S2074" i="2"/>
  <c r="T2074" i="2" s="1"/>
  <c r="M2074" i="2"/>
  <c r="N2074" i="2" s="1"/>
  <c r="P2070" i="2"/>
  <c r="Q2070" i="2" s="1"/>
  <c r="V2070" i="2"/>
  <c r="W2070" i="2" s="1"/>
  <c r="S2070" i="2"/>
  <c r="T2070" i="2" s="1"/>
  <c r="M2070" i="2"/>
  <c r="N2070" i="2" s="1"/>
  <c r="P2066" i="2"/>
  <c r="Q2066" i="2" s="1"/>
  <c r="V2066" i="2"/>
  <c r="W2066" i="2" s="1"/>
  <c r="S2066" i="2"/>
  <c r="T2066" i="2" s="1"/>
  <c r="M2066" i="2"/>
  <c r="N2066" i="2" s="1"/>
  <c r="P2058" i="2"/>
  <c r="Q2058" i="2" s="1"/>
  <c r="V2058" i="2"/>
  <c r="W2058" i="2" s="1"/>
  <c r="S2058" i="2"/>
  <c r="T2058" i="2" s="1"/>
  <c r="M2058" i="2"/>
  <c r="N2058" i="2" s="1"/>
  <c r="P2054" i="2"/>
  <c r="Q2054" i="2" s="1"/>
  <c r="V2054" i="2"/>
  <c r="W2054" i="2" s="1"/>
  <c r="S2054" i="2"/>
  <c r="T2054" i="2" s="1"/>
  <c r="M2054" i="2"/>
  <c r="N2054" i="2" s="1"/>
  <c r="P2050" i="2"/>
  <c r="Q2050" i="2" s="1"/>
  <c r="V2050" i="2"/>
  <c r="W2050" i="2" s="1"/>
  <c r="S2050" i="2"/>
  <c r="T2050" i="2" s="1"/>
  <c r="M2050" i="2"/>
  <c r="N2050" i="2" s="1"/>
  <c r="P2046" i="2"/>
  <c r="Q2046" i="2" s="1"/>
  <c r="S2046" i="2"/>
  <c r="T2046" i="2" s="1"/>
  <c r="V2046" i="2"/>
  <c r="W2046" i="2" s="1"/>
  <c r="M2046" i="2"/>
  <c r="N2046" i="2" s="1"/>
  <c r="P2042" i="2"/>
  <c r="Q2042" i="2" s="1"/>
  <c r="V2042" i="2"/>
  <c r="W2042" i="2" s="1"/>
  <c r="S2042" i="2"/>
  <c r="T2042" i="2" s="1"/>
  <c r="M2042" i="2"/>
  <c r="N2042" i="2" s="1"/>
  <c r="P2038" i="2"/>
  <c r="Q2038" i="2" s="1"/>
  <c r="V2038" i="2"/>
  <c r="W2038" i="2" s="1"/>
  <c r="S2038" i="2"/>
  <c r="T2038" i="2" s="1"/>
  <c r="M2038" i="2"/>
  <c r="N2038" i="2" s="1"/>
  <c r="P2031" i="2"/>
  <c r="Q2031" i="2" s="1"/>
  <c r="V2031" i="2"/>
  <c r="W2031" i="2" s="1"/>
  <c r="S2031" i="2"/>
  <c r="T2031" i="2" s="1"/>
  <c r="M2031" i="2"/>
  <c r="N2031" i="2" s="1"/>
  <c r="P2027" i="2"/>
  <c r="Q2027" i="2" s="1"/>
  <c r="V2027" i="2"/>
  <c r="W2027" i="2" s="1"/>
  <c r="S2027" i="2"/>
  <c r="T2027" i="2" s="1"/>
  <c r="M2027" i="2"/>
  <c r="N2027" i="2" s="1"/>
  <c r="P2023" i="2"/>
  <c r="Q2023" i="2" s="1"/>
  <c r="S2023" i="2"/>
  <c r="T2023" i="2" s="1"/>
  <c r="V2023" i="2"/>
  <c r="W2023" i="2" s="1"/>
  <c r="M2023" i="2"/>
  <c r="N2023" i="2" s="1"/>
  <c r="P2019" i="2"/>
  <c r="Q2019" i="2" s="1"/>
  <c r="V2019" i="2"/>
  <c r="W2019" i="2" s="1"/>
  <c r="S2019" i="2"/>
  <c r="T2019" i="2" s="1"/>
  <c r="M2019" i="2"/>
  <c r="N2019" i="2" s="1"/>
  <c r="P2015" i="2"/>
  <c r="Q2015" i="2" s="1"/>
  <c r="V2015" i="2"/>
  <c r="W2015" i="2" s="1"/>
  <c r="S2015" i="2"/>
  <c r="T2015" i="2" s="1"/>
  <c r="M2015" i="2"/>
  <c r="N2015" i="2" s="1"/>
  <c r="P2011" i="2"/>
  <c r="Q2011" i="2" s="1"/>
  <c r="S2011" i="2"/>
  <c r="T2011" i="2" s="1"/>
  <c r="M2011" i="2"/>
  <c r="N2011" i="2" s="1"/>
  <c r="V2011" i="2"/>
  <c r="W2011" i="2" s="1"/>
  <c r="P2007" i="2"/>
  <c r="Q2007" i="2" s="1"/>
  <c r="S2007" i="2"/>
  <c r="T2007" i="2" s="1"/>
  <c r="V2007" i="2"/>
  <c r="W2007" i="2" s="1"/>
  <c r="M2007" i="2"/>
  <c r="N2007" i="2" s="1"/>
  <c r="P2003" i="2"/>
  <c r="Q2003" i="2" s="1"/>
  <c r="V2003" i="2"/>
  <c r="W2003" i="2" s="1"/>
  <c r="S2003" i="2"/>
  <c r="T2003" i="2" s="1"/>
  <c r="M2003" i="2"/>
  <c r="N2003" i="2" s="1"/>
  <c r="P1999" i="2"/>
  <c r="Q1999" i="2" s="1"/>
  <c r="V1999" i="2"/>
  <c r="W1999" i="2" s="1"/>
  <c r="S1999" i="2"/>
  <c r="T1999" i="2" s="1"/>
  <c r="M1999" i="2"/>
  <c r="N1999" i="2" s="1"/>
  <c r="P1995" i="2"/>
  <c r="Q1995" i="2" s="1"/>
  <c r="S1995" i="2"/>
  <c r="T1995" i="2" s="1"/>
  <c r="V1995" i="2"/>
  <c r="W1995" i="2" s="1"/>
  <c r="M1995" i="2"/>
  <c r="N1995" i="2" s="1"/>
  <c r="P1991" i="2"/>
  <c r="Q1991" i="2" s="1"/>
  <c r="V1991" i="2"/>
  <c r="W1991" i="2" s="1"/>
  <c r="S1991" i="2"/>
  <c r="T1991" i="2" s="1"/>
  <c r="M1991" i="2"/>
  <c r="N1991" i="2" s="1"/>
  <c r="P1987" i="2"/>
  <c r="Q1987" i="2" s="1"/>
  <c r="V1987" i="2"/>
  <c r="W1987" i="2" s="1"/>
  <c r="S1987" i="2"/>
  <c r="T1987" i="2" s="1"/>
  <c r="M1987" i="2"/>
  <c r="N1987" i="2" s="1"/>
  <c r="P1983" i="2"/>
  <c r="Q1983" i="2" s="1"/>
  <c r="V1983" i="2"/>
  <c r="W1983" i="2" s="1"/>
  <c r="S1983" i="2"/>
  <c r="T1983" i="2" s="1"/>
  <c r="M1983" i="2"/>
  <c r="N1983" i="2" s="1"/>
  <c r="P1979" i="2"/>
  <c r="Q1979" i="2" s="1"/>
  <c r="V1979" i="2"/>
  <c r="W1979" i="2" s="1"/>
  <c r="S1979" i="2"/>
  <c r="T1979" i="2" s="1"/>
  <c r="M1979" i="2"/>
  <c r="N1979" i="2" s="1"/>
  <c r="P1975" i="2"/>
  <c r="Q1975" i="2" s="1"/>
  <c r="V1975" i="2"/>
  <c r="W1975" i="2" s="1"/>
  <c r="S1975" i="2"/>
  <c r="T1975" i="2" s="1"/>
  <c r="M1975" i="2"/>
  <c r="N1975" i="2" s="1"/>
  <c r="P1971" i="2"/>
  <c r="Q1971" i="2" s="1"/>
  <c r="V1971" i="2"/>
  <c r="W1971" i="2" s="1"/>
  <c r="S1971" i="2"/>
  <c r="T1971" i="2" s="1"/>
  <c r="M1971" i="2"/>
  <c r="N1971" i="2" s="1"/>
  <c r="P1967" i="2"/>
  <c r="Q1967" i="2" s="1"/>
  <c r="S1967" i="2"/>
  <c r="T1967" i="2" s="1"/>
  <c r="V1967" i="2"/>
  <c r="W1967" i="2" s="1"/>
  <c r="M1967" i="2"/>
  <c r="N1967" i="2" s="1"/>
  <c r="P1963" i="2"/>
  <c r="Q1963" i="2" s="1"/>
  <c r="V1963" i="2"/>
  <c r="W1963" i="2" s="1"/>
  <c r="S1963" i="2"/>
  <c r="T1963" i="2" s="1"/>
  <c r="M1963" i="2"/>
  <c r="N1963" i="2" s="1"/>
  <c r="P1959" i="2"/>
  <c r="Q1959" i="2" s="1"/>
  <c r="V1959" i="2"/>
  <c r="W1959" i="2" s="1"/>
  <c r="S1959" i="2"/>
  <c r="T1959" i="2" s="1"/>
  <c r="M1959" i="2"/>
  <c r="N1959" i="2" s="1"/>
  <c r="P1955" i="2"/>
  <c r="Q1955" i="2" s="1"/>
  <c r="V1955" i="2"/>
  <c r="W1955" i="2" s="1"/>
  <c r="S1955" i="2"/>
  <c r="T1955" i="2" s="1"/>
  <c r="M1955" i="2"/>
  <c r="N1955" i="2" s="1"/>
  <c r="P1951" i="2"/>
  <c r="Q1951" i="2" s="1"/>
  <c r="V1951" i="2"/>
  <c r="W1951" i="2" s="1"/>
  <c r="S1951" i="2"/>
  <c r="T1951" i="2" s="1"/>
  <c r="M1951" i="2"/>
  <c r="N1951" i="2" s="1"/>
  <c r="P1947" i="2"/>
  <c r="Q1947" i="2" s="1"/>
  <c r="V1947" i="2"/>
  <c r="W1947" i="2" s="1"/>
  <c r="S1947" i="2"/>
  <c r="T1947" i="2" s="1"/>
  <c r="M1947" i="2"/>
  <c r="N1947" i="2" s="1"/>
  <c r="P1943" i="2"/>
  <c r="Q1943" i="2" s="1"/>
  <c r="S1943" i="2"/>
  <c r="T1943" i="2" s="1"/>
  <c r="V1943" i="2"/>
  <c r="W1943" i="2" s="1"/>
  <c r="M1943" i="2"/>
  <c r="N1943" i="2" s="1"/>
  <c r="P1939" i="2"/>
  <c r="Q1939" i="2" s="1"/>
  <c r="V1939" i="2"/>
  <c r="W1939" i="2" s="1"/>
  <c r="S1939" i="2"/>
  <c r="T1939" i="2" s="1"/>
  <c r="M1939" i="2"/>
  <c r="N1939" i="2" s="1"/>
  <c r="P1935" i="2"/>
  <c r="Q1935" i="2" s="1"/>
  <c r="V1935" i="2"/>
  <c r="W1935" i="2" s="1"/>
  <c r="S1935" i="2"/>
  <c r="T1935" i="2" s="1"/>
  <c r="M1935" i="2"/>
  <c r="N1935" i="2" s="1"/>
  <c r="P1931" i="2"/>
  <c r="Q1931" i="2" s="1"/>
  <c r="V1931" i="2"/>
  <c r="W1931" i="2" s="1"/>
  <c r="S1931" i="2"/>
  <c r="T1931" i="2" s="1"/>
  <c r="M1931" i="2"/>
  <c r="N1931" i="2" s="1"/>
  <c r="P1927" i="2"/>
  <c r="Q1927" i="2" s="1"/>
  <c r="V1927" i="2"/>
  <c r="W1927" i="2" s="1"/>
  <c r="S1927" i="2"/>
  <c r="T1927" i="2" s="1"/>
  <c r="M1927" i="2"/>
  <c r="N1927" i="2" s="1"/>
  <c r="P1923" i="2"/>
  <c r="Q1923" i="2" s="1"/>
  <c r="S1923" i="2"/>
  <c r="T1923" i="2" s="1"/>
  <c r="V1923" i="2"/>
  <c r="W1923" i="2" s="1"/>
  <c r="M1923" i="2"/>
  <c r="N1923" i="2" s="1"/>
  <c r="P1919" i="2"/>
  <c r="Q1919" i="2" s="1"/>
  <c r="S1919" i="2"/>
  <c r="T1919" i="2" s="1"/>
  <c r="V1919" i="2"/>
  <c r="W1919" i="2" s="1"/>
  <c r="M1919" i="2"/>
  <c r="N1919" i="2" s="1"/>
  <c r="P1915" i="2"/>
  <c r="Q1915" i="2" s="1"/>
  <c r="V1915" i="2"/>
  <c r="W1915" i="2" s="1"/>
  <c r="S1915" i="2"/>
  <c r="T1915" i="2" s="1"/>
  <c r="M1915" i="2"/>
  <c r="N1915" i="2" s="1"/>
  <c r="P1911" i="2"/>
  <c r="Q1911" i="2" s="1"/>
  <c r="V1911" i="2"/>
  <c r="W1911" i="2" s="1"/>
  <c r="S1911" i="2"/>
  <c r="T1911" i="2" s="1"/>
  <c r="M1911" i="2"/>
  <c r="N1911" i="2" s="1"/>
  <c r="P1907" i="2"/>
  <c r="Q1907" i="2" s="1"/>
  <c r="V1907" i="2"/>
  <c r="W1907" i="2" s="1"/>
  <c r="S1907" i="2"/>
  <c r="T1907" i="2" s="1"/>
  <c r="M1907" i="2"/>
  <c r="N1907" i="2" s="1"/>
  <c r="P1903" i="2"/>
  <c r="Q1903" i="2" s="1"/>
  <c r="V1903" i="2"/>
  <c r="W1903" i="2" s="1"/>
  <c r="S1903" i="2"/>
  <c r="T1903" i="2" s="1"/>
  <c r="M1903" i="2"/>
  <c r="N1903" i="2" s="1"/>
  <c r="P1899" i="2"/>
  <c r="Q1899" i="2" s="1"/>
  <c r="V1899" i="2"/>
  <c r="W1899" i="2" s="1"/>
  <c r="S1899" i="2"/>
  <c r="T1899" i="2" s="1"/>
  <c r="M1899" i="2"/>
  <c r="N1899" i="2" s="1"/>
  <c r="P1895" i="2"/>
  <c r="Q1895" i="2" s="1"/>
  <c r="V1895" i="2"/>
  <c r="W1895" i="2" s="1"/>
  <c r="M1895" i="2"/>
  <c r="N1895" i="2" s="1"/>
  <c r="S1895" i="2"/>
  <c r="T1895" i="2" s="1"/>
  <c r="P1891" i="2"/>
  <c r="Q1891" i="2" s="1"/>
  <c r="V1891" i="2"/>
  <c r="W1891" i="2" s="1"/>
  <c r="S1891" i="2"/>
  <c r="T1891" i="2" s="1"/>
  <c r="M1891" i="2"/>
  <c r="N1891" i="2" s="1"/>
  <c r="P1887" i="2"/>
  <c r="Q1887" i="2" s="1"/>
  <c r="V1887" i="2"/>
  <c r="W1887" i="2" s="1"/>
  <c r="S1887" i="2"/>
  <c r="T1887" i="2" s="1"/>
  <c r="M1887" i="2"/>
  <c r="N1887" i="2" s="1"/>
  <c r="P1883" i="2"/>
  <c r="Q1883" i="2" s="1"/>
  <c r="V1883" i="2"/>
  <c r="W1883" i="2" s="1"/>
  <c r="S1883" i="2"/>
  <c r="T1883" i="2" s="1"/>
  <c r="M1883" i="2"/>
  <c r="N1883" i="2" s="1"/>
  <c r="P1879" i="2"/>
  <c r="Q1879" i="2" s="1"/>
  <c r="V1879" i="2"/>
  <c r="W1879" i="2" s="1"/>
  <c r="M1879" i="2"/>
  <c r="N1879" i="2" s="1"/>
  <c r="S1879" i="2"/>
  <c r="T1879" i="2" s="1"/>
  <c r="P1875" i="2"/>
  <c r="Q1875" i="2" s="1"/>
  <c r="V1875" i="2"/>
  <c r="W1875" i="2" s="1"/>
  <c r="S1875" i="2"/>
  <c r="T1875" i="2" s="1"/>
  <c r="M1875" i="2"/>
  <c r="N1875" i="2" s="1"/>
  <c r="P1871" i="2"/>
  <c r="Q1871" i="2" s="1"/>
  <c r="V1871" i="2"/>
  <c r="W1871" i="2" s="1"/>
  <c r="S1871" i="2"/>
  <c r="T1871" i="2" s="1"/>
  <c r="M1871" i="2"/>
  <c r="N1871" i="2" s="1"/>
  <c r="P1867" i="2"/>
  <c r="Q1867" i="2" s="1"/>
  <c r="V1867" i="2"/>
  <c r="W1867" i="2" s="1"/>
  <c r="S1867" i="2"/>
  <c r="T1867" i="2" s="1"/>
  <c r="M1867" i="2"/>
  <c r="N1867" i="2" s="1"/>
  <c r="P1863" i="2"/>
  <c r="Q1863" i="2" s="1"/>
  <c r="V1863" i="2"/>
  <c r="W1863" i="2" s="1"/>
  <c r="M1863" i="2"/>
  <c r="N1863" i="2" s="1"/>
  <c r="S1863" i="2"/>
  <c r="T1863" i="2" s="1"/>
  <c r="P1859" i="2"/>
  <c r="Q1859" i="2" s="1"/>
  <c r="V1859" i="2"/>
  <c r="W1859" i="2" s="1"/>
  <c r="S1859" i="2"/>
  <c r="T1859" i="2" s="1"/>
  <c r="M1859" i="2"/>
  <c r="N1859" i="2" s="1"/>
  <c r="P1855" i="2"/>
  <c r="Q1855" i="2" s="1"/>
  <c r="V1855" i="2"/>
  <c r="W1855" i="2" s="1"/>
  <c r="S1855" i="2"/>
  <c r="T1855" i="2" s="1"/>
  <c r="M1855" i="2"/>
  <c r="N1855" i="2" s="1"/>
  <c r="P1851" i="2"/>
  <c r="Q1851" i="2" s="1"/>
  <c r="V1851" i="2"/>
  <c r="W1851" i="2" s="1"/>
  <c r="S1851" i="2"/>
  <c r="T1851" i="2" s="1"/>
  <c r="M1851" i="2"/>
  <c r="N1851" i="2" s="1"/>
  <c r="P1847" i="2"/>
  <c r="Q1847" i="2" s="1"/>
  <c r="V1847" i="2"/>
  <c r="W1847" i="2" s="1"/>
  <c r="S1847" i="2"/>
  <c r="T1847" i="2" s="1"/>
  <c r="M1847" i="2"/>
  <c r="N1847" i="2" s="1"/>
  <c r="P1843" i="2"/>
  <c r="Q1843" i="2" s="1"/>
  <c r="V1843" i="2"/>
  <c r="W1843" i="2" s="1"/>
  <c r="S1843" i="2"/>
  <c r="T1843" i="2" s="1"/>
  <c r="M1843" i="2"/>
  <c r="N1843" i="2" s="1"/>
  <c r="P1839" i="2"/>
  <c r="Q1839" i="2" s="1"/>
  <c r="V1839" i="2"/>
  <c r="W1839" i="2" s="1"/>
  <c r="S1839" i="2"/>
  <c r="T1839" i="2" s="1"/>
  <c r="M1839" i="2"/>
  <c r="N1839" i="2" s="1"/>
  <c r="P1835" i="2"/>
  <c r="Q1835" i="2" s="1"/>
  <c r="V1835" i="2"/>
  <c r="W1835" i="2" s="1"/>
  <c r="S1835" i="2"/>
  <c r="T1835" i="2" s="1"/>
  <c r="M1835" i="2"/>
  <c r="N1835" i="2" s="1"/>
  <c r="P1831" i="2"/>
  <c r="Q1831" i="2" s="1"/>
  <c r="V1831" i="2"/>
  <c r="W1831" i="2" s="1"/>
  <c r="M1831" i="2"/>
  <c r="N1831" i="2" s="1"/>
  <c r="S1831" i="2"/>
  <c r="T1831" i="2" s="1"/>
  <c r="P1827" i="2"/>
  <c r="Q1827" i="2" s="1"/>
  <c r="V1827" i="2"/>
  <c r="W1827" i="2" s="1"/>
  <c r="S1827" i="2"/>
  <c r="T1827" i="2" s="1"/>
  <c r="M1827" i="2"/>
  <c r="N1827" i="2" s="1"/>
  <c r="P1823" i="2"/>
  <c r="Q1823" i="2" s="1"/>
  <c r="V1823" i="2"/>
  <c r="W1823" i="2" s="1"/>
  <c r="S1823" i="2"/>
  <c r="T1823" i="2" s="1"/>
  <c r="M1823" i="2"/>
  <c r="N1823" i="2" s="1"/>
  <c r="P1819" i="2"/>
  <c r="Q1819" i="2" s="1"/>
  <c r="V1819" i="2"/>
  <c r="W1819" i="2" s="1"/>
  <c r="S1819" i="2"/>
  <c r="T1819" i="2" s="1"/>
  <c r="M1819" i="2"/>
  <c r="N1819" i="2" s="1"/>
  <c r="P1815" i="2"/>
  <c r="Q1815" i="2" s="1"/>
  <c r="V1815" i="2"/>
  <c r="W1815" i="2" s="1"/>
  <c r="M1815" i="2"/>
  <c r="N1815" i="2" s="1"/>
  <c r="S1815" i="2"/>
  <c r="T1815" i="2" s="1"/>
  <c r="P1811" i="2"/>
  <c r="Q1811" i="2" s="1"/>
  <c r="V1811" i="2"/>
  <c r="W1811" i="2" s="1"/>
  <c r="S1811" i="2"/>
  <c r="T1811" i="2" s="1"/>
  <c r="M1811" i="2"/>
  <c r="N1811" i="2" s="1"/>
  <c r="P1807" i="2"/>
  <c r="Q1807" i="2" s="1"/>
  <c r="V1807" i="2"/>
  <c r="W1807" i="2" s="1"/>
  <c r="S1807" i="2"/>
  <c r="T1807" i="2" s="1"/>
  <c r="M1807" i="2"/>
  <c r="N1807" i="2" s="1"/>
  <c r="P1803" i="2"/>
  <c r="Q1803" i="2" s="1"/>
  <c r="V1803" i="2"/>
  <c r="W1803" i="2" s="1"/>
  <c r="S1803" i="2"/>
  <c r="T1803" i="2" s="1"/>
  <c r="M1803" i="2"/>
  <c r="N1803" i="2" s="1"/>
  <c r="P1799" i="2"/>
  <c r="Q1799" i="2" s="1"/>
  <c r="V1799" i="2"/>
  <c r="W1799" i="2" s="1"/>
  <c r="M1799" i="2"/>
  <c r="N1799" i="2" s="1"/>
  <c r="S1799" i="2"/>
  <c r="T1799" i="2" s="1"/>
  <c r="P1795" i="2"/>
  <c r="Q1795" i="2" s="1"/>
  <c r="V1795" i="2"/>
  <c r="W1795" i="2" s="1"/>
  <c r="S1795" i="2"/>
  <c r="T1795" i="2" s="1"/>
  <c r="M1795" i="2"/>
  <c r="N1795" i="2" s="1"/>
  <c r="P1791" i="2"/>
  <c r="Q1791" i="2" s="1"/>
  <c r="V1791" i="2"/>
  <c r="W1791" i="2" s="1"/>
  <c r="S1791" i="2"/>
  <c r="T1791" i="2" s="1"/>
  <c r="M1791" i="2"/>
  <c r="N1791" i="2" s="1"/>
  <c r="P1787" i="2"/>
  <c r="Q1787" i="2" s="1"/>
  <c r="V1787" i="2"/>
  <c r="W1787" i="2" s="1"/>
  <c r="S1787" i="2"/>
  <c r="T1787" i="2" s="1"/>
  <c r="M1787" i="2"/>
  <c r="N1787" i="2" s="1"/>
  <c r="P1783" i="2"/>
  <c r="Q1783" i="2" s="1"/>
  <c r="V1783" i="2"/>
  <c r="W1783" i="2" s="1"/>
  <c r="S1783" i="2"/>
  <c r="T1783" i="2" s="1"/>
  <c r="M1783" i="2"/>
  <c r="N1783" i="2" s="1"/>
  <c r="P1779" i="2"/>
  <c r="Q1779" i="2" s="1"/>
  <c r="V1779" i="2"/>
  <c r="W1779" i="2" s="1"/>
  <c r="S1779" i="2"/>
  <c r="T1779" i="2" s="1"/>
  <c r="M1779" i="2"/>
  <c r="N1779" i="2" s="1"/>
  <c r="P1775" i="2"/>
  <c r="Q1775" i="2" s="1"/>
  <c r="V1775" i="2"/>
  <c r="W1775" i="2" s="1"/>
  <c r="S1775" i="2"/>
  <c r="T1775" i="2" s="1"/>
  <c r="M1775" i="2"/>
  <c r="N1775" i="2" s="1"/>
  <c r="P1771" i="2"/>
  <c r="Q1771" i="2" s="1"/>
  <c r="V1771" i="2"/>
  <c r="W1771" i="2" s="1"/>
  <c r="S1771" i="2"/>
  <c r="T1771" i="2" s="1"/>
  <c r="M1771" i="2"/>
  <c r="N1771" i="2" s="1"/>
  <c r="P1767" i="2"/>
  <c r="Q1767" i="2" s="1"/>
  <c r="V1767" i="2"/>
  <c r="W1767" i="2" s="1"/>
  <c r="M1767" i="2"/>
  <c r="N1767" i="2" s="1"/>
  <c r="S1767" i="2"/>
  <c r="T1767" i="2" s="1"/>
  <c r="P1763" i="2"/>
  <c r="Q1763" i="2" s="1"/>
  <c r="V1763" i="2"/>
  <c r="W1763" i="2" s="1"/>
  <c r="S1763" i="2"/>
  <c r="T1763" i="2" s="1"/>
  <c r="M1763" i="2"/>
  <c r="N1763" i="2" s="1"/>
  <c r="P1759" i="2"/>
  <c r="Q1759" i="2" s="1"/>
  <c r="V1759" i="2"/>
  <c r="W1759" i="2" s="1"/>
  <c r="S1759" i="2"/>
  <c r="T1759" i="2" s="1"/>
  <c r="M1759" i="2"/>
  <c r="N1759" i="2" s="1"/>
  <c r="P1755" i="2"/>
  <c r="Q1755" i="2" s="1"/>
  <c r="V1755" i="2"/>
  <c r="W1755" i="2" s="1"/>
  <c r="S1755" i="2"/>
  <c r="T1755" i="2" s="1"/>
  <c r="M1755" i="2"/>
  <c r="N1755" i="2" s="1"/>
  <c r="P1751" i="2"/>
  <c r="Q1751" i="2" s="1"/>
  <c r="V1751" i="2"/>
  <c r="W1751" i="2" s="1"/>
  <c r="M1751" i="2"/>
  <c r="N1751" i="2" s="1"/>
  <c r="S1751" i="2"/>
  <c r="T1751" i="2" s="1"/>
  <c r="P1747" i="2"/>
  <c r="Q1747" i="2" s="1"/>
  <c r="V1747" i="2"/>
  <c r="W1747" i="2" s="1"/>
  <c r="S1747" i="2"/>
  <c r="T1747" i="2" s="1"/>
  <c r="M1747" i="2"/>
  <c r="N1747" i="2" s="1"/>
  <c r="P1743" i="2"/>
  <c r="Q1743" i="2" s="1"/>
  <c r="V1743" i="2"/>
  <c r="W1743" i="2" s="1"/>
  <c r="S1743" i="2"/>
  <c r="T1743" i="2" s="1"/>
  <c r="M1743" i="2"/>
  <c r="N1743" i="2" s="1"/>
  <c r="P1739" i="2"/>
  <c r="Q1739" i="2" s="1"/>
  <c r="V1739" i="2"/>
  <c r="W1739" i="2" s="1"/>
  <c r="S1739" i="2"/>
  <c r="T1739" i="2" s="1"/>
  <c r="M1739" i="2"/>
  <c r="N1739" i="2" s="1"/>
  <c r="P1735" i="2"/>
  <c r="Q1735" i="2" s="1"/>
  <c r="V1735" i="2"/>
  <c r="W1735" i="2" s="1"/>
  <c r="M1735" i="2"/>
  <c r="N1735" i="2" s="1"/>
  <c r="S1735" i="2"/>
  <c r="T1735" i="2" s="1"/>
  <c r="P1731" i="2"/>
  <c r="Q1731" i="2" s="1"/>
  <c r="V1731" i="2"/>
  <c r="W1731" i="2" s="1"/>
  <c r="S1731" i="2"/>
  <c r="T1731" i="2" s="1"/>
  <c r="M1731" i="2"/>
  <c r="N1731" i="2" s="1"/>
  <c r="P1727" i="2"/>
  <c r="Q1727" i="2" s="1"/>
  <c r="V1727" i="2"/>
  <c r="W1727" i="2" s="1"/>
  <c r="S1727" i="2"/>
  <c r="T1727" i="2" s="1"/>
  <c r="M1727" i="2"/>
  <c r="N1727" i="2" s="1"/>
  <c r="P1723" i="2"/>
  <c r="Q1723" i="2" s="1"/>
  <c r="V1723" i="2"/>
  <c r="W1723" i="2" s="1"/>
  <c r="S1723" i="2"/>
  <c r="T1723" i="2" s="1"/>
  <c r="M1723" i="2"/>
  <c r="N1723" i="2" s="1"/>
  <c r="P1719" i="2"/>
  <c r="Q1719" i="2" s="1"/>
  <c r="V1719" i="2"/>
  <c r="W1719" i="2" s="1"/>
  <c r="S1719" i="2"/>
  <c r="T1719" i="2" s="1"/>
  <c r="M1719" i="2"/>
  <c r="N1719" i="2" s="1"/>
  <c r="P1715" i="2"/>
  <c r="Q1715" i="2" s="1"/>
  <c r="V1715" i="2"/>
  <c r="W1715" i="2" s="1"/>
  <c r="S1715" i="2"/>
  <c r="T1715" i="2" s="1"/>
  <c r="M1715" i="2"/>
  <c r="N1715" i="2" s="1"/>
  <c r="P1711" i="2"/>
  <c r="Q1711" i="2" s="1"/>
  <c r="V1711" i="2"/>
  <c r="W1711" i="2" s="1"/>
  <c r="S1711" i="2"/>
  <c r="T1711" i="2" s="1"/>
  <c r="M1711" i="2"/>
  <c r="N1711" i="2" s="1"/>
  <c r="P1707" i="2"/>
  <c r="Q1707" i="2" s="1"/>
  <c r="V1707" i="2"/>
  <c r="W1707" i="2" s="1"/>
  <c r="S1707" i="2"/>
  <c r="T1707" i="2" s="1"/>
  <c r="M1707" i="2"/>
  <c r="N1707" i="2" s="1"/>
  <c r="P1703" i="2"/>
  <c r="Q1703" i="2" s="1"/>
  <c r="V1703" i="2"/>
  <c r="W1703" i="2" s="1"/>
  <c r="M1703" i="2"/>
  <c r="N1703" i="2" s="1"/>
  <c r="S1703" i="2"/>
  <c r="T1703" i="2" s="1"/>
  <c r="P1699" i="2"/>
  <c r="Q1699" i="2" s="1"/>
  <c r="V1699" i="2"/>
  <c r="W1699" i="2" s="1"/>
  <c r="S1699" i="2"/>
  <c r="T1699" i="2" s="1"/>
  <c r="M1699" i="2"/>
  <c r="N1699" i="2" s="1"/>
  <c r="P1695" i="2"/>
  <c r="Q1695" i="2" s="1"/>
  <c r="V1695" i="2"/>
  <c r="W1695" i="2" s="1"/>
  <c r="S1695" i="2"/>
  <c r="T1695" i="2" s="1"/>
  <c r="M1695" i="2"/>
  <c r="N1695" i="2" s="1"/>
  <c r="P1691" i="2"/>
  <c r="Q1691" i="2" s="1"/>
  <c r="V1691" i="2"/>
  <c r="W1691" i="2" s="1"/>
  <c r="S1691" i="2"/>
  <c r="T1691" i="2" s="1"/>
  <c r="M1691" i="2"/>
  <c r="N1691" i="2" s="1"/>
  <c r="P1687" i="2"/>
  <c r="Q1687" i="2" s="1"/>
  <c r="V1687" i="2"/>
  <c r="W1687" i="2" s="1"/>
  <c r="S1687" i="2"/>
  <c r="T1687" i="2" s="1"/>
  <c r="M1687" i="2"/>
  <c r="N1687" i="2" s="1"/>
  <c r="P1683" i="2"/>
  <c r="Q1683" i="2" s="1"/>
  <c r="V1683" i="2"/>
  <c r="W1683" i="2" s="1"/>
  <c r="S1683" i="2"/>
  <c r="T1683" i="2" s="1"/>
  <c r="M1683" i="2"/>
  <c r="N1683" i="2" s="1"/>
  <c r="P1679" i="2"/>
  <c r="Q1679" i="2" s="1"/>
  <c r="V1679" i="2"/>
  <c r="W1679" i="2" s="1"/>
  <c r="S1679" i="2"/>
  <c r="T1679" i="2" s="1"/>
  <c r="M1679" i="2"/>
  <c r="N1679" i="2" s="1"/>
  <c r="P1675" i="2"/>
  <c r="Q1675" i="2" s="1"/>
  <c r="V1675" i="2"/>
  <c r="W1675" i="2" s="1"/>
  <c r="S1675" i="2"/>
  <c r="T1675" i="2" s="1"/>
  <c r="M1675" i="2"/>
  <c r="N1675" i="2" s="1"/>
  <c r="P1671" i="2"/>
  <c r="Q1671" i="2" s="1"/>
  <c r="V1671" i="2"/>
  <c r="W1671" i="2" s="1"/>
  <c r="S1671" i="2"/>
  <c r="T1671" i="2" s="1"/>
  <c r="M1671" i="2"/>
  <c r="N1671" i="2" s="1"/>
  <c r="P1667" i="2"/>
  <c r="Q1667" i="2" s="1"/>
  <c r="V1667" i="2"/>
  <c r="W1667" i="2" s="1"/>
  <c r="S1667" i="2"/>
  <c r="T1667" i="2" s="1"/>
  <c r="M1667" i="2"/>
  <c r="N1667" i="2" s="1"/>
  <c r="P1663" i="2"/>
  <c r="Q1663" i="2" s="1"/>
  <c r="V1663" i="2"/>
  <c r="W1663" i="2" s="1"/>
  <c r="S1663" i="2"/>
  <c r="T1663" i="2" s="1"/>
  <c r="M1663" i="2"/>
  <c r="N1663" i="2" s="1"/>
  <c r="P1659" i="2"/>
  <c r="Q1659" i="2" s="1"/>
  <c r="V1659" i="2"/>
  <c r="W1659" i="2" s="1"/>
  <c r="S1659" i="2"/>
  <c r="T1659" i="2" s="1"/>
  <c r="M1659" i="2"/>
  <c r="N1659" i="2" s="1"/>
  <c r="P1655" i="2"/>
  <c r="Q1655" i="2" s="1"/>
  <c r="V1655" i="2"/>
  <c r="W1655" i="2" s="1"/>
  <c r="S1655" i="2"/>
  <c r="T1655" i="2" s="1"/>
  <c r="M1655" i="2"/>
  <c r="N1655" i="2" s="1"/>
  <c r="P1651" i="2"/>
  <c r="Q1651" i="2" s="1"/>
  <c r="V1651" i="2"/>
  <c r="W1651" i="2" s="1"/>
  <c r="S1651" i="2"/>
  <c r="T1651" i="2" s="1"/>
  <c r="M1651" i="2"/>
  <c r="N1651" i="2" s="1"/>
  <c r="P1647" i="2"/>
  <c r="Q1647" i="2" s="1"/>
  <c r="V1647" i="2"/>
  <c r="W1647" i="2" s="1"/>
  <c r="S1647" i="2"/>
  <c r="T1647" i="2" s="1"/>
  <c r="M1647" i="2"/>
  <c r="N1647" i="2" s="1"/>
  <c r="P1643" i="2"/>
  <c r="Q1643" i="2" s="1"/>
  <c r="V1643" i="2"/>
  <c r="W1643" i="2" s="1"/>
  <c r="S1643" i="2"/>
  <c r="T1643" i="2" s="1"/>
  <c r="M1643" i="2"/>
  <c r="N1643" i="2" s="1"/>
  <c r="P1639" i="2"/>
  <c r="Q1639" i="2" s="1"/>
  <c r="V1639" i="2"/>
  <c r="W1639" i="2" s="1"/>
  <c r="M1639" i="2"/>
  <c r="N1639" i="2" s="1"/>
  <c r="S1639" i="2"/>
  <c r="T1639" i="2" s="1"/>
  <c r="P1635" i="2"/>
  <c r="Q1635" i="2" s="1"/>
  <c r="V1635" i="2"/>
  <c r="W1635" i="2" s="1"/>
  <c r="S1635" i="2"/>
  <c r="T1635" i="2" s="1"/>
  <c r="M1635" i="2"/>
  <c r="N1635" i="2" s="1"/>
  <c r="P1631" i="2"/>
  <c r="Q1631" i="2" s="1"/>
  <c r="V1631" i="2"/>
  <c r="W1631" i="2" s="1"/>
  <c r="S1631" i="2"/>
  <c r="T1631" i="2" s="1"/>
  <c r="M1631" i="2"/>
  <c r="N1631" i="2" s="1"/>
  <c r="P1627" i="2"/>
  <c r="Q1627" i="2" s="1"/>
  <c r="V1627" i="2"/>
  <c r="W1627" i="2" s="1"/>
  <c r="S1627" i="2"/>
  <c r="T1627" i="2" s="1"/>
  <c r="M1627" i="2"/>
  <c r="N1627" i="2" s="1"/>
  <c r="P1623" i="2"/>
  <c r="Q1623" i="2" s="1"/>
  <c r="S1623" i="2"/>
  <c r="T1623" i="2" s="1"/>
  <c r="V1623" i="2"/>
  <c r="W1623" i="2" s="1"/>
  <c r="M1623" i="2"/>
  <c r="N1623" i="2" s="1"/>
  <c r="P1619" i="2"/>
  <c r="Q1619" i="2" s="1"/>
  <c r="V1619" i="2"/>
  <c r="W1619" i="2" s="1"/>
  <c r="S1619" i="2"/>
  <c r="T1619" i="2" s="1"/>
  <c r="M1619" i="2"/>
  <c r="N1619" i="2" s="1"/>
  <c r="P1615" i="2"/>
  <c r="Q1615" i="2" s="1"/>
  <c r="V1615" i="2"/>
  <c r="W1615" i="2" s="1"/>
  <c r="S1615" i="2"/>
  <c r="T1615" i="2" s="1"/>
  <c r="M1615" i="2"/>
  <c r="N1615" i="2" s="1"/>
  <c r="P1611" i="2"/>
  <c r="Q1611" i="2" s="1"/>
  <c r="V1611" i="2"/>
  <c r="W1611" i="2" s="1"/>
  <c r="S1611" i="2"/>
  <c r="T1611" i="2" s="1"/>
  <c r="M1611" i="2"/>
  <c r="N1611" i="2" s="1"/>
  <c r="P1607" i="2"/>
  <c r="Q1607" i="2" s="1"/>
  <c r="S1607" i="2"/>
  <c r="T1607" i="2" s="1"/>
  <c r="M1607" i="2"/>
  <c r="N1607" i="2" s="1"/>
  <c r="V1607" i="2"/>
  <c r="W1607" i="2" s="1"/>
  <c r="P1603" i="2"/>
  <c r="Q1603" i="2" s="1"/>
  <c r="V1603" i="2"/>
  <c r="W1603" i="2" s="1"/>
  <c r="S1603" i="2"/>
  <c r="T1603" i="2" s="1"/>
  <c r="M1603" i="2"/>
  <c r="N1603" i="2" s="1"/>
  <c r="P1599" i="2"/>
  <c r="Q1599" i="2" s="1"/>
  <c r="V1599" i="2"/>
  <c r="W1599" i="2" s="1"/>
  <c r="S1599" i="2"/>
  <c r="T1599" i="2" s="1"/>
  <c r="M1599" i="2"/>
  <c r="N1599" i="2" s="1"/>
  <c r="P1595" i="2"/>
  <c r="Q1595" i="2" s="1"/>
  <c r="V1595" i="2"/>
  <c r="W1595" i="2" s="1"/>
  <c r="S1595" i="2"/>
  <c r="T1595" i="2" s="1"/>
  <c r="M1595" i="2"/>
  <c r="N1595" i="2" s="1"/>
  <c r="P1591" i="2"/>
  <c r="Q1591" i="2" s="1"/>
  <c r="V1591" i="2"/>
  <c r="W1591" i="2" s="1"/>
  <c r="S1591" i="2"/>
  <c r="T1591" i="2" s="1"/>
  <c r="M1591" i="2"/>
  <c r="N1591" i="2" s="1"/>
  <c r="P1587" i="2"/>
  <c r="Q1587" i="2" s="1"/>
  <c r="V1587" i="2"/>
  <c r="W1587" i="2" s="1"/>
  <c r="S1587" i="2"/>
  <c r="T1587" i="2" s="1"/>
  <c r="M1587" i="2"/>
  <c r="N1587" i="2" s="1"/>
  <c r="P1583" i="2"/>
  <c r="Q1583" i="2" s="1"/>
  <c r="V1583" i="2"/>
  <c r="W1583" i="2" s="1"/>
  <c r="S1583" i="2"/>
  <c r="T1583" i="2" s="1"/>
  <c r="M1583" i="2"/>
  <c r="N1583" i="2" s="1"/>
  <c r="P1579" i="2"/>
  <c r="Q1579" i="2" s="1"/>
  <c r="V1579" i="2"/>
  <c r="W1579" i="2" s="1"/>
  <c r="S1579" i="2"/>
  <c r="T1579" i="2" s="1"/>
  <c r="M1579" i="2"/>
  <c r="N1579" i="2" s="1"/>
  <c r="P1575" i="2"/>
  <c r="Q1575" i="2" s="1"/>
  <c r="V1575" i="2"/>
  <c r="W1575" i="2" s="1"/>
  <c r="S1575" i="2"/>
  <c r="T1575" i="2" s="1"/>
  <c r="M1575" i="2"/>
  <c r="N1575" i="2" s="1"/>
  <c r="P1571" i="2"/>
  <c r="Q1571" i="2" s="1"/>
  <c r="V1571" i="2"/>
  <c r="W1571" i="2" s="1"/>
  <c r="S1571" i="2"/>
  <c r="T1571" i="2" s="1"/>
  <c r="M1571" i="2"/>
  <c r="N1571" i="2" s="1"/>
  <c r="P1567" i="2"/>
  <c r="Q1567" i="2" s="1"/>
  <c r="V1567" i="2"/>
  <c r="W1567" i="2" s="1"/>
  <c r="S1567" i="2"/>
  <c r="T1567" i="2" s="1"/>
  <c r="M1567" i="2"/>
  <c r="N1567" i="2" s="1"/>
  <c r="P1563" i="2"/>
  <c r="Q1563" i="2" s="1"/>
  <c r="V1563" i="2"/>
  <c r="W1563" i="2" s="1"/>
  <c r="S1563" i="2"/>
  <c r="T1563" i="2" s="1"/>
  <c r="M1563" i="2"/>
  <c r="N1563" i="2" s="1"/>
  <c r="P1559" i="2"/>
  <c r="Q1559" i="2" s="1"/>
  <c r="V1559" i="2"/>
  <c r="W1559" i="2" s="1"/>
  <c r="S1559" i="2"/>
  <c r="T1559" i="2" s="1"/>
  <c r="M1559" i="2"/>
  <c r="N1559" i="2" s="1"/>
  <c r="P1555" i="2"/>
  <c r="Q1555" i="2" s="1"/>
  <c r="V1555" i="2"/>
  <c r="W1555" i="2" s="1"/>
  <c r="S1555" i="2"/>
  <c r="T1555" i="2" s="1"/>
  <c r="M1555" i="2"/>
  <c r="N1555" i="2" s="1"/>
  <c r="P1551" i="2"/>
  <c r="Q1551" i="2" s="1"/>
  <c r="V1551" i="2"/>
  <c r="W1551" i="2" s="1"/>
  <c r="S1551" i="2"/>
  <c r="T1551" i="2" s="1"/>
  <c r="M1551" i="2"/>
  <c r="N1551" i="2" s="1"/>
  <c r="P1547" i="2"/>
  <c r="Q1547" i="2" s="1"/>
  <c r="V1547" i="2"/>
  <c r="W1547" i="2" s="1"/>
  <c r="S1547" i="2"/>
  <c r="T1547" i="2" s="1"/>
  <c r="M1547" i="2"/>
  <c r="N1547" i="2" s="1"/>
  <c r="P1543" i="2"/>
  <c r="Q1543" i="2" s="1"/>
  <c r="V1543" i="2"/>
  <c r="W1543" i="2" s="1"/>
  <c r="S1543" i="2"/>
  <c r="T1543" i="2" s="1"/>
  <c r="M1543" i="2"/>
  <c r="N1543" i="2" s="1"/>
  <c r="P1539" i="2"/>
  <c r="Q1539" i="2" s="1"/>
  <c r="V1539" i="2"/>
  <c r="W1539" i="2" s="1"/>
  <c r="S1539" i="2"/>
  <c r="T1539" i="2" s="1"/>
  <c r="M1539" i="2"/>
  <c r="N1539" i="2" s="1"/>
  <c r="P1535" i="2"/>
  <c r="Q1535" i="2" s="1"/>
  <c r="V1535" i="2"/>
  <c r="W1535" i="2" s="1"/>
  <c r="S1535" i="2"/>
  <c r="T1535" i="2" s="1"/>
  <c r="M1535" i="2"/>
  <c r="N1535" i="2" s="1"/>
  <c r="P1531" i="2"/>
  <c r="Q1531" i="2" s="1"/>
  <c r="V1531" i="2"/>
  <c r="W1531" i="2" s="1"/>
  <c r="S1531" i="2"/>
  <c r="T1531" i="2" s="1"/>
  <c r="M1531" i="2"/>
  <c r="N1531" i="2" s="1"/>
  <c r="P1524" i="2"/>
  <c r="Q1524" i="2" s="1"/>
  <c r="V1524" i="2"/>
  <c r="W1524" i="2" s="1"/>
  <c r="S1524" i="2"/>
  <c r="T1524" i="2" s="1"/>
  <c r="M1524" i="2"/>
  <c r="N1524" i="2" s="1"/>
  <c r="P1520" i="2"/>
  <c r="Q1520" i="2" s="1"/>
  <c r="V1520" i="2"/>
  <c r="W1520" i="2" s="1"/>
  <c r="S1520" i="2"/>
  <c r="T1520" i="2" s="1"/>
  <c r="M1520" i="2"/>
  <c r="N1520" i="2" s="1"/>
  <c r="P1516" i="2"/>
  <c r="Q1516" i="2" s="1"/>
  <c r="V1516" i="2"/>
  <c r="W1516" i="2" s="1"/>
  <c r="S1516" i="2"/>
  <c r="T1516" i="2" s="1"/>
  <c r="M1516" i="2"/>
  <c r="N1516" i="2" s="1"/>
  <c r="P1512" i="2"/>
  <c r="Q1512" i="2" s="1"/>
  <c r="V1512" i="2"/>
  <c r="W1512" i="2" s="1"/>
  <c r="S1512" i="2"/>
  <c r="T1512" i="2" s="1"/>
  <c r="M1512" i="2"/>
  <c r="N1512" i="2" s="1"/>
  <c r="P1508" i="2"/>
  <c r="Q1508" i="2" s="1"/>
  <c r="V1508" i="2"/>
  <c r="W1508" i="2" s="1"/>
  <c r="S1508" i="2"/>
  <c r="T1508" i="2" s="1"/>
  <c r="M1508" i="2"/>
  <c r="N1508" i="2" s="1"/>
  <c r="P1504" i="2"/>
  <c r="Q1504" i="2" s="1"/>
  <c r="V1504" i="2"/>
  <c r="W1504" i="2" s="1"/>
  <c r="S1504" i="2"/>
  <c r="T1504" i="2" s="1"/>
  <c r="M1504" i="2"/>
  <c r="N1504" i="2" s="1"/>
  <c r="P1500" i="2"/>
  <c r="Q1500" i="2" s="1"/>
  <c r="V1500" i="2"/>
  <c r="W1500" i="2" s="1"/>
  <c r="S1500" i="2"/>
  <c r="T1500" i="2" s="1"/>
  <c r="M1500" i="2"/>
  <c r="N1500" i="2" s="1"/>
  <c r="P1496" i="2"/>
  <c r="Q1496" i="2" s="1"/>
  <c r="V1496" i="2"/>
  <c r="W1496" i="2" s="1"/>
  <c r="S1496" i="2"/>
  <c r="T1496" i="2" s="1"/>
  <c r="M1496" i="2"/>
  <c r="N1496" i="2" s="1"/>
  <c r="P1492" i="2"/>
  <c r="Q1492" i="2" s="1"/>
  <c r="V1492" i="2"/>
  <c r="W1492" i="2" s="1"/>
  <c r="S1492" i="2"/>
  <c r="T1492" i="2" s="1"/>
  <c r="M1492" i="2"/>
  <c r="N1492" i="2" s="1"/>
  <c r="P1488" i="2"/>
  <c r="Q1488" i="2" s="1"/>
  <c r="V1488" i="2"/>
  <c r="W1488" i="2" s="1"/>
  <c r="S1488" i="2"/>
  <c r="T1488" i="2" s="1"/>
  <c r="M1488" i="2"/>
  <c r="N1488" i="2" s="1"/>
  <c r="P1484" i="2"/>
  <c r="Q1484" i="2" s="1"/>
  <c r="V1484" i="2"/>
  <c r="W1484" i="2" s="1"/>
  <c r="S1484" i="2"/>
  <c r="T1484" i="2" s="1"/>
  <c r="M1484" i="2"/>
  <c r="N1484" i="2" s="1"/>
  <c r="P1480" i="2"/>
  <c r="Q1480" i="2" s="1"/>
  <c r="V1480" i="2"/>
  <c r="W1480" i="2" s="1"/>
  <c r="S1480" i="2"/>
  <c r="T1480" i="2" s="1"/>
  <c r="M1480" i="2"/>
  <c r="N1480" i="2" s="1"/>
  <c r="P1476" i="2"/>
  <c r="Q1476" i="2" s="1"/>
  <c r="V1476" i="2"/>
  <c r="W1476" i="2" s="1"/>
  <c r="S1476" i="2"/>
  <c r="T1476" i="2" s="1"/>
  <c r="M1476" i="2"/>
  <c r="N1476" i="2" s="1"/>
  <c r="P1472" i="2"/>
  <c r="Q1472" i="2" s="1"/>
  <c r="V1472" i="2"/>
  <c r="W1472" i="2" s="1"/>
  <c r="S1472" i="2"/>
  <c r="T1472" i="2" s="1"/>
  <c r="M1472" i="2"/>
  <c r="N1472" i="2" s="1"/>
  <c r="P1468" i="2"/>
  <c r="Q1468" i="2" s="1"/>
  <c r="V1468" i="2"/>
  <c r="W1468" i="2" s="1"/>
  <c r="S1468" i="2"/>
  <c r="T1468" i="2" s="1"/>
  <c r="M1468" i="2"/>
  <c r="N1468" i="2" s="1"/>
  <c r="P1456" i="2"/>
  <c r="Q1456" i="2" s="1"/>
  <c r="V1456" i="2"/>
  <c r="W1456" i="2" s="1"/>
  <c r="S1456" i="2"/>
  <c r="T1456" i="2" s="1"/>
  <c r="M1456" i="2"/>
  <c r="N1456" i="2" s="1"/>
  <c r="P1452" i="2"/>
  <c r="Q1452" i="2" s="1"/>
  <c r="V1452" i="2"/>
  <c r="W1452" i="2" s="1"/>
  <c r="S1452" i="2"/>
  <c r="T1452" i="2" s="1"/>
  <c r="M1452" i="2"/>
  <c r="N1452" i="2" s="1"/>
  <c r="P1448" i="2"/>
  <c r="Q1448" i="2" s="1"/>
  <c r="V1448" i="2"/>
  <c r="W1448" i="2" s="1"/>
  <c r="S1448" i="2"/>
  <c r="T1448" i="2" s="1"/>
  <c r="M1448" i="2"/>
  <c r="N1448" i="2" s="1"/>
  <c r="P1440" i="2"/>
  <c r="Q1440" i="2" s="1"/>
  <c r="V1440" i="2"/>
  <c r="W1440" i="2" s="1"/>
  <c r="S1440" i="2"/>
  <c r="T1440" i="2" s="1"/>
  <c r="M1440" i="2"/>
  <c r="N1440" i="2" s="1"/>
  <c r="P1436" i="2"/>
  <c r="Q1436" i="2" s="1"/>
  <c r="V1436" i="2"/>
  <c r="W1436" i="2" s="1"/>
  <c r="S1436" i="2"/>
  <c r="T1436" i="2" s="1"/>
  <c r="M1436" i="2"/>
  <c r="N1436" i="2" s="1"/>
  <c r="P1432" i="2"/>
  <c r="Q1432" i="2" s="1"/>
  <c r="V1432" i="2"/>
  <c r="W1432" i="2" s="1"/>
  <c r="S1432" i="2"/>
  <c r="T1432" i="2" s="1"/>
  <c r="M1432" i="2"/>
  <c r="N1432" i="2" s="1"/>
  <c r="P1428" i="2"/>
  <c r="Q1428" i="2" s="1"/>
  <c r="V1428" i="2"/>
  <c r="W1428" i="2" s="1"/>
  <c r="S1428" i="2"/>
  <c r="T1428" i="2" s="1"/>
  <c r="M1428" i="2"/>
  <c r="N1428" i="2" s="1"/>
  <c r="P1424" i="2"/>
  <c r="Q1424" i="2" s="1"/>
  <c r="V1424" i="2"/>
  <c r="W1424" i="2" s="1"/>
  <c r="S1424" i="2"/>
  <c r="T1424" i="2" s="1"/>
  <c r="M1424" i="2"/>
  <c r="N1424" i="2" s="1"/>
  <c r="P1420" i="2"/>
  <c r="Q1420" i="2" s="1"/>
  <c r="V1420" i="2"/>
  <c r="W1420" i="2" s="1"/>
  <c r="S1420" i="2"/>
  <c r="T1420" i="2" s="1"/>
  <c r="M1420" i="2"/>
  <c r="N1420" i="2" s="1"/>
  <c r="P1416" i="2"/>
  <c r="Q1416" i="2" s="1"/>
  <c r="V1416" i="2"/>
  <c r="W1416" i="2" s="1"/>
  <c r="S1416" i="2"/>
  <c r="T1416" i="2" s="1"/>
  <c r="M1416" i="2"/>
  <c r="N1416" i="2" s="1"/>
  <c r="P1412" i="2"/>
  <c r="Q1412" i="2" s="1"/>
  <c r="V1412" i="2"/>
  <c r="W1412" i="2" s="1"/>
  <c r="S1412" i="2"/>
  <c r="T1412" i="2" s="1"/>
  <c r="M1412" i="2"/>
  <c r="N1412" i="2" s="1"/>
  <c r="P1408" i="2"/>
  <c r="Q1408" i="2" s="1"/>
  <c r="V1408" i="2"/>
  <c r="W1408" i="2" s="1"/>
  <c r="S1408" i="2"/>
  <c r="T1408" i="2" s="1"/>
  <c r="M1408" i="2"/>
  <c r="N1408" i="2" s="1"/>
  <c r="P1404" i="2"/>
  <c r="Q1404" i="2" s="1"/>
  <c r="V1404" i="2"/>
  <c r="W1404" i="2" s="1"/>
  <c r="S1404" i="2"/>
  <c r="T1404" i="2" s="1"/>
  <c r="M1404" i="2"/>
  <c r="N1404" i="2" s="1"/>
  <c r="P1400" i="2"/>
  <c r="Q1400" i="2" s="1"/>
  <c r="V1400" i="2"/>
  <c r="W1400" i="2" s="1"/>
  <c r="S1400" i="2"/>
  <c r="T1400" i="2" s="1"/>
  <c r="M1400" i="2"/>
  <c r="N1400" i="2" s="1"/>
  <c r="P1396" i="2"/>
  <c r="Q1396" i="2" s="1"/>
  <c r="V1396" i="2"/>
  <c r="W1396" i="2" s="1"/>
  <c r="S1396" i="2"/>
  <c r="T1396" i="2" s="1"/>
  <c r="M1396" i="2"/>
  <c r="N1396" i="2" s="1"/>
  <c r="P1392" i="2"/>
  <c r="Q1392" i="2" s="1"/>
  <c r="V1392" i="2"/>
  <c r="W1392" i="2" s="1"/>
  <c r="S1392" i="2"/>
  <c r="T1392" i="2" s="1"/>
  <c r="M1392" i="2"/>
  <c r="N1392" i="2" s="1"/>
  <c r="P1388" i="2"/>
  <c r="Q1388" i="2" s="1"/>
  <c r="V1388" i="2"/>
  <c r="W1388" i="2" s="1"/>
  <c r="S1388" i="2"/>
  <c r="T1388" i="2" s="1"/>
  <c r="M1388" i="2"/>
  <c r="N1388" i="2" s="1"/>
  <c r="P1384" i="2"/>
  <c r="Q1384" i="2" s="1"/>
  <c r="V1384" i="2"/>
  <c r="W1384" i="2" s="1"/>
  <c r="S1384" i="2"/>
  <c r="T1384" i="2" s="1"/>
  <c r="M1384" i="2"/>
  <c r="N1384" i="2" s="1"/>
  <c r="P1380" i="2"/>
  <c r="Q1380" i="2" s="1"/>
  <c r="V1380" i="2"/>
  <c r="W1380" i="2" s="1"/>
  <c r="S1380" i="2"/>
  <c r="T1380" i="2" s="1"/>
  <c r="M1380" i="2"/>
  <c r="N1380" i="2" s="1"/>
  <c r="P1376" i="2"/>
  <c r="Q1376" i="2" s="1"/>
  <c r="V1376" i="2"/>
  <c r="W1376" i="2" s="1"/>
  <c r="S1376" i="2"/>
  <c r="T1376" i="2" s="1"/>
  <c r="M1376" i="2"/>
  <c r="N1376" i="2" s="1"/>
  <c r="P1372" i="2"/>
  <c r="Q1372" i="2" s="1"/>
  <c r="V1372" i="2"/>
  <c r="W1372" i="2" s="1"/>
  <c r="S1372" i="2"/>
  <c r="T1372" i="2" s="1"/>
  <c r="M1372" i="2"/>
  <c r="N1372" i="2" s="1"/>
  <c r="P1368" i="2"/>
  <c r="Q1368" i="2" s="1"/>
  <c r="V1368" i="2"/>
  <c r="W1368" i="2" s="1"/>
  <c r="S1368" i="2"/>
  <c r="T1368" i="2" s="1"/>
  <c r="M1368" i="2"/>
  <c r="N1368" i="2" s="1"/>
  <c r="P1364" i="2"/>
  <c r="Q1364" i="2" s="1"/>
  <c r="V1364" i="2"/>
  <c r="W1364" i="2" s="1"/>
  <c r="S1364" i="2"/>
  <c r="T1364" i="2" s="1"/>
  <c r="M1364" i="2"/>
  <c r="N1364" i="2" s="1"/>
  <c r="P1360" i="2"/>
  <c r="Q1360" i="2" s="1"/>
  <c r="V1360" i="2"/>
  <c r="W1360" i="2" s="1"/>
  <c r="S1360" i="2"/>
  <c r="T1360" i="2" s="1"/>
  <c r="M1360" i="2"/>
  <c r="N1360" i="2" s="1"/>
  <c r="P1356" i="2"/>
  <c r="Q1356" i="2" s="1"/>
  <c r="V1356" i="2"/>
  <c r="W1356" i="2" s="1"/>
  <c r="S1356" i="2"/>
  <c r="T1356" i="2" s="1"/>
  <c r="M1356" i="2"/>
  <c r="N1356" i="2" s="1"/>
  <c r="P1352" i="2"/>
  <c r="Q1352" i="2" s="1"/>
  <c r="V1352" i="2"/>
  <c r="W1352" i="2" s="1"/>
  <c r="S1352" i="2"/>
  <c r="T1352" i="2" s="1"/>
  <c r="M1352" i="2"/>
  <c r="N1352" i="2" s="1"/>
  <c r="P1348" i="2"/>
  <c r="Q1348" i="2" s="1"/>
  <c r="V1348" i="2"/>
  <c r="W1348" i="2" s="1"/>
  <c r="S1348" i="2"/>
  <c r="T1348" i="2" s="1"/>
  <c r="M1348" i="2"/>
  <c r="N1348" i="2" s="1"/>
  <c r="P1344" i="2"/>
  <c r="Q1344" i="2" s="1"/>
  <c r="V1344" i="2"/>
  <c r="W1344" i="2" s="1"/>
  <c r="S1344" i="2"/>
  <c r="T1344" i="2" s="1"/>
  <c r="M1344" i="2"/>
  <c r="N1344" i="2" s="1"/>
  <c r="P1340" i="2"/>
  <c r="Q1340" i="2" s="1"/>
  <c r="V1340" i="2"/>
  <c r="W1340" i="2" s="1"/>
  <c r="S1340" i="2"/>
  <c r="T1340" i="2" s="1"/>
  <c r="M1340" i="2"/>
  <c r="N1340" i="2" s="1"/>
  <c r="P1336" i="2"/>
  <c r="Q1336" i="2" s="1"/>
  <c r="V1336" i="2"/>
  <c r="W1336" i="2" s="1"/>
  <c r="S1336" i="2"/>
  <c r="T1336" i="2" s="1"/>
  <c r="M1336" i="2"/>
  <c r="N1336" i="2" s="1"/>
  <c r="P1332" i="2"/>
  <c r="Q1332" i="2" s="1"/>
  <c r="V1332" i="2"/>
  <c r="W1332" i="2" s="1"/>
  <c r="S1332" i="2"/>
  <c r="T1332" i="2" s="1"/>
  <c r="M1332" i="2"/>
  <c r="N1332" i="2" s="1"/>
  <c r="P1328" i="2"/>
  <c r="Q1328" i="2" s="1"/>
  <c r="V1328" i="2"/>
  <c r="W1328" i="2" s="1"/>
  <c r="S1328" i="2"/>
  <c r="T1328" i="2" s="1"/>
  <c r="M1328" i="2"/>
  <c r="N1328" i="2" s="1"/>
  <c r="P1324" i="2"/>
  <c r="Q1324" i="2" s="1"/>
  <c r="V1324" i="2"/>
  <c r="W1324" i="2" s="1"/>
  <c r="S1324" i="2"/>
  <c r="T1324" i="2" s="1"/>
  <c r="M1324" i="2"/>
  <c r="N1324" i="2" s="1"/>
  <c r="P1320" i="2"/>
  <c r="Q1320" i="2" s="1"/>
  <c r="V1320" i="2"/>
  <c r="W1320" i="2" s="1"/>
  <c r="S1320" i="2"/>
  <c r="T1320" i="2" s="1"/>
  <c r="M1320" i="2"/>
  <c r="N1320" i="2" s="1"/>
  <c r="P1316" i="2"/>
  <c r="Q1316" i="2" s="1"/>
  <c r="V1316" i="2"/>
  <c r="W1316" i="2" s="1"/>
  <c r="S1316" i="2"/>
  <c r="T1316" i="2" s="1"/>
  <c r="M1316" i="2"/>
  <c r="N1316" i="2" s="1"/>
  <c r="P1312" i="2"/>
  <c r="Q1312" i="2" s="1"/>
  <c r="V1312" i="2"/>
  <c r="W1312" i="2" s="1"/>
  <c r="S1312" i="2"/>
  <c r="T1312" i="2" s="1"/>
  <c r="M1312" i="2"/>
  <c r="N1312" i="2" s="1"/>
  <c r="P1308" i="2"/>
  <c r="Q1308" i="2" s="1"/>
  <c r="V1308" i="2"/>
  <c r="W1308" i="2" s="1"/>
  <c r="S1308" i="2"/>
  <c r="T1308" i="2" s="1"/>
  <c r="M1308" i="2"/>
  <c r="N1308" i="2" s="1"/>
  <c r="P1305" i="2"/>
  <c r="Q1305" i="2" s="1"/>
  <c r="V1305" i="2"/>
  <c r="W1305" i="2" s="1"/>
  <c r="S1305" i="2"/>
  <c r="T1305" i="2" s="1"/>
  <c r="M1305" i="2"/>
  <c r="N1305" i="2" s="1"/>
  <c r="P1301" i="2"/>
  <c r="Q1301" i="2" s="1"/>
  <c r="V1301" i="2"/>
  <c r="W1301" i="2" s="1"/>
  <c r="S1301" i="2"/>
  <c r="T1301" i="2" s="1"/>
  <c r="M1301" i="2"/>
  <c r="N1301" i="2" s="1"/>
  <c r="P1297" i="2"/>
  <c r="Q1297" i="2" s="1"/>
  <c r="V1297" i="2"/>
  <c r="W1297" i="2" s="1"/>
  <c r="S1297" i="2"/>
  <c r="T1297" i="2" s="1"/>
  <c r="M1297" i="2"/>
  <c r="N1297" i="2" s="1"/>
  <c r="P1293" i="2"/>
  <c r="Q1293" i="2" s="1"/>
  <c r="V1293" i="2"/>
  <c r="W1293" i="2" s="1"/>
  <c r="S1293" i="2"/>
  <c r="T1293" i="2" s="1"/>
  <c r="M1293" i="2"/>
  <c r="N1293" i="2" s="1"/>
  <c r="P1289" i="2"/>
  <c r="Q1289" i="2" s="1"/>
  <c r="V1289" i="2"/>
  <c r="W1289" i="2" s="1"/>
  <c r="S1289" i="2"/>
  <c r="T1289" i="2" s="1"/>
  <c r="M1289" i="2"/>
  <c r="N1289" i="2" s="1"/>
  <c r="P1285" i="2"/>
  <c r="Q1285" i="2" s="1"/>
  <c r="V1285" i="2"/>
  <c r="W1285" i="2" s="1"/>
  <c r="S1285" i="2"/>
  <c r="T1285" i="2" s="1"/>
  <c r="M1285" i="2"/>
  <c r="N1285" i="2" s="1"/>
  <c r="P1281" i="2"/>
  <c r="Q1281" i="2" s="1"/>
  <c r="V1281" i="2"/>
  <c r="W1281" i="2" s="1"/>
  <c r="S1281" i="2"/>
  <c r="T1281" i="2" s="1"/>
  <c r="M1281" i="2"/>
  <c r="N1281" i="2" s="1"/>
  <c r="P1277" i="2"/>
  <c r="Q1277" i="2" s="1"/>
  <c r="V1277" i="2"/>
  <c r="W1277" i="2" s="1"/>
  <c r="S1277" i="2"/>
  <c r="T1277" i="2" s="1"/>
  <c r="M1277" i="2"/>
  <c r="N1277" i="2" s="1"/>
  <c r="P1273" i="2"/>
  <c r="Q1273" i="2" s="1"/>
  <c r="V1273" i="2"/>
  <c r="W1273" i="2" s="1"/>
  <c r="S1273" i="2"/>
  <c r="T1273" i="2" s="1"/>
  <c r="M1273" i="2"/>
  <c r="N1273" i="2" s="1"/>
  <c r="P1269" i="2"/>
  <c r="Q1269" i="2" s="1"/>
  <c r="V1269" i="2"/>
  <c r="W1269" i="2" s="1"/>
  <c r="S1269" i="2"/>
  <c r="T1269" i="2" s="1"/>
  <c r="M1269" i="2"/>
  <c r="N1269" i="2" s="1"/>
  <c r="P1265" i="2"/>
  <c r="Q1265" i="2" s="1"/>
  <c r="V1265" i="2"/>
  <c r="W1265" i="2" s="1"/>
  <c r="S1265" i="2"/>
  <c r="T1265" i="2" s="1"/>
  <c r="M1265" i="2"/>
  <c r="N1265" i="2" s="1"/>
  <c r="P1261" i="2"/>
  <c r="Q1261" i="2" s="1"/>
  <c r="V1261" i="2"/>
  <c r="W1261" i="2" s="1"/>
  <c r="S1261" i="2"/>
  <c r="T1261" i="2" s="1"/>
  <c r="M1261" i="2"/>
  <c r="N1261" i="2" s="1"/>
  <c r="P1257" i="2"/>
  <c r="Q1257" i="2" s="1"/>
  <c r="V1257" i="2"/>
  <c r="W1257" i="2" s="1"/>
  <c r="S1257" i="2"/>
  <c r="T1257" i="2" s="1"/>
  <c r="M1257" i="2"/>
  <c r="N1257" i="2" s="1"/>
  <c r="P1253" i="2"/>
  <c r="Q1253" i="2" s="1"/>
  <c r="V1253" i="2"/>
  <c r="W1253" i="2" s="1"/>
  <c r="S1253" i="2"/>
  <c r="T1253" i="2" s="1"/>
  <c r="M1253" i="2"/>
  <c r="N1253" i="2" s="1"/>
  <c r="P1249" i="2"/>
  <c r="Q1249" i="2" s="1"/>
  <c r="V1249" i="2"/>
  <c r="W1249" i="2" s="1"/>
  <c r="S1249" i="2"/>
  <c r="T1249" i="2" s="1"/>
  <c r="M1249" i="2"/>
  <c r="N1249" i="2" s="1"/>
  <c r="P1245" i="2"/>
  <c r="Q1245" i="2" s="1"/>
  <c r="V1245" i="2"/>
  <c r="W1245" i="2" s="1"/>
  <c r="S1245" i="2"/>
  <c r="T1245" i="2" s="1"/>
  <c r="M1245" i="2"/>
  <c r="N1245" i="2" s="1"/>
  <c r="P1241" i="2"/>
  <c r="Q1241" i="2" s="1"/>
  <c r="V1241" i="2"/>
  <c r="W1241" i="2" s="1"/>
  <c r="S1241" i="2"/>
  <c r="T1241" i="2" s="1"/>
  <c r="M1241" i="2"/>
  <c r="N1241" i="2" s="1"/>
  <c r="P1237" i="2"/>
  <c r="Q1237" i="2" s="1"/>
  <c r="V1237" i="2"/>
  <c r="W1237" i="2" s="1"/>
  <c r="S1237" i="2"/>
  <c r="T1237" i="2" s="1"/>
  <c r="M1237" i="2"/>
  <c r="N1237" i="2" s="1"/>
  <c r="P1233" i="2"/>
  <c r="Q1233" i="2" s="1"/>
  <c r="V1233" i="2"/>
  <c r="W1233" i="2" s="1"/>
  <c r="S1233" i="2"/>
  <c r="T1233" i="2" s="1"/>
  <c r="M1233" i="2"/>
  <c r="N1233" i="2" s="1"/>
  <c r="P1229" i="2"/>
  <c r="Q1229" i="2" s="1"/>
  <c r="V1229" i="2"/>
  <c r="W1229" i="2" s="1"/>
  <c r="S1229" i="2"/>
  <c r="T1229" i="2" s="1"/>
  <c r="M1229" i="2"/>
  <c r="N1229" i="2" s="1"/>
  <c r="P1225" i="2"/>
  <c r="Q1225" i="2" s="1"/>
  <c r="V1225" i="2"/>
  <c r="W1225" i="2" s="1"/>
  <c r="S1225" i="2"/>
  <c r="T1225" i="2" s="1"/>
  <c r="M1225" i="2"/>
  <c r="N1225" i="2" s="1"/>
  <c r="P1221" i="2"/>
  <c r="Q1221" i="2" s="1"/>
  <c r="V1221" i="2"/>
  <c r="W1221" i="2" s="1"/>
  <c r="S1221" i="2"/>
  <c r="T1221" i="2" s="1"/>
  <c r="M1221" i="2"/>
  <c r="N1221" i="2" s="1"/>
  <c r="P1218" i="2"/>
  <c r="Q1218" i="2" s="1"/>
  <c r="V1218" i="2"/>
  <c r="W1218" i="2" s="1"/>
  <c r="S1218" i="2"/>
  <c r="T1218" i="2" s="1"/>
  <c r="M1218" i="2"/>
  <c r="N1218" i="2" s="1"/>
  <c r="P1214" i="2"/>
  <c r="Q1214" i="2" s="1"/>
  <c r="V1214" i="2"/>
  <c r="W1214" i="2" s="1"/>
  <c r="S1214" i="2"/>
  <c r="T1214" i="2" s="1"/>
  <c r="M1214" i="2"/>
  <c r="N1214" i="2" s="1"/>
  <c r="P1210" i="2"/>
  <c r="Q1210" i="2" s="1"/>
  <c r="V1210" i="2"/>
  <c r="W1210" i="2" s="1"/>
  <c r="S1210" i="2"/>
  <c r="T1210" i="2" s="1"/>
  <c r="M1210" i="2"/>
  <c r="N1210" i="2" s="1"/>
  <c r="P1206" i="2"/>
  <c r="Q1206" i="2" s="1"/>
  <c r="V1206" i="2"/>
  <c r="W1206" i="2" s="1"/>
  <c r="S1206" i="2"/>
  <c r="T1206" i="2" s="1"/>
  <c r="M1206" i="2"/>
  <c r="N1206" i="2" s="1"/>
  <c r="P1202" i="2"/>
  <c r="Q1202" i="2" s="1"/>
  <c r="V1202" i="2"/>
  <c r="W1202" i="2" s="1"/>
  <c r="S1202" i="2"/>
  <c r="T1202" i="2" s="1"/>
  <c r="M1202" i="2"/>
  <c r="N1202" i="2" s="1"/>
  <c r="P1198" i="2"/>
  <c r="Q1198" i="2" s="1"/>
  <c r="V1198" i="2"/>
  <c r="W1198" i="2" s="1"/>
  <c r="S1198" i="2"/>
  <c r="T1198" i="2" s="1"/>
  <c r="M1198" i="2"/>
  <c r="N1198" i="2" s="1"/>
  <c r="P1194" i="2"/>
  <c r="Q1194" i="2" s="1"/>
  <c r="V1194" i="2"/>
  <c r="W1194" i="2" s="1"/>
  <c r="S1194" i="2"/>
  <c r="T1194" i="2" s="1"/>
  <c r="M1194" i="2"/>
  <c r="N1194" i="2" s="1"/>
  <c r="P1190" i="2"/>
  <c r="Q1190" i="2" s="1"/>
  <c r="V1190" i="2"/>
  <c r="W1190" i="2" s="1"/>
  <c r="S1190" i="2"/>
  <c r="T1190" i="2" s="1"/>
  <c r="M1190" i="2"/>
  <c r="N1190" i="2" s="1"/>
  <c r="P1186" i="2"/>
  <c r="Q1186" i="2" s="1"/>
  <c r="V1186" i="2"/>
  <c r="W1186" i="2" s="1"/>
  <c r="S1186" i="2"/>
  <c r="T1186" i="2" s="1"/>
  <c r="M1186" i="2"/>
  <c r="N1186" i="2" s="1"/>
  <c r="P1182" i="2"/>
  <c r="Q1182" i="2" s="1"/>
  <c r="V1182" i="2"/>
  <c r="W1182" i="2" s="1"/>
  <c r="S1182" i="2"/>
  <c r="T1182" i="2" s="1"/>
  <c r="M1182" i="2"/>
  <c r="N1182" i="2" s="1"/>
  <c r="P1178" i="2"/>
  <c r="Q1178" i="2" s="1"/>
  <c r="V1178" i="2"/>
  <c r="W1178" i="2" s="1"/>
  <c r="S1178" i="2"/>
  <c r="T1178" i="2" s="1"/>
  <c r="M1178" i="2"/>
  <c r="N1178" i="2" s="1"/>
  <c r="P1174" i="2"/>
  <c r="Q1174" i="2" s="1"/>
  <c r="V1174" i="2"/>
  <c r="W1174" i="2" s="1"/>
  <c r="S1174" i="2"/>
  <c r="T1174" i="2" s="1"/>
  <c r="M1174" i="2"/>
  <c r="N1174" i="2" s="1"/>
  <c r="P1170" i="2"/>
  <c r="Q1170" i="2" s="1"/>
  <c r="V1170" i="2"/>
  <c r="W1170" i="2" s="1"/>
  <c r="S1170" i="2"/>
  <c r="T1170" i="2" s="1"/>
  <c r="M1170" i="2"/>
  <c r="N1170" i="2" s="1"/>
  <c r="P1166" i="2"/>
  <c r="Q1166" i="2" s="1"/>
  <c r="V1166" i="2"/>
  <c r="W1166" i="2" s="1"/>
  <c r="S1166" i="2"/>
  <c r="T1166" i="2" s="1"/>
  <c r="M1166" i="2"/>
  <c r="N1166" i="2" s="1"/>
  <c r="P1158" i="2"/>
  <c r="Q1158" i="2" s="1"/>
  <c r="V1158" i="2"/>
  <c r="W1158" i="2" s="1"/>
  <c r="S1158" i="2"/>
  <c r="T1158" i="2" s="1"/>
  <c r="M1158" i="2"/>
  <c r="N1158" i="2" s="1"/>
  <c r="P1154" i="2"/>
  <c r="Q1154" i="2" s="1"/>
  <c r="V1154" i="2"/>
  <c r="W1154" i="2" s="1"/>
  <c r="S1154" i="2"/>
  <c r="T1154" i="2" s="1"/>
  <c r="M1154" i="2"/>
  <c r="N1154" i="2" s="1"/>
  <c r="P1150" i="2"/>
  <c r="Q1150" i="2" s="1"/>
  <c r="V1150" i="2"/>
  <c r="W1150" i="2" s="1"/>
  <c r="S1150" i="2"/>
  <c r="T1150" i="2" s="1"/>
  <c r="M1150" i="2"/>
  <c r="N1150" i="2" s="1"/>
  <c r="P1146" i="2"/>
  <c r="Q1146" i="2" s="1"/>
  <c r="V1146" i="2"/>
  <c r="W1146" i="2" s="1"/>
  <c r="S1146" i="2"/>
  <c r="T1146" i="2" s="1"/>
  <c r="M1146" i="2"/>
  <c r="N1146" i="2" s="1"/>
  <c r="P1142" i="2"/>
  <c r="Q1142" i="2" s="1"/>
  <c r="V1142" i="2"/>
  <c r="W1142" i="2" s="1"/>
  <c r="S1142" i="2"/>
  <c r="T1142" i="2" s="1"/>
  <c r="M1142" i="2"/>
  <c r="N1142" i="2" s="1"/>
  <c r="P1138" i="2"/>
  <c r="Q1138" i="2" s="1"/>
  <c r="V1138" i="2"/>
  <c r="W1138" i="2" s="1"/>
  <c r="S1138" i="2"/>
  <c r="T1138" i="2" s="1"/>
  <c r="M1138" i="2"/>
  <c r="N1138" i="2" s="1"/>
  <c r="P1134" i="2"/>
  <c r="Q1134" i="2" s="1"/>
  <c r="V1134" i="2"/>
  <c r="W1134" i="2" s="1"/>
  <c r="S1134" i="2"/>
  <c r="T1134" i="2" s="1"/>
  <c r="M1134" i="2"/>
  <c r="N1134" i="2" s="1"/>
  <c r="P1130" i="2"/>
  <c r="Q1130" i="2" s="1"/>
  <c r="V1130" i="2"/>
  <c r="W1130" i="2" s="1"/>
  <c r="S1130" i="2"/>
  <c r="T1130" i="2" s="1"/>
  <c r="M1130" i="2"/>
  <c r="N1130" i="2" s="1"/>
  <c r="P1126" i="2"/>
  <c r="Q1126" i="2" s="1"/>
  <c r="V1126" i="2"/>
  <c r="W1126" i="2" s="1"/>
  <c r="S1126" i="2"/>
  <c r="T1126" i="2" s="1"/>
  <c r="M1126" i="2"/>
  <c r="N1126" i="2" s="1"/>
  <c r="P1122" i="2"/>
  <c r="Q1122" i="2" s="1"/>
  <c r="V1122" i="2"/>
  <c r="W1122" i="2" s="1"/>
  <c r="S1122" i="2"/>
  <c r="T1122" i="2" s="1"/>
  <c r="M1122" i="2"/>
  <c r="N1122" i="2" s="1"/>
  <c r="P1118" i="2"/>
  <c r="Q1118" i="2" s="1"/>
  <c r="V1118" i="2"/>
  <c r="W1118" i="2" s="1"/>
  <c r="S1118" i="2"/>
  <c r="T1118" i="2" s="1"/>
  <c r="M1118" i="2"/>
  <c r="N1118" i="2" s="1"/>
  <c r="P1114" i="2"/>
  <c r="Q1114" i="2" s="1"/>
  <c r="V1114" i="2"/>
  <c r="W1114" i="2" s="1"/>
  <c r="S1114" i="2"/>
  <c r="T1114" i="2" s="1"/>
  <c r="M1114" i="2"/>
  <c r="N1114" i="2" s="1"/>
  <c r="P1110" i="2"/>
  <c r="Q1110" i="2" s="1"/>
  <c r="V1110" i="2"/>
  <c r="W1110" i="2" s="1"/>
  <c r="S1110" i="2"/>
  <c r="T1110" i="2" s="1"/>
  <c r="M1110" i="2"/>
  <c r="N1110" i="2" s="1"/>
  <c r="P1106" i="2"/>
  <c r="Q1106" i="2" s="1"/>
  <c r="V1106" i="2"/>
  <c r="W1106" i="2" s="1"/>
  <c r="S1106" i="2"/>
  <c r="T1106" i="2" s="1"/>
  <c r="M1106" i="2"/>
  <c r="N1106" i="2" s="1"/>
  <c r="P1102" i="2"/>
  <c r="Q1102" i="2" s="1"/>
  <c r="V1102" i="2"/>
  <c r="W1102" i="2" s="1"/>
  <c r="S1102" i="2"/>
  <c r="T1102" i="2" s="1"/>
  <c r="M1102" i="2"/>
  <c r="N1102" i="2" s="1"/>
  <c r="P1098" i="2"/>
  <c r="Q1098" i="2" s="1"/>
  <c r="V1098" i="2"/>
  <c r="W1098" i="2" s="1"/>
  <c r="S1098" i="2"/>
  <c r="T1098" i="2" s="1"/>
  <c r="M1098" i="2"/>
  <c r="N1098" i="2" s="1"/>
  <c r="P1094" i="2"/>
  <c r="Q1094" i="2" s="1"/>
  <c r="V1094" i="2"/>
  <c r="W1094" i="2" s="1"/>
  <c r="S1094" i="2"/>
  <c r="T1094" i="2" s="1"/>
  <c r="M1094" i="2"/>
  <c r="N1094" i="2" s="1"/>
  <c r="P1090" i="2"/>
  <c r="Q1090" i="2" s="1"/>
  <c r="V1090" i="2"/>
  <c r="W1090" i="2" s="1"/>
  <c r="S1090" i="2"/>
  <c r="T1090" i="2" s="1"/>
  <c r="M1090" i="2"/>
  <c r="N1090" i="2" s="1"/>
  <c r="P1086" i="2"/>
  <c r="Q1086" i="2" s="1"/>
  <c r="V1086" i="2"/>
  <c r="W1086" i="2" s="1"/>
  <c r="S1086" i="2"/>
  <c r="T1086" i="2" s="1"/>
  <c r="M1086" i="2"/>
  <c r="N1086" i="2" s="1"/>
  <c r="P1082" i="2"/>
  <c r="Q1082" i="2" s="1"/>
  <c r="V1082" i="2"/>
  <c r="W1082" i="2" s="1"/>
  <c r="S1082" i="2"/>
  <c r="T1082" i="2" s="1"/>
  <c r="M1082" i="2"/>
  <c r="N1082" i="2" s="1"/>
  <c r="P1078" i="2"/>
  <c r="Q1078" i="2" s="1"/>
  <c r="V1078" i="2"/>
  <c r="W1078" i="2" s="1"/>
  <c r="S1078" i="2"/>
  <c r="T1078" i="2" s="1"/>
  <c r="M1078" i="2"/>
  <c r="N1078" i="2" s="1"/>
  <c r="P1074" i="2"/>
  <c r="Q1074" i="2" s="1"/>
  <c r="V1074" i="2"/>
  <c r="W1074" i="2" s="1"/>
  <c r="S1074" i="2"/>
  <c r="T1074" i="2" s="1"/>
  <c r="M1074" i="2"/>
  <c r="N1074" i="2" s="1"/>
  <c r="P1070" i="2"/>
  <c r="Q1070" i="2" s="1"/>
  <c r="V1070" i="2"/>
  <c r="W1070" i="2" s="1"/>
  <c r="S1070" i="2"/>
  <c r="T1070" i="2" s="1"/>
  <c r="M1070" i="2"/>
  <c r="N1070" i="2" s="1"/>
  <c r="P1066" i="2"/>
  <c r="Q1066" i="2" s="1"/>
  <c r="V1066" i="2"/>
  <c r="W1066" i="2" s="1"/>
  <c r="S1066" i="2"/>
  <c r="T1066" i="2" s="1"/>
  <c r="M1066" i="2"/>
  <c r="N1066" i="2" s="1"/>
  <c r="P1062" i="2"/>
  <c r="Q1062" i="2" s="1"/>
  <c r="V1062" i="2"/>
  <c r="W1062" i="2" s="1"/>
  <c r="S1062" i="2"/>
  <c r="T1062" i="2" s="1"/>
  <c r="M1062" i="2"/>
  <c r="N1062" i="2" s="1"/>
  <c r="P1058" i="2"/>
  <c r="Q1058" i="2" s="1"/>
  <c r="V1058" i="2"/>
  <c r="W1058" i="2" s="1"/>
  <c r="S1058" i="2"/>
  <c r="T1058" i="2" s="1"/>
  <c r="M1058" i="2"/>
  <c r="N1058" i="2" s="1"/>
  <c r="P1054" i="2"/>
  <c r="Q1054" i="2" s="1"/>
  <c r="V1054" i="2"/>
  <c r="W1054" i="2" s="1"/>
  <c r="S1054" i="2"/>
  <c r="T1054" i="2" s="1"/>
  <c r="M1054" i="2"/>
  <c r="N1054" i="2" s="1"/>
  <c r="P1050" i="2"/>
  <c r="Q1050" i="2" s="1"/>
  <c r="V1050" i="2"/>
  <c r="W1050" i="2" s="1"/>
  <c r="S1050" i="2"/>
  <c r="T1050" i="2" s="1"/>
  <c r="M1050" i="2"/>
  <c r="N1050" i="2" s="1"/>
  <c r="P1046" i="2"/>
  <c r="Q1046" i="2" s="1"/>
  <c r="V1046" i="2"/>
  <c r="W1046" i="2" s="1"/>
  <c r="S1046" i="2"/>
  <c r="T1046" i="2" s="1"/>
  <c r="M1046" i="2"/>
  <c r="N1046" i="2" s="1"/>
  <c r="P1042" i="2"/>
  <c r="Q1042" i="2" s="1"/>
  <c r="V1042" i="2"/>
  <c r="W1042" i="2" s="1"/>
  <c r="S1042" i="2"/>
  <c r="T1042" i="2" s="1"/>
  <c r="M1042" i="2"/>
  <c r="N1042" i="2" s="1"/>
  <c r="P1038" i="2"/>
  <c r="Q1038" i="2" s="1"/>
  <c r="V1038" i="2"/>
  <c r="W1038" i="2" s="1"/>
  <c r="S1038" i="2"/>
  <c r="T1038" i="2" s="1"/>
  <c r="M1038" i="2"/>
  <c r="N1038" i="2" s="1"/>
  <c r="P1034" i="2"/>
  <c r="Q1034" i="2" s="1"/>
  <c r="V1034" i="2"/>
  <c r="W1034" i="2" s="1"/>
  <c r="S1034" i="2"/>
  <c r="T1034" i="2" s="1"/>
  <c r="M1034" i="2"/>
  <c r="N1034" i="2" s="1"/>
  <c r="P1030" i="2"/>
  <c r="Q1030" i="2" s="1"/>
  <c r="V1030" i="2"/>
  <c r="W1030" i="2" s="1"/>
  <c r="S1030" i="2"/>
  <c r="T1030" i="2" s="1"/>
  <c r="M1030" i="2"/>
  <c r="N1030" i="2" s="1"/>
  <c r="P1026" i="2"/>
  <c r="Q1026" i="2" s="1"/>
  <c r="V1026" i="2"/>
  <c r="W1026" i="2" s="1"/>
  <c r="S1026" i="2"/>
  <c r="T1026" i="2" s="1"/>
  <c r="M1026" i="2"/>
  <c r="N1026" i="2" s="1"/>
  <c r="P1022" i="2"/>
  <c r="Q1022" i="2" s="1"/>
  <c r="V1022" i="2"/>
  <c r="W1022" i="2" s="1"/>
  <c r="S1022" i="2"/>
  <c r="T1022" i="2" s="1"/>
  <c r="M1022" i="2"/>
  <c r="N1022" i="2" s="1"/>
  <c r="P1018" i="2"/>
  <c r="Q1018" i="2" s="1"/>
  <c r="V1018" i="2"/>
  <c r="W1018" i="2" s="1"/>
  <c r="S1018" i="2"/>
  <c r="T1018" i="2" s="1"/>
  <c r="M1018" i="2"/>
  <c r="N1018" i="2" s="1"/>
  <c r="P1014" i="2"/>
  <c r="Q1014" i="2" s="1"/>
  <c r="V1014" i="2"/>
  <c r="W1014" i="2" s="1"/>
  <c r="S1014" i="2"/>
  <c r="T1014" i="2" s="1"/>
  <c r="M1014" i="2"/>
  <c r="N1014" i="2" s="1"/>
  <c r="P1010" i="2"/>
  <c r="Q1010" i="2" s="1"/>
  <c r="V1010" i="2"/>
  <c r="W1010" i="2" s="1"/>
  <c r="S1010" i="2"/>
  <c r="T1010" i="2" s="1"/>
  <c r="M1010" i="2"/>
  <c r="N1010" i="2" s="1"/>
  <c r="P1006" i="2"/>
  <c r="Q1006" i="2" s="1"/>
  <c r="V1006" i="2"/>
  <c r="W1006" i="2" s="1"/>
  <c r="S1006" i="2"/>
  <c r="T1006" i="2" s="1"/>
  <c r="M1006" i="2"/>
  <c r="N1006" i="2" s="1"/>
  <c r="P1002" i="2"/>
  <c r="Q1002" i="2" s="1"/>
  <c r="V1002" i="2"/>
  <c r="W1002" i="2" s="1"/>
  <c r="S1002" i="2"/>
  <c r="T1002" i="2" s="1"/>
  <c r="M1002" i="2"/>
  <c r="N1002" i="2" s="1"/>
  <c r="P998" i="2"/>
  <c r="Q998" i="2" s="1"/>
  <c r="V998" i="2"/>
  <c r="W998" i="2" s="1"/>
  <c r="S998" i="2"/>
  <c r="T998" i="2" s="1"/>
  <c r="M998" i="2"/>
  <c r="N998" i="2" s="1"/>
  <c r="P994" i="2"/>
  <c r="Q994" i="2" s="1"/>
  <c r="V994" i="2"/>
  <c r="W994" i="2" s="1"/>
  <c r="S994" i="2"/>
  <c r="T994" i="2" s="1"/>
  <c r="M994" i="2"/>
  <c r="N994" i="2" s="1"/>
  <c r="P990" i="2"/>
  <c r="Q990" i="2" s="1"/>
  <c r="V990" i="2"/>
  <c r="W990" i="2" s="1"/>
  <c r="S990" i="2"/>
  <c r="T990" i="2" s="1"/>
  <c r="M990" i="2"/>
  <c r="N990" i="2" s="1"/>
  <c r="P986" i="2"/>
  <c r="Q986" i="2" s="1"/>
  <c r="V986" i="2"/>
  <c r="W986" i="2" s="1"/>
  <c r="S986" i="2"/>
  <c r="T986" i="2" s="1"/>
  <c r="M986" i="2"/>
  <c r="N986" i="2" s="1"/>
  <c r="P982" i="2"/>
  <c r="Q982" i="2" s="1"/>
  <c r="V982" i="2"/>
  <c r="W982" i="2" s="1"/>
  <c r="M982" i="2"/>
  <c r="N982" i="2" s="1"/>
  <c r="S982" i="2"/>
  <c r="T982" i="2" s="1"/>
  <c r="P978" i="2"/>
  <c r="Q978" i="2" s="1"/>
  <c r="V978" i="2"/>
  <c r="W978" i="2" s="1"/>
  <c r="S978" i="2"/>
  <c r="T978" i="2" s="1"/>
  <c r="M978" i="2"/>
  <c r="N978" i="2" s="1"/>
  <c r="P974" i="2"/>
  <c r="Q974" i="2" s="1"/>
  <c r="V974" i="2"/>
  <c r="W974" i="2" s="1"/>
  <c r="M974" i="2"/>
  <c r="N974" i="2" s="1"/>
  <c r="S974" i="2"/>
  <c r="T974" i="2" s="1"/>
  <c r="P970" i="2"/>
  <c r="Q970" i="2" s="1"/>
  <c r="V970" i="2"/>
  <c r="W970" i="2" s="1"/>
  <c r="S970" i="2"/>
  <c r="T970" i="2" s="1"/>
  <c r="M970" i="2"/>
  <c r="N970" i="2" s="1"/>
  <c r="P966" i="2"/>
  <c r="Q966" i="2" s="1"/>
  <c r="V966" i="2"/>
  <c r="W966" i="2" s="1"/>
  <c r="M966" i="2"/>
  <c r="N966" i="2" s="1"/>
  <c r="S966" i="2"/>
  <c r="T966" i="2" s="1"/>
  <c r="P962" i="2"/>
  <c r="Q962" i="2" s="1"/>
  <c r="V962" i="2"/>
  <c r="W962" i="2" s="1"/>
  <c r="S962" i="2"/>
  <c r="T962" i="2" s="1"/>
  <c r="M962" i="2"/>
  <c r="N962" i="2" s="1"/>
  <c r="P958" i="2"/>
  <c r="Q958" i="2" s="1"/>
  <c r="V958" i="2"/>
  <c r="W958" i="2" s="1"/>
  <c r="M958" i="2"/>
  <c r="N958" i="2" s="1"/>
  <c r="S958" i="2"/>
  <c r="T958" i="2" s="1"/>
  <c r="P954" i="2"/>
  <c r="Q954" i="2" s="1"/>
  <c r="V954" i="2"/>
  <c r="W954" i="2" s="1"/>
  <c r="S954" i="2"/>
  <c r="T954" i="2" s="1"/>
  <c r="M954" i="2"/>
  <c r="N954" i="2" s="1"/>
  <c r="P950" i="2"/>
  <c r="Q950" i="2" s="1"/>
  <c r="V950" i="2"/>
  <c r="W950" i="2" s="1"/>
  <c r="M950" i="2"/>
  <c r="N950" i="2" s="1"/>
  <c r="S950" i="2"/>
  <c r="T950" i="2" s="1"/>
  <c r="P946" i="2"/>
  <c r="Q946" i="2" s="1"/>
  <c r="V946" i="2"/>
  <c r="W946" i="2" s="1"/>
  <c r="S946" i="2"/>
  <c r="T946" i="2" s="1"/>
  <c r="M946" i="2"/>
  <c r="N946" i="2" s="1"/>
  <c r="P942" i="2"/>
  <c r="Q942" i="2" s="1"/>
  <c r="V942" i="2"/>
  <c r="W942" i="2" s="1"/>
  <c r="M942" i="2"/>
  <c r="N942" i="2" s="1"/>
  <c r="S942" i="2"/>
  <c r="T942" i="2" s="1"/>
  <c r="P938" i="2"/>
  <c r="Q938" i="2" s="1"/>
  <c r="V938" i="2"/>
  <c r="W938" i="2" s="1"/>
  <c r="S938" i="2"/>
  <c r="T938" i="2" s="1"/>
  <c r="M938" i="2"/>
  <c r="N938" i="2" s="1"/>
  <c r="P934" i="2"/>
  <c r="Q934" i="2" s="1"/>
  <c r="V934" i="2"/>
  <c r="W934" i="2" s="1"/>
  <c r="M934" i="2"/>
  <c r="N934" i="2" s="1"/>
  <c r="S934" i="2"/>
  <c r="T934" i="2" s="1"/>
  <c r="P930" i="2"/>
  <c r="Q930" i="2" s="1"/>
  <c r="V930" i="2"/>
  <c r="W930" i="2" s="1"/>
  <c r="S930" i="2"/>
  <c r="T930" i="2" s="1"/>
  <c r="M930" i="2"/>
  <c r="N930" i="2" s="1"/>
  <c r="P926" i="2"/>
  <c r="Q926" i="2" s="1"/>
  <c r="V926" i="2"/>
  <c r="W926" i="2" s="1"/>
  <c r="M926" i="2"/>
  <c r="N926" i="2" s="1"/>
  <c r="S926" i="2"/>
  <c r="T926" i="2" s="1"/>
  <c r="P922" i="2"/>
  <c r="Q922" i="2" s="1"/>
  <c r="V922" i="2"/>
  <c r="W922" i="2" s="1"/>
  <c r="S922" i="2"/>
  <c r="T922" i="2" s="1"/>
  <c r="M922" i="2"/>
  <c r="N922" i="2" s="1"/>
  <c r="P918" i="2"/>
  <c r="Q918" i="2" s="1"/>
  <c r="V918" i="2"/>
  <c r="W918" i="2" s="1"/>
  <c r="M918" i="2"/>
  <c r="N918" i="2" s="1"/>
  <c r="S918" i="2"/>
  <c r="T918" i="2" s="1"/>
  <c r="P914" i="2"/>
  <c r="Q914" i="2" s="1"/>
  <c r="V914" i="2"/>
  <c r="W914" i="2" s="1"/>
  <c r="S914" i="2"/>
  <c r="T914" i="2" s="1"/>
  <c r="M914" i="2"/>
  <c r="N914" i="2" s="1"/>
  <c r="P910" i="2"/>
  <c r="Q910" i="2" s="1"/>
  <c r="V910" i="2"/>
  <c r="W910" i="2" s="1"/>
  <c r="M910" i="2"/>
  <c r="N910" i="2" s="1"/>
  <c r="S910" i="2"/>
  <c r="T910" i="2" s="1"/>
  <c r="P906" i="2"/>
  <c r="Q906" i="2" s="1"/>
  <c r="V906" i="2"/>
  <c r="W906" i="2" s="1"/>
  <c r="S906" i="2"/>
  <c r="T906" i="2" s="1"/>
  <c r="M906" i="2"/>
  <c r="N906" i="2" s="1"/>
  <c r="P902" i="2"/>
  <c r="Q902" i="2" s="1"/>
  <c r="V902" i="2"/>
  <c r="W902" i="2" s="1"/>
  <c r="M902" i="2"/>
  <c r="N902" i="2" s="1"/>
  <c r="S902" i="2"/>
  <c r="T902" i="2" s="1"/>
  <c r="P898" i="2"/>
  <c r="Q898" i="2" s="1"/>
  <c r="V898" i="2"/>
  <c r="W898" i="2" s="1"/>
  <c r="S898" i="2"/>
  <c r="T898" i="2" s="1"/>
  <c r="M898" i="2"/>
  <c r="N898" i="2" s="1"/>
  <c r="P894" i="2"/>
  <c r="Q894" i="2" s="1"/>
  <c r="V894" i="2"/>
  <c r="W894" i="2" s="1"/>
  <c r="M894" i="2"/>
  <c r="N894" i="2" s="1"/>
  <c r="S894" i="2"/>
  <c r="T894" i="2" s="1"/>
  <c r="P890" i="2"/>
  <c r="Q890" i="2" s="1"/>
  <c r="V890" i="2"/>
  <c r="W890" i="2" s="1"/>
  <c r="S890" i="2"/>
  <c r="T890" i="2" s="1"/>
  <c r="M890" i="2"/>
  <c r="N890" i="2" s="1"/>
  <c r="P886" i="2"/>
  <c r="Q886" i="2" s="1"/>
  <c r="V886" i="2"/>
  <c r="W886" i="2" s="1"/>
  <c r="M886" i="2"/>
  <c r="N886" i="2" s="1"/>
  <c r="S886" i="2"/>
  <c r="T886" i="2" s="1"/>
  <c r="P882" i="2"/>
  <c r="Q882" i="2" s="1"/>
  <c r="V882" i="2"/>
  <c r="W882" i="2" s="1"/>
  <c r="S882" i="2"/>
  <c r="T882" i="2" s="1"/>
  <c r="M882" i="2"/>
  <c r="N882" i="2" s="1"/>
  <c r="P874" i="2"/>
  <c r="Q874" i="2" s="1"/>
  <c r="V874" i="2"/>
  <c r="W874" i="2" s="1"/>
  <c r="S874" i="2"/>
  <c r="T874" i="2" s="1"/>
  <c r="M874" i="2"/>
  <c r="N874" i="2" s="1"/>
  <c r="P870" i="2"/>
  <c r="Q870" i="2" s="1"/>
  <c r="V870" i="2"/>
  <c r="W870" i="2" s="1"/>
  <c r="M870" i="2"/>
  <c r="N870" i="2" s="1"/>
  <c r="S870" i="2"/>
  <c r="T870" i="2" s="1"/>
  <c r="P866" i="2"/>
  <c r="Q866" i="2" s="1"/>
  <c r="V866" i="2"/>
  <c r="W866" i="2" s="1"/>
  <c r="S866" i="2"/>
  <c r="T866" i="2" s="1"/>
  <c r="M866" i="2"/>
  <c r="N866" i="2" s="1"/>
  <c r="P862" i="2"/>
  <c r="Q862" i="2" s="1"/>
  <c r="V862" i="2"/>
  <c r="W862" i="2" s="1"/>
  <c r="M862" i="2"/>
  <c r="N862" i="2" s="1"/>
  <c r="S862" i="2"/>
  <c r="T862" i="2" s="1"/>
  <c r="P858" i="2"/>
  <c r="Q858" i="2" s="1"/>
  <c r="V858" i="2"/>
  <c r="W858" i="2" s="1"/>
  <c r="S858" i="2"/>
  <c r="T858" i="2" s="1"/>
  <c r="M858" i="2"/>
  <c r="N858" i="2" s="1"/>
  <c r="P854" i="2"/>
  <c r="Q854" i="2" s="1"/>
  <c r="V854" i="2"/>
  <c r="W854" i="2" s="1"/>
  <c r="S854" i="2"/>
  <c r="T854" i="2" s="1"/>
  <c r="M854" i="2"/>
  <c r="N854" i="2" s="1"/>
  <c r="P850" i="2"/>
  <c r="Q850" i="2" s="1"/>
  <c r="V850" i="2"/>
  <c r="W850" i="2" s="1"/>
  <c r="S850" i="2"/>
  <c r="T850" i="2" s="1"/>
  <c r="M850" i="2"/>
  <c r="N850" i="2" s="1"/>
  <c r="P846" i="2"/>
  <c r="Q846" i="2" s="1"/>
  <c r="V846" i="2"/>
  <c r="W846" i="2" s="1"/>
  <c r="S846" i="2"/>
  <c r="T846" i="2" s="1"/>
  <c r="M846" i="2"/>
  <c r="N846" i="2" s="1"/>
  <c r="P842" i="2"/>
  <c r="Q842" i="2" s="1"/>
  <c r="V842" i="2"/>
  <c r="W842" i="2" s="1"/>
  <c r="S842" i="2"/>
  <c r="T842" i="2" s="1"/>
  <c r="M842" i="2"/>
  <c r="N842" i="2" s="1"/>
  <c r="P838" i="2"/>
  <c r="Q838" i="2" s="1"/>
  <c r="V838" i="2"/>
  <c r="W838" i="2" s="1"/>
  <c r="S838" i="2"/>
  <c r="T838" i="2" s="1"/>
  <c r="M838" i="2"/>
  <c r="N838" i="2" s="1"/>
  <c r="P834" i="2"/>
  <c r="Q834" i="2" s="1"/>
  <c r="V834" i="2"/>
  <c r="W834" i="2" s="1"/>
  <c r="S834" i="2"/>
  <c r="T834" i="2" s="1"/>
  <c r="M834" i="2"/>
  <c r="N834" i="2" s="1"/>
  <c r="P830" i="2"/>
  <c r="Q830" i="2" s="1"/>
  <c r="V830" i="2"/>
  <c r="W830" i="2" s="1"/>
  <c r="S830" i="2"/>
  <c r="T830" i="2" s="1"/>
  <c r="M830" i="2"/>
  <c r="N830" i="2" s="1"/>
  <c r="P826" i="2"/>
  <c r="Q826" i="2" s="1"/>
  <c r="V826" i="2"/>
  <c r="W826" i="2" s="1"/>
  <c r="S826" i="2"/>
  <c r="T826" i="2" s="1"/>
  <c r="M826" i="2"/>
  <c r="N826" i="2" s="1"/>
  <c r="P818" i="2"/>
  <c r="Q818" i="2" s="1"/>
  <c r="V818" i="2"/>
  <c r="W818" i="2" s="1"/>
  <c r="S818" i="2"/>
  <c r="T818" i="2" s="1"/>
  <c r="M818" i="2"/>
  <c r="N818" i="2" s="1"/>
  <c r="P814" i="2"/>
  <c r="Q814" i="2" s="1"/>
  <c r="V814" i="2"/>
  <c r="W814" i="2" s="1"/>
  <c r="S814" i="2"/>
  <c r="T814" i="2" s="1"/>
  <c r="M814" i="2"/>
  <c r="N814" i="2" s="1"/>
  <c r="P810" i="2"/>
  <c r="Q810" i="2" s="1"/>
  <c r="V810" i="2"/>
  <c r="W810" i="2" s="1"/>
  <c r="S810" i="2"/>
  <c r="T810" i="2" s="1"/>
  <c r="M810" i="2"/>
  <c r="N810" i="2" s="1"/>
  <c r="P806" i="2"/>
  <c r="Q806" i="2" s="1"/>
  <c r="V806" i="2"/>
  <c r="W806" i="2" s="1"/>
  <c r="S806" i="2"/>
  <c r="T806" i="2" s="1"/>
  <c r="M806" i="2"/>
  <c r="N806" i="2" s="1"/>
  <c r="P802" i="2"/>
  <c r="Q802" i="2" s="1"/>
  <c r="V802" i="2"/>
  <c r="W802" i="2" s="1"/>
  <c r="S802" i="2"/>
  <c r="T802" i="2" s="1"/>
  <c r="M802" i="2"/>
  <c r="N802" i="2" s="1"/>
  <c r="P798" i="2"/>
  <c r="Q798" i="2" s="1"/>
  <c r="V798" i="2"/>
  <c r="W798" i="2" s="1"/>
  <c r="S798" i="2"/>
  <c r="T798" i="2" s="1"/>
  <c r="M798" i="2"/>
  <c r="N798" i="2" s="1"/>
  <c r="P794" i="2"/>
  <c r="Q794" i="2" s="1"/>
  <c r="V794" i="2"/>
  <c r="W794" i="2" s="1"/>
  <c r="S794" i="2"/>
  <c r="T794" i="2" s="1"/>
  <c r="M794" i="2"/>
  <c r="N794" i="2" s="1"/>
  <c r="P790" i="2"/>
  <c r="Q790" i="2" s="1"/>
  <c r="V790" i="2"/>
  <c r="W790" i="2" s="1"/>
  <c r="S790" i="2"/>
  <c r="T790" i="2" s="1"/>
  <c r="M790" i="2"/>
  <c r="N790" i="2" s="1"/>
  <c r="P786" i="2"/>
  <c r="Q786" i="2" s="1"/>
  <c r="V786" i="2"/>
  <c r="W786" i="2" s="1"/>
  <c r="S786" i="2"/>
  <c r="T786" i="2" s="1"/>
  <c r="M786" i="2"/>
  <c r="N786" i="2" s="1"/>
  <c r="P782" i="2"/>
  <c r="Q782" i="2" s="1"/>
  <c r="V782" i="2"/>
  <c r="W782" i="2" s="1"/>
  <c r="S782" i="2"/>
  <c r="T782" i="2" s="1"/>
  <c r="M782" i="2"/>
  <c r="N782" i="2" s="1"/>
  <c r="P778" i="2"/>
  <c r="Q778" i="2" s="1"/>
  <c r="V778" i="2"/>
  <c r="W778" i="2" s="1"/>
  <c r="S778" i="2"/>
  <c r="T778" i="2" s="1"/>
  <c r="M778" i="2"/>
  <c r="N778" i="2" s="1"/>
  <c r="P770" i="2"/>
  <c r="Q770" i="2" s="1"/>
  <c r="V770" i="2"/>
  <c r="W770" i="2" s="1"/>
  <c r="S770" i="2"/>
  <c r="T770" i="2" s="1"/>
  <c r="M770" i="2"/>
  <c r="N770" i="2" s="1"/>
  <c r="P767" i="2"/>
  <c r="Q767" i="2" s="1"/>
  <c r="V767" i="2"/>
  <c r="W767" i="2" s="1"/>
  <c r="S767" i="2"/>
  <c r="T767" i="2" s="1"/>
  <c r="M767" i="2"/>
  <c r="N767" i="2" s="1"/>
  <c r="P763" i="2"/>
  <c r="Q763" i="2" s="1"/>
  <c r="V763" i="2"/>
  <c r="W763" i="2" s="1"/>
  <c r="S763" i="2"/>
  <c r="T763" i="2" s="1"/>
  <c r="M763" i="2"/>
  <c r="N763" i="2" s="1"/>
  <c r="P759" i="2"/>
  <c r="Q759" i="2" s="1"/>
  <c r="V759" i="2"/>
  <c r="W759" i="2" s="1"/>
  <c r="S759" i="2"/>
  <c r="T759" i="2" s="1"/>
  <c r="M759" i="2"/>
  <c r="N759" i="2" s="1"/>
  <c r="P755" i="2"/>
  <c r="Q755" i="2" s="1"/>
  <c r="V755" i="2"/>
  <c r="W755" i="2" s="1"/>
  <c r="S755" i="2"/>
  <c r="T755" i="2" s="1"/>
  <c r="M755" i="2"/>
  <c r="N755" i="2" s="1"/>
  <c r="P751" i="2"/>
  <c r="Q751" i="2" s="1"/>
  <c r="V751" i="2"/>
  <c r="W751" i="2" s="1"/>
  <c r="S751" i="2"/>
  <c r="T751" i="2" s="1"/>
  <c r="M751" i="2"/>
  <c r="N751" i="2" s="1"/>
  <c r="P747" i="2"/>
  <c r="Q747" i="2" s="1"/>
  <c r="V747" i="2"/>
  <c r="W747" i="2" s="1"/>
  <c r="S747" i="2"/>
  <c r="T747" i="2" s="1"/>
  <c r="M747" i="2"/>
  <c r="N747" i="2" s="1"/>
  <c r="P743" i="2"/>
  <c r="Q743" i="2" s="1"/>
  <c r="V743" i="2"/>
  <c r="W743" i="2" s="1"/>
  <c r="S743" i="2"/>
  <c r="T743" i="2" s="1"/>
  <c r="M743" i="2"/>
  <c r="N743" i="2" s="1"/>
  <c r="P739" i="2"/>
  <c r="Q739" i="2" s="1"/>
  <c r="V739" i="2"/>
  <c r="W739" i="2" s="1"/>
  <c r="S739" i="2"/>
  <c r="T739" i="2" s="1"/>
  <c r="M739" i="2"/>
  <c r="N739" i="2" s="1"/>
  <c r="P735" i="2"/>
  <c r="Q735" i="2" s="1"/>
  <c r="V735" i="2"/>
  <c r="W735" i="2" s="1"/>
  <c r="S735" i="2"/>
  <c r="T735" i="2" s="1"/>
  <c r="M735" i="2"/>
  <c r="N735" i="2" s="1"/>
  <c r="P732" i="2"/>
  <c r="Q732" i="2" s="1"/>
  <c r="V732" i="2"/>
  <c r="W732" i="2" s="1"/>
  <c r="S732" i="2"/>
  <c r="T732" i="2" s="1"/>
  <c r="M732" i="2"/>
  <c r="N732" i="2" s="1"/>
  <c r="P728" i="2"/>
  <c r="Q728" i="2" s="1"/>
  <c r="V728" i="2"/>
  <c r="W728" i="2" s="1"/>
  <c r="S728" i="2"/>
  <c r="T728" i="2" s="1"/>
  <c r="M728" i="2"/>
  <c r="N728" i="2" s="1"/>
  <c r="P724" i="2"/>
  <c r="Q724" i="2" s="1"/>
  <c r="V724" i="2"/>
  <c r="W724" i="2" s="1"/>
  <c r="S724" i="2"/>
  <c r="T724" i="2" s="1"/>
  <c r="M724" i="2"/>
  <c r="N724" i="2" s="1"/>
  <c r="P720" i="2"/>
  <c r="Q720" i="2" s="1"/>
  <c r="V720" i="2"/>
  <c r="W720" i="2" s="1"/>
  <c r="S720" i="2"/>
  <c r="T720" i="2" s="1"/>
  <c r="M720" i="2"/>
  <c r="N720" i="2" s="1"/>
  <c r="P716" i="2"/>
  <c r="Q716" i="2" s="1"/>
  <c r="V716" i="2"/>
  <c r="W716" i="2" s="1"/>
  <c r="S716" i="2"/>
  <c r="T716" i="2" s="1"/>
  <c r="M716" i="2"/>
  <c r="N716" i="2" s="1"/>
  <c r="P712" i="2"/>
  <c r="Q712" i="2" s="1"/>
  <c r="V712" i="2"/>
  <c r="W712" i="2" s="1"/>
  <c r="S712" i="2"/>
  <c r="T712" i="2" s="1"/>
  <c r="M712" i="2"/>
  <c r="N712" i="2" s="1"/>
  <c r="P708" i="2"/>
  <c r="Q708" i="2" s="1"/>
  <c r="V708" i="2"/>
  <c r="W708" i="2" s="1"/>
  <c r="S708" i="2"/>
  <c r="T708" i="2" s="1"/>
  <c r="M708" i="2"/>
  <c r="N708" i="2" s="1"/>
  <c r="P704" i="2"/>
  <c r="Q704" i="2" s="1"/>
  <c r="V704" i="2"/>
  <c r="W704" i="2" s="1"/>
  <c r="S704" i="2"/>
  <c r="T704" i="2" s="1"/>
  <c r="M704" i="2"/>
  <c r="N704" i="2" s="1"/>
  <c r="P700" i="2"/>
  <c r="Q700" i="2" s="1"/>
  <c r="V700" i="2"/>
  <c r="W700" i="2" s="1"/>
  <c r="S700" i="2"/>
  <c r="T700" i="2" s="1"/>
  <c r="M700" i="2"/>
  <c r="N700" i="2" s="1"/>
  <c r="P696" i="2"/>
  <c r="Q696" i="2" s="1"/>
  <c r="V696" i="2"/>
  <c r="W696" i="2" s="1"/>
  <c r="S696" i="2"/>
  <c r="T696" i="2" s="1"/>
  <c r="M696" i="2"/>
  <c r="N696" i="2" s="1"/>
  <c r="P692" i="2"/>
  <c r="Q692" i="2" s="1"/>
  <c r="V692" i="2"/>
  <c r="W692" i="2" s="1"/>
  <c r="S692" i="2"/>
  <c r="T692" i="2" s="1"/>
  <c r="M692" i="2"/>
  <c r="N692" i="2" s="1"/>
  <c r="V688" i="2"/>
  <c r="W688" i="2" s="1"/>
  <c r="M688" i="2"/>
  <c r="N688" i="2" s="1"/>
  <c r="S688" i="2"/>
  <c r="T688" i="2" s="1"/>
  <c r="P688" i="2"/>
  <c r="Q688" i="2" s="1"/>
  <c r="P672" i="2"/>
  <c r="Q672" i="2" s="1"/>
  <c r="V672" i="2"/>
  <c r="W672" i="2" s="1"/>
  <c r="M672" i="2"/>
  <c r="N672" i="2" s="1"/>
  <c r="S672" i="2"/>
  <c r="T672" i="2" s="1"/>
  <c r="P668" i="2"/>
  <c r="Q668" i="2" s="1"/>
  <c r="V668" i="2"/>
  <c r="W668" i="2" s="1"/>
  <c r="S668" i="2"/>
  <c r="T668" i="2" s="1"/>
  <c r="M668" i="2"/>
  <c r="N668" i="2" s="1"/>
  <c r="P664" i="2"/>
  <c r="Q664" i="2" s="1"/>
  <c r="S664" i="2"/>
  <c r="T664" i="2" s="1"/>
  <c r="M664" i="2"/>
  <c r="N664" i="2" s="1"/>
  <c r="V664" i="2"/>
  <c r="W664" i="2" s="1"/>
  <c r="P656" i="2"/>
  <c r="Q656" i="2" s="1"/>
  <c r="V656" i="2"/>
  <c r="W656" i="2" s="1"/>
  <c r="S656" i="2"/>
  <c r="T656" i="2" s="1"/>
  <c r="M656" i="2"/>
  <c r="N656" i="2" s="1"/>
  <c r="P652" i="2"/>
  <c r="Q652" i="2" s="1"/>
  <c r="V652" i="2"/>
  <c r="W652" i="2" s="1"/>
  <c r="M652" i="2"/>
  <c r="N652" i="2" s="1"/>
  <c r="S652" i="2"/>
  <c r="T652" i="2" s="1"/>
  <c r="P648" i="2"/>
  <c r="Q648" i="2" s="1"/>
  <c r="S648" i="2"/>
  <c r="T648" i="2" s="1"/>
  <c r="M648" i="2"/>
  <c r="N648" i="2" s="1"/>
  <c r="V648" i="2"/>
  <c r="W648" i="2" s="1"/>
  <c r="V644" i="2"/>
  <c r="W644" i="2" s="1"/>
  <c r="M644" i="2"/>
  <c r="N644" i="2" s="1"/>
  <c r="S644" i="2"/>
  <c r="T644" i="2" s="1"/>
  <c r="P644" i="2"/>
  <c r="Q644" i="2" s="1"/>
  <c r="P640" i="2"/>
  <c r="Q640" i="2" s="1"/>
  <c r="V640" i="2"/>
  <c r="W640" i="2" s="1"/>
  <c r="S640" i="2"/>
  <c r="T640" i="2" s="1"/>
  <c r="M640" i="2"/>
  <c r="N640" i="2" s="1"/>
  <c r="P636" i="2"/>
  <c r="Q636" i="2" s="1"/>
  <c r="M636" i="2"/>
  <c r="N636" i="2" s="1"/>
  <c r="V636" i="2"/>
  <c r="W636" i="2" s="1"/>
  <c r="S636" i="2"/>
  <c r="T636" i="2" s="1"/>
  <c r="P632" i="2"/>
  <c r="Q632" i="2" s="1"/>
  <c r="V632" i="2"/>
  <c r="W632" i="2" s="1"/>
  <c r="S632" i="2"/>
  <c r="T632" i="2" s="1"/>
  <c r="M632" i="2"/>
  <c r="N632" i="2" s="1"/>
  <c r="S628" i="2"/>
  <c r="T628" i="2" s="1"/>
  <c r="P628" i="2"/>
  <c r="Q628" i="2" s="1"/>
  <c r="V628" i="2"/>
  <c r="W628" i="2" s="1"/>
  <c r="M628" i="2"/>
  <c r="N628" i="2" s="1"/>
  <c r="P624" i="2"/>
  <c r="Q624" i="2" s="1"/>
  <c r="V624" i="2"/>
  <c r="W624" i="2" s="1"/>
  <c r="S624" i="2"/>
  <c r="T624" i="2" s="1"/>
  <c r="M624" i="2"/>
  <c r="N624" i="2" s="1"/>
  <c r="P620" i="2"/>
  <c r="Q620" i="2" s="1"/>
  <c r="V620" i="2"/>
  <c r="W620" i="2" s="1"/>
  <c r="M620" i="2"/>
  <c r="N620" i="2" s="1"/>
  <c r="S620" i="2"/>
  <c r="T620" i="2" s="1"/>
  <c r="P616" i="2"/>
  <c r="Q616" i="2" s="1"/>
  <c r="V616" i="2"/>
  <c r="W616" i="2" s="1"/>
  <c r="S616" i="2"/>
  <c r="T616" i="2" s="1"/>
  <c r="M616" i="2"/>
  <c r="N616" i="2" s="1"/>
  <c r="P612" i="2"/>
  <c r="Q612" i="2" s="1"/>
  <c r="V612" i="2"/>
  <c r="W612" i="2" s="1"/>
  <c r="S612" i="2"/>
  <c r="T612" i="2" s="1"/>
  <c r="M612" i="2"/>
  <c r="N612" i="2" s="1"/>
  <c r="V608" i="2"/>
  <c r="W608" i="2" s="1"/>
  <c r="M608" i="2"/>
  <c r="N608" i="2" s="1"/>
  <c r="S608" i="2"/>
  <c r="T608" i="2" s="1"/>
  <c r="P608" i="2"/>
  <c r="Q608" i="2" s="1"/>
  <c r="P604" i="2"/>
  <c r="Q604" i="2" s="1"/>
  <c r="S604" i="2"/>
  <c r="T604" i="2" s="1"/>
  <c r="M604" i="2"/>
  <c r="N604" i="2" s="1"/>
  <c r="V604" i="2"/>
  <c r="W604" i="2" s="1"/>
  <c r="P600" i="2"/>
  <c r="Q600" i="2" s="1"/>
  <c r="S600" i="2"/>
  <c r="T600" i="2" s="1"/>
  <c r="M600" i="2"/>
  <c r="N600" i="2" s="1"/>
  <c r="V600" i="2"/>
  <c r="W600" i="2" s="1"/>
  <c r="P596" i="2"/>
  <c r="Q596" i="2" s="1"/>
  <c r="S596" i="2"/>
  <c r="T596" i="2" s="1"/>
  <c r="V596" i="2"/>
  <c r="W596" i="2" s="1"/>
  <c r="M596" i="2"/>
  <c r="N596" i="2" s="1"/>
  <c r="P592" i="2"/>
  <c r="Q592" i="2" s="1"/>
  <c r="M592" i="2"/>
  <c r="N592" i="2" s="1"/>
  <c r="V592" i="2"/>
  <c r="W592" i="2" s="1"/>
  <c r="S592" i="2"/>
  <c r="T592" i="2" s="1"/>
  <c r="P588" i="2"/>
  <c r="Q588" i="2" s="1"/>
  <c r="V588" i="2"/>
  <c r="W588" i="2" s="1"/>
  <c r="S588" i="2"/>
  <c r="T588" i="2" s="1"/>
  <c r="M588" i="2"/>
  <c r="N588" i="2" s="1"/>
  <c r="S584" i="2"/>
  <c r="T584" i="2" s="1"/>
  <c r="M584" i="2"/>
  <c r="N584" i="2" s="1"/>
  <c r="V584" i="2"/>
  <c r="W584" i="2" s="1"/>
  <c r="P584" i="2"/>
  <c r="Q584" i="2" s="1"/>
  <c r="P580" i="2"/>
  <c r="Q580" i="2" s="1"/>
  <c r="V580" i="2"/>
  <c r="W580" i="2" s="1"/>
  <c r="M580" i="2"/>
  <c r="N580" i="2" s="1"/>
  <c r="S580" i="2"/>
  <c r="T580" i="2" s="1"/>
  <c r="P576" i="2"/>
  <c r="Q576" i="2" s="1"/>
  <c r="S576" i="2"/>
  <c r="T576" i="2" s="1"/>
  <c r="M576" i="2"/>
  <c r="N576" i="2" s="1"/>
  <c r="V576" i="2"/>
  <c r="W576" i="2" s="1"/>
  <c r="P572" i="2"/>
  <c r="Q572" i="2" s="1"/>
  <c r="S572" i="2"/>
  <c r="T572" i="2" s="1"/>
  <c r="M572" i="2"/>
  <c r="N572" i="2" s="1"/>
  <c r="V572" i="2"/>
  <c r="W572" i="2" s="1"/>
  <c r="P568" i="2"/>
  <c r="Q568" i="2" s="1"/>
  <c r="S568" i="2"/>
  <c r="T568" i="2" s="1"/>
  <c r="M568" i="2"/>
  <c r="N568" i="2" s="1"/>
  <c r="V568" i="2"/>
  <c r="W568" i="2" s="1"/>
  <c r="P564" i="2"/>
  <c r="Q564" i="2" s="1"/>
  <c r="V564" i="2"/>
  <c r="W564" i="2" s="1"/>
  <c r="S564" i="2"/>
  <c r="T564" i="2" s="1"/>
  <c r="M564" i="2"/>
  <c r="N564" i="2" s="1"/>
  <c r="P560" i="2"/>
  <c r="Q560" i="2" s="1"/>
  <c r="V560" i="2"/>
  <c r="W560" i="2" s="1"/>
  <c r="M560" i="2"/>
  <c r="N560" i="2" s="1"/>
  <c r="S560" i="2"/>
  <c r="T560" i="2" s="1"/>
  <c r="P556" i="2"/>
  <c r="Q556" i="2" s="1"/>
  <c r="V556" i="2"/>
  <c r="W556" i="2" s="1"/>
  <c r="S556" i="2"/>
  <c r="T556" i="2" s="1"/>
  <c r="M556" i="2"/>
  <c r="N556" i="2" s="1"/>
  <c r="P552" i="2"/>
  <c r="Q552" i="2" s="1"/>
  <c r="V552" i="2"/>
  <c r="W552" i="2" s="1"/>
  <c r="M552" i="2"/>
  <c r="N552" i="2" s="1"/>
  <c r="S552" i="2"/>
  <c r="T552" i="2" s="1"/>
  <c r="P548" i="2"/>
  <c r="Q548" i="2" s="1"/>
  <c r="V548" i="2"/>
  <c r="W548" i="2" s="1"/>
  <c r="S548" i="2"/>
  <c r="T548" i="2" s="1"/>
  <c r="M548" i="2"/>
  <c r="N548" i="2" s="1"/>
  <c r="P544" i="2"/>
  <c r="Q544" i="2" s="1"/>
  <c r="V544" i="2"/>
  <c r="W544" i="2" s="1"/>
  <c r="M544" i="2"/>
  <c r="N544" i="2" s="1"/>
  <c r="S544" i="2"/>
  <c r="T544" i="2" s="1"/>
  <c r="P540" i="2"/>
  <c r="Q540" i="2" s="1"/>
  <c r="M540" i="2"/>
  <c r="N540" i="2" s="1"/>
  <c r="V540" i="2"/>
  <c r="W540" i="2" s="1"/>
  <c r="S540" i="2"/>
  <c r="T540" i="2" s="1"/>
  <c r="P536" i="2"/>
  <c r="Q536" i="2" s="1"/>
  <c r="V536" i="2"/>
  <c r="W536" i="2" s="1"/>
  <c r="S536" i="2"/>
  <c r="T536" i="2" s="1"/>
  <c r="M536" i="2"/>
  <c r="N536" i="2" s="1"/>
  <c r="P532" i="2"/>
  <c r="Q532" i="2" s="1"/>
  <c r="M532" i="2"/>
  <c r="N532" i="2" s="1"/>
  <c r="V532" i="2"/>
  <c r="W532" i="2" s="1"/>
  <c r="S532" i="2"/>
  <c r="T532" i="2" s="1"/>
  <c r="P528" i="2"/>
  <c r="Q528" i="2" s="1"/>
  <c r="S528" i="2"/>
  <c r="T528" i="2" s="1"/>
  <c r="M528" i="2"/>
  <c r="N528" i="2" s="1"/>
  <c r="V528" i="2"/>
  <c r="W528" i="2" s="1"/>
  <c r="P524" i="2"/>
  <c r="Q524" i="2" s="1"/>
  <c r="V524" i="2"/>
  <c r="W524" i="2" s="1"/>
  <c r="M524" i="2"/>
  <c r="N524" i="2" s="1"/>
  <c r="S524" i="2"/>
  <c r="T524" i="2" s="1"/>
  <c r="P520" i="2"/>
  <c r="Q520" i="2" s="1"/>
  <c r="V520" i="2"/>
  <c r="W520" i="2" s="1"/>
  <c r="S520" i="2"/>
  <c r="T520" i="2" s="1"/>
  <c r="M520" i="2"/>
  <c r="N520" i="2" s="1"/>
  <c r="P516" i="2"/>
  <c r="Q516" i="2" s="1"/>
  <c r="V516" i="2"/>
  <c r="W516" i="2" s="1"/>
  <c r="S516" i="2"/>
  <c r="T516" i="2" s="1"/>
  <c r="M516" i="2"/>
  <c r="N516" i="2" s="1"/>
  <c r="P512" i="2"/>
  <c r="Q512" i="2" s="1"/>
  <c r="V512" i="2"/>
  <c r="W512" i="2" s="1"/>
  <c r="S512" i="2"/>
  <c r="T512" i="2" s="1"/>
  <c r="M512" i="2"/>
  <c r="N512" i="2" s="1"/>
  <c r="P508" i="2"/>
  <c r="Q508" i="2" s="1"/>
  <c r="V508" i="2"/>
  <c r="W508" i="2" s="1"/>
  <c r="S508" i="2"/>
  <c r="T508" i="2" s="1"/>
  <c r="M508" i="2"/>
  <c r="N508" i="2" s="1"/>
  <c r="P504" i="2"/>
  <c r="Q504" i="2" s="1"/>
  <c r="V504" i="2"/>
  <c r="W504" i="2" s="1"/>
  <c r="S504" i="2"/>
  <c r="T504" i="2" s="1"/>
  <c r="M504" i="2"/>
  <c r="N504" i="2" s="1"/>
  <c r="P500" i="2"/>
  <c r="Q500" i="2" s="1"/>
  <c r="V500" i="2"/>
  <c r="W500" i="2" s="1"/>
  <c r="S500" i="2"/>
  <c r="T500" i="2" s="1"/>
  <c r="M500" i="2"/>
  <c r="N500" i="2" s="1"/>
  <c r="P496" i="2"/>
  <c r="Q496" i="2" s="1"/>
  <c r="V496" i="2"/>
  <c r="W496" i="2" s="1"/>
  <c r="M496" i="2"/>
  <c r="N496" i="2" s="1"/>
  <c r="S496" i="2"/>
  <c r="T496" i="2" s="1"/>
  <c r="P492" i="2"/>
  <c r="Q492" i="2" s="1"/>
  <c r="S492" i="2"/>
  <c r="T492" i="2" s="1"/>
  <c r="M492" i="2"/>
  <c r="N492" i="2" s="1"/>
  <c r="V492" i="2"/>
  <c r="W492" i="2" s="1"/>
  <c r="P488" i="2"/>
  <c r="Q488" i="2" s="1"/>
  <c r="S488" i="2"/>
  <c r="T488" i="2" s="1"/>
  <c r="M488" i="2"/>
  <c r="N488" i="2" s="1"/>
  <c r="V488" i="2"/>
  <c r="W488" i="2" s="1"/>
  <c r="P484" i="2"/>
  <c r="Q484" i="2" s="1"/>
  <c r="S484" i="2"/>
  <c r="T484" i="2" s="1"/>
  <c r="M484" i="2"/>
  <c r="N484" i="2" s="1"/>
  <c r="V484" i="2"/>
  <c r="W484" i="2" s="1"/>
  <c r="P480" i="2"/>
  <c r="Q480" i="2" s="1"/>
  <c r="V480" i="2"/>
  <c r="W480" i="2" s="1"/>
  <c r="S480" i="2"/>
  <c r="T480" i="2" s="1"/>
  <c r="M480" i="2"/>
  <c r="N480" i="2" s="1"/>
  <c r="P476" i="2"/>
  <c r="Q476" i="2" s="1"/>
  <c r="V476" i="2"/>
  <c r="W476" i="2" s="1"/>
  <c r="S476" i="2"/>
  <c r="T476" i="2" s="1"/>
  <c r="M476" i="2"/>
  <c r="N476" i="2" s="1"/>
  <c r="P472" i="2"/>
  <c r="Q472" i="2" s="1"/>
  <c r="V472" i="2"/>
  <c r="W472" i="2" s="1"/>
  <c r="S472" i="2"/>
  <c r="T472" i="2" s="1"/>
  <c r="M472" i="2"/>
  <c r="N472" i="2" s="1"/>
  <c r="P468" i="2"/>
  <c r="Q468" i="2" s="1"/>
  <c r="V468" i="2"/>
  <c r="W468" i="2" s="1"/>
  <c r="S468" i="2"/>
  <c r="T468" i="2" s="1"/>
  <c r="M468" i="2"/>
  <c r="N468" i="2" s="1"/>
  <c r="P464" i="2"/>
  <c r="Q464" i="2" s="1"/>
  <c r="V464" i="2"/>
  <c r="W464" i="2" s="1"/>
  <c r="S464" i="2"/>
  <c r="T464" i="2" s="1"/>
  <c r="M464" i="2"/>
  <c r="N464" i="2" s="1"/>
  <c r="P460" i="2"/>
  <c r="Q460" i="2" s="1"/>
  <c r="V460" i="2"/>
  <c r="W460" i="2" s="1"/>
  <c r="S460" i="2"/>
  <c r="T460" i="2" s="1"/>
  <c r="M460" i="2"/>
  <c r="N460" i="2" s="1"/>
  <c r="P456" i="2"/>
  <c r="Q456" i="2" s="1"/>
  <c r="V456" i="2"/>
  <c r="W456" i="2" s="1"/>
  <c r="S456" i="2"/>
  <c r="T456" i="2" s="1"/>
  <c r="M456" i="2"/>
  <c r="N456" i="2" s="1"/>
  <c r="P452" i="2"/>
  <c r="Q452" i="2" s="1"/>
  <c r="V452" i="2"/>
  <c r="W452" i="2" s="1"/>
  <c r="S452" i="2"/>
  <c r="T452" i="2" s="1"/>
  <c r="M452" i="2"/>
  <c r="N452" i="2" s="1"/>
  <c r="P448" i="2"/>
  <c r="Q448" i="2" s="1"/>
  <c r="V448" i="2"/>
  <c r="W448" i="2" s="1"/>
  <c r="S448" i="2"/>
  <c r="T448" i="2" s="1"/>
  <c r="M448" i="2"/>
  <c r="N448" i="2" s="1"/>
  <c r="P444" i="2"/>
  <c r="Q444" i="2" s="1"/>
  <c r="V444" i="2"/>
  <c r="W444" i="2" s="1"/>
  <c r="S444" i="2"/>
  <c r="T444" i="2" s="1"/>
  <c r="M444" i="2"/>
  <c r="N444" i="2" s="1"/>
  <c r="P440" i="2"/>
  <c r="Q440" i="2" s="1"/>
  <c r="V440" i="2"/>
  <c r="W440" i="2" s="1"/>
  <c r="S440" i="2"/>
  <c r="T440" i="2" s="1"/>
  <c r="M440" i="2"/>
  <c r="N440" i="2" s="1"/>
  <c r="P436" i="2"/>
  <c r="Q436" i="2" s="1"/>
  <c r="V436" i="2"/>
  <c r="W436" i="2" s="1"/>
  <c r="S436" i="2"/>
  <c r="T436" i="2" s="1"/>
  <c r="M436" i="2"/>
  <c r="N436" i="2" s="1"/>
  <c r="P432" i="2"/>
  <c r="Q432" i="2" s="1"/>
  <c r="V432" i="2"/>
  <c r="W432" i="2" s="1"/>
  <c r="S432" i="2"/>
  <c r="T432" i="2" s="1"/>
  <c r="M432" i="2"/>
  <c r="N432" i="2" s="1"/>
  <c r="P424" i="2"/>
  <c r="Q424" i="2" s="1"/>
  <c r="V424" i="2"/>
  <c r="W424" i="2" s="1"/>
  <c r="S424" i="2"/>
  <c r="T424" i="2" s="1"/>
  <c r="M424" i="2"/>
  <c r="N424" i="2" s="1"/>
  <c r="P420" i="2"/>
  <c r="Q420" i="2" s="1"/>
  <c r="V420" i="2"/>
  <c r="W420" i="2" s="1"/>
  <c r="S420" i="2"/>
  <c r="T420" i="2" s="1"/>
  <c r="M420" i="2"/>
  <c r="N420" i="2" s="1"/>
  <c r="P416" i="2"/>
  <c r="Q416" i="2" s="1"/>
  <c r="V416" i="2"/>
  <c r="W416" i="2" s="1"/>
  <c r="S416" i="2"/>
  <c r="T416" i="2" s="1"/>
  <c r="M416" i="2"/>
  <c r="N416" i="2" s="1"/>
  <c r="P412" i="2"/>
  <c r="Q412" i="2" s="1"/>
  <c r="V412" i="2"/>
  <c r="W412" i="2" s="1"/>
  <c r="S412" i="2"/>
  <c r="T412" i="2" s="1"/>
  <c r="M412" i="2"/>
  <c r="N412" i="2" s="1"/>
  <c r="P408" i="2"/>
  <c r="Q408" i="2" s="1"/>
  <c r="V408" i="2"/>
  <c r="W408" i="2" s="1"/>
  <c r="S408" i="2"/>
  <c r="T408" i="2" s="1"/>
  <c r="M408" i="2"/>
  <c r="N408" i="2" s="1"/>
  <c r="P404" i="2"/>
  <c r="Q404" i="2" s="1"/>
  <c r="V404" i="2"/>
  <c r="W404" i="2" s="1"/>
  <c r="S404" i="2"/>
  <c r="T404" i="2" s="1"/>
  <c r="M404" i="2"/>
  <c r="N404" i="2" s="1"/>
  <c r="P397" i="2"/>
  <c r="Q397" i="2" s="1"/>
  <c r="V397" i="2"/>
  <c r="W397" i="2" s="1"/>
  <c r="S397" i="2"/>
  <c r="T397" i="2" s="1"/>
  <c r="M397" i="2"/>
  <c r="N397" i="2" s="1"/>
  <c r="S393" i="2"/>
  <c r="T393" i="2" s="1"/>
  <c r="P393" i="2"/>
  <c r="Q393" i="2" s="1"/>
  <c r="V393" i="2"/>
  <c r="W393" i="2" s="1"/>
  <c r="M393" i="2"/>
  <c r="N393" i="2" s="1"/>
  <c r="P389" i="2"/>
  <c r="Q389" i="2" s="1"/>
  <c r="S389" i="2"/>
  <c r="T389" i="2" s="1"/>
  <c r="M389" i="2"/>
  <c r="N389" i="2" s="1"/>
  <c r="V389" i="2"/>
  <c r="W389" i="2" s="1"/>
  <c r="P385" i="2"/>
  <c r="Q385" i="2" s="1"/>
  <c r="V385" i="2"/>
  <c r="W385" i="2" s="1"/>
  <c r="S385" i="2"/>
  <c r="T385" i="2" s="1"/>
  <c r="M385" i="2"/>
  <c r="N385" i="2" s="1"/>
  <c r="P377" i="2"/>
  <c r="Q377" i="2" s="1"/>
  <c r="S377" i="2"/>
  <c r="T377" i="2" s="1"/>
  <c r="M377" i="2"/>
  <c r="N377" i="2" s="1"/>
  <c r="V377" i="2"/>
  <c r="W377" i="2" s="1"/>
  <c r="P373" i="2"/>
  <c r="Q373" i="2" s="1"/>
  <c r="S373" i="2"/>
  <c r="T373" i="2" s="1"/>
  <c r="V373" i="2"/>
  <c r="W373" i="2" s="1"/>
  <c r="M373" i="2"/>
  <c r="N373" i="2" s="1"/>
  <c r="P369" i="2"/>
  <c r="Q369" i="2" s="1"/>
  <c r="V369" i="2"/>
  <c r="W369" i="2" s="1"/>
  <c r="S369" i="2"/>
  <c r="T369" i="2" s="1"/>
  <c r="M369" i="2"/>
  <c r="N369" i="2" s="1"/>
  <c r="P365" i="2"/>
  <c r="Q365" i="2" s="1"/>
  <c r="S365" i="2"/>
  <c r="T365" i="2" s="1"/>
  <c r="M365" i="2"/>
  <c r="N365" i="2" s="1"/>
  <c r="V365" i="2"/>
  <c r="W365" i="2" s="1"/>
  <c r="S361" i="2"/>
  <c r="T361" i="2" s="1"/>
  <c r="P361" i="2"/>
  <c r="Q361" i="2" s="1"/>
  <c r="V361" i="2"/>
  <c r="W361" i="2" s="1"/>
  <c r="M361" i="2"/>
  <c r="N361" i="2" s="1"/>
  <c r="V357" i="2"/>
  <c r="W357" i="2" s="1"/>
  <c r="P357" i="2"/>
  <c r="Q357" i="2" s="1"/>
  <c r="S357" i="2"/>
  <c r="T357" i="2" s="1"/>
  <c r="M357" i="2"/>
  <c r="N357" i="2" s="1"/>
  <c r="V349" i="2"/>
  <c r="W349" i="2" s="1"/>
  <c r="P349" i="2"/>
  <c r="Q349" i="2" s="1"/>
  <c r="S349" i="2"/>
  <c r="T349" i="2" s="1"/>
  <c r="M349" i="2"/>
  <c r="N349" i="2" s="1"/>
  <c r="V345" i="2"/>
  <c r="W345" i="2" s="1"/>
  <c r="P345" i="2"/>
  <c r="Q345" i="2" s="1"/>
  <c r="S345" i="2"/>
  <c r="T345" i="2" s="1"/>
  <c r="M345" i="2"/>
  <c r="N345" i="2" s="1"/>
  <c r="V341" i="2"/>
  <c r="W341" i="2" s="1"/>
  <c r="P341" i="2"/>
  <c r="Q341" i="2" s="1"/>
  <c r="S341" i="2"/>
  <c r="T341" i="2" s="1"/>
  <c r="M341" i="2"/>
  <c r="N341" i="2" s="1"/>
  <c r="S337" i="2"/>
  <c r="T337" i="2" s="1"/>
  <c r="V337" i="2"/>
  <c r="W337" i="2" s="1"/>
  <c r="P337" i="2"/>
  <c r="Q337" i="2" s="1"/>
  <c r="M337" i="2"/>
  <c r="N337" i="2" s="1"/>
  <c r="P333" i="2"/>
  <c r="Q333" i="2" s="1"/>
  <c r="V333" i="2"/>
  <c r="W333" i="2" s="1"/>
  <c r="S333" i="2"/>
  <c r="T333" i="2" s="1"/>
  <c r="M333" i="2"/>
  <c r="N333" i="2" s="1"/>
  <c r="V329" i="2"/>
  <c r="W329" i="2" s="1"/>
  <c r="S329" i="2"/>
  <c r="T329" i="2" s="1"/>
  <c r="P329" i="2"/>
  <c r="Q329" i="2" s="1"/>
  <c r="M329" i="2"/>
  <c r="N329" i="2" s="1"/>
  <c r="S325" i="2"/>
  <c r="T325" i="2" s="1"/>
  <c r="M325" i="2"/>
  <c r="N325" i="2" s="1"/>
  <c r="V325" i="2"/>
  <c r="W325" i="2" s="1"/>
  <c r="P325" i="2"/>
  <c r="Q325" i="2" s="1"/>
  <c r="P321" i="2"/>
  <c r="Q321" i="2" s="1"/>
  <c r="S321" i="2"/>
  <c r="T321" i="2" s="1"/>
  <c r="V321" i="2"/>
  <c r="W321" i="2" s="1"/>
  <c r="M321" i="2"/>
  <c r="N321" i="2" s="1"/>
  <c r="P317" i="2"/>
  <c r="Q317" i="2" s="1"/>
  <c r="V317" i="2"/>
  <c r="W317" i="2" s="1"/>
  <c r="S317" i="2"/>
  <c r="T317" i="2" s="1"/>
  <c r="M317" i="2"/>
  <c r="N317" i="2" s="1"/>
  <c r="P313" i="2"/>
  <c r="Q313" i="2" s="1"/>
  <c r="V313" i="2"/>
  <c r="W313" i="2" s="1"/>
  <c r="S313" i="2"/>
  <c r="T313" i="2" s="1"/>
  <c r="M313" i="2"/>
  <c r="N313" i="2" s="1"/>
  <c r="P309" i="2"/>
  <c r="Q309" i="2" s="1"/>
  <c r="V309" i="2"/>
  <c r="W309" i="2" s="1"/>
  <c r="S309" i="2"/>
  <c r="T309" i="2" s="1"/>
  <c r="M309" i="2"/>
  <c r="N309" i="2" s="1"/>
  <c r="P305" i="2"/>
  <c r="Q305" i="2" s="1"/>
  <c r="V305" i="2"/>
  <c r="W305" i="2" s="1"/>
  <c r="S305" i="2"/>
  <c r="T305" i="2" s="1"/>
  <c r="M305" i="2"/>
  <c r="N305" i="2" s="1"/>
  <c r="P301" i="2"/>
  <c r="Q301" i="2" s="1"/>
  <c r="V301" i="2"/>
  <c r="W301" i="2" s="1"/>
  <c r="S301" i="2"/>
  <c r="T301" i="2" s="1"/>
  <c r="M301" i="2"/>
  <c r="N301" i="2" s="1"/>
  <c r="P297" i="2"/>
  <c r="Q297" i="2" s="1"/>
  <c r="S297" i="2"/>
  <c r="T297" i="2" s="1"/>
  <c r="V297" i="2"/>
  <c r="W297" i="2" s="1"/>
  <c r="M297" i="2"/>
  <c r="N297" i="2" s="1"/>
  <c r="P293" i="2"/>
  <c r="Q293" i="2" s="1"/>
  <c r="V293" i="2"/>
  <c r="W293" i="2" s="1"/>
  <c r="S293" i="2"/>
  <c r="T293" i="2" s="1"/>
  <c r="M293" i="2"/>
  <c r="N293" i="2" s="1"/>
  <c r="P289" i="2"/>
  <c r="Q289" i="2" s="1"/>
  <c r="V289" i="2"/>
  <c r="W289" i="2" s="1"/>
  <c r="S289" i="2"/>
  <c r="T289" i="2" s="1"/>
  <c r="M289" i="2"/>
  <c r="N289" i="2" s="1"/>
  <c r="P285" i="2"/>
  <c r="Q285" i="2" s="1"/>
  <c r="V285" i="2"/>
  <c r="W285" i="2" s="1"/>
  <c r="S285" i="2"/>
  <c r="T285" i="2" s="1"/>
  <c r="M285" i="2"/>
  <c r="N285" i="2" s="1"/>
  <c r="P281" i="2"/>
  <c r="Q281" i="2" s="1"/>
  <c r="V281" i="2"/>
  <c r="W281" i="2" s="1"/>
  <c r="S281" i="2"/>
  <c r="T281" i="2" s="1"/>
  <c r="M281" i="2"/>
  <c r="N281" i="2" s="1"/>
  <c r="P277" i="2"/>
  <c r="Q277" i="2" s="1"/>
  <c r="V277" i="2"/>
  <c r="W277" i="2" s="1"/>
  <c r="S277" i="2"/>
  <c r="T277" i="2" s="1"/>
  <c r="M277" i="2"/>
  <c r="N277" i="2" s="1"/>
  <c r="P273" i="2"/>
  <c r="Q273" i="2" s="1"/>
  <c r="V273" i="2"/>
  <c r="W273" i="2" s="1"/>
  <c r="S273" i="2"/>
  <c r="T273" i="2" s="1"/>
  <c r="M273" i="2"/>
  <c r="N273" i="2" s="1"/>
  <c r="P269" i="2"/>
  <c r="Q269" i="2" s="1"/>
  <c r="V269" i="2"/>
  <c r="W269" i="2" s="1"/>
  <c r="S269" i="2"/>
  <c r="T269" i="2" s="1"/>
  <c r="M269" i="2"/>
  <c r="N269" i="2" s="1"/>
  <c r="P265" i="2"/>
  <c r="Q265" i="2" s="1"/>
  <c r="V265" i="2"/>
  <c r="W265" i="2" s="1"/>
  <c r="S265" i="2"/>
  <c r="T265" i="2" s="1"/>
  <c r="M265" i="2"/>
  <c r="N265" i="2" s="1"/>
  <c r="P261" i="2"/>
  <c r="Q261" i="2" s="1"/>
  <c r="V261" i="2"/>
  <c r="W261" i="2" s="1"/>
  <c r="S261" i="2"/>
  <c r="T261" i="2" s="1"/>
  <c r="M261" i="2"/>
  <c r="N261" i="2" s="1"/>
  <c r="P257" i="2"/>
  <c r="Q257" i="2" s="1"/>
  <c r="V257" i="2"/>
  <c r="W257" i="2" s="1"/>
  <c r="S257" i="2"/>
  <c r="T257" i="2" s="1"/>
  <c r="M257" i="2"/>
  <c r="N257" i="2" s="1"/>
  <c r="P253" i="2"/>
  <c r="Q253" i="2" s="1"/>
  <c r="V253" i="2"/>
  <c r="W253" i="2" s="1"/>
  <c r="S253" i="2"/>
  <c r="T253" i="2" s="1"/>
  <c r="M253" i="2"/>
  <c r="N253" i="2" s="1"/>
  <c r="P249" i="2"/>
  <c r="Q249" i="2" s="1"/>
  <c r="V249" i="2"/>
  <c r="W249" i="2" s="1"/>
  <c r="S249" i="2"/>
  <c r="T249" i="2" s="1"/>
  <c r="M249" i="2"/>
  <c r="N249" i="2" s="1"/>
  <c r="P245" i="2"/>
  <c r="Q245" i="2" s="1"/>
  <c r="V245" i="2"/>
  <c r="W245" i="2" s="1"/>
  <c r="S245" i="2"/>
  <c r="T245" i="2" s="1"/>
  <c r="M245" i="2"/>
  <c r="N245" i="2" s="1"/>
  <c r="P241" i="2"/>
  <c r="Q241" i="2" s="1"/>
  <c r="V241" i="2"/>
  <c r="W241" i="2" s="1"/>
  <c r="S241" i="2"/>
  <c r="T241" i="2" s="1"/>
  <c r="M241" i="2"/>
  <c r="N241" i="2" s="1"/>
  <c r="P237" i="2"/>
  <c r="Q237" i="2" s="1"/>
  <c r="V237" i="2"/>
  <c r="W237" i="2" s="1"/>
  <c r="S237" i="2"/>
  <c r="T237" i="2" s="1"/>
  <c r="M237" i="2"/>
  <c r="N237" i="2" s="1"/>
  <c r="P233" i="2"/>
  <c r="Q233" i="2" s="1"/>
  <c r="V233" i="2"/>
  <c r="W233" i="2" s="1"/>
  <c r="S233" i="2"/>
  <c r="T233" i="2" s="1"/>
  <c r="M233" i="2"/>
  <c r="N233" i="2" s="1"/>
  <c r="P229" i="2"/>
  <c r="Q229" i="2" s="1"/>
  <c r="V229" i="2"/>
  <c r="W229" i="2" s="1"/>
  <c r="S229" i="2"/>
  <c r="T229" i="2" s="1"/>
  <c r="M229" i="2"/>
  <c r="N229" i="2" s="1"/>
  <c r="P225" i="2"/>
  <c r="Q225" i="2" s="1"/>
  <c r="V225" i="2"/>
  <c r="W225" i="2" s="1"/>
  <c r="S225" i="2"/>
  <c r="T225" i="2" s="1"/>
  <c r="M225" i="2"/>
  <c r="N225" i="2" s="1"/>
  <c r="P221" i="2"/>
  <c r="Q221" i="2" s="1"/>
  <c r="V221" i="2"/>
  <c r="W221" i="2" s="1"/>
  <c r="S221" i="2"/>
  <c r="T221" i="2" s="1"/>
  <c r="M221" i="2"/>
  <c r="N221" i="2" s="1"/>
  <c r="P217" i="2"/>
  <c r="Q217" i="2" s="1"/>
  <c r="V217" i="2"/>
  <c r="W217" i="2" s="1"/>
  <c r="S217" i="2"/>
  <c r="T217" i="2" s="1"/>
  <c r="M217" i="2"/>
  <c r="N217" i="2" s="1"/>
  <c r="P213" i="2"/>
  <c r="Q213" i="2" s="1"/>
  <c r="V213" i="2"/>
  <c r="W213" i="2" s="1"/>
  <c r="S213" i="2"/>
  <c r="T213" i="2" s="1"/>
  <c r="M213" i="2"/>
  <c r="N213" i="2" s="1"/>
  <c r="P209" i="2"/>
  <c r="Q209" i="2" s="1"/>
  <c r="V209" i="2"/>
  <c r="W209" i="2" s="1"/>
  <c r="S209" i="2"/>
  <c r="T209" i="2" s="1"/>
  <c r="M209" i="2"/>
  <c r="N209" i="2" s="1"/>
  <c r="P205" i="2"/>
  <c r="Q205" i="2" s="1"/>
  <c r="V205" i="2"/>
  <c r="W205" i="2" s="1"/>
  <c r="S205" i="2"/>
  <c r="T205" i="2" s="1"/>
  <c r="M205" i="2"/>
  <c r="N205" i="2" s="1"/>
  <c r="P201" i="2"/>
  <c r="Q201" i="2" s="1"/>
  <c r="V201" i="2"/>
  <c r="W201" i="2" s="1"/>
  <c r="S201" i="2"/>
  <c r="T201" i="2" s="1"/>
  <c r="M201" i="2"/>
  <c r="N201" i="2" s="1"/>
  <c r="P197" i="2"/>
  <c r="Q197" i="2" s="1"/>
  <c r="V197" i="2"/>
  <c r="W197" i="2" s="1"/>
  <c r="S197" i="2"/>
  <c r="T197" i="2" s="1"/>
  <c r="M197" i="2"/>
  <c r="N197" i="2" s="1"/>
  <c r="P193" i="2"/>
  <c r="Q193" i="2" s="1"/>
  <c r="V193" i="2"/>
  <c r="W193" i="2" s="1"/>
  <c r="S193" i="2"/>
  <c r="T193" i="2" s="1"/>
  <c r="M193" i="2"/>
  <c r="N193" i="2" s="1"/>
  <c r="P189" i="2"/>
  <c r="Q189" i="2" s="1"/>
  <c r="V189" i="2"/>
  <c r="W189" i="2" s="1"/>
  <c r="S189" i="2"/>
  <c r="T189" i="2" s="1"/>
  <c r="M189" i="2"/>
  <c r="N189" i="2" s="1"/>
  <c r="P185" i="2"/>
  <c r="Q185" i="2" s="1"/>
  <c r="V185" i="2"/>
  <c r="W185" i="2" s="1"/>
  <c r="S185" i="2"/>
  <c r="T185" i="2" s="1"/>
  <c r="M185" i="2"/>
  <c r="N185" i="2" s="1"/>
  <c r="P181" i="2"/>
  <c r="Q181" i="2" s="1"/>
  <c r="V181" i="2"/>
  <c r="W181" i="2" s="1"/>
  <c r="S181" i="2"/>
  <c r="T181" i="2" s="1"/>
  <c r="M181" i="2"/>
  <c r="N181" i="2" s="1"/>
  <c r="P177" i="2"/>
  <c r="Q177" i="2" s="1"/>
  <c r="V177" i="2"/>
  <c r="W177" i="2" s="1"/>
  <c r="S177" i="2"/>
  <c r="T177" i="2" s="1"/>
  <c r="M177" i="2"/>
  <c r="N177" i="2" s="1"/>
  <c r="P173" i="2"/>
  <c r="Q173" i="2" s="1"/>
  <c r="V173" i="2"/>
  <c r="W173" i="2" s="1"/>
  <c r="S173" i="2"/>
  <c r="T173" i="2" s="1"/>
  <c r="M173" i="2"/>
  <c r="N173" i="2" s="1"/>
  <c r="P169" i="2"/>
  <c r="Q169" i="2" s="1"/>
  <c r="V169" i="2"/>
  <c r="W169" i="2" s="1"/>
  <c r="S169" i="2"/>
  <c r="T169" i="2" s="1"/>
  <c r="M169" i="2"/>
  <c r="N169" i="2" s="1"/>
  <c r="P165" i="2"/>
  <c r="Q165" i="2" s="1"/>
  <c r="V165" i="2"/>
  <c r="W165" i="2" s="1"/>
  <c r="S165" i="2"/>
  <c r="T165" i="2" s="1"/>
  <c r="M165" i="2"/>
  <c r="N165" i="2" s="1"/>
  <c r="P161" i="2"/>
  <c r="Q161" i="2" s="1"/>
  <c r="V161" i="2"/>
  <c r="W161" i="2" s="1"/>
  <c r="S161" i="2"/>
  <c r="T161" i="2" s="1"/>
  <c r="M161" i="2"/>
  <c r="N161" i="2" s="1"/>
  <c r="P157" i="2"/>
  <c r="Q157" i="2" s="1"/>
  <c r="V157" i="2"/>
  <c r="W157" i="2" s="1"/>
  <c r="S157" i="2"/>
  <c r="T157" i="2" s="1"/>
  <c r="M157" i="2"/>
  <c r="N157" i="2" s="1"/>
  <c r="P153" i="2"/>
  <c r="Q153" i="2" s="1"/>
  <c r="V153" i="2"/>
  <c r="W153" i="2" s="1"/>
  <c r="S153" i="2"/>
  <c r="T153" i="2" s="1"/>
  <c r="M153" i="2"/>
  <c r="N153" i="2" s="1"/>
  <c r="P149" i="2"/>
  <c r="Q149" i="2" s="1"/>
  <c r="V149" i="2"/>
  <c r="W149" i="2" s="1"/>
  <c r="S149" i="2"/>
  <c r="T149" i="2" s="1"/>
  <c r="M149" i="2"/>
  <c r="N149" i="2" s="1"/>
  <c r="P145" i="2"/>
  <c r="Q145" i="2" s="1"/>
  <c r="V145" i="2"/>
  <c r="W145" i="2" s="1"/>
  <c r="S145" i="2"/>
  <c r="T145" i="2" s="1"/>
  <c r="M145" i="2"/>
  <c r="N145" i="2" s="1"/>
  <c r="P141" i="2"/>
  <c r="Q141" i="2" s="1"/>
  <c r="V141" i="2"/>
  <c r="W141" i="2" s="1"/>
  <c r="S141" i="2"/>
  <c r="T141" i="2" s="1"/>
  <c r="M141" i="2"/>
  <c r="N141" i="2" s="1"/>
  <c r="P137" i="2"/>
  <c r="Q137" i="2" s="1"/>
  <c r="V137" i="2"/>
  <c r="W137" i="2" s="1"/>
  <c r="S137" i="2"/>
  <c r="T137" i="2" s="1"/>
  <c r="M137" i="2"/>
  <c r="N137" i="2" s="1"/>
  <c r="P133" i="2"/>
  <c r="Q133" i="2" s="1"/>
  <c r="V133" i="2"/>
  <c r="W133" i="2" s="1"/>
  <c r="S133" i="2"/>
  <c r="T133" i="2" s="1"/>
  <c r="M133" i="2"/>
  <c r="N133" i="2" s="1"/>
  <c r="P129" i="2"/>
  <c r="Q129" i="2" s="1"/>
  <c r="V129" i="2"/>
  <c r="W129" i="2" s="1"/>
  <c r="S129" i="2"/>
  <c r="T129" i="2" s="1"/>
  <c r="M129" i="2"/>
  <c r="N129" i="2" s="1"/>
  <c r="P125" i="2"/>
  <c r="Q125" i="2" s="1"/>
  <c r="V125" i="2"/>
  <c r="W125" i="2" s="1"/>
  <c r="S125" i="2"/>
  <c r="T125" i="2" s="1"/>
  <c r="M125" i="2"/>
  <c r="N125" i="2" s="1"/>
  <c r="P121" i="2"/>
  <c r="Q121" i="2" s="1"/>
  <c r="V121" i="2"/>
  <c r="W121" i="2" s="1"/>
  <c r="S121" i="2"/>
  <c r="T121" i="2" s="1"/>
  <c r="M121" i="2"/>
  <c r="N121" i="2" s="1"/>
  <c r="P117" i="2"/>
  <c r="Q117" i="2" s="1"/>
  <c r="V117" i="2"/>
  <c r="W117" i="2" s="1"/>
  <c r="S117" i="2"/>
  <c r="T117" i="2" s="1"/>
  <c r="M117" i="2"/>
  <c r="N117" i="2" s="1"/>
  <c r="P113" i="2"/>
  <c r="Q113" i="2" s="1"/>
  <c r="V113" i="2"/>
  <c r="W113" i="2" s="1"/>
  <c r="S113" i="2"/>
  <c r="T113" i="2" s="1"/>
  <c r="M113" i="2"/>
  <c r="N113" i="2" s="1"/>
  <c r="P109" i="2"/>
  <c r="Q109" i="2" s="1"/>
  <c r="V109" i="2"/>
  <c r="W109" i="2" s="1"/>
  <c r="S109" i="2"/>
  <c r="T109" i="2" s="1"/>
  <c r="M109" i="2"/>
  <c r="N109" i="2" s="1"/>
  <c r="P105" i="2"/>
  <c r="Q105" i="2" s="1"/>
  <c r="V105" i="2"/>
  <c r="W105" i="2" s="1"/>
  <c r="S105" i="2"/>
  <c r="T105" i="2" s="1"/>
  <c r="M105" i="2"/>
  <c r="N105" i="2" s="1"/>
  <c r="P101" i="2"/>
  <c r="Q101" i="2" s="1"/>
  <c r="V101" i="2"/>
  <c r="W101" i="2" s="1"/>
  <c r="S101" i="2"/>
  <c r="T101" i="2" s="1"/>
  <c r="M101" i="2"/>
  <c r="N101" i="2" s="1"/>
  <c r="P97" i="2"/>
  <c r="Q97" i="2" s="1"/>
  <c r="V97" i="2"/>
  <c r="W97" i="2" s="1"/>
  <c r="S97" i="2"/>
  <c r="T97" i="2" s="1"/>
  <c r="M97" i="2"/>
  <c r="N97" i="2" s="1"/>
  <c r="P93" i="2"/>
  <c r="Q93" i="2" s="1"/>
  <c r="V93" i="2"/>
  <c r="W93" i="2" s="1"/>
  <c r="S93" i="2"/>
  <c r="T93" i="2" s="1"/>
  <c r="M93" i="2"/>
  <c r="N93" i="2" s="1"/>
  <c r="P89" i="2"/>
  <c r="Q89" i="2" s="1"/>
  <c r="V89" i="2"/>
  <c r="W89" i="2" s="1"/>
  <c r="S89" i="2"/>
  <c r="T89" i="2" s="1"/>
  <c r="M89" i="2"/>
  <c r="N89" i="2" s="1"/>
  <c r="P85" i="2"/>
  <c r="Q85" i="2" s="1"/>
  <c r="V85" i="2"/>
  <c r="W85" i="2" s="1"/>
  <c r="S85" i="2"/>
  <c r="T85" i="2" s="1"/>
  <c r="M85" i="2"/>
  <c r="N85" i="2" s="1"/>
  <c r="P81" i="2"/>
  <c r="Q81" i="2" s="1"/>
  <c r="V81" i="2"/>
  <c r="W81" i="2" s="1"/>
  <c r="S81" i="2"/>
  <c r="T81" i="2" s="1"/>
  <c r="M81" i="2"/>
  <c r="N81" i="2" s="1"/>
  <c r="P77" i="2"/>
  <c r="Q77" i="2" s="1"/>
  <c r="V77" i="2"/>
  <c r="W77" i="2" s="1"/>
  <c r="S77" i="2"/>
  <c r="T77" i="2" s="1"/>
  <c r="M77" i="2"/>
  <c r="N77" i="2" s="1"/>
  <c r="P73" i="2"/>
  <c r="Q73" i="2" s="1"/>
  <c r="V73" i="2"/>
  <c r="W73" i="2" s="1"/>
  <c r="S73" i="2"/>
  <c r="T73" i="2" s="1"/>
  <c r="M73" i="2"/>
  <c r="N73" i="2" s="1"/>
  <c r="P69" i="2"/>
  <c r="Q69" i="2" s="1"/>
  <c r="V69" i="2"/>
  <c r="W69" i="2" s="1"/>
  <c r="S69" i="2"/>
  <c r="T69" i="2" s="1"/>
  <c r="M69" i="2"/>
  <c r="N69" i="2" s="1"/>
  <c r="V65" i="2"/>
  <c r="W65" i="2" s="1"/>
  <c r="P65" i="2"/>
  <c r="Q65" i="2" s="1"/>
  <c r="S65" i="2"/>
  <c r="T65" i="2" s="1"/>
  <c r="M65" i="2"/>
  <c r="N65" i="2" s="1"/>
  <c r="P61" i="2"/>
  <c r="Q61" i="2" s="1"/>
  <c r="V61" i="2"/>
  <c r="W61" i="2" s="1"/>
  <c r="S61" i="2"/>
  <c r="T61" i="2" s="1"/>
  <c r="M61" i="2"/>
  <c r="N61" i="2" s="1"/>
  <c r="V57" i="2"/>
  <c r="W57" i="2" s="1"/>
  <c r="P57" i="2"/>
  <c r="Q57" i="2" s="1"/>
  <c r="S57" i="2"/>
  <c r="T57" i="2" s="1"/>
  <c r="M57" i="2"/>
  <c r="N57" i="2" s="1"/>
  <c r="P53" i="2"/>
  <c r="Q53" i="2" s="1"/>
  <c r="V53" i="2"/>
  <c r="W53" i="2" s="1"/>
  <c r="S53" i="2"/>
  <c r="T53" i="2" s="1"/>
  <c r="M53" i="2"/>
  <c r="N53" i="2" s="1"/>
  <c r="P49" i="2"/>
  <c r="Q49" i="2" s="1"/>
  <c r="V49" i="2"/>
  <c r="W49" i="2" s="1"/>
  <c r="S49" i="2"/>
  <c r="T49" i="2" s="1"/>
  <c r="M49" i="2"/>
  <c r="N49" i="2" s="1"/>
  <c r="P45" i="2"/>
  <c r="Q45" i="2" s="1"/>
  <c r="V45" i="2"/>
  <c r="W45" i="2" s="1"/>
  <c r="S45" i="2"/>
  <c r="T45" i="2" s="1"/>
  <c r="M45" i="2"/>
  <c r="N45" i="2" s="1"/>
  <c r="P41" i="2"/>
  <c r="Q41" i="2" s="1"/>
  <c r="V41" i="2"/>
  <c r="W41" i="2" s="1"/>
  <c r="S41" i="2"/>
  <c r="T41" i="2" s="1"/>
  <c r="M41" i="2"/>
  <c r="N41" i="2" s="1"/>
  <c r="P37" i="2"/>
  <c r="Q37" i="2" s="1"/>
  <c r="V37" i="2"/>
  <c r="W37" i="2" s="1"/>
  <c r="S37" i="2"/>
  <c r="T37" i="2" s="1"/>
  <c r="M37" i="2"/>
  <c r="N37" i="2" s="1"/>
  <c r="P33" i="2"/>
  <c r="Q33" i="2" s="1"/>
  <c r="V33" i="2"/>
  <c r="W33" i="2" s="1"/>
  <c r="S33" i="2"/>
  <c r="T33" i="2" s="1"/>
  <c r="M33" i="2"/>
  <c r="N33" i="2" s="1"/>
  <c r="P29" i="2"/>
  <c r="Q29" i="2" s="1"/>
  <c r="V29" i="2"/>
  <c r="W29" i="2" s="1"/>
  <c r="S29" i="2"/>
  <c r="T29" i="2" s="1"/>
  <c r="M29" i="2"/>
  <c r="N29" i="2" s="1"/>
  <c r="P25" i="2"/>
  <c r="Q25" i="2" s="1"/>
  <c r="V25" i="2"/>
  <c r="W25" i="2" s="1"/>
  <c r="S25" i="2"/>
  <c r="T25" i="2" s="1"/>
  <c r="M25" i="2"/>
  <c r="N25" i="2" s="1"/>
  <c r="P21" i="2"/>
  <c r="Q21" i="2" s="1"/>
  <c r="V21" i="2"/>
  <c r="W21" i="2" s="1"/>
  <c r="S21" i="2"/>
  <c r="T21" i="2" s="1"/>
  <c r="M21" i="2"/>
  <c r="N21" i="2" s="1"/>
  <c r="K3344" i="2"/>
  <c r="K3534" i="2"/>
  <c r="H3580" i="2"/>
  <c r="H3576" i="2"/>
  <c r="H3572" i="2"/>
  <c r="H3568" i="2"/>
  <c r="H3556" i="2"/>
  <c r="H3344" i="2"/>
  <c r="J3580" i="2"/>
  <c r="K3580" i="2" s="1"/>
  <c r="J3576" i="2"/>
  <c r="K3576" i="2" s="1"/>
  <c r="J3572" i="2"/>
  <c r="K3572" i="2" s="1"/>
  <c r="J3568" i="2"/>
  <c r="K3568" i="2" s="1"/>
  <c r="J3556" i="2"/>
  <c r="K3556" i="2" s="1"/>
  <c r="P3313" i="2"/>
  <c r="Q3313" i="2" s="1"/>
  <c r="V3313" i="2"/>
  <c r="W3313" i="2" s="1"/>
  <c r="S3313" i="2"/>
  <c r="T3313" i="2" s="1"/>
  <c r="M3313" i="2"/>
  <c r="N3313" i="2" s="1"/>
  <c r="P3309" i="2"/>
  <c r="Q3309" i="2" s="1"/>
  <c r="S3309" i="2"/>
  <c r="T3309" i="2" s="1"/>
  <c r="V3309" i="2"/>
  <c r="W3309" i="2" s="1"/>
  <c r="M3309" i="2"/>
  <c r="N3309" i="2" s="1"/>
  <c r="P3305" i="2"/>
  <c r="Q3305" i="2" s="1"/>
  <c r="V3305" i="2"/>
  <c r="W3305" i="2" s="1"/>
  <c r="S3305" i="2"/>
  <c r="T3305" i="2" s="1"/>
  <c r="M3305" i="2"/>
  <c r="N3305" i="2" s="1"/>
  <c r="P3301" i="2"/>
  <c r="Q3301" i="2" s="1"/>
  <c r="V3301" i="2"/>
  <c r="W3301" i="2" s="1"/>
  <c r="S3301" i="2"/>
  <c r="T3301" i="2" s="1"/>
  <c r="M3301" i="2"/>
  <c r="N3301" i="2" s="1"/>
  <c r="P3297" i="2"/>
  <c r="Q3297" i="2" s="1"/>
  <c r="V3297" i="2"/>
  <c r="W3297" i="2" s="1"/>
  <c r="S3297" i="2"/>
  <c r="T3297" i="2" s="1"/>
  <c r="M3297" i="2"/>
  <c r="N3297" i="2" s="1"/>
  <c r="P3293" i="2"/>
  <c r="Q3293" i="2" s="1"/>
  <c r="V3293" i="2"/>
  <c r="W3293" i="2" s="1"/>
  <c r="S3293" i="2"/>
  <c r="T3293" i="2" s="1"/>
  <c r="M3293" i="2"/>
  <c r="N3293" i="2" s="1"/>
  <c r="P3277" i="2"/>
  <c r="Q3277" i="2" s="1"/>
  <c r="V3277" i="2"/>
  <c r="W3277" i="2" s="1"/>
  <c r="S3277" i="2"/>
  <c r="T3277" i="2" s="1"/>
  <c r="M3277" i="2"/>
  <c r="N3277" i="2" s="1"/>
  <c r="P3273" i="2"/>
  <c r="Q3273" i="2" s="1"/>
  <c r="V3273" i="2"/>
  <c r="W3273" i="2" s="1"/>
  <c r="S3273" i="2"/>
  <c r="T3273" i="2" s="1"/>
  <c r="M3273" i="2"/>
  <c r="N3273" i="2" s="1"/>
  <c r="P3123" i="2"/>
  <c r="Q3123" i="2" s="1"/>
  <c r="V3123" i="2"/>
  <c r="W3123" i="2" s="1"/>
  <c r="S3123" i="2"/>
  <c r="T3123" i="2" s="1"/>
  <c r="M3123" i="2"/>
  <c r="N3123" i="2" s="1"/>
  <c r="P3119" i="2"/>
  <c r="Q3119" i="2" s="1"/>
  <c r="V3119" i="2"/>
  <c r="W3119" i="2" s="1"/>
  <c r="S3119" i="2"/>
  <c r="T3119" i="2" s="1"/>
  <c r="M3119" i="2"/>
  <c r="N3119" i="2" s="1"/>
  <c r="P3115" i="2"/>
  <c r="Q3115" i="2" s="1"/>
  <c r="V3115" i="2"/>
  <c r="W3115" i="2" s="1"/>
  <c r="S3115" i="2"/>
  <c r="T3115" i="2" s="1"/>
  <c r="M3115" i="2"/>
  <c r="N3115" i="2" s="1"/>
  <c r="P3111" i="2"/>
  <c r="Q3111" i="2" s="1"/>
  <c r="V3111" i="2"/>
  <c r="W3111" i="2" s="1"/>
  <c r="S3111" i="2"/>
  <c r="T3111" i="2" s="1"/>
  <c r="M3111" i="2"/>
  <c r="N3111" i="2" s="1"/>
  <c r="P3109" i="2"/>
  <c r="Q3109" i="2" s="1"/>
  <c r="V3109" i="2"/>
  <c r="W3109" i="2" s="1"/>
  <c r="S3109" i="2"/>
  <c r="T3109" i="2" s="1"/>
  <c r="M3109" i="2"/>
  <c r="N3109" i="2" s="1"/>
  <c r="P3101" i="2"/>
  <c r="Q3101" i="2" s="1"/>
  <c r="S3101" i="2"/>
  <c r="T3101" i="2" s="1"/>
  <c r="V3101" i="2"/>
  <c r="W3101" i="2" s="1"/>
  <c r="M3101" i="2"/>
  <c r="N3101" i="2" s="1"/>
  <c r="P3098" i="2"/>
  <c r="Q3098" i="2" s="1"/>
  <c r="V3098" i="2"/>
  <c r="W3098" i="2" s="1"/>
  <c r="S3098" i="2"/>
  <c r="T3098" i="2" s="1"/>
  <c r="M3098" i="2"/>
  <c r="N3098" i="2" s="1"/>
  <c r="P3094" i="2"/>
  <c r="Q3094" i="2" s="1"/>
  <c r="V3094" i="2"/>
  <c r="W3094" i="2" s="1"/>
  <c r="S3094" i="2"/>
  <c r="T3094" i="2" s="1"/>
  <c r="M3094" i="2"/>
  <c r="N3094" i="2" s="1"/>
  <c r="P3090" i="2"/>
  <c r="Q3090" i="2" s="1"/>
  <c r="V3090" i="2"/>
  <c r="W3090" i="2" s="1"/>
  <c r="S3090" i="2"/>
  <c r="T3090" i="2" s="1"/>
  <c r="M3090" i="2"/>
  <c r="N3090" i="2" s="1"/>
  <c r="P3086" i="2"/>
  <c r="Q3086" i="2" s="1"/>
  <c r="V3086" i="2"/>
  <c r="W3086" i="2" s="1"/>
  <c r="S3086" i="2"/>
  <c r="T3086" i="2" s="1"/>
  <c r="M3086" i="2"/>
  <c r="N3086" i="2" s="1"/>
  <c r="P3082" i="2"/>
  <c r="Q3082" i="2" s="1"/>
  <c r="S3082" i="2"/>
  <c r="T3082" i="2" s="1"/>
  <c r="V3082" i="2"/>
  <c r="W3082" i="2" s="1"/>
  <c r="M3082" i="2"/>
  <c r="N3082" i="2" s="1"/>
  <c r="P3079" i="2"/>
  <c r="Q3079" i="2" s="1"/>
  <c r="S3079" i="2"/>
  <c r="T3079" i="2" s="1"/>
  <c r="M3079" i="2"/>
  <c r="N3079" i="2" s="1"/>
  <c r="V3079" i="2"/>
  <c r="W3079" i="2" s="1"/>
  <c r="P3075" i="2"/>
  <c r="Q3075" i="2" s="1"/>
  <c r="V3075" i="2"/>
  <c r="W3075" i="2" s="1"/>
  <c r="S3075" i="2"/>
  <c r="T3075" i="2" s="1"/>
  <c r="M3075" i="2"/>
  <c r="N3075" i="2" s="1"/>
  <c r="P3071" i="2"/>
  <c r="Q3071" i="2" s="1"/>
  <c r="V3071" i="2"/>
  <c r="W3071" i="2" s="1"/>
  <c r="S3071" i="2"/>
  <c r="T3071" i="2" s="1"/>
  <c r="M3071" i="2"/>
  <c r="N3071" i="2" s="1"/>
  <c r="P3064" i="2"/>
  <c r="Q3064" i="2" s="1"/>
  <c r="V3064" i="2"/>
  <c r="W3064" i="2" s="1"/>
  <c r="S3064" i="2"/>
  <c r="T3064" i="2" s="1"/>
  <c r="M3064" i="2"/>
  <c r="N3064" i="2" s="1"/>
  <c r="P3056" i="2"/>
  <c r="Q3056" i="2" s="1"/>
  <c r="V3056" i="2"/>
  <c r="W3056" i="2" s="1"/>
  <c r="S3056" i="2"/>
  <c r="T3056" i="2" s="1"/>
  <c r="M3056" i="2"/>
  <c r="N3056" i="2" s="1"/>
  <c r="P3053" i="2"/>
  <c r="Q3053" i="2" s="1"/>
  <c r="V3053" i="2"/>
  <c r="W3053" i="2" s="1"/>
  <c r="S3053" i="2"/>
  <c r="T3053" i="2" s="1"/>
  <c r="M3053" i="2"/>
  <c r="N3053" i="2" s="1"/>
  <c r="P3049" i="2"/>
  <c r="Q3049" i="2" s="1"/>
  <c r="V3049" i="2"/>
  <c r="W3049" i="2" s="1"/>
  <c r="S3049" i="2"/>
  <c r="T3049" i="2" s="1"/>
  <c r="M3049" i="2"/>
  <c r="N3049" i="2" s="1"/>
  <c r="P3045" i="2"/>
  <c r="Q3045" i="2" s="1"/>
  <c r="S3045" i="2"/>
  <c r="T3045" i="2" s="1"/>
  <c r="M3045" i="2"/>
  <c r="N3045" i="2" s="1"/>
  <c r="V3045" i="2"/>
  <c r="W3045" i="2" s="1"/>
  <c r="P3038" i="2"/>
  <c r="Q3038" i="2" s="1"/>
  <c r="V3038" i="2"/>
  <c r="W3038" i="2" s="1"/>
  <c r="S3038" i="2"/>
  <c r="T3038" i="2" s="1"/>
  <c r="M3038" i="2"/>
  <c r="N3038" i="2" s="1"/>
  <c r="P3034" i="2"/>
  <c r="Q3034" i="2" s="1"/>
  <c r="V3034" i="2"/>
  <c r="W3034" i="2" s="1"/>
  <c r="S3034" i="2"/>
  <c r="T3034" i="2" s="1"/>
  <c r="M3034" i="2"/>
  <c r="N3034" i="2" s="1"/>
  <c r="P3031" i="2"/>
  <c r="Q3031" i="2" s="1"/>
  <c r="S3031" i="2"/>
  <c r="T3031" i="2" s="1"/>
  <c r="V3031" i="2"/>
  <c r="W3031" i="2" s="1"/>
  <c r="M3031" i="2"/>
  <c r="N3031" i="2" s="1"/>
  <c r="P3027" i="2"/>
  <c r="Q3027" i="2" s="1"/>
  <c r="V3027" i="2"/>
  <c r="W3027" i="2" s="1"/>
  <c r="S3027" i="2"/>
  <c r="T3027" i="2" s="1"/>
  <c r="M3027" i="2"/>
  <c r="N3027" i="2" s="1"/>
  <c r="P3020" i="2"/>
  <c r="Q3020" i="2" s="1"/>
  <c r="V3020" i="2"/>
  <c r="W3020" i="2" s="1"/>
  <c r="S3020" i="2"/>
  <c r="T3020" i="2" s="1"/>
  <c r="M3020" i="2"/>
  <c r="N3020" i="2" s="1"/>
  <c r="P3013" i="2"/>
  <c r="Q3013" i="2" s="1"/>
  <c r="S3013" i="2"/>
  <c r="T3013" i="2" s="1"/>
  <c r="V3013" i="2"/>
  <c r="W3013" i="2" s="1"/>
  <c r="M3013" i="2"/>
  <c r="N3013" i="2" s="1"/>
  <c r="P3009" i="2"/>
  <c r="Q3009" i="2" s="1"/>
  <c r="S3009" i="2"/>
  <c r="T3009" i="2" s="1"/>
  <c r="V3009" i="2"/>
  <c r="W3009" i="2" s="1"/>
  <c r="M3009" i="2"/>
  <c r="N3009" i="2" s="1"/>
  <c r="P3005" i="2"/>
  <c r="Q3005" i="2" s="1"/>
  <c r="S3005" i="2"/>
  <c r="T3005" i="2" s="1"/>
  <c r="V3005" i="2"/>
  <c r="W3005" i="2" s="1"/>
  <c r="M3005" i="2"/>
  <c r="N3005" i="2" s="1"/>
  <c r="P3001" i="2"/>
  <c r="Q3001" i="2" s="1"/>
  <c r="S3001" i="2"/>
  <c r="T3001" i="2" s="1"/>
  <c r="M3001" i="2"/>
  <c r="N3001" i="2" s="1"/>
  <c r="V3001" i="2"/>
  <c r="W3001" i="2" s="1"/>
  <c r="P2997" i="2"/>
  <c r="Q2997" i="2" s="1"/>
  <c r="S2997" i="2"/>
  <c r="T2997" i="2" s="1"/>
  <c r="V2997" i="2"/>
  <c r="W2997" i="2" s="1"/>
  <c r="M2997" i="2"/>
  <c r="N2997" i="2" s="1"/>
  <c r="P2993" i="2"/>
  <c r="Q2993" i="2" s="1"/>
  <c r="S2993" i="2"/>
  <c r="T2993" i="2" s="1"/>
  <c r="V2993" i="2"/>
  <c r="W2993" i="2" s="1"/>
  <c r="M2993" i="2"/>
  <c r="N2993" i="2" s="1"/>
  <c r="P2987" i="2"/>
  <c r="Q2987" i="2" s="1"/>
  <c r="V2987" i="2"/>
  <c r="W2987" i="2" s="1"/>
  <c r="S2987" i="2"/>
  <c r="T2987" i="2" s="1"/>
  <c r="M2987" i="2"/>
  <c r="N2987" i="2" s="1"/>
  <c r="P2983" i="2"/>
  <c r="Q2983" i="2" s="1"/>
  <c r="V2983" i="2"/>
  <c r="W2983" i="2" s="1"/>
  <c r="S2983" i="2"/>
  <c r="T2983" i="2" s="1"/>
  <c r="M2983" i="2"/>
  <c r="N2983" i="2" s="1"/>
  <c r="P2979" i="2"/>
  <c r="Q2979" i="2" s="1"/>
  <c r="S2979" i="2"/>
  <c r="T2979" i="2" s="1"/>
  <c r="V2979" i="2"/>
  <c r="W2979" i="2" s="1"/>
  <c r="M2979" i="2"/>
  <c r="N2979" i="2" s="1"/>
  <c r="P2975" i="2"/>
  <c r="Q2975" i="2" s="1"/>
  <c r="V2975" i="2"/>
  <c r="W2975" i="2" s="1"/>
  <c r="S2975" i="2"/>
  <c r="T2975" i="2" s="1"/>
  <c r="M2975" i="2"/>
  <c r="N2975" i="2" s="1"/>
  <c r="P2971" i="2"/>
  <c r="Q2971" i="2" s="1"/>
  <c r="V2971" i="2"/>
  <c r="W2971" i="2" s="1"/>
  <c r="S2971" i="2"/>
  <c r="T2971" i="2" s="1"/>
  <c r="M2971" i="2"/>
  <c r="N2971" i="2" s="1"/>
  <c r="P2967" i="2"/>
  <c r="Q2967" i="2" s="1"/>
  <c r="S2967" i="2"/>
  <c r="T2967" i="2" s="1"/>
  <c r="V2967" i="2"/>
  <c r="W2967" i="2" s="1"/>
  <c r="M2967" i="2"/>
  <c r="N2967" i="2" s="1"/>
  <c r="P2963" i="2"/>
  <c r="Q2963" i="2" s="1"/>
  <c r="S2963" i="2"/>
  <c r="T2963" i="2" s="1"/>
  <c r="V2963" i="2"/>
  <c r="W2963" i="2" s="1"/>
  <c r="M2963" i="2"/>
  <c r="N2963" i="2" s="1"/>
  <c r="P2959" i="2"/>
  <c r="Q2959" i="2" s="1"/>
  <c r="V2959" i="2"/>
  <c r="W2959" i="2" s="1"/>
  <c r="S2959" i="2"/>
  <c r="T2959" i="2" s="1"/>
  <c r="M2959" i="2"/>
  <c r="N2959" i="2" s="1"/>
  <c r="P2955" i="2"/>
  <c r="Q2955" i="2" s="1"/>
  <c r="V2955" i="2"/>
  <c r="W2955" i="2" s="1"/>
  <c r="S2955" i="2"/>
  <c r="T2955" i="2" s="1"/>
  <c r="M2955" i="2"/>
  <c r="N2955" i="2" s="1"/>
  <c r="P2951" i="2"/>
  <c r="Q2951" i="2" s="1"/>
  <c r="V2951" i="2"/>
  <c r="W2951" i="2" s="1"/>
  <c r="S2951" i="2"/>
  <c r="T2951" i="2" s="1"/>
  <c r="M2951" i="2"/>
  <c r="N2951" i="2" s="1"/>
  <c r="P2944" i="2"/>
  <c r="Q2944" i="2" s="1"/>
  <c r="S2944" i="2"/>
  <c r="T2944" i="2" s="1"/>
  <c r="V2944" i="2"/>
  <c r="W2944" i="2" s="1"/>
  <c r="M2944" i="2"/>
  <c r="N2944" i="2" s="1"/>
  <c r="P2940" i="2"/>
  <c r="Q2940" i="2" s="1"/>
  <c r="S2940" i="2"/>
  <c r="T2940" i="2" s="1"/>
  <c r="V2940" i="2"/>
  <c r="W2940" i="2" s="1"/>
  <c r="M2940" i="2"/>
  <c r="N2940" i="2" s="1"/>
  <c r="P2936" i="2"/>
  <c r="Q2936" i="2" s="1"/>
  <c r="S2936" i="2"/>
  <c r="T2936" i="2" s="1"/>
  <c r="V2936" i="2"/>
  <c r="W2936" i="2" s="1"/>
  <c r="M2936" i="2"/>
  <c r="N2936" i="2" s="1"/>
  <c r="P2932" i="2"/>
  <c r="Q2932" i="2" s="1"/>
  <c r="V2932" i="2"/>
  <c r="W2932" i="2" s="1"/>
  <c r="S2932" i="2"/>
  <c r="T2932" i="2" s="1"/>
  <c r="M2932" i="2"/>
  <c r="N2932" i="2" s="1"/>
  <c r="P2928" i="2"/>
  <c r="Q2928" i="2" s="1"/>
  <c r="V2928" i="2"/>
  <c r="W2928" i="2" s="1"/>
  <c r="S2928" i="2"/>
  <c r="T2928" i="2" s="1"/>
  <c r="M2928" i="2"/>
  <c r="N2928" i="2" s="1"/>
  <c r="P2924" i="2"/>
  <c r="Q2924" i="2" s="1"/>
  <c r="S2924" i="2"/>
  <c r="T2924" i="2" s="1"/>
  <c r="V2924" i="2"/>
  <c r="W2924" i="2" s="1"/>
  <c r="M2924" i="2"/>
  <c r="N2924" i="2" s="1"/>
  <c r="P2920" i="2"/>
  <c r="Q2920" i="2" s="1"/>
  <c r="S2920" i="2"/>
  <c r="T2920" i="2" s="1"/>
  <c r="V2920" i="2"/>
  <c r="W2920" i="2" s="1"/>
  <c r="M2920" i="2"/>
  <c r="N2920" i="2" s="1"/>
  <c r="P2916" i="2"/>
  <c r="Q2916" i="2" s="1"/>
  <c r="S2916" i="2"/>
  <c r="T2916" i="2" s="1"/>
  <c r="V2916" i="2"/>
  <c r="W2916" i="2" s="1"/>
  <c r="M2916" i="2"/>
  <c r="N2916" i="2" s="1"/>
  <c r="P2912" i="2"/>
  <c r="Q2912" i="2" s="1"/>
  <c r="S2912" i="2"/>
  <c r="T2912" i="2" s="1"/>
  <c r="V2912" i="2"/>
  <c r="W2912" i="2" s="1"/>
  <c r="M2912" i="2"/>
  <c r="N2912" i="2" s="1"/>
  <c r="P2908" i="2"/>
  <c r="Q2908" i="2" s="1"/>
  <c r="S2908" i="2"/>
  <c r="T2908" i="2" s="1"/>
  <c r="V2908" i="2"/>
  <c r="W2908" i="2" s="1"/>
  <c r="M2908" i="2"/>
  <c r="N2908" i="2" s="1"/>
  <c r="P2904" i="2"/>
  <c r="Q2904" i="2" s="1"/>
  <c r="S2904" i="2"/>
  <c r="T2904" i="2" s="1"/>
  <c r="V2904" i="2"/>
  <c r="W2904" i="2" s="1"/>
  <c r="M2904" i="2"/>
  <c r="N2904" i="2" s="1"/>
  <c r="P2900" i="2"/>
  <c r="Q2900" i="2" s="1"/>
  <c r="V2900" i="2"/>
  <c r="W2900" i="2" s="1"/>
  <c r="S2900" i="2"/>
  <c r="T2900" i="2" s="1"/>
  <c r="M2900" i="2"/>
  <c r="N2900" i="2" s="1"/>
  <c r="P2897" i="2"/>
  <c r="Q2897" i="2" s="1"/>
  <c r="V2897" i="2"/>
  <c r="W2897" i="2" s="1"/>
  <c r="S2897" i="2"/>
  <c r="T2897" i="2" s="1"/>
  <c r="M2897" i="2"/>
  <c r="N2897" i="2" s="1"/>
  <c r="P2889" i="2"/>
  <c r="Q2889" i="2" s="1"/>
  <c r="V2889" i="2"/>
  <c r="W2889" i="2" s="1"/>
  <c r="S2889" i="2"/>
  <c r="T2889" i="2" s="1"/>
  <c r="M2889" i="2"/>
  <c r="N2889" i="2" s="1"/>
  <c r="P2885" i="2"/>
  <c r="Q2885" i="2" s="1"/>
  <c r="V2885" i="2"/>
  <c r="W2885" i="2" s="1"/>
  <c r="S2885" i="2"/>
  <c r="T2885" i="2" s="1"/>
  <c r="M2885" i="2"/>
  <c r="N2885" i="2" s="1"/>
  <c r="P2881" i="2"/>
  <c r="Q2881" i="2" s="1"/>
  <c r="V2881" i="2"/>
  <c r="W2881" i="2" s="1"/>
  <c r="S2881" i="2"/>
  <c r="T2881" i="2" s="1"/>
  <c r="M2881" i="2"/>
  <c r="N2881" i="2" s="1"/>
  <c r="P2877" i="2"/>
  <c r="Q2877" i="2" s="1"/>
  <c r="V2877" i="2"/>
  <c r="W2877" i="2" s="1"/>
  <c r="S2877" i="2"/>
  <c r="T2877" i="2" s="1"/>
  <c r="M2877" i="2"/>
  <c r="N2877" i="2" s="1"/>
  <c r="P2870" i="2"/>
  <c r="Q2870" i="2" s="1"/>
  <c r="V2870" i="2"/>
  <c r="W2870" i="2" s="1"/>
  <c r="S2870" i="2"/>
  <c r="T2870" i="2" s="1"/>
  <c r="M2870" i="2"/>
  <c r="N2870" i="2" s="1"/>
  <c r="P2866" i="2"/>
  <c r="Q2866" i="2" s="1"/>
  <c r="V2866" i="2"/>
  <c r="W2866" i="2" s="1"/>
  <c r="S2866" i="2"/>
  <c r="T2866" i="2" s="1"/>
  <c r="M2866" i="2"/>
  <c r="N2866" i="2" s="1"/>
  <c r="P2862" i="2"/>
  <c r="Q2862" i="2" s="1"/>
  <c r="V2862" i="2"/>
  <c r="W2862" i="2" s="1"/>
  <c r="S2862" i="2"/>
  <c r="T2862" i="2" s="1"/>
  <c r="M2862" i="2"/>
  <c r="N2862" i="2" s="1"/>
  <c r="P2858" i="2"/>
  <c r="Q2858" i="2" s="1"/>
  <c r="V2858" i="2"/>
  <c r="W2858" i="2" s="1"/>
  <c r="S2858" i="2"/>
  <c r="T2858" i="2" s="1"/>
  <c r="M2858" i="2"/>
  <c r="N2858" i="2" s="1"/>
  <c r="P2854" i="2"/>
  <c r="Q2854" i="2" s="1"/>
  <c r="V2854" i="2"/>
  <c r="W2854" i="2" s="1"/>
  <c r="S2854" i="2"/>
  <c r="T2854" i="2" s="1"/>
  <c r="M2854" i="2"/>
  <c r="N2854" i="2" s="1"/>
  <c r="P2850" i="2"/>
  <c r="Q2850" i="2" s="1"/>
  <c r="S2850" i="2"/>
  <c r="T2850" i="2" s="1"/>
  <c r="V2850" i="2"/>
  <c r="W2850" i="2" s="1"/>
  <c r="M2850" i="2"/>
  <c r="N2850" i="2" s="1"/>
  <c r="P2846" i="2"/>
  <c r="Q2846" i="2" s="1"/>
  <c r="V2846" i="2"/>
  <c r="W2846" i="2" s="1"/>
  <c r="S2846" i="2"/>
  <c r="T2846" i="2" s="1"/>
  <c r="M2846" i="2"/>
  <c r="N2846" i="2" s="1"/>
  <c r="P2842" i="2"/>
  <c r="Q2842" i="2" s="1"/>
  <c r="S2842" i="2"/>
  <c r="T2842" i="2" s="1"/>
  <c r="V2842" i="2"/>
  <c r="W2842" i="2" s="1"/>
  <c r="M2842" i="2"/>
  <c r="N2842" i="2" s="1"/>
  <c r="P2838" i="2"/>
  <c r="Q2838" i="2" s="1"/>
  <c r="V2838" i="2"/>
  <c r="W2838" i="2" s="1"/>
  <c r="S2838" i="2"/>
  <c r="T2838" i="2" s="1"/>
  <c r="M2838" i="2"/>
  <c r="N2838" i="2" s="1"/>
  <c r="P2834" i="2"/>
  <c r="Q2834" i="2" s="1"/>
  <c r="V2834" i="2"/>
  <c r="W2834" i="2" s="1"/>
  <c r="S2834" i="2"/>
  <c r="T2834" i="2" s="1"/>
  <c r="M2834" i="2"/>
  <c r="N2834" i="2" s="1"/>
  <c r="P2830" i="2"/>
  <c r="Q2830" i="2" s="1"/>
  <c r="V2830" i="2"/>
  <c r="W2830" i="2" s="1"/>
  <c r="S2830" i="2"/>
  <c r="T2830" i="2" s="1"/>
  <c r="M2830" i="2"/>
  <c r="N2830" i="2" s="1"/>
  <c r="P2826" i="2"/>
  <c r="Q2826" i="2" s="1"/>
  <c r="V2826" i="2"/>
  <c r="W2826" i="2" s="1"/>
  <c r="S2826" i="2"/>
  <c r="T2826" i="2" s="1"/>
  <c r="M2826" i="2"/>
  <c r="N2826" i="2" s="1"/>
  <c r="P2822" i="2"/>
  <c r="Q2822" i="2" s="1"/>
  <c r="V2822" i="2"/>
  <c r="W2822" i="2" s="1"/>
  <c r="S2822" i="2"/>
  <c r="T2822" i="2" s="1"/>
  <c r="M2822" i="2"/>
  <c r="N2822" i="2" s="1"/>
  <c r="P2814" i="2"/>
  <c r="Q2814" i="2" s="1"/>
  <c r="S2814" i="2"/>
  <c r="T2814" i="2" s="1"/>
  <c r="V2814" i="2"/>
  <c r="W2814" i="2" s="1"/>
  <c r="M2814" i="2"/>
  <c r="N2814" i="2" s="1"/>
  <c r="P2810" i="2"/>
  <c r="Q2810" i="2" s="1"/>
  <c r="V2810" i="2"/>
  <c r="W2810" i="2" s="1"/>
  <c r="S2810" i="2"/>
  <c r="T2810" i="2" s="1"/>
  <c r="M2810" i="2"/>
  <c r="N2810" i="2" s="1"/>
  <c r="P2806" i="2"/>
  <c r="Q2806" i="2" s="1"/>
  <c r="S2806" i="2"/>
  <c r="T2806" i="2" s="1"/>
  <c r="V2806" i="2"/>
  <c r="W2806" i="2" s="1"/>
  <c r="M2806" i="2"/>
  <c r="N2806" i="2" s="1"/>
  <c r="P2802" i="2"/>
  <c r="Q2802" i="2" s="1"/>
  <c r="V2802" i="2"/>
  <c r="W2802" i="2" s="1"/>
  <c r="S2802" i="2"/>
  <c r="T2802" i="2" s="1"/>
  <c r="M2802" i="2"/>
  <c r="N2802" i="2" s="1"/>
  <c r="P2798" i="2"/>
  <c r="Q2798" i="2" s="1"/>
  <c r="S2798" i="2"/>
  <c r="T2798" i="2" s="1"/>
  <c r="V2798" i="2"/>
  <c r="W2798" i="2" s="1"/>
  <c r="M2798" i="2"/>
  <c r="N2798" i="2" s="1"/>
  <c r="P2794" i="2"/>
  <c r="Q2794" i="2" s="1"/>
  <c r="S2794" i="2"/>
  <c r="T2794" i="2" s="1"/>
  <c r="V2794" i="2"/>
  <c r="W2794" i="2" s="1"/>
  <c r="M2794" i="2"/>
  <c r="N2794" i="2" s="1"/>
  <c r="P2791" i="2"/>
  <c r="Q2791" i="2" s="1"/>
  <c r="S2791" i="2"/>
  <c r="T2791" i="2" s="1"/>
  <c r="V2791" i="2"/>
  <c r="W2791" i="2" s="1"/>
  <c r="M2791" i="2"/>
  <c r="N2791" i="2" s="1"/>
  <c r="P2787" i="2"/>
  <c r="Q2787" i="2" s="1"/>
  <c r="S2787" i="2"/>
  <c r="T2787" i="2" s="1"/>
  <c r="V2787" i="2"/>
  <c r="W2787" i="2" s="1"/>
  <c r="M2787" i="2"/>
  <c r="N2787" i="2" s="1"/>
  <c r="P2783" i="2"/>
  <c r="Q2783" i="2" s="1"/>
  <c r="V2783" i="2"/>
  <c r="W2783" i="2" s="1"/>
  <c r="S2783" i="2"/>
  <c r="T2783" i="2" s="1"/>
  <c r="M2783" i="2"/>
  <c r="N2783" i="2" s="1"/>
  <c r="P2779" i="2"/>
  <c r="Q2779" i="2" s="1"/>
  <c r="S2779" i="2"/>
  <c r="T2779" i="2" s="1"/>
  <c r="V2779" i="2"/>
  <c r="W2779" i="2" s="1"/>
  <c r="M2779" i="2"/>
  <c r="N2779" i="2" s="1"/>
  <c r="P2775" i="2"/>
  <c r="Q2775" i="2" s="1"/>
  <c r="S2775" i="2"/>
  <c r="T2775" i="2" s="1"/>
  <c r="V2775" i="2"/>
  <c r="W2775" i="2" s="1"/>
  <c r="M2775" i="2"/>
  <c r="N2775" i="2" s="1"/>
  <c r="P2771" i="2"/>
  <c r="Q2771" i="2" s="1"/>
  <c r="S2771" i="2"/>
  <c r="T2771" i="2" s="1"/>
  <c r="V2771" i="2"/>
  <c r="W2771" i="2" s="1"/>
  <c r="M2771" i="2"/>
  <c r="N2771" i="2" s="1"/>
  <c r="P2767" i="2"/>
  <c r="Q2767" i="2" s="1"/>
  <c r="V2767" i="2"/>
  <c r="W2767" i="2" s="1"/>
  <c r="S2767" i="2"/>
  <c r="T2767" i="2" s="1"/>
  <c r="M2767" i="2"/>
  <c r="N2767" i="2" s="1"/>
  <c r="P2763" i="2"/>
  <c r="Q2763" i="2" s="1"/>
  <c r="V2763" i="2"/>
  <c r="W2763" i="2" s="1"/>
  <c r="S2763" i="2"/>
  <c r="T2763" i="2" s="1"/>
  <c r="M2763" i="2"/>
  <c r="N2763" i="2" s="1"/>
  <c r="P2759" i="2"/>
  <c r="Q2759" i="2" s="1"/>
  <c r="V2759" i="2"/>
  <c r="W2759" i="2" s="1"/>
  <c r="S2759" i="2"/>
  <c r="T2759" i="2" s="1"/>
  <c r="M2759" i="2"/>
  <c r="N2759" i="2" s="1"/>
  <c r="P2755" i="2"/>
  <c r="Q2755" i="2" s="1"/>
  <c r="S2755" i="2"/>
  <c r="T2755" i="2" s="1"/>
  <c r="V2755" i="2"/>
  <c r="W2755" i="2" s="1"/>
  <c r="M2755" i="2"/>
  <c r="N2755" i="2" s="1"/>
  <c r="P2751" i="2"/>
  <c r="Q2751" i="2" s="1"/>
  <c r="S2751" i="2"/>
  <c r="T2751" i="2" s="1"/>
  <c r="V2751" i="2"/>
  <c r="W2751" i="2" s="1"/>
  <c r="M2751" i="2"/>
  <c r="N2751" i="2" s="1"/>
  <c r="P2747" i="2"/>
  <c r="Q2747" i="2" s="1"/>
  <c r="V2747" i="2"/>
  <c r="W2747" i="2" s="1"/>
  <c r="S2747" i="2"/>
  <c r="T2747" i="2" s="1"/>
  <c r="M2747" i="2"/>
  <c r="N2747" i="2" s="1"/>
  <c r="P2743" i="2"/>
  <c r="Q2743" i="2" s="1"/>
  <c r="V2743" i="2"/>
  <c r="W2743" i="2" s="1"/>
  <c r="S2743" i="2"/>
  <c r="T2743" i="2" s="1"/>
  <c r="M2743" i="2"/>
  <c r="N2743" i="2" s="1"/>
  <c r="P2739" i="2"/>
  <c r="Q2739" i="2" s="1"/>
  <c r="V2739" i="2"/>
  <c r="W2739" i="2" s="1"/>
  <c r="S2739" i="2"/>
  <c r="T2739" i="2" s="1"/>
  <c r="M2739" i="2"/>
  <c r="N2739" i="2" s="1"/>
  <c r="P2735" i="2"/>
  <c r="Q2735" i="2" s="1"/>
  <c r="S2735" i="2"/>
  <c r="T2735" i="2" s="1"/>
  <c r="V2735" i="2"/>
  <c r="W2735" i="2" s="1"/>
  <c r="M2735" i="2"/>
  <c r="N2735" i="2" s="1"/>
  <c r="P2731" i="2"/>
  <c r="Q2731" i="2" s="1"/>
  <c r="V2731" i="2"/>
  <c r="W2731" i="2" s="1"/>
  <c r="S2731" i="2"/>
  <c r="T2731" i="2" s="1"/>
  <c r="M2731" i="2"/>
  <c r="N2731" i="2" s="1"/>
  <c r="P2727" i="2"/>
  <c r="Q2727" i="2" s="1"/>
  <c r="S2727" i="2"/>
  <c r="T2727" i="2" s="1"/>
  <c r="V2727" i="2"/>
  <c r="W2727" i="2" s="1"/>
  <c r="M2727" i="2"/>
  <c r="N2727" i="2" s="1"/>
  <c r="P2723" i="2"/>
  <c r="Q2723" i="2" s="1"/>
  <c r="S2723" i="2"/>
  <c r="T2723" i="2" s="1"/>
  <c r="V2723" i="2"/>
  <c r="W2723" i="2" s="1"/>
  <c r="M2723" i="2"/>
  <c r="N2723" i="2" s="1"/>
  <c r="P2719" i="2"/>
  <c r="Q2719" i="2" s="1"/>
  <c r="S2719" i="2"/>
  <c r="T2719" i="2" s="1"/>
  <c r="V2719" i="2"/>
  <c r="W2719" i="2" s="1"/>
  <c r="M2719" i="2"/>
  <c r="N2719" i="2" s="1"/>
  <c r="P2715" i="2"/>
  <c r="Q2715" i="2" s="1"/>
  <c r="S2715" i="2"/>
  <c r="T2715" i="2" s="1"/>
  <c r="V2715" i="2"/>
  <c r="W2715" i="2" s="1"/>
  <c r="M2715" i="2"/>
  <c r="N2715" i="2" s="1"/>
  <c r="P2711" i="2"/>
  <c r="Q2711" i="2" s="1"/>
  <c r="V2711" i="2"/>
  <c r="W2711" i="2" s="1"/>
  <c r="S2711" i="2"/>
  <c r="T2711" i="2" s="1"/>
  <c r="M2711" i="2"/>
  <c r="N2711" i="2" s="1"/>
  <c r="P2707" i="2"/>
  <c r="Q2707" i="2" s="1"/>
  <c r="V2707" i="2"/>
  <c r="W2707" i="2" s="1"/>
  <c r="S2707" i="2"/>
  <c r="T2707" i="2" s="1"/>
  <c r="M2707" i="2"/>
  <c r="N2707" i="2" s="1"/>
  <c r="P2703" i="2"/>
  <c r="Q2703" i="2" s="1"/>
  <c r="V2703" i="2"/>
  <c r="W2703" i="2" s="1"/>
  <c r="S2703" i="2"/>
  <c r="T2703" i="2" s="1"/>
  <c r="M2703" i="2"/>
  <c r="N2703" i="2" s="1"/>
  <c r="P2699" i="2"/>
  <c r="Q2699" i="2" s="1"/>
  <c r="V2699" i="2"/>
  <c r="W2699" i="2" s="1"/>
  <c r="M2699" i="2"/>
  <c r="N2699" i="2" s="1"/>
  <c r="S2699" i="2"/>
  <c r="T2699" i="2" s="1"/>
  <c r="P2695" i="2"/>
  <c r="Q2695" i="2" s="1"/>
  <c r="S2695" i="2"/>
  <c r="T2695" i="2" s="1"/>
  <c r="V2695" i="2"/>
  <c r="W2695" i="2" s="1"/>
  <c r="M2695" i="2"/>
  <c r="N2695" i="2" s="1"/>
  <c r="P2691" i="2"/>
  <c r="Q2691" i="2" s="1"/>
  <c r="S2691" i="2"/>
  <c r="T2691" i="2" s="1"/>
  <c r="V2691" i="2"/>
  <c r="W2691" i="2" s="1"/>
  <c r="M2691" i="2"/>
  <c r="N2691" i="2" s="1"/>
  <c r="P2687" i="2"/>
  <c r="Q2687" i="2" s="1"/>
  <c r="V2687" i="2"/>
  <c r="W2687" i="2" s="1"/>
  <c r="S2687" i="2"/>
  <c r="T2687" i="2" s="1"/>
  <c r="M2687" i="2"/>
  <c r="N2687" i="2" s="1"/>
  <c r="P2683" i="2"/>
  <c r="Q2683" i="2" s="1"/>
  <c r="V2683" i="2"/>
  <c r="W2683" i="2" s="1"/>
  <c r="S2683" i="2"/>
  <c r="T2683" i="2" s="1"/>
  <c r="M2683" i="2"/>
  <c r="N2683" i="2" s="1"/>
  <c r="P2679" i="2"/>
  <c r="Q2679" i="2" s="1"/>
  <c r="V2679" i="2"/>
  <c r="W2679" i="2" s="1"/>
  <c r="S2679" i="2"/>
  <c r="T2679" i="2" s="1"/>
  <c r="M2679" i="2"/>
  <c r="N2679" i="2" s="1"/>
  <c r="P2675" i="2"/>
  <c r="Q2675" i="2" s="1"/>
  <c r="S2675" i="2"/>
  <c r="T2675" i="2" s="1"/>
  <c r="V2675" i="2"/>
  <c r="W2675" i="2" s="1"/>
  <c r="M2675" i="2"/>
  <c r="N2675" i="2" s="1"/>
  <c r="P2668" i="2"/>
  <c r="Q2668" i="2" s="1"/>
  <c r="V2668" i="2"/>
  <c r="W2668" i="2" s="1"/>
  <c r="S2668" i="2"/>
  <c r="T2668" i="2" s="1"/>
  <c r="M2668" i="2"/>
  <c r="N2668" i="2" s="1"/>
  <c r="P2664" i="2"/>
  <c r="Q2664" i="2" s="1"/>
  <c r="V2664" i="2"/>
  <c r="W2664" i="2" s="1"/>
  <c r="S2664" i="2"/>
  <c r="T2664" i="2" s="1"/>
  <c r="M2664" i="2"/>
  <c r="N2664" i="2" s="1"/>
  <c r="P2656" i="2"/>
  <c r="Q2656" i="2" s="1"/>
  <c r="V2656" i="2"/>
  <c r="W2656" i="2" s="1"/>
  <c r="S2656" i="2"/>
  <c r="T2656" i="2" s="1"/>
  <c r="M2656" i="2"/>
  <c r="N2656" i="2" s="1"/>
  <c r="P2652" i="2"/>
  <c r="Q2652" i="2" s="1"/>
  <c r="V2652" i="2"/>
  <c r="W2652" i="2" s="1"/>
  <c r="S2652" i="2"/>
  <c r="T2652" i="2" s="1"/>
  <c r="M2652" i="2"/>
  <c r="N2652" i="2" s="1"/>
  <c r="P2648" i="2"/>
  <c r="Q2648" i="2" s="1"/>
  <c r="S2648" i="2"/>
  <c r="T2648" i="2" s="1"/>
  <c r="V2648" i="2"/>
  <c r="W2648" i="2" s="1"/>
  <c r="M2648" i="2"/>
  <c r="N2648" i="2" s="1"/>
  <c r="P2641" i="2"/>
  <c r="Q2641" i="2" s="1"/>
  <c r="V2641" i="2"/>
  <c r="W2641" i="2" s="1"/>
  <c r="S2641" i="2"/>
  <c r="T2641" i="2" s="1"/>
  <c r="M2641" i="2"/>
  <c r="N2641" i="2" s="1"/>
  <c r="P2637" i="2"/>
  <c r="Q2637" i="2" s="1"/>
  <c r="V2637" i="2"/>
  <c r="W2637" i="2" s="1"/>
  <c r="S2637" i="2"/>
  <c r="T2637" i="2" s="1"/>
  <c r="M2637" i="2"/>
  <c r="N2637" i="2" s="1"/>
  <c r="P2633" i="2"/>
  <c r="Q2633" i="2" s="1"/>
  <c r="V2633" i="2"/>
  <c r="W2633" i="2" s="1"/>
  <c r="S2633" i="2"/>
  <c r="T2633" i="2" s="1"/>
  <c r="M2633" i="2"/>
  <c r="N2633" i="2" s="1"/>
  <c r="P2629" i="2"/>
  <c r="Q2629" i="2" s="1"/>
  <c r="S2629" i="2"/>
  <c r="T2629" i="2" s="1"/>
  <c r="V2629" i="2"/>
  <c r="W2629" i="2" s="1"/>
  <c r="M2629" i="2"/>
  <c r="N2629" i="2" s="1"/>
  <c r="P2625" i="2"/>
  <c r="Q2625" i="2" s="1"/>
  <c r="S2625" i="2"/>
  <c r="T2625" i="2" s="1"/>
  <c r="V2625" i="2"/>
  <c r="W2625" i="2" s="1"/>
  <c r="M2625" i="2"/>
  <c r="N2625" i="2" s="1"/>
  <c r="P2621" i="2"/>
  <c r="Q2621" i="2" s="1"/>
  <c r="S2621" i="2"/>
  <c r="T2621" i="2" s="1"/>
  <c r="V2621" i="2"/>
  <c r="W2621" i="2" s="1"/>
  <c r="M2621" i="2"/>
  <c r="N2621" i="2" s="1"/>
  <c r="P2617" i="2"/>
  <c r="Q2617" i="2" s="1"/>
  <c r="V2617" i="2"/>
  <c r="W2617" i="2" s="1"/>
  <c r="S2617" i="2"/>
  <c r="T2617" i="2" s="1"/>
  <c r="M2617" i="2"/>
  <c r="N2617" i="2" s="1"/>
  <c r="P2613" i="2"/>
  <c r="Q2613" i="2" s="1"/>
  <c r="V2613" i="2"/>
  <c r="W2613" i="2" s="1"/>
  <c r="M2613" i="2"/>
  <c r="N2613" i="2" s="1"/>
  <c r="S2613" i="2"/>
  <c r="T2613" i="2" s="1"/>
  <c r="P2609" i="2"/>
  <c r="Q2609" i="2" s="1"/>
  <c r="V2609" i="2"/>
  <c r="W2609" i="2" s="1"/>
  <c r="S2609" i="2"/>
  <c r="T2609" i="2" s="1"/>
  <c r="M2609" i="2"/>
  <c r="N2609" i="2" s="1"/>
  <c r="P2605" i="2"/>
  <c r="Q2605" i="2" s="1"/>
  <c r="V2605" i="2"/>
  <c r="W2605" i="2" s="1"/>
  <c r="S2605" i="2"/>
  <c r="T2605" i="2" s="1"/>
  <c r="M2605" i="2"/>
  <c r="N2605" i="2" s="1"/>
  <c r="P2601" i="2"/>
  <c r="Q2601" i="2" s="1"/>
  <c r="V2601" i="2"/>
  <c r="W2601" i="2" s="1"/>
  <c r="S2601" i="2"/>
  <c r="T2601" i="2" s="1"/>
  <c r="M2601" i="2"/>
  <c r="N2601" i="2" s="1"/>
  <c r="P2597" i="2"/>
  <c r="Q2597" i="2" s="1"/>
  <c r="V2597" i="2"/>
  <c r="W2597" i="2" s="1"/>
  <c r="S2597" i="2"/>
  <c r="T2597" i="2" s="1"/>
  <c r="M2597" i="2"/>
  <c r="N2597" i="2" s="1"/>
  <c r="P2594" i="2"/>
  <c r="Q2594" i="2" s="1"/>
  <c r="S2594" i="2"/>
  <c r="T2594" i="2" s="1"/>
  <c r="V2594" i="2"/>
  <c r="W2594" i="2" s="1"/>
  <c r="M2594" i="2"/>
  <c r="N2594" i="2" s="1"/>
  <c r="P2590" i="2"/>
  <c r="Q2590" i="2" s="1"/>
  <c r="V2590" i="2"/>
  <c r="W2590" i="2" s="1"/>
  <c r="S2590" i="2"/>
  <c r="T2590" i="2" s="1"/>
  <c r="P2586" i="2"/>
  <c r="Q2586" i="2" s="1"/>
  <c r="S2586" i="2"/>
  <c r="T2586" i="2" s="1"/>
  <c r="V2586" i="2"/>
  <c r="W2586" i="2" s="1"/>
  <c r="M2586" i="2"/>
  <c r="N2586" i="2" s="1"/>
  <c r="P2582" i="2"/>
  <c r="Q2582" i="2" s="1"/>
  <c r="V2582" i="2"/>
  <c r="W2582" i="2" s="1"/>
  <c r="S2582" i="2"/>
  <c r="T2582" i="2" s="1"/>
  <c r="M2582" i="2"/>
  <c r="N2582" i="2" s="1"/>
  <c r="P2578" i="2"/>
  <c r="Q2578" i="2" s="1"/>
  <c r="S2578" i="2"/>
  <c r="T2578" i="2" s="1"/>
  <c r="V2578" i="2"/>
  <c r="W2578" i="2" s="1"/>
  <c r="M2578" i="2"/>
  <c r="N2578" i="2" s="1"/>
  <c r="P2571" i="2"/>
  <c r="Q2571" i="2" s="1"/>
  <c r="V2571" i="2"/>
  <c r="W2571" i="2" s="1"/>
  <c r="S2571" i="2"/>
  <c r="T2571" i="2" s="1"/>
  <c r="M2571" i="2"/>
  <c r="N2571" i="2" s="1"/>
  <c r="P2567" i="2"/>
  <c r="Q2567" i="2" s="1"/>
  <c r="V2567" i="2"/>
  <c r="W2567" i="2" s="1"/>
  <c r="S2567" i="2"/>
  <c r="T2567" i="2" s="1"/>
  <c r="M2567" i="2"/>
  <c r="N2567" i="2" s="1"/>
  <c r="P2563" i="2"/>
  <c r="Q2563" i="2" s="1"/>
  <c r="V2563" i="2"/>
  <c r="W2563" i="2" s="1"/>
  <c r="S2563" i="2"/>
  <c r="T2563" i="2" s="1"/>
  <c r="M2563" i="2"/>
  <c r="N2563" i="2" s="1"/>
  <c r="P2559" i="2"/>
  <c r="Q2559" i="2" s="1"/>
  <c r="V2559" i="2"/>
  <c r="W2559" i="2" s="1"/>
  <c r="S2559" i="2"/>
  <c r="T2559" i="2" s="1"/>
  <c r="M2559" i="2"/>
  <c r="N2559" i="2" s="1"/>
  <c r="P2555" i="2"/>
  <c r="Q2555" i="2" s="1"/>
  <c r="S2555" i="2"/>
  <c r="T2555" i="2" s="1"/>
  <c r="V2555" i="2"/>
  <c r="W2555" i="2" s="1"/>
  <c r="M2555" i="2"/>
  <c r="N2555" i="2" s="1"/>
  <c r="P2551" i="2"/>
  <c r="Q2551" i="2" s="1"/>
  <c r="V2551" i="2"/>
  <c r="W2551" i="2" s="1"/>
  <c r="S2551" i="2"/>
  <c r="T2551" i="2" s="1"/>
  <c r="M2551" i="2"/>
  <c r="N2551" i="2" s="1"/>
  <c r="P2547" i="2"/>
  <c r="Q2547" i="2" s="1"/>
  <c r="S2547" i="2"/>
  <c r="T2547" i="2" s="1"/>
  <c r="V2547" i="2"/>
  <c r="W2547" i="2" s="1"/>
  <c r="M2547" i="2"/>
  <c r="N2547" i="2" s="1"/>
  <c r="P2543" i="2"/>
  <c r="Q2543" i="2" s="1"/>
  <c r="S2543" i="2"/>
  <c r="T2543" i="2" s="1"/>
  <c r="V2543" i="2"/>
  <c r="W2543" i="2" s="1"/>
  <c r="M2543" i="2"/>
  <c r="N2543" i="2" s="1"/>
  <c r="P2539" i="2"/>
  <c r="Q2539" i="2" s="1"/>
  <c r="V2539" i="2"/>
  <c r="W2539" i="2" s="1"/>
  <c r="S2539" i="2"/>
  <c r="T2539" i="2" s="1"/>
  <c r="M2539" i="2"/>
  <c r="N2539" i="2" s="1"/>
  <c r="P2535" i="2"/>
  <c r="Q2535" i="2" s="1"/>
  <c r="V2535" i="2"/>
  <c r="W2535" i="2" s="1"/>
  <c r="S2535" i="2"/>
  <c r="T2535" i="2" s="1"/>
  <c r="M2535" i="2"/>
  <c r="N2535" i="2" s="1"/>
  <c r="P2531" i="2"/>
  <c r="Q2531" i="2" s="1"/>
  <c r="V2531" i="2"/>
  <c r="W2531" i="2" s="1"/>
  <c r="S2531" i="2"/>
  <c r="T2531" i="2" s="1"/>
  <c r="M2531" i="2"/>
  <c r="N2531" i="2" s="1"/>
  <c r="P2527" i="2"/>
  <c r="Q2527" i="2" s="1"/>
  <c r="V2527" i="2"/>
  <c r="W2527" i="2" s="1"/>
  <c r="S2527" i="2"/>
  <c r="T2527" i="2" s="1"/>
  <c r="M2527" i="2"/>
  <c r="N2527" i="2" s="1"/>
  <c r="P2523" i="2"/>
  <c r="Q2523" i="2" s="1"/>
  <c r="V2523" i="2"/>
  <c r="W2523" i="2" s="1"/>
  <c r="S2523" i="2"/>
  <c r="T2523" i="2" s="1"/>
  <c r="M2523" i="2"/>
  <c r="N2523" i="2" s="1"/>
  <c r="P2519" i="2"/>
  <c r="Q2519" i="2" s="1"/>
  <c r="V2519" i="2"/>
  <c r="W2519" i="2" s="1"/>
  <c r="S2519" i="2"/>
  <c r="T2519" i="2" s="1"/>
  <c r="M2519" i="2"/>
  <c r="N2519" i="2" s="1"/>
  <c r="P2515" i="2"/>
  <c r="Q2515" i="2" s="1"/>
  <c r="S2515" i="2"/>
  <c r="T2515" i="2" s="1"/>
  <c r="V2515" i="2"/>
  <c r="W2515" i="2" s="1"/>
  <c r="M2515" i="2"/>
  <c r="N2515" i="2" s="1"/>
  <c r="P2511" i="2"/>
  <c r="Q2511" i="2" s="1"/>
  <c r="V2511" i="2"/>
  <c r="W2511" i="2" s="1"/>
  <c r="S2511" i="2"/>
  <c r="T2511" i="2" s="1"/>
  <c r="M2511" i="2"/>
  <c r="N2511" i="2" s="1"/>
  <c r="P2507" i="2"/>
  <c r="Q2507" i="2" s="1"/>
  <c r="V2507" i="2"/>
  <c r="W2507" i="2" s="1"/>
  <c r="S2507" i="2"/>
  <c r="T2507" i="2" s="1"/>
  <c r="M2507" i="2"/>
  <c r="N2507" i="2" s="1"/>
  <c r="P2503" i="2"/>
  <c r="Q2503" i="2" s="1"/>
  <c r="V2503" i="2"/>
  <c r="W2503" i="2" s="1"/>
  <c r="S2503" i="2"/>
  <c r="T2503" i="2" s="1"/>
  <c r="M2503" i="2"/>
  <c r="N2503" i="2" s="1"/>
  <c r="P2500" i="2"/>
  <c r="Q2500" i="2" s="1"/>
  <c r="V2500" i="2"/>
  <c r="W2500" i="2" s="1"/>
  <c r="S2500" i="2"/>
  <c r="T2500" i="2" s="1"/>
  <c r="M2500" i="2"/>
  <c r="N2500" i="2" s="1"/>
  <c r="P2496" i="2"/>
  <c r="Q2496" i="2" s="1"/>
  <c r="V2496" i="2"/>
  <c r="W2496" i="2" s="1"/>
  <c r="S2496" i="2"/>
  <c r="T2496" i="2" s="1"/>
  <c r="M2496" i="2"/>
  <c r="N2496" i="2" s="1"/>
  <c r="P2492" i="2"/>
  <c r="Q2492" i="2" s="1"/>
  <c r="S2492" i="2"/>
  <c r="T2492" i="2" s="1"/>
  <c r="V2492" i="2"/>
  <c r="W2492" i="2" s="1"/>
  <c r="M2492" i="2"/>
  <c r="N2492" i="2" s="1"/>
  <c r="P2488" i="2"/>
  <c r="Q2488" i="2" s="1"/>
  <c r="V2488" i="2"/>
  <c r="W2488" i="2" s="1"/>
  <c r="S2488" i="2"/>
  <c r="T2488" i="2" s="1"/>
  <c r="M2488" i="2"/>
  <c r="N2488" i="2" s="1"/>
  <c r="P2484" i="2"/>
  <c r="Q2484" i="2" s="1"/>
  <c r="S2484" i="2"/>
  <c r="T2484" i="2" s="1"/>
  <c r="V2484" i="2"/>
  <c r="W2484" i="2" s="1"/>
  <c r="M2484" i="2"/>
  <c r="N2484" i="2" s="1"/>
  <c r="P2481" i="2"/>
  <c r="Q2481" i="2" s="1"/>
  <c r="V2481" i="2"/>
  <c r="W2481" i="2" s="1"/>
  <c r="S2481" i="2"/>
  <c r="T2481" i="2" s="1"/>
  <c r="M2481" i="2"/>
  <c r="N2481" i="2" s="1"/>
  <c r="P2477" i="2"/>
  <c r="Q2477" i="2" s="1"/>
  <c r="V2477" i="2"/>
  <c r="W2477" i="2" s="1"/>
  <c r="S2477" i="2"/>
  <c r="T2477" i="2" s="1"/>
  <c r="M2477" i="2"/>
  <c r="N2477" i="2" s="1"/>
  <c r="P2473" i="2"/>
  <c r="Q2473" i="2" s="1"/>
  <c r="V2473" i="2"/>
  <c r="W2473" i="2" s="1"/>
  <c r="M2473" i="2"/>
  <c r="N2473" i="2" s="1"/>
  <c r="S2473" i="2"/>
  <c r="T2473" i="2" s="1"/>
  <c r="P2469" i="2"/>
  <c r="Q2469" i="2" s="1"/>
  <c r="S2469" i="2"/>
  <c r="T2469" i="2" s="1"/>
  <c r="V2469" i="2"/>
  <c r="W2469" i="2" s="1"/>
  <c r="M2469" i="2"/>
  <c r="N2469" i="2" s="1"/>
  <c r="P2465" i="2"/>
  <c r="Q2465" i="2" s="1"/>
  <c r="S2465" i="2"/>
  <c r="T2465" i="2" s="1"/>
  <c r="V2465" i="2"/>
  <c r="W2465" i="2" s="1"/>
  <c r="M2465" i="2"/>
  <c r="N2465" i="2" s="1"/>
  <c r="P2461" i="2"/>
  <c r="Q2461" i="2" s="1"/>
  <c r="V2461" i="2"/>
  <c r="W2461" i="2" s="1"/>
  <c r="S2461" i="2"/>
  <c r="T2461" i="2" s="1"/>
  <c r="M2461" i="2"/>
  <c r="N2461" i="2" s="1"/>
  <c r="P2457" i="2"/>
  <c r="Q2457" i="2" s="1"/>
  <c r="V2457" i="2"/>
  <c r="W2457" i="2" s="1"/>
  <c r="S2457" i="2"/>
  <c r="T2457" i="2" s="1"/>
  <c r="M2457" i="2"/>
  <c r="N2457" i="2" s="1"/>
  <c r="P2453" i="2"/>
  <c r="Q2453" i="2" s="1"/>
  <c r="V2453" i="2"/>
  <c r="W2453" i="2" s="1"/>
  <c r="M2453" i="2"/>
  <c r="N2453" i="2" s="1"/>
  <c r="S2453" i="2"/>
  <c r="T2453" i="2" s="1"/>
  <c r="P2449" i="2"/>
  <c r="Q2449" i="2" s="1"/>
  <c r="S2449" i="2"/>
  <c r="T2449" i="2" s="1"/>
  <c r="V2449" i="2"/>
  <c r="W2449" i="2" s="1"/>
  <c r="M2449" i="2"/>
  <c r="N2449" i="2" s="1"/>
  <c r="P2445" i="2"/>
  <c r="Q2445" i="2" s="1"/>
  <c r="S2445" i="2"/>
  <c r="T2445" i="2" s="1"/>
  <c r="V2445" i="2"/>
  <c r="W2445" i="2" s="1"/>
  <c r="M2445" i="2"/>
  <c r="N2445" i="2" s="1"/>
  <c r="P2438" i="2"/>
  <c r="Q2438" i="2" s="1"/>
  <c r="S2438" i="2"/>
  <c r="T2438" i="2" s="1"/>
  <c r="V2438" i="2"/>
  <c r="W2438" i="2" s="1"/>
  <c r="M2438" i="2"/>
  <c r="N2438" i="2" s="1"/>
  <c r="P2431" i="2"/>
  <c r="Q2431" i="2" s="1"/>
  <c r="V2431" i="2"/>
  <c r="W2431" i="2" s="1"/>
  <c r="S2431" i="2"/>
  <c r="T2431" i="2" s="1"/>
  <c r="M2431" i="2"/>
  <c r="N2431" i="2" s="1"/>
  <c r="P2427" i="2"/>
  <c r="Q2427" i="2" s="1"/>
  <c r="V2427" i="2"/>
  <c r="W2427" i="2" s="1"/>
  <c r="S2427" i="2"/>
  <c r="T2427" i="2" s="1"/>
  <c r="M2427" i="2"/>
  <c r="N2427" i="2" s="1"/>
  <c r="P2423" i="2"/>
  <c r="Q2423" i="2" s="1"/>
  <c r="V2423" i="2"/>
  <c r="W2423" i="2" s="1"/>
  <c r="S2423" i="2"/>
  <c r="T2423" i="2" s="1"/>
  <c r="M2423" i="2"/>
  <c r="N2423" i="2" s="1"/>
  <c r="P2419" i="2"/>
  <c r="Q2419" i="2" s="1"/>
  <c r="V2419" i="2"/>
  <c r="W2419" i="2" s="1"/>
  <c r="S2419" i="2"/>
  <c r="T2419" i="2" s="1"/>
  <c r="M2419" i="2"/>
  <c r="N2419" i="2" s="1"/>
  <c r="P2415" i="2"/>
  <c r="Q2415" i="2" s="1"/>
  <c r="V2415" i="2"/>
  <c r="W2415" i="2" s="1"/>
  <c r="S2415" i="2"/>
  <c r="T2415" i="2" s="1"/>
  <c r="M2415" i="2"/>
  <c r="N2415" i="2" s="1"/>
  <c r="P2411" i="2"/>
  <c r="Q2411" i="2" s="1"/>
  <c r="S2411" i="2"/>
  <c r="T2411" i="2" s="1"/>
  <c r="V2411" i="2"/>
  <c r="W2411" i="2" s="1"/>
  <c r="M2411" i="2"/>
  <c r="N2411" i="2" s="1"/>
  <c r="P2407" i="2"/>
  <c r="Q2407" i="2" s="1"/>
  <c r="S2407" i="2"/>
  <c r="T2407" i="2" s="1"/>
  <c r="V2407" i="2"/>
  <c r="W2407" i="2" s="1"/>
  <c r="M2407" i="2"/>
  <c r="N2407" i="2" s="1"/>
  <c r="P2403" i="2"/>
  <c r="Q2403" i="2" s="1"/>
  <c r="S2403" i="2"/>
  <c r="T2403" i="2" s="1"/>
  <c r="V2403" i="2"/>
  <c r="W2403" i="2" s="1"/>
  <c r="M2403" i="2"/>
  <c r="N2403" i="2" s="1"/>
  <c r="P2399" i="2"/>
  <c r="Q2399" i="2" s="1"/>
  <c r="S2399" i="2"/>
  <c r="T2399" i="2" s="1"/>
  <c r="V2399" i="2"/>
  <c r="W2399" i="2" s="1"/>
  <c r="M2399" i="2"/>
  <c r="N2399" i="2" s="1"/>
  <c r="P2395" i="2"/>
  <c r="Q2395" i="2" s="1"/>
  <c r="V2395" i="2"/>
  <c r="W2395" i="2" s="1"/>
  <c r="S2395" i="2"/>
  <c r="T2395" i="2" s="1"/>
  <c r="M2395" i="2"/>
  <c r="N2395" i="2" s="1"/>
  <c r="P2391" i="2"/>
  <c r="Q2391" i="2" s="1"/>
  <c r="S2391" i="2"/>
  <c r="T2391" i="2" s="1"/>
  <c r="V2391" i="2"/>
  <c r="W2391" i="2" s="1"/>
  <c r="M2391" i="2"/>
  <c r="N2391" i="2" s="1"/>
  <c r="P2387" i="2"/>
  <c r="Q2387" i="2" s="1"/>
  <c r="V2387" i="2"/>
  <c r="W2387" i="2" s="1"/>
  <c r="S2387" i="2"/>
  <c r="T2387" i="2" s="1"/>
  <c r="M2387" i="2"/>
  <c r="N2387" i="2" s="1"/>
  <c r="P2383" i="2"/>
  <c r="Q2383" i="2" s="1"/>
  <c r="S2383" i="2"/>
  <c r="T2383" i="2" s="1"/>
  <c r="V2383" i="2"/>
  <c r="W2383" i="2" s="1"/>
  <c r="M2383" i="2"/>
  <c r="N2383" i="2" s="1"/>
  <c r="P2379" i="2"/>
  <c r="Q2379" i="2" s="1"/>
  <c r="V2379" i="2"/>
  <c r="W2379" i="2" s="1"/>
  <c r="S2379" i="2"/>
  <c r="T2379" i="2" s="1"/>
  <c r="M2379" i="2"/>
  <c r="N2379" i="2" s="1"/>
  <c r="P2376" i="2"/>
  <c r="Q2376" i="2" s="1"/>
  <c r="V2376" i="2"/>
  <c r="W2376" i="2" s="1"/>
  <c r="M2376" i="2"/>
  <c r="N2376" i="2" s="1"/>
  <c r="S2376" i="2"/>
  <c r="T2376" i="2" s="1"/>
  <c r="P2372" i="2"/>
  <c r="Q2372" i="2" s="1"/>
  <c r="V2372" i="2"/>
  <c r="W2372" i="2" s="1"/>
  <c r="S2372" i="2"/>
  <c r="T2372" i="2" s="1"/>
  <c r="M2372" i="2"/>
  <c r="N2372" i="2" s="1"/>
  <c r="P2368" i="2"/>
  <c r="Q2368" i="2" s="1"/>
  <c r="S2368" i="2"/>
  <c r="T2368" i="2" s="1"/>
  <c r="V2368" i="2"/>
  <c r="W2368" i="2" s="1"/>
  <c r="M2368" i="2"/>
  <c r="N2368" i="2" s="1"/>
  <c r="P2364" i="2"/>
  <c r="Q2364" i="2" s="1"/>
  <c r="V2364" i="2"/>
  <c r="W2364" i="2" s="1"/>
  <c r="S2364" i="2"/>
  <c r="T2364" i="2" s="1"/>
  <c r="M2364" i="2"/>
  <c r="N2364" i="2" s="1"/>
  <c r="P2360" i="2"/>
  <c r="Q2360" i="2" s="1"/>
  <c r="V2360" i="2"/>
  <c r="W2360" i="2" s="1"/>
  <c r="S2360" i="2"/>
  <c r="T2360" i="2" s="1"/>
  <c r="M2360" i="2"/>
  <c r="N2360" i="2" s="1"/>
  <c r="P2356" i="2"/>
  <c r="Q2356" i="2" s="1"/>
  <c r="V2356" i="2"/>
  <c r="W2356" i="2" s="1"/>
  <c r="S2356" i="2"/>
  <c r="T2356" i="2" s="1"/>
  <c r="M2356" i="2"/>
  <c r="N2356" i="2" s="1"/>
  <c r="P2353" i="2"/>
  <c r="Q2353" i="2" s="1"/>
  <c r="S2353" i="2"/>
  <c r="T2353" i="2" s="1"/>
  <c r="V2353" i="2"/>
  <c r="W2353" i="2" s="1"/>
  <c r="M2353" i="2"/>
  <c r="N2353" i="2" s="1"/>
  <c r="P2349" i="2"/>
  <c r="Q2349" i="2" s="1"/>
  <c r="S2349" i="2"/>
  <c r="T2349" i="2" s="1"/>
  <c r="V2349" i="2"/>
  <c r="W2349" i="2" s="1"/>
  <c r="M2349" i="2"/>
  <c r="N2349" i="2" s="1"/>
  <c r="P2345" i="2"/>
  <c r="Q2345" i="2" s="1"/>
  <c r="V2345" i="2"/>
  <c r="W2345" i="2" s="1"/>
  <c r="S2345" i="2"/>
  <c r="T2345" i="2" s="1"/>
  <c r="M2345" i="2"/>
  <c r="N2345" i="2" s="1"/>
  <c r="P2341" i="2"/>
  <c r="Q2341" i="2" s="1"/>
  <c r="V2341" i="2"/>
  <c r="W2341" i="2" s="1"/>
  <c r="S2341" i="2"/>
  <c r="T2341" i="2" s="1"/>
  <c r="M2341" i="2"/>
  <c r="N2341" i="2" s="1"/>
  <c r="P2337" i="2"/>
  <c r="Q2337" i="2" s="1"/>
  <c r="V2337" i="2"/>
  <c r="W2337" i="2" s="1"/>
  <c r="S2337" i="2"/>
  <c r="T2337" i="2" s="1"/>
  <c r="M2337" i="2"/>
  <c r="N2337" i="2" s="1"/>
  <c r="P2333" i="2"/>
  <c r="Q2333" i="2" s="1"/>
  <c r="V2333" i="2"/>
  <c r="W2333" i="2" s="1"/>
  <c r="S2333" i="2"/>
  <c r="T2333" i="2" s="1"/>
  <c r="M2333" i="2"/>
  <c r="N2333" i="2" s="1"/>
  <c r="P2329" i="2"/>
  <c r="Q2329" i="2" s="1"/>
  <c r="V2329" i="2"/>
  <c r="W2329" i="2" s="1"/>
  <c r="M2329" i="2"/>
  <c r="N2329" i="2" s="1"/>
  <c r="S2329" i="2"/>
  <c r="T2329" i="2" s="1"/>
  <c r="P2325" i="2"/>
  <c r="Q2325" i="2" s="1"/>
  <c r="S2325" i="2"/>
  <c r="T2325" i="2" s="1"/>
  <c r="V2325" i="2"/>
  <c r="W2325" i="2" s="1"/>
  <c r="M2325" i="2"/>
  <c r="N2325" i="2" s="1"/>
  <c r="P2321" i="2"/>
  <c r="Q2321" i="2" s="1"/>
  <c r="S2321" i="2"/>
  <c r="T2321" i="2" s="1"/>
  <c r="V2321" i="2"/>
  <c r="W2321" i="2" s="1"/>
  <c r="M2321" i="2"/>
  <c r="N2321" i="2" s="1"/>
  <c r="P2317" i="2"/>
  <c r="Q2317" i="2" s="1"/>
  <c r="V2317" i="2"/>
  <c r="W2317" i="2" s="1"/>
  <c r="S2317" i="2"/>
  <c r="T2317" i="2" s="1"/>
  <c r="M2317" i="2"/>
  <c r="N2317" i="2" s="1"/>
  <c r="P2313" i="2"/>
  <c r="Q2313" i="2" s="1"/>
  <c r="V2313" i="2"/>
  <c r="W2313" i="2" s="1"/>
  <c r="S2313" i="2"/>
  <c r="T2313" i="2" s="1"/>
  <c r="M2313" i="2"/>
  <c r="N2313" i="2" s="1"/>
  <c r="P2309" i="2"/>
  <c r="Q2309" i="2" s="1"/>
  <c r="V2309" i="2"/>
  <c r="W2309" i="2" s="1"/>
  <c r="S2309" i="2"/>
  <c r="T2309" i="2" s="1"/>
  <c r="M2309" i="2"/>
  <c r="N2309" i="2" s="1"/>
  <c r="P2305" i="2"/>
  <c r="Q2305" i="2" s="1"/>
  <c r="V2305" i="2"/>
  <c r="W2305" i="2" s="1"/>
  <c r="S2305" i="2"/>
  <c r="T2305" i="2" s="1"/>
  <c r="M2305" i="2"/>
  <c r="N2305" i="2" s="1"/>
  <c r="P2302" i="2"/>
  <c r="Q2302" i="2" s="1"/>
  <c r="S2302" i="2"/>
  <c r="T2302" i="2" s="1"/>
  <c r="V2302" i="2"/>
  <c r="W2302" i="2" s="1"/>
  <c r="M2302" i="2"/>
  <c r="N2302" i="2" s="1"/>
  <c r="P2298" i="2"/>
  <c r="Q2298" i="2" s="1"/>
  <c r="V2298" i="2"/>
  <c r="W2298" i="2" s="1"/>
  <c r="M2298" i="2"/>
  <c r="N2298" i="2" s="1"/>
  <c r="S2298" i="2"/>
  <c r="T2298" i="2" s="1"/>
  <c r="P2294" i="2"/>
  <c r="Q2294" i="2" s="1"/>
  <c r="S2294" i="2"/>
  <c r="T2294" i="2" s="1"/>
  <c r="V2294" i="2"/>
  <c r="W2294" i="2" s="1"/>
  <c r="M2294" i="2"/>
  <c r="N2294" i="2" s="1"/>
  <c r="P2290" i="2"/>
  <c r="Q2290" i="2" s="1"/>
  <c r="S2290" i="2"/>
  <c r="T2290" i="2" s="1"/>
  <c r="V2290" i="2"/>
  <c r="W2290" i="2" s="1"/>
  <c r="M2290" i="2"/>
  <c r="N2290" i="2" s="1"/>
  <c r="P2286" i="2"/>
  <c r="Q2286" i="2" s="1"/>
  <c r="S2286" i="2"/>
  <c r="T2286" i="2" s="1"/>
  <c r="V2286" i="2"/>
  <c r="W2286" i="2" s="1"/>
  <c r="M2286" i="2"/>
  <c r="N2286" i="2" s="1"/>
  <c r="P2282" i="2"/>
  <c r="Q2282" i="2" s="1"/>
  <c r="V2282" i="2"/>
  <c r="W2282" i="2" s="1"/>
  <c r="S2282" i="2"/>
  <c r="T2282" i="2" s="1"/>
  <c r="M2282" i="2"/>
  <c r="N2282" i="2" s="1"/>
  <c r="P2278" i="2"/>
  <c r="Q2278" i="2" s="1"/>
  <c r="S2278" i="2"/>
  <c r="T2278" i="2" s="1"/>
  <c r="V2278" i="2"/>
  <c r="W2278" i="2" s="1"/>
  <c r="M2278" i="2"/>
  <c r="N2278" i="2" s="1"/>
  <c r="P2274" i="2"/>
  <c r="Q2274" i="2" s="1"/>
  <c r="S2274" i="2"/>
  <c r="T2274" i="2" s="1"/>
  <c r="V2274" i="2"/>
  <c r="W2274" i="2" s="1"/>
  <c r="M2274" i="2"/>
  <c r="N2274" i="2" s="1"/>
  <c r="P2270" i="2"/>
  <c r="Q2270" i="2" s="1"/>
  <c r="S2270" i="2"/>
  <c r="T2270" i="2" s="1"/>
  <c r="V2270" i="2"/>
  <c r="W2270" i="2" s="1"/>
  <c r="M2270" i="2"/>
  <c r="N2270" i="2" s="1"/>
  <c r="P2266" i="2"/>
  <c r="Q2266" i="2" s="1"/>
  <c r="S2266" i="2"/>
  <c r="T2266" i="2" s="1"/>
  <c r="V2266" i="2"/>
  <c r="W2266" i="2" s="1"/>
  <c r="M2266" i="2"/>
  <c r="N2266" i="2" s="1"/>
  <c r="P2262" i="2"/>
  <c r="Q2262" i="2" s="1"/>
  <c r="S2262" i="2"/>
  <c r="T2262" i="2" s="1"/>
  <c r="V2262" i="2"/>
  <c r="W2262" i="2" s="1"/>
  <c r="M2262" i="2"/>
  <c r="N2262" i="2" s="1"/>
  <c r="P2258" i="2"/>
  <c r="Q2258" i="2" s="1"/>
  <c r="S2258" i="2"/>
  <c r="T2258" i="2" s="1"/>
  <c r="M2258" i="2"/>
  <c r="N2258" i="2" s="1"/>
  <c r="V2258" i="2"/>
  <c r="W2258" i="2" s="1"/>
  <c r="P2254" i="2"/>
  <c r="Q2254" i="2" s="1"/>
  <c r="V2254" i="2"/>
  <c r="W2254" i="2" s="1"/>
  <c r="S2254" i="2"/>
  <c r="T2254" i="2" s="1"/>
  <c r="M2254" i="2"/>
  <c r="N2254" i="2" s="1"/>
  <c r="P2250" i="2"/>
  <c r="Q2250" i="2" s="1"/>
  <c r="V2250" i="2"/>
  <c r="W2250" i="2" s="1"/>
  <c r="S2250" i="2"/>
  <c r="T2250" i="2" s="1"/>
  <c r="M2250" i="2"/>
  <c r="N2250" i="2" s="1"/>
  <c r="P2246" i="2"/>
  <c r="Q2246" i="2" s="1"/>
  <c r="V2246" i="2"/>
  <c r="W2246" i="2" s="1"/>
  <c r="S2246" i="2"/>
  <c r="T2246" i="2" s="1"/>
  <c r="M2246" i="2"/>
  <c r="N2246" i="2" s="1"/>
  <c r="P2242" i="2"/>
  <c r="Q2242" i="2" s="1"/>
  <c r="S2242" i="2"/>
  <c r="T2242" i="2" s="1"/>
  <c r="V2242" i="2"/>
  <c r="W2242" i="2" s="1"/>
  <c r="M2242" i="2"/>
  <c r="N2242" i="2" s="1"/>
  <c r="P2238" i="2"/>
  <c r="Q2238" i="2" s="1"/>
  <c r="V2238" i="2"/>
  <c r="W2238" i="2" s="1"/>
  <c r="S2238" i="2"/>
  <c r="T2238" i="2" s="1"/>
  <c r="M2238" i="2"/>
  <c r="N2238" i="2" s="1"/>
  <c r="P2234" i="2"/>
  <c r="Q2234" i="2" s="1"/>
  <c r="V2234" i="2"/>
  <c r="W2234" i="2" s="1"/>
  <c r="S2234" i="2"/>
  <c r="T2234" i="2" s="1"/>
  <c r="M2234" i="2"/>
  <c r="N2234" i="2" s="1"/>
  <c r="P2230" i="2"/>
  <c r="Q2230" i="2" s="1"/>
  <c r="S2230" i="2"/>
  <c r="T2230" i="2" s="1"/>
  <c r="V2230" i="2"/>
  <c r="W2230" i="2" s="1"/>
  <c r="M2230" i="2"/>
  <c r="N2230" i="2" s="1"/>
  <c r="P2223" i="2"/>
  <c r="Q2223" i="2" s="1"/>
  <c r="S2223" i="2"/>
  <c r="T2223" i="2" s="1"/>
  <c r="V2223" i="2"/>
  <c r="W2223" i="2" s="1"/>
  <c r="M2223" i="2"/>
  <c r="N2223" i="2" s="1"/>
  <c r="P2219" i="2"/>
  <c r="Q2219" i="2" s="1"/>
  <c r="S2219" i="2"/>
  <c r="T2219" i="2" s="1"/>
  <c r="V2219" i="2"/>
  <c r="W2219" i="2" s="1"/>
  <c r="M2219" i="2"/>
  <c r="N2219" i="2" s="1"/>
  <c r="P2215" i="2"/>
  <c r="Q2215" i="2" s="1"/>
  <c r="V2215" i="2"/>
  <c r="W2215" i="2" s="1"/>
  <c r="S2215" i="2"/>
  <c r="T2215" i="2" s="1"/>
  <c r="M2215" i="2"/>
  <c r="N2215" i="2" s="1"/>
  <c r="P2211" i="2"/>
  <c r="Q2211" i="2" s="1"/>
  <c r="S2211" i="2"/>
  <c r="T2211" i="2" s="1"/>
  <c r="V2211" i="2"/>
  <c r="W2211" i="2" s="1"/>
  <c r="M2211" i="2"/>
  <c r="N2211" i="2" s="1"/>
  <c r="P2207" i="2"/>
  <c r="Q2207" i="2" s="1"/>
  <c r="V2207" i="2"/>
  <c r="W2207" i="2" s="1"/>
  <c r="S2207" i="2"/>
  <c r="T2207" i="2" s="1"/>
  <c r="M2207" i="2"/>
  <c r="N2207" i="2" s="1"/>
  <c r="P2203" i="2"/>
  <c r="Q2203" i="2" s="1"/>
  <c r="V2203" i="2"/>
  <c r="W2203" i="2" s="1"/>
  <c r="S2203" i="2"/>
  <c r="T2203" i="2" s="1"/>
  <c r="M2203" i="2"/>
  <c r="N2203" i="2" s="1"/>
  <c r="P2199" i="2"/>
  <c r="Q2199" i="2" s="1"/>
  <c r="S2199" i="2"/>
  <c r="T2199" i="2" s="1"/>
  <c r="V2199" i="2"/>
  <c r="W2199" i="2" s="1"/>
  <c r="M2199" i="2"/>
  <c r="N2199" i="2" s="1"/>
  <c r="P2195" i="2"/>
  <c r="Q2195" i="2" s="1"/>
  <c r="S2195" i="2"/>
  <c r="T2195" i="2" s="1"/>
  <c r="V2195" i="2"/>
  <c r="W2195" i="2" s="1"/>
  <c r="M2195" i="2"/>
  <c r="N2195" i="2" s="1"/>
  <c r="P2191" i="2"/>
  <c r="Q2191" i="2" s="1"/>
  <c r="V2191" i="2"/>
  <c r="W2191" i="2" s="1"/>
  <c r="S2191" i="2"/>
  <c r="T2191" i="2" s="1"/>
  <c r="M2191" i="2"/>
  <c r="N2191" i="2" s="1"/>
  <c r="P2187" i="2"/>
  <c r="Q2187" i="2" s="1"/>
  <c r="V2187" i="2"/>
  <c r="W2187" i="2" s="1"/>
  <c r="S2187" i="2"/>
  <c r="T2187" i="2" s="1"/>
  <c r="M2187" i="2"/>
  <c r="N2187" i="2" s="1"/>
  <c r="P2183" i="2"/>
  <c r="Q2183" i="2" s="1"/>
  <c r="V2183" i="2"/>
  <c r="W2183" i="2" s="1"/>
  <c r="S2183" i="2"/>
  <c r="T2183" i="2" s="1"/>
  <c r="M2183" i="2"/>
  <c r="N2183" i="2" s="1"/>
  <c r="P2179" i="2"/>
  <c r="Q2179" i="2" s="1"/>
  <c r="V2179" i="2"/>
  <c r="W2179" i="2" s="1"/>
  <c r="S2179" i="2"/>
  <c r="T2179" i="2" s="1"/>
  <c r="M2179" i="2"/>
  <c r="N2179" i="2" s="1"/>
  <c r="P2175" i="2"/>
  <c r="Q2175" i="2" s="1"/>
  <c r="S2175" i="2"/>
  <c r="T2175" i="2" s="1"/>
  <c r="V2175" i="2"/>
  <c r="W2175" i="2" s="1"/>
  <c r="M2175" i="2"/>
  <c r="N2175" i="2" s="1"/>
  <c r="P2171" i="2"/>
  <c r="Q2171" i="2" s="1"/>
  <c r="S2171" i="2"/>
  <c r="T2171" i="2" s="1"/>
  <c r="V2171" i="2"/>
  <c r="W2171" i="2" s="1"/>
  <c r="M2171" i="2"/>
  <c r="N2171" i="2" s="1"/>
  <c r="P2167" i="2"/>
  <c r="Q2167" i="2" s="1"/>
  <c r="V2167" i="2"/>
  <c r="W2167" i="2" s="1"/>
  <c r="S2167" i="2"/>
  <c r="T2167" i="2" s="1"/>
  <c r="M2167" i="2"/>
  <c r="N2167" i="2" s="1"/>
  <c r="P2163" i="2"/>
  <c r="Q2163" i="2" s="1"/>
  <c r="V2163" i="2"/>
  <c r="W2163" i="2" s="1"/>
  <c r="S2163" i="2"/>
  <c r="T2163" i="2" s="1"/>
  <c r="M2163" i="2"/>
  <c r="N2163" i="2" s="1"/>
  <c r="P2159" i="2"/>
  <c r="Q2159" i="2" s="1"/>
  <c r="V2159" i="2"/>
  <c r="W2159" i="2" s="1"/>
  <c r="S2159" i="2"/>
  <c r="T2159" i="2" s="1"/>
  <c r="M2159" i="2"/>
  <c r="N2159" i="2" s="1"/>
  <c r="P2155" i="2"/>
  <c r="Q2155" i="2" s="1"/>
  <c r="V2155" i="2"/>
  <c r="W2155" i="2" s="1"/>
  <c r="S2155" i="2"/>
  <c r="T2155" i="2" s="1"/>
  <c r="M2155" i="2"/>
  <c r="N2155" i="2" s="1"/>
  <c r="P2151" i="2"/>
  <c r="Q2151" i="2" s="1"/>
  <c r="V2151" i="2"/>
  <c r="W2151" i="2" s="1"/>
  <c r="S2151" i="2"/>
  <c r="T2151" i="2" s="1"/>
  <c r="M2151" i="2"/>
  <c r="N2151" i="2" s="1"/>
  <c r="P2147" i="2"/>
  <c r="Q2147" i="2" s="1"/>
  <c r="S2147" i="2"/>
  <c r="T2147" i="2" s="1"/>
  <c r="V2147" i="2"/>
  <c r="W2147" i="2" s="1"/>
  <c r="M2147" i="2"/>
  <c r="N2147" i="2" s="1"/>
  <c r="P2143" i="2"/>
  <c r="Q2143" i="2" s="1"/>
  <c r="S2143" i="2"/>
  <c r="T2143" i="2" s="1"/>
  <c r="M2143" i="2"/>
  <c r="N2143" i="2" s="1"/>
  <c r="V2143" i="2"/>
  <c r="W2143" i="2" s="1"/>
  <c r="P2136" i="2"/>
  <c r="Q2136" i="2" s="1"/>
  <c r="S2136" i="2"/>
  <c r="T2136" i="2" s="1"/>
  <c r="V2136" i="2"/>
  <c r="W2136" i="2" s="1"/>
  <c r="M2136" i="2"/>
  <c r="N2136" i="2" s="1"/>
  <c r="P2132" i="2"/>
  <c r="Q2132" i="2" s="1"/>
  <c r="S2132" i="2"/>
  <c r="T2132" i="2" s="1"/>
  <c r="V2132" i="2"/>
  <c r="W2132" i="2" s="1"/>
  <c r="M2132" i="2"/>
  <c r="N2132" i="2" s="1"/>
  <c r="P2128" i="2"/>
  <c r="Q2128" i="2" s="1"/>
  <c r="S2128" i="2"/>
  <c r="T2128" i="2" s="1"/>
  <c r="V2128" i="2"/>
  <c r="W2128" i="2" s="1"/>
  <c r="M2128" i="2"/>
  <c r="N2128" i="2" s="1"/>
  <c r="P2124" i="2"/>
  <c r="Q2124" i="2" s="1"/>
  <c r="S2124" i="2"/>
  <c r="T2124" i="2" s="1"/>
  <c r="M2124" i="2"/>
  <c r="N2124" i="2" s="1"/>
  <c r="V2124" i="2"/>
  <c r="W2124" i="2" s="1"/>
  <c r="P2120" i="2"/>
  <c r="Q2120" i="2" s="1"/>
  <c r="S2120" i="2"/>
  <c r="T2120" i="2" s="1"/>
  <c r="V2120" i="2"/>
  <c r="W2120" i="2" s="1"/>
  <c r="M2120" i="2"/>
  <c r="N2120" i="2" s="1"/>
  <c r="P2116" i="2"/>
  <c r="Q2116" i="2" s="1"/>
  <c r="V2116" i="2"/>
  <c r="W2116" i="2" s="1"/>
  <c r="S2116" i="2"/>
  <c r="T2116" i="2" s="1"/>
  <c r="M2116" i="2"/>
  <c r="N2116" i="2" s="1"/>
  <c r="P2112" i="2"/>
  <c r="Q2112" i="2" s="1"/>
  <c r="V2112" i="2"/>
  <c r="W2112" i="2" s="1"/>
  <c r="S2112" i="2"/>
  <c r="T2112" i="2" s="1"/>
  <c r="M2112" i="2"/>
  <c r="N2112" i="2" s="1"/>
  <c r="P2105" i="2"/>
  <c r="Q2105" i="2" s="1"/>
  <c r="S2105" i="2"/>
  <c r="T2105" i="2" s="1"/>
  <c r="M2105" i="2"/>
  <c r="N2105" i="2" s="1"/>
  <c r="V2105" i="2"/>
  <c r="W2105" i="2" s="1"/>
  <c r="P2101" i="2"/>
  <c r="Q2101" i="2" s="1"/>
  <c r="V2101" i="2"/>
  <c r="W2101" i="2" s="1"/>
  <c r="S2101" i="2"/>
  <c r="T2101" i="2" s="1"/>
  <c r="M2101" i="2"/>
  <c r="N2101" i="2" s="1"/>
  <c r="P2097" i="2"/>
  <c r="Q2097" i="2" s="1"/>
  <c r="S2097" i="2"/>
  <c r="T2097" i="2" s="1"/>
  <c r="V2097" i="2"/>
  <c r="W2097" i="2" s="1"/>
  <c r="M2097" i="2"/>
  <c r="N2097" i="2" s="1"/>
  <c r="P2093" i="2"/>
  <c r="Q2093" i="2" s="1"/>
  <c r="V2093" i="2"/>
  <c r="W2093" i="2" s="1"/>
  <c r="S2093" i="2"/>
  <c r="T2093" i="2" s="1"/>
  <c r="M2093" i="2"/>
  <c r="N2093" i="2" s="1"/>
  <c r="P2089" i="2"/>
  <c r="Q2089" i="2" s="1"/>
  <c r="V2089" i="2"/>
  <c r="W2089" i="2" s="1"/>
  <c r="S2089" i="2"/>
  <c r="T2089" i="2" s="1"/>
  <c r="M2089" i="2"/>
  <c r="N2089" i="2" s="1"/>
  <c r="P2085" i="2"/>
  <c r="Q2085" i="2" s="1"/>
  <c r="V2085" i="2"/>
  <c r="W2085" i="2" s="1"/>
  <c r="S2085" i="2"/>
  <c r="T2085" i="2" s="1"/>
  <c r="M2085" i="2"/>
  <c r="N2085" i="2" s="1"/>
  <c r="P2081" i="2"/>
  <c r="Q2081" i="2" s="1"/>
  <c r="V2081" i="2"/>
  <c r="W2081" i="2" s="1"/>
  <c r="S2081" i="2"/>
  <c r="T2081" i="2" s="1"/>
  <c r="M2081" i="2"/>
  <c r="N2081" i="2" s="1"/>
  <c r="P2077" i="2"/>
  <c r="Q2077" i="2" s="1"/>
  <c r="S2077" i="2"/>
  <c r="T2077" i="2" s="1"/>
  <c r="V2077" i="2"/>
  <c r="W2077" i="2" s="1"/>
  <c r="M2077" i="2"/>
  <c r="N2077" i="2" s="1"/>
  <c r="P2073" i="2"/>
  <c r="Q2073" i="2" s="1"/>
  <c r="V2073" i="2"/>
  <c r="W2073" i="2" s="1"/>
  <c r="S2073" i="2"/>
  <c r="T2073" i="2" s="1"/>
  <c r="M2073" i="2"/>
  <c r="N2073" i="2" s="1"/>
  <c r="P2069" i="2"/>
  <c r="Q2069" i="2" s="1"/>
  <c r="V2069" i="2"/>
  <c r="W2069" i="2" s="1"/>
  <c r="S2069" i="2"/>
  <c r="T2069" i="2" s="1"/>
  <c r="M2069" i="2"/>
  <c r="N2069" i="2" s="1"/>
  <c r="P2065" i="2"/>
  <c r="Q2065" i="2" s="1"/>
  <c r="V2065" i="2"/>
  <c r="W2065" i="2" s="1"/>
  <c r="S2065" i="2"/>
  <c r="T2065" i="2" s="1"/>
  <c r="M2065" i="2"/>
  <c r="N2065" i="2" s="1"/>
  <c r="P2061" i="2"/>
  <c r="Q2061" i="2" s="1"/>
  <c r="V2061" i="2"/>
  <c r="W2061" i="2" s="1"/>
  <c r="S2061" i="2"/>
  <c r="T2061" i="2" s="1"/>
  <c r="M2061" i="2"/>
  <c r="N2061" i="2" s="1"/>
  <c r="P2057" i="2"/>
  <c r="Q2057" i="2" s="1"/>
  <c r="V2057" i="2"/>
  <c r="W2057" i="2" s="1"/>
  <c r="S2057" i="2"/>
  <c r="T2057" i="2" s="1"/>
  <c r="M2057" i="2"/>
  <c r="N2057" i="2" s="1"/>
  <c r="P2053" i="2"/>
  <c r="Q2053" i="2" s="1"/>
  <c r="V2053" i="2"/>
  <c r="W2053" i="2" s="1"/>
  <c r="M2053" i="2"/>
  <c r="N2053" i="2" s="1"/>
  <c r="S2053" i="2"/>
  <c r="T2053" i="2" s="1"/>
  <c r="P2045" i="2"/>
  <c r="Q2045" i="2" s="1"/>
  <c r="S2045" i="2"/>
  <c r="T2045" i="2" s="1"/>
  <c r="V2045" i="2"/>
  <c r="W2045" i="2" s="1"/>
  <c r="M2045" i="2"/>
  <c r="N2045" i="2" s="1"/>
  <c r="P2041" i="2"/>
  <c r="Q2041" i="2" s="1"/>
  <c r="S2041" i="2"/>
  <c r="T2041" i="2" s="1"/>
  <c r="V2041" i="2"/>
  <c r="W2041" i="2" s="1"/>
  <c r="M2041" i="2"/>
  <c r="N2041" i="2" s="1"/>
  <c r="P2037" i="2"/>
  <c r="Q2037" i="2" s="1"/>
  <c r="S2037" i="2"/>
  <c r="T2037" i="2" s="1"/>
  <c r="V2037" i="2"/>
  <c r="W2037" i="2" s="1"/>
  <c r="M2037" i="2"/>
  <c r="N2037" i="2" s="1"/>
  <c r="P2034" i="2"/>
  <c r="Q2034" i="2" s="1"/>
  <c r="V2034" i="2"/>
  <c r="W2034" i="2" s="1"/>
  <c r="S2034" i="2"/>
  <c r="T2034" i="2" s="1"/>
  <c r="M2034" i="2"/>
  <c r="N2034" i="2" s="1"/>
  <c r="P2030" i="2"/>
  <c r="Q2030" i="2" s="1"/>
  <c r="V2030" i="2"/>
  <c r="W2030" i="2" s="1"/>
  <c r="M2030" i="2"/>
  <c r="N2030" i="2" s="1"/>
  <c r="S2030" i="2"/>
  <c r="T2030" i="2" s="1"/>
  <c r="P2026" i="2"/>
  <c r="Q2026" i="2" s="1"/>
  <c r="V2026" i="2"/>
  <c r="W2026" i="2" s="1"/>
  <c r="S2026" i="2"/>
  <c r="T2026" i="2" s="1"/>
  <c r="M2026" i="2"/>
  <c r="N2026" i="2" s="1"/>
  <c r="P2022" i="2"/>
  <c r="Q2022" i="2" s="1"/>
  <c r="S2022" i="2"/>
  <c r="T2022" i="2" s="1"/>
  <c r="V2022" i="2"/>
  <c r="W2022" i="2" s="1"/>
  <c r="M2022" i="2"/>
  <c r="N2022" i="2" s="1"/>
  <c r="P2018" i="2"/>
  <c r="Q2018" i="2" s="1"/>
  <c r="V2018" i="2"/>
  <c r="W2018" i="2" s="1"/>
  <c r="S2018" i="2"/>
  <c r="T2018" i="2" s="1"/>
  <c r="M2018" i="2"/>
  <c r="N2018" i="2" s="1"/>
  <c r="P2014" i="2"/>
  <c r="Q2014" i="2" s="1"/>
  <c r="V2014" i="2"/>
  <c r="W2014" i="2" s="1"/>
  <c r="S2014" i="2"/>
  <c r="T2014" i="2" s="1"/>
  <c r="M2014" i="2"/>
  <c r="N2014" i="2" s="1"/>
  <c r="P2010" i="2"/>
  <c r="Q2010" i="2" s="1"/>
  <c r="S2010" i="2"/>
  <c r="T2010" i="2" s="1"/>
  <c r="V2010" i="2"/>
  <c r="W2010" i="2" s="1"/>
  <c r="M2010" i="2"/>
  <c r="N2010" i="2" s="1"/>
  <c r="P2006" i="2"/>
  <c r="Q2006" i="2" s="1"/>
  <c r="S2006" i="2"/>
  <c r="T2006" i="2" s="1"/>
  <c r="V2006" i="2"/>
  <c r="W2006" i="2" s="1"/>
  <c r="M2006" i="2"/>
  <c r="N2006" i="2" s="1"/>
  <c r="P2002" i="2"/>
  <c r="Q2002" i="2" s="1"/>
  <c r="V2002" i="2"/>
  <c r="W2002" i="2" s="1"/>
  <c r="S2002" i="2"/>
  <c r="T2002" i="2" s="1"/>
  <c r="M2002" i="2"/>
  <c r="N2002" i="2" s="1"/>
  <c r="P1998" i="2"/>
  <c r="Q1998" i="2" s="1"/>
  <c r="V1998" i="2"/>
  <c r="W1998" i="2" s="1"/>
  <c r="S1998" i="2"/>
  <c r="T1998" i="2" s="1"/>
  <c r="M1998" i="2"/>
  <c r="N1998" i="2" s="1"/>
  <c r="P1994" i="2"/>
  <c r="Q1994" i="2" s="1"/>
  <c r="V1994" i="2"/>
  <c r="W1994" i="2" s="1"/>
  <c r="S1994" i="2"/>
  <c r="T1994" i="2" s="1"/>
  <c r="M1994" i="2"/>
  <c r="N1994" i="2" s="1"/>
  <c r="P1990" i="2"/>
  <c r="Q1990" i="2" s="1"/>
  <c r="V1990" i="2"/>
  <c r="W1990" i="2" s="1"/>
  <c r="S1990" i="2"/>
  <c r="T1990" i="2" s="1"/>
  <c r="M1990" i="2"/>
  <c r="N1990" i="2" s="1"/>
  <c r="P1986" i="2"/>
  <c r="Q1986" i="2" s="1"/>
  <c r="V1986" i="2"/>
  <c r="W1986" i="2" s="1"/>
  <c r="S1986" i="2"/>
  <c r="T1986" i="2" s="1"/>
  <c r="M1986" i="2"/>
  <c r="N1986" i="2" s="1"/>
  <c r="P1982" i="2"/>
  <c r="Q1982" i="2" s="1"/>
  <c r="S1982" i="2"/>
  <c r="T1982" i="2" s="1"/>
  <c r="V1982" i="2"/>
  <c r="W1982" i="2" s="1"/>
  <c r="M1982" i="2"/>
  <c r="N1982" i="2" s="1"/>
  <c r="P1978" i="2"/>
  <c r="Q1978" i="2" s="1"/>
  <c r="S1978" i="2"/>
  <c r="T1978" i="2" s="1"/>
  <c r="V1978" i="2"/>
  <c r="W1978" i="2" s="1"/>
  <c r="M1978" i="2"/>
  <c r="N1978" i="2" s="1"/>
  <c r="P1974" i="2"/>
  <c r="Q1974" i="2" s="1"/>
  <c r="V1974" i="2"/>
  <c r="W1974" i="2" s="1"/>
  <c r="M1974" i="2"/>
  <c r="N1974" i="2" s="1"/>
  <c r="S1974" i="2"/>
  <c r="T1974" i="2" s="1"/>
  <c r="P1970" i="2"/>
  <c r="Q1970" i="2" s="1"/>
  <c r="S1970" i="2"/>
  <c r="T1970" i="2" s="1"/>
  <c r="V1970" i="2"/>
  <c r="W1970" i="2" s="1"/>
  <c r="M1970" i="2"/>
  <c r="N1970" i="2" s="1"/>
  <c r="P1966" i="2"/>
  <c r="Q1966" i="2" s="1"/>
  <c r="S1966" i="2"/>
  <c r="T1966" i="2" s="1"/>
  <c r="V1966" i="2"/>
  <c r="W1966" i="2" s="1"/>
  <c r="M1966" i="2"/>
  <c r="N1966" i="2" s="1"/>
  <c r="P1962" i="2"/>
  <c r="Q1962" i="2" s="1"/>
  <c r="V1962" i="2"/>
  <c r="W1962" i="2" s="1"/>
  <c r="S1962" i="2"/>
  <c r="T1962" i="2" s="1"/>
  <c r="M1962" i="2"/>
  <c r="N1962" i="2" s="1"/>
  <c r="P1958" i="2"/>
  <c r="Q1958" i="2" s="1"/>
  <c r="S1958" i="2"/>
  <c r="T1958" i="2" s="1"/>
  <c r="V1958" i="2"/>
  <c r="W1958" i="2" s="1"/>
  <c r="M1958" i="2"/>
  <c r="N1958" i="2" s="1"/>
  <c r="P1954" i="2"/>
  <c r="Q1954" i="2" s="1"/>
  <c r="S1954" i="2"/>
  <c r="T1954" i="2" s="1"/>
  <c r="V1954" i="2"/>
  <c r="W1954" i="2" s="1"/>
  <c r="M1954" i="2"/>
  <c r="N1954" i="2" s="1"/>
  <c r="P1950" i="2"/>
  <c r="Q1950" i="2" s="1"/>
  <c r="S1950" i="2"/>
  <c r="T1950" i="2" s="1"/>
  <c r="V1950" i="2"/>
  <c r="W1950" i="2" s="1"/>
  <c r="M1950" i="2"/>
  <c r="N1950" i="2" s="1"/>
  <c r="P1946" i="2"/>
  <c r="Q1946" i="2" s="1"/>
  <c r="V1946" i="2"/>
  <c r="W1946" i="2" s="1"/>
  <c r="S1946" i="2"/>
  <c r="T1946" i="2" s="1"/>
  <c r="M1946" i="2"/>
  <c r="N1946" i="2" s="1"/>
  <c r="P1942" i="2"/>
  <c r="Q1942" i="2" s="1"/>
  <c r="S1942" i="2"/>
  <c r="T1942" i="2" s="1"/>
  <c r="V1942" i="2"/>
  <c r="W1942" i="2" s="1"/>
  <c r="M1942" i="2"/>
  <c r="N1942" i="2" s="1"/>
  <c r="P1938" i="2"/>
  <c r="Q1938" i="2" s="1"/>
  <c r="S1938" i="2"/>
  <c r="T1938" i="2" s="1"/>
  <c r="V1938" i="2"/>
  <c r="W1938" i="2" s="1"/>
  <c r="M1938" i="2"/>
  <c r="N1938" i="2" s="1"/>
  <c r="P1934" i="2"/>
  <c r="Q1934" i="2" s="1"/>
  <c r="S1934" i="2"/>
  <c r="T1934" i="2" s="1"/>
  <c r="V1934" i="2"/>
  <c r="W1934" i="2" s="1"/>
  <c r="M1934" i="2"/>
  <c r="N1934" i="2" s="1"/>
  <c r="P1930" i="2"/>
  <c r="Q1930" i="2" s="1"/>
  <c r="S1930" i="2"/>
  <c r="T1930" i="2" s="1"/>
  <c r="V1930" i="2"/>
  <c r="W1930" i="2" s="1"/>
  <c r="M1930" i="2"/>
  <c r="N1930" i="2" s="1"/>
  <c r="P1926" i="2"/>
  <c r="Q1926" i="2" s="1"/>
  <c r="V1926" i="2"/>
  <c r="W1926" i="2" s="1"/>
  <c r="S1926" i="2"/>
  <c r="T1926" i="2" s="1"/>
  <c r="M1926" i="2"/>
  <c r="N1926" i="2" s="1"/>
  <c r="P1922" i="2"/>
  <c r="Q1922" i="2" s="1"/>
  <c r="V1922" i="2"/>
  <c r="W1922" i="2" s="1"/>
  <c r="S1922" i="2"/>
  <c r="T1922" i="2" s="1"/>
  <c r="M1922" i="2"/>
  <c r="N1922" i="2" s="1"/>
  <c r="P1918" i="2"/>
  <c r="Q1918" i="2" s="1"/>
  <c r="S1918" i="2"/>
  <c r="T1918" i="2" s="1"/>
  <c r="V1918" i="2"/>
  <c r="W1918" i="2" s="1"/>
  <c r="M1918" i="2"/>
  <c r="N1918" i="2" s="1"/>
  <c r="P1914" i="2"/>
  <c r="Q1914" i="2" s="1"/>
  <c r="V1914" i="2"/>
  <c r="W1914" i="2" s="1"/>
  <c r="S1914" i="2"/>
  <c r="T1914" i="2" s="1"/>
  <c r="M1914" i="2"/>
  <c r="N1914" i="2" s="1"/>
  <c r="P1910" i="2"/>
  <c r="Q1910" i="2" s="1"/>
  <c r="V1910" i="2"/>
  <c r="W1910" i="2" s="1"/>
  <c r="S1910" i="2"/>
  <c r="T1910" i="2" s="1"/>
  <c r="M1910" i="2"/>
  <c r="N1910" i="2" s="1"/>
  <c r="P1906" i="2"/>
  <c r="Q1906" i="2" s="1"/>
  <c r="V1906" i="2"/>
  <c r="W1906" i="2" s="1"/>
  <c r="S1906" i="2"/>
  <c r="T1906" i="2" s="1"/>
  <c r="M1906" i="2"/>
  <c r="N1906" i="2" s="1"/>
  <c r="P1902" i="2"/>
  <c r="Q1902" i="2" s="1"/>
  <c r="V1902" i="2"/>
  <c r="W1902" i="2" s="1"/>
  <c r="S1902" i="2"/>
  <c r="T1902" i="2" s="1"/>
  <c r="M1902" i="2"/>
  <c r="N1902" i="2" s="1"/>
  <c r="P1898" i="2"/>
  <c r="Q1898" i="2" s="1"/>
  <c r="V1898" i="2"/>
  <c r="W1898" i="2" s="1"/>
  <c r="S1898" i="2"/>
  <c r="T1898" i="2" s="1"/>
  <c r="M1898" i="2"/>
  <c r="N1898" i="2" s="1"/>
  <c r="P1894" i="2"/>
  <c r="Q1894" i="2" s="1"/>
  <c r="V1894" i="2"/>
  <c r="W1894" i="2" s="1"/>
  <c r="S1894" i="2"/>
  <c r="T1894" i="2" s="1"/>
  <c r="M1894" i="2"/>
  <c r="N1894" i="2" s="1"/>
  <c r="P1890" i="2"/>
  <c r="Q1890" i="2" s="1"/>
  <c r="V1890" i="2"/>
  <c r="W1890" i="2" s="1"/>
  <c r="S1890" i="2"/>
  <c r="T1890" i="2" s="1"/>
  <c r="M1890" i="2"/>
  <c r="N1890" i="2" s="1"/>
  <c r="P1886" i="2"/>
  <c r="Q1886" i="2" s="1"/>
  <c r="V1886" i="2"/>
  <c r="W1886" i="2" s="1"/>
  <c r="S1886" i="2"/>
  <c r="T1886" i="2" s="1"/>
  <c r="M1886" i="2"/>
  <c r="N1886" i="2" s="1"/>
  <c r="P1882" i="2"/>
  <c r="Q1882" i="2" s="1"/>
  <c r="V1882" i="2"/>
  <c r="W1882" i="2" s="1"/>
  <c r="S1882" i="2"/>
  <c r="T1882" i="2" s="1"/>
  <c r="M1882" i="2"/>
  <c r="N1882" i="2" s="1"/>
  <c r="P1878" i="2"/>
  <c r="Q1878" i="2" s="1"/>
  <c r="V1878" i="2"/>
  <c r="W1878" i="2" s="1"/>
  <c r="S1878" i="2"/>
  <c r="T1878" i="2" s="1"/>
  <c r="M1878" i="2"/>
  <c r="N1878" i="2" s="1"/>
  <c r="P1874" i="2"/>
  <c r="Q1874" i="2" s="1"/>
  <c r="V1874" i="2"/>
  <c r="W1874" i="2" s="1"/>
  <c r="S1874" i="2"/>
  <c r="T1874" i="2" s="1"/>
  <c r="M1874" i="2"/>
  <c r="N1874" i="2" s="1"/>
  <c r="P1870" i="2"/>
  <c r="Q1870" i="2" s="1"/>
  <c r="V1870" i="2"/>
  <c r="W1870" i="2" s="1"/>
  <c r="S1870" i="2"/>
  <c r="T1870" i="2" s="1"/>
  <c r="M1870" i="2"/>
  <c r="N1870" i="2" s="1"/>
  <c r="P1866" i="2"/>
  <c r="Q1866" i="2" s="1"/>
  <c r="V1866" i="2"/>
  <c r="W1866" i="2" s="1"/>
  <c r="S1866" i="2"/>
  <c r="T1866" i="2" s="1"/>
  <c r="M1866" i="2"/>
  <c r="N1866" i="2" s="1"/>
  <c r="P1862" i="2"/>
  <c r="Q1862" i="2" s="1"/>
  <c r="V1862" i="2"/>
  <c r="W1862" i="2" s="1"/>
  <c r="S1862" i="2"/>
  <c r="T1862" i="2" s="1"/>
  <c r="M1862" i="2"/>
  <c r="N1862" i="2" s="1"/>
  <c r="P1858" i="2"/>
  <c r="Q1858" i="2" s="1"/>
  <c r="V1858" i="2"/>
  <c r="W1858" i="2" s="1"/>
  <c r="S1858" i="2"/>
  <c r="T1858" i="2" s="1"/>
  <c r="M1858" i="2"/>
  <c r="N1858" i="2" s="1"/>
  <c r="P1854" i="2"/>
  <c r="Q1854" i="2" s="1"/>
  <c r="V1854" i="2"/>
  <c r="W1854" i="2" s="1"/>
  <c r="S1854" i="2"/>
  <c r="T1854" i="2" s="1"/>
  <c r="M1854" i="2"/>
  <c r="N1854" i="2" s="1"/>
  <c r="P1850" i="2"/>
  <c r="Q1850" i="2" s="1"/>
  <c r="V1850" i="2"/>
  <c r="W1850" i="2" s="1"/>
  <c r="S1850" i="2"/>
  <c r="T1850" i="2" s="1"/>
  <c r="M1850" i="2"/>
  <c r="N1850" i="2" s="1"/>
  <c r="P1846" i="2"/>
  <c r="Q1846" i="2" s="1"/>
  <c r="V1846" i="2"/>
  <c r="W1846" i="2" s="1"/>
  <c r="S1846" i="2"/>
  <c r="T1846" i="2" s="1"/>
  <c r="M1846" i="2"/>
  <c r="N1846" i="2" s="1"/>
  <c r="P1842" i="2"/>
  <c r="Q1842" i="2" s="1"/>
  <c r="V1842" i="2"/>
  <c r="W1842" i="2" s="1"/>
  <c r="S1842" i="2"/>
  <c r="T1842" i="2" s="1"/>
  <c r="M1842" i="2"/>
  <c r="N1842" i="2" s="1"/>
  <c r="P1838" i="2"/>
  <c r="Q1838" i="2" s="1"/>
  <c r="V1838" i="2"/>
  <c r="W1838" i="2" s="1"/>
  <c r="S1838" i="2"/>
  <c r="T1838" i="2" s="1"/>
  <c r="M1838" i="2"/>
  <c r="N1838" i="2" s="1"/>
  <c r="P1834" i="2"/>
  <c r="Q1834" i="2" s="1"/>
  <c r="V1834" i="2"/>
  <c r="W1834" i="2" s="1"/>
  <c r="S1834" i="2"/>
  <c r="T1834" i="2" s="1"/>
  <c r="M1834" i="2"/>
  <c r="N1834" i="2" s="1"/>
  <c r="P1830" i="2"/>
  <c r="Q1830" i="2" s="1"/>
  <c r="V1830" i="2"/>
  <c r="W1830" i="2" s="1"/>
  <c r="S1830" i="2"/>
  <c r="T1830" i="2" s="1"/>
  <c r="M1830" i="2"/>
  <c r="N1830" i="2" s="1"/>
  <c r="P1826" i="2"/>
  <c r="Q1826" i="2" s="1"/>
  <c r="V1826" i="2"/>
  <c r="W1826" i="2" s="1"/>
  <c r="S1826" i="2"/>
  <c r="T1826" i="2" s="1"/>
  <c r="M1826" i="2"/>
  <c r="N1826" i="2" s="1"/>
  <c r="P1822" i="2"/>
  <c r="Q1822" i="2" s="1"/>
  <c r="V1822" i="2"/>
  <c r="W1822" i="2" s="1"/>
  <c r="S1822" i="2"/>
  <c r="T1822" i="2" s="1"/>
  <c r="M1822" i="2"/>
  <c r="N1822" i="2" s="1"/>
  <c r="P1818" i="2"/>
  <c r="Q1818" i="2" s="1"/>
  <c r="V1818" i="2"/>
  <c r="W1818" i="2" s="1"/>
  <c r="S1818" i="2"/>
  <c r="T1818" i="2" s="1"/>
  <c r="M1818" i="2"/>
  <c r="N1818" i="2" s="1"/>
  <c r="P1814" i="2"/>
  <c r="Q1814" i="2" s="1"/>
  <c r="V1814" i="2"/>
  <c r="W1814" i="2" s="1"/>
  <c r="S1814" i="2"/>
  <c r="T1814" i="2" s="1"/>
  <c r="M1814" i="2"/>
  <c r="N1814" i="2" s="1"/>
  <c r="P1810" i="2"/>
  <c r="Q1810" i="2" s="1"/>
  <c r="V1810" i="2"/>
  <c r="W1810" i="2" s="1"/>
  <c r="S1810" i="2"/>
  <c r="T1810" i="2" s="1"/>
  <c r="M1810" i="2"/>
  <c r="N1810" i="2" s="1"/>
  <c r="P1806" i="2"/>
  <c r="Q1806" i="2" s="1"/>
  <c r="V1806" i="2"/>
  <c r="W1806" i="2" s="1"/>
  <c r="S1806" i="2"/>
  <c r="T1806" i="2" s="1"/>
  <c r="M1806" i="2"/>
  <c r="N1806" i="2" s="1"/>
  <c r="P1802" i="2"/>
  <c r="Q1802" i="2" s="1"/>
  <c r="V1802" i="2"/>
  <c r="W1802" i="2" s="1"/>
  <c r="S1802" i="2"/>
  <c r="T1802" i="2" s="1"/>
  <c r="M1802" i="2"/>
  <c r="N1802" i="2" s="1"/>
  <c r="P1798" i="2"/>
  <c r="Q1798" i="2" s="1"/>
  <c r="V1798" i="2"/>
  <c r="W1798" i="2" s="1"/>
  <c r="S1798" i="2"/>
  <c r="T1798" i="2" s="1"/>
  <c r="M1798" i="2"/>
  <c r="N1798" i="2" s="1"/>
  <c r="P1794" i="2"/>
  <c r="Q1794" i="2" s="1"/>
  <c r="V1794" i="2"/>
  <c r="W1794" i="2" s="1"/>
  <c r="S1794" i="2"/>
  <c r="T1794" i="2" s="1"/>
  <c r="M1794" i="2"/>
  <c r="N1794" i="2" s="1"/>
  <c r="P1790" i="2"/>
  <c r="Q1790" i="2" s="1"/>
  <c r="V1790" i="2"/>
  <c r="W1790" i="2" s="1"/>
  <c r="S1790" i="2"/>
  <c r="T1790" i="2" s="1"/>
  <c r="M1790" i="2"/>
  <c r="N1790" i="2" s="1"/>
  <c r="P1786" i="2"/>
  <c r="Q1786" i="2" s="1"/>
  <c r="V1786" i="2"/>
  <c r="W1786" i="2" s="1"/>
  <c r="S1786" i="2"/>
  <c r="T1786" i="2" s="1"/>
  <c r="M1786" i="2"/>
  <c r="N1786" i="2" s="1"/>
  <c r="P1782" i="2"/>
  <c r="Q1782" i="2" s="1"/>
  <c r="V1782" i="2"/>
  <c r="W1782" i="2" s="1"/>
  <c r="S1782" i="2"/>
  <c r="T1782" i="2" s="1"/>
  <c r="M1782" i="2"/>
  <c r="N1782" i="2" s="1"/>
  <c r="P1778" i="2"/>
  <c r="Q1778" i="2" s="1"/>
  <c r="V1778" i="2"/>
  <c r="W1778" i="2" s="1"/>
  <c r="S1778" i="2"/>
  <c r="T1778" i="2" s="1"/>
  <c r="M1778" i="2"/>
  <c r="N1778" i="2" s="1"/>
  <c r="P1774" i="2"/>
  <c r="Q1774" i="2" s="1"/>
  <c r="V1774" i="2"/>
  <c r="W1774" i="2" s="1"/>
  <c r="S1774" i="2"/>
  <c r="T1774" i="2" s="1"/>
  <c r="M1774" i="2"/>
  <c r="N1774" i="2" s="1"/>
  <c r="P1770" i="2"/>
  <c r="Q1770" i="2" s="1"/>
  <c r="V1770" i="2"/>
  <c r="W1770" i="2" s="1"/>
  <c r="S1770" i="2"/>
  <c r="T1770" i="2" s="1"/>
  <c r="M1770" i="2"/>
  <c r="N1770" i="2" s="1"/>
  <c r="P1766" i="2"/>
  <c r="Q1766" i="2" s="1"/>
  <c r="V1766" i="2"/>
  <c r="W1766" i="2" s="1"/>
  <c r="S1766" i="2"/>
  <c r="T1766" i="2" s="1"/>
  <c r="M1766" i="2"/>
  <c r="N1766" i="2" s="1"/>
  <c r="P1762" i="2"/>
  <c r="Q1762" i="2" s="1"/>
  <c r="V1762" i="2"/>
  <c r="W1762" i="2" s="1"/>
  <c r="S1762" i="2"/>
  <c r="T1762" i="2" s="1"/>
  <c r="M1762" i="2"/>
  <c r="N1762" i="2" s="1"/>
  <c r="P1758" i="2"/>
  <c r="Q1758" i="2" s="1"/>
  <c r="V1758" i="2"/>
  <c r="W1758" i="2" s="1"/>
  <c r="S1758" i="2"/>
  <c r="T1758" i="2" s="1"/>
  <c r="M1758" i="2"/>
  <c r="N1758" i="2" s="1"/>
  <c r="P1754" i="2"/>
  <c r="Q1754" i="2" s="1"/>
  <c r="V1754" i="2"/>
  <c r="W1754" i="2" s="1"/>
  <c r="S1754" i="2"/>
  <c r="T1754" i="2" s="1"/>
  <c r="M1754" i="2"/>
  <c r="N1754" i="2" s="1"/>
  <c r="P1750" i="2"/>
  <c r="Q1750" i="2" s="1"/>
  <c r="V1750" i="2"/>
  <c r="W1750" i="2" s="1"/>
  <c r="S1750" i="2"/>
  <c r="T1750" i="2" s="1"/>
  <c r="M1750" i="2"/>
  <c r="N1750" i="2" s="1"/>
  <c r="P1746" i="2"/>
  <c r="Q1746" i="2" s="1"/>
  <c r="V1746" i="2"/>
  <c r="W1746" i="2" s="1"/>
  <c r="S1746" i="2"/>
  <c r="T1746" i="2" s="1"/>
  <c r="M1746" i="2"/>
  <c r="N1746" i="2" s="1"/>
  <c r="P1742" i="2"/>
  <c r="Q1742" i="2" s="1"/>
  <c r="V1742" i="2"/>
  <c r="W1742" i="2" s="1"/>
  <c r="S1742" i="2"/>
  <c r="T1742" i="2" s="1"/>
  <c r="M1742" i="2"/>
  <c r="N1742" i="2" s="1"/>
  <c r="P1738" i="2"/>
  <c r="Q1738" i="2" s="1"/>
  <c r="V1738" i="2"/>
  <c r="W1738" i="2" s="1"/>
  <c r="S1738" i="2"/>
  <c r="T1738" i="2" s="1"/>
  <c r="M1738" i="2"/>
  <c r="N1738" i="2" s="1"/>
  <c r="P1734" i="2"/>
  <c r="Q1734" i="2" s="1"/>
  <c r="V1734" i="2"/>
  <c r="W1734" i="2" s="1"/>
  <c r="S1734" i="2"/>
  <c r="T1734" i="2" s="1"/>
  <c r="M1734" i="2"/>
  <c r="N1734" i="2" s="1"/>
  <c r="P1730" i="2"/>
  <c r="Q1730" i="2" s="1"/>
  <c r="V1730" i="2"/>
  <c r="W1730" i="2" s="1"/>
  <c r="S1730" i="2"/>
  <c r="T1730" i="2" s="1"/>
  <c r="M1730" i="2"/>
  <c r="N1730" i="2" s="1"/>
  <c r="P1726" i="2"/>
  <c r="Q1726" i="2" s="1"/>
  <c r="V1726" i="2"/>
  <c r="W1726" i="2" s="1"/>
  <c r="S1726" i="2"/>
  <c r="T1726" i="2" s="1"/>
  <c r="M1726" i="2"/>
  <c r="N1726" i="2" s="1"/>
  <c r="P1722" i="2"/>
  <c r="Q1722" i="2" s="1"/>
  <c r="V1722" i="2"/>
  <c r="W1722" i="2" s="1"/>
  <c r="S1722" i="2"/>
  <c r="T1722" i="2" s="1"/>
  <c r="M1722" i="2"/>
  <c r="N1722" i="2" s="1"/>
  <c r="P1718" i="2"/>
  <c r="Q1718" i="2" s="1"/>
  <c r="V1718" i="2"/>
  <c r="W1718" i="2" s="1"/>
  <c r="S1718" i="2"/>
  <c r="T1718" i="2" s="1"/>
  <c r="M1718" i="2"/>
  <c r="N1718" i="2" s="1"/>
  <c r="P1714" i="2"/>
  <c r="Q1714" i="2" s="1"/>
  <c r="V1714" i="2"/>
  <c r="W1714" i="2" s="1"/>
  <c r="S1714" i="2"/>
  <c r="T1714" i="2" s="1"/>
  <c r="M1714" i="2"/>
  <c r="N1714" i="2" s="1"/>
  <c r="P1710" i="2"/>
  <c r="Q1710" i="2" s="1"/>
  <c r="V1710" i="2"/>
  <c r="W1710" i="2" s="1"/>
  <c r="S1710" i="2"/>
  <c r="T1710" i="2" s="1"/>
  <c r="M1710" i="2"/>
  <c r="N1710" i="2" s="1"/>
  <c r="P1706" i="2"/>
  <c r="Q1706" i="2" s="1"/>
  <c r="V1706" i="2"/>
  <c r="W1706" i="2" s="1"/>
  <c r="S1706" i="2"/>
  <c r="T1706" i="2" s="1"/>
  <c r="M1706" i="2"/>
  <c r="N1706" i="2" s="1"/>
  <c r="P1702" i="2"/>
  <c r="Q1702" i="2" s="1"/>
  <c r="V1702" i="2"/>
  <c r="W1702" i="2" s="1"/>
  <c r="S1702" i="2"/>
  <c r="T1702" i="2" s="1"/>
  <c r="M1702" i="2"/>
  <c r="N1702" i="2" s="1"/>
  <c r="P1698" i="2"/>
  <c r="Q1698" i="2" s="1"/>
  <c r="V1698" i="2"/>
  <c r="W1698" i="2" s="1"/>
  <c r="S1698" i="2"/>
  <c r="T1698" i="2" s="1"/>
  <c r="M1698" i="2"/>
  <c r="N1698" i="2" s="1"/>
  <c r="P1694" i="2"/>
  <c r="Q1694" i="2" s="1"/>
  <c r="V1694" i="2"/>
  <c r="W1694" i="2" s="1"/>
  <c r="S1694" i="2"/>
  <c r="T1694" i="2" s="1"/>
  <c r="M1694" i="2"/>
  <c r="N1694" i="2" s="1"/>
  <c r="P1690" i="2"/>
  <c r="Q1690" i="2" s="1"/>
  <c r="V1690" i="2"/>
  <c r="W1690" i="2" s="1"/>
  <c r="S1690" i="2"/>
  <c r="T1690" i="2" s="1"/>
  <c r="M1690" i="2"/>
  <c r="N1690" i="2" s="1"/>
  <c r="P1686" i="2"/>
  <c r="Q1686" i="2" s="1"/>
  <c r="V1686" i="2"/>
  <c r="W1686" i="2" s="1"/>
  <c r="S1686" i="2"/>
  <c r="T1686" i="2" s="1"/>
  <c r="M1686" i="2"/>
  <c r="N1686" i="2" s="1"/>
  <c r="P1682" i="2"/>
  <c r="Q1682" i="2" s="1"/>
  <c r="V1682" i="2"/>
  <c r="W1682" i="2" s="1"/>
  <c r="S1682" i="2"/>
  <c r="T1682" i="2" s="1"/>
  <c r="M1682" i="2"/>
  <c r="N1682" i="2" s="1"/>
  <c r="P1678" i="2"/>
  <c r="Q1678" i="2" s="1"/>
  <c r="V1678" i="2"/>
  <c r="W1678" i="2" s="1"/>
  <c r="S1678" i="2"/>
  <c r="T1678" i="2" s="1"/>
  <c r="M1678" i="2"/>
  <c r="N1678" i="2" s="1"/>
  <c r="P1674" i="2"/>
  <c r="Q1674" i="2" s="1"/>
  <c r="V1674" i="2"/>
  <c r="W1674" i="2" s="1"/>
  <c r="S1674" i="2"/>
  <c r="T1674" i="2" s="1"/>
  <c r="M1674" i="2"/>
  <c r="N1674" i="2" s="1"/>
  <c r="P1670" i="2"/>
  <c r="Q1670" i="2" s="1"/>
  <c r="V1670" i="2"/>
  <c r="W1670" i="2" s="1"/>
  <c r="S1670" i="2"/>
  <c r="T1670" i="2" s="1"/>
  <c r="M1670" i="2"/>
  <c r="N1670" i="2" s="1"/>
  <c r="P1666" i="2"/>
  <c r="Q1666" i="2" s="1"/>
  <c r="V1666" i="2"/>
  <c r="W1666" i="2" s="1"/>
  <c r="S1666" i="2"/>
  <c r="T1666" i="2" s="1"/>
  <c r="M1666" i="2"/>
  <c r="N1666" i="2" s="1"/>
  <c r="P1662" i="2"/>
  <c r="Q1662" i="2" s="1"/>
  <c r="V1662" i="2"/>
  <c r="W1662" i="2" s="1"/>
  <c r="S1662" i="2"/>
  <c r="T1662" i="2" s="1"/>
  <c r="M1662" i="2"/>
  <c r="N1662" i="2" s="1"/>
  <c r="P1658" i="2"/>
  <c r="Q1658" i="2" s="1"/>
  <c r="V1658" i="2"/>
  <c r="W1658" i="2" s="1"/>
  <c r="S1658" i="2"/>
  <c r="T1658" i="2" s="1"/>
  <c r="M1658" i="2"/>
  <c r="N1658" i="2" s="1"/>
  <c r="P1654" i="2"/>
  <c r="Q1654" i="2" s="1"/>
  <c r="V1654" i="2"/>
  <c r="W1654" i="2" s="1"/>
  <c r="S1654" i="2"/>
  <c r="T1654" i="2" s="1"/>
  <c r="M1654" i="2"/>
  <c r="N1654" i="2" s="1"/>
  <c r="P1650" i="2"/>
  <c r="Q1650" i="2" s="1"/>
  <c r="V1650" i="2"/>
  <c r="W1650" i="2" s="1"/>
  <c r="S1650" i="2"/>
  <c r="T1650" i="2" s="1"/>
  <c r="M1650" i="2"/>
  <c r="N1650" i="2" s="1"/>
  <c r="P1646" i="2"/>
  <c r="Q1646" i="2" s="1"/>
  <c r="V1646" i="2"/>
  <c r="W1646" i="2" s="1"/>
  <c r="S1646" i="2"/>
  <c r="T1646" i="2" s="1"/>
  <c r="M1646" i="2"/>
  <c r="N1646" i="2" s="1"/>
  <c r="P1642" i="2"/>
  <c r="Q1642" i="2" s="1"/>
  <c r="V1642" i="2"/>
  <c r="W1642" i="2" s="1"/>
  <c r="S1642" i="2"/>
  <c r="T1642" i="2" s="1"/>
  <c r="M1642" i="2"/>
  <c r="N1642" i="2" s="1"/>
  <c r="P1638" i="2"/>
  <c r="Q1638" i="2" s="1"/>
  <c r="V1638" i="2"/>
  <c r="W1638" i="2" s="1"/>
  <c r="S1638" i="2"/>
  <c r="T1638" i="2" s="1"/>
  <c r="M1638" i="2"/>
  <c r="N1638" i="2" s="1"/>
  <c r="P1634" i="2"/>
  <c r="Q1634" i="2" s="1"/>
  <c r="V1634" i="2"/>
  <c r="W1634" i="2" s="1"/>
  <c r="S1634" i="2"/>
  <c r="T1634" i="2" s="1"/>
  <c r="M1634" i="2"/>
  <c r="N1634" i="2" s="1"/>
  <c r="P1630" i="2"/>
  <c r="Q1630" i="2" s="1"/>
  <c r="V1630" i="2"/>
  <c r="W1630" i="2" s="1"/>
  <c r="S1630" i="2"/>
  <c r="T1630" i="2" s="1"/>
  <c r="M1630" i="2"/>
  <c r="N1630" i="2" s="1"/>
  <c r="P1626" i="2"/>
  <c r="Q1626" i="2" s="1"/>
  <c r="V1626" i="2"/>
  <c r="W1626" i="2" s="1"/>
  <c r="S1626" i="2"/>
  <c r="T1626" i="2" s="1"/>
  <c r="M1626" i="2"/>
  <c r="N1626" i="2" s="1"/>
  <c r="P1622" i="2"/>
  <c r="Q1622" i="2" s="1"/>
  <c r="V1622" i="2"/>
  <c r="W1622" i="2" s="1"/>
  <c r="S1622" i="2"/>
  <c r="T1622" i="2" s="1"/>
  <c r="M1622" i="2"/>
  <c r="N1622" i="2" s="1"/>
  <c r="P1618" i="2"/>
  <c r="Q1618" i="2" s="1"/>
  <c r="V1618" i="2"/>
  <c r="W1618" i="2" s="1"/>
  <c r="S1618" i="2"/>
  <c r="T1618" i="2" s="1"/>
  <c r="M1618" i="2"/>
  <c r="N1618" i="2" s="1"/>
  <c r="P1614" i="2"/>
  <c r="Q1614" i="2" s="1"/>
  <c r="S1614" i="2"/>
  <c r="T1614" i="2" s="1"/>
  <c r="V1614" i="2"/>
  <c r="W1614" i="2" s="1"/>
  <c r="M1614" i="2"/>
  <c r="N1614" i="2" s="1"/>
  <c r="P1610" i="2"/>
  <c r="Q1610" i="2" s="1"/>
  <c r="V1610" i="2"/>
  <c r="W1610" i="2" s="1"/>
  <c r="S1610" i="2"/>
  <c r="T1610" i="2" s="1"/>
  <c r="M1610" i="2"/>
  <c r="N1610" i="2" s="1"/>
  <c r="P1606" i="2"/>
  <c r="Q1606" i="2" s="1"/>
  <c r="V1606" i="2"/>
  <c r="W1606" i="2" s="1"/>
  <c r="S1606" i="2"/>
  <c r="T1606" i="2" s="1"/>
  <c r="M1606" i="2"/>
  <c r="N1606" i="2" s="1"/>
  <c r="P1602" i="2"/>
  <c r="Q1602" i="2" s="1"/>
  <c r="S1602" i="2"/>
  <c r="T1602" i="2" s="1"/>
  <c r="V1602" i="2"/>
  <c r="W1602" i="2" s="1"/>
  <c r="M1602" i="2"/>
  <c r="N1602" i="2" s="1"/>
  <c r="P1598" i="2"/>
  <c r="Q1598" i="2" s="1"/>
  <c r="S1598" i="2"/>
  <c r="T1598" i="2" s="1"/>
  <c r="V1598" i="2"/>
  <c r="W1598" i="2" s="1"/>
  <c r="M1598" i="2"/>
  <c r="N1598" i="2" s="1"/>
  <c r="P1594" i="2"/>
  <c r="Q1594" i="2" s="1"/>
  <c r="S1594" i="2"/>
  <c r="T1594" i="2" s="1"/>
  <c r="V1594" i="2"/>
  <c r="W1594" i="2" s="1"/>
  <c r="M1594" i="2"/>
  <c r="N1594" i="2" s="1"/>
  <c r="P1590" i="2"/>
  <c r="Q1590" i="2" s="1"/>
  <c r="S1590" i="2"/>
  <c r="T1590" i="2" s="1"/>
  <c r="V1590" i="2"/>
  <c r="W1590" i="2" s="1"/>
  <c r="M1590" i="2"/>
  <c r="N1590" i="2" s="1"/>
  <c r="P1586" i="2"/>
  <c r="Q1586" i="2" s="1"/>
  <c r="S1586" i="2"/>
  <c r="T1586" i="2" s="1"/>
  <c r="V1586" i="2"/>
  <c r="W1586" i="2" s="1"/>
  <c r="M1586" i="2"/>
  <c r="N1586" i="2" s="1"/>
  <c r="P1582" i="2"/>
  <c r="Q1582" i="2" s="1"/>
  <c r="S1582" i="2"/>
  <c r="T1582" i="2" s="1"/>
  <c r="V1582" i="2"/>
  <c r="W1582" i="2" s="1"/>
  <c r="M1582" i="2"/>
  <c r="N1582" i="2" s="1"/>
  <c r="P1578" i="2"/>
  <c r="Q1578" i="2" s="1"/>
  <c r="S1578" i="2"/>
  <c r="T1578" i="2" s="1"/>
  <c r="V1578" i="2"/>
  <c r="W1578" i="2" s="1"/>
  <c r="M1578" i="2"/>
  <c r="N1578" i="2" s="1"/>
  <c r="P1574" i="2"/>
  <c r="Q1574" i="2" s="1"/>
  <c r="S1574" i="2"/>
  <c r="T1574" i="2" s="1"/>
  <c r="V1574" i="2"/>
  <c r="W1574" i="2" s="1"/>
  <c r="M1574" i="2"/>
  <c r="N1574" i="2" s="1"/>
  <c r="P1570" i="2"/>
  <c r="Q1570" i="2" s="1"/>
  <c r="S1570" i="2"/>
  <c r="T1570" i="2" s="1"/>
  <c r="V1570" i="2"/>
  <c r="W1570" i="2" s="1"/>
  <c r="M1570" i="2"/>
  <c r="N1570" i="2" s="1"/>
  <c r="P1566" i="2"/>
  <c r="Q1566" i="2" s="1"/>
  <c r="S1566" i="2"/>
  <c r="T1566" i="2" s="1"/>
  <c r="V1566" i="2"/>
  <c r="W1566" i="2" s="1"/>
  <c r="M1566" i="2"/>
  <c r="N1566" i="2" s="1"/>
  <c r="P1562" i="2"/>
  <c r="Q1562" i="2" s="1"/>
  <c r="S1562" i="2"/>
  <c r="T1562" i="2" s="1"/>
  <c r="V1562" i="2"/>
  <c r="W1562" i="2" s="1"/>
  <c r="M1562" i="2"/>
  <c r="N1562" i="2" s="1"/>
  <c r="P1558" i="2"/>
  <c r="Q1558" i="2" s="1"/>
  <c r="S1558" i="2"/>
  <c r="T1558" i="2" s="1"/>
  <c r="V1558" i="2"/>
  <c r="W1558" i="2" s="1"/>
  <c r="M1558" i="2"/>
  <c r="N1558" i="2" s="1"/>
  <c r="P1554" i="2"/>
  <c r="Q1554" i="2" s="1"/>
  <c r="S1554" i="2"/>
  <c r="T1554" i="2" s="1"/>
  <c r="V1554" i="2"/>
  <c r="W1554" i="2" s="1"/>
  <c r="M1554" i="2"/>
  <c r="N1554" i="2" s="1"/>
  <c r="P1550" i="2"/>
  <c r="Q1550" i="2" s="1"/>
  <c r="S1550" i="2"/>
  <c r="T1550" i="2" s="1"/>
  <c r="V1550" i="2"/>
  <c r="W1550" i="2" s="1"/>
  <c r="M1550" i="2"/>
  <c r="N1550" i="2" s="1"/>
  <c r="P1546" i="2"/>
  <c r="Q1546" i="2" s="1"/>
  <c r="S1546" i="2"/>
  <c r="T1546" i="2" s="1"/>
  <c r="V1546" i="2"/>
  <c r="W1546" i="2" s="1"/>
  <c r="M1546" i="2"/>
  <c r="N1546" i="2" s="1"/>
  <c r="P1542" i="2"/>
  <c r="Q1542" i="2" s="1"/>
  <c r="S1542" i="2"/>
  <c r="T1542" i="2" s="1"/>
  <c r="V1542" i="2"/>
  <c r="W1542" i="2" s="1"/>
  <c r="M1542" i="2"/>
  <c r="N1542" i="2" s="1"/>
  <c r="P1538" i="2"/>
  <c r="Q1538" i="2" s="1"/>
  <c r="S1538" i="2"/>
  <c r="T1538" i="2" s="1"/>
  <c r="V1538" i="2"/>
  <c r="W1538" i="2" s="1"/>
  <c r="M1538" i="2"/>
  <c r="N1538" i="2" s="1"/>
  <c r="P1534" i="2"/>
  <c r="Q1534" i="2" s="1"/>
  <c r="S1534" i="2"/>
  <c r="T1534" i="2" s="1"/>
  <c r="V1534" i="2"/>
  <c r="W1534" i="2" s="1"/>
  <c r="M1534" i="2"/>
  <c r="N1534" i="2" s="1"/>
  <c r="P1530" i="2"/>
  <c r="Q1530" i="2" s="1"/>
  <c r="S1530" i="2"/>
  <c r="T1530" i="2" s="1"/>
  <c r="V1530" i="2"/>
  <c r="W1530" i="2" s="1"/>
  <c r="M1530" i="2"/>
  <c r="N1530" i="2" s="1"/>
  <c r="P1527" i="2"/>
  <c r="Q1527" i="2" s="1"/>
  <c r="S1527" i="2"/>
  <c r="T1527" i="2" s="1"/>
  <c r="V1527" i="2"/>
  <c r="W1527" i="2" s="1"/>
  <c r="M1527" i="2"/>
  <c r="N1527" i="2" s="1"/>
  <c r="P1523" i="2"/>
  <c r="Q1523" i="2" s="1"/>
  <c r="S1523" i="2"/>
  <c r="T1523" i="2" s="1"/>
  <c r="V1523" i="2"/>
  <c r="W1523" i="2" s="1"/>
  <c r="M1523" i="2"/>
  <c r="N1523" i="2" s="1"/>
  <c r="P1519" i="2"/>
  <c r="Q1519" i="2" s="1"/>
  <c r="S1519" i="2"/>
  <c r="T1519" i="2" s="1"/>
  <c r="V1519" i="2"/>
  <c r="W1519" i="2" s="1"/>
  <c r="M1519" i="2"/>
  <c r="N1519" i="2" s="1"/>
  <c r="P1515" i="2"/>
  <c r="Q1515" i="2" s="1"/>
  <c r="S1515" i="2"/>
  <c r="T1515" i="2" s="1"/>
  <c r="V1515" i="2"/>
  <c r="W1515" i="2" s="1"/>
  <c r="M1515" i="2"/>
  <c r="N1515" i="2" s="1"/>
  <c r="P1511" i="2"/>
  <c r="Q1511" i="2" s="1"/>
  <c r="S1511" i="2"/>
  <c r="T1511" i="2" s="1"/>
  <c r="V1511" i="2"/>
  <c r="W1511" i="2" s="1"/>
  <c r="M1511" i="2"/>
  <c r="N1511" i="2" s="1"/>
  <c r="P1507" i="2"/>
  <c r="Q1507" i="2" s="1"/>
  <c r="S1507" i="2"/>
  <c r="T1507" i="2" s="1"/>
  <c r="V1507" i="2"/>
  <c r="W1507" i="2" s="1"/>
  <c r="M1507" i="2"/>
  <c r="N1507" i="2" s="1"/>
  <c r="P1503" i="2"/>
  <c r="Q1503" i="2" s="1"/>
  <c r="S1503" i="2"/>
  <c r="T1503" i="2" s="1"/>
  <c r="M1503" i="2"/>
  <c r="N1503" i="2" s="1"/>
  <c r="V1503" i="2"/>
  <c r="W1503" i="2" s="1"/>
  <c r="P1499" i="2"/>
  <c r="Q1499" i="2" s="1"/>
  <c r="S1499" i="2"/>
  <c r="T1499" i="2" s="1"/>
  <c r="V1499" i="2"/>
  <c r="W1499" i="2" s="1"/>
  <c r="M1499" i="2"/>
  <c r="N1499" i="2" s="1"/>
  <c r="P1495" i="2"/>
  <c r="Q1495" i="2" s="1"/>
  <c r="S1495" i="2"/>
  <c r="T1495" i="2" s="1"/>
  <c r="V1495" i="2"/>
  <c r="W1495" i="2" s="1"/>
  <c r="M1495" i="2"/>
  <c r="N1495" i="2" s="1"/>
  <c r="P1491" i="2"/>
  <c r="Q1491" i="2" s="1"/>
  <c r="S1491" i="2"/>
  <c r="T1491" i="2" s="1"/>
  <c r="V1491" i="2"/>
  <c r="W1491" i="2" s="1"/>
  <c r="M1491" i="2"/>
  <c r="N1491" i="2" s="1"/>
  <c r="P1487" i="2"/>
  <c r="Q1487" i="2" s="1"/>
  <c r="S1487" i="2"/>
  <c r="T1487" i="2" s="1"/>
  <c r="V1487" i="2"/>
  <c r="W1487" i="2" s="1"/>
  <c r="M1487" i="2"/>
  <c r="N1487" i="2" s="1"/>
  <c r="P1483" i="2"/>
  <c r="Q1483" i="2" s="1"/>
  <c r="S1483" i="2"/>
  <c r="T1483" i="2" s="1"/>
  <c r="V1483" i="2"/>
  <c r="W1483" i="2" s="1"/>
  <c r="M1483" i="2"/>
  <c r="N1483" i="2" s="1"/>
  <c r="P1479" i="2"/>
  <c r="Q1479" i="2" s="1"/>
  <c r="S1479" i="2"/>
  <c r="T1479" i="2" s="1"/>
  <c r="M1479" i="2"/>
  <c r="N1479" i="2" s="1"/>
  <c r="V1479" i="2"/>
  <c r="W1479" i="2" s="1"/>
  <c r="P1475" i="2"/>
  <c r="Q1475" i="2" s="1"/>
  <c r="S1475" i="2"/>
  <c r="T1475" i="2" s="1"/>
  <c r="V1475" i="2"/>
  <c r="W1475" i="2" s="1"/>
  <c r="M1475" i="2"/>
  <c r="N1475" i="2" s="1"/>
  <c r="P1471" i="2"/>
  <c r="Q1471" i="2" s="1"/>
  <c r="S1471" i="2"/>
  <c r="T1471" i="2" s="1"/>
  <c r="V1471" i="2"/>
  <c r="W1471" i="2" s="1"/>
  <c r="M1471" i="2"/>
  <c r="N1471" i="2" s="1"/>
  <c r="P1467" i="2"/>
  <c r="Q1467" i="2" s="1"/>
  <c r="S1467" i="2"/>
  <c r="T1467" i="2" s="1"/>
  <c r="V1467" i="2"/>
  <c r="W1467" i="2" s="1"/>
  <c r="M1467" i="2"/>
  <c r="N1467" i="2" s="1"/>
  <c r="P1463" i="2"/>
  <c r="Q1463" i="2" s="1"/>
  <c r="S1463" i="2"/>
  <c r="T1463" i="2" s="1"/>
  <c r="V1463" i="2"/>
  <c r="W1463" i="2" s="1"/>
  <c r="M1463" i="2"/>
  <c r="N1463" i="2" s="1"/>
  <c r="P1459" i="2"/>
  <c r="Q1459" i="2" s="1"/>
  <c r="S1459" i="2"/>
  <c r="T1459" i="2" s="1"/>
  <c r="V1459" i="2"/>
  <c r="W1459" i="2" s="1"/>
  <c r="M1459" i="2"/>
  <c r="N1459" i="2" s="1"/>
  <c r="P1455" i="2"/>
  <c r="Q1455" i="2" s="1"/>
  <c r="S1455" i="2"/>
  <c r="T1455" i="2" s="1"/>
  <c r="V1455" i="2"/>
  <c r="W1455" i="2" s="1"/>
  <c r="M1455" i="2"/>
  <c r="N1455" i="2" s="1"/>
  <c r="P1451" i="2"/>
  <c r="Q1451" i="2" s="1"/>
  <c r="S1451" i="2"/>
  <c r="T1451" i="2" s="1"/>
  <c r="V1451" i="2"/>
  <c r="W1451" i="2" s="1"/>
  <c r="M1451" i="2"/>
  <c r="N1451" i="2" s="1"/>
  <c r="P1447" i="2"/>
  <c r="Q1447" i="2" s="1"/>
  <c r="S1447" i="2"/>
  <c r="T1447" i="2" s="1"/>
  <c r="M1447" i="2"/>
  <c r="N1447" i="2" s="1"/>
  <c r="V1447" i="2"/>
  <c r="W1447" i="2" s="1"/>
  <c r="P1443" i="2"/>
  <c r="Q1443" i="2" s="1"/>
  <c r="S1443" i="2"/>
  <c r="T1443" i="2" s="1"/>
  <c r="V1443" i="2"/>
  <c r="W1443" i="2" s="1"/>
  <c r="M1443" i="2"/>
  <c r="N1443" i="2" s="1"/>
  <c r="P1439" i="2"/>
  <c r="Q1439" i="2" s="1"/>
  <c r="S1439" i="2"/>
  <c r="T1439" i="2" s="1"/>
  <c r="V1439" i="2"/>
  <c r="W1439" i="2" s="1"/>
  <c r="M1439" i="2"/>
  <c r="N1439" i="2" s="1"/>
  <c r="P1435" i="2"/>
  <c r="Q1435" i="2" s="1"/>
  <c r="S1435" i="2"/>
  <c r="T1435" i="2" s="1"/>
  <c r="V1435" i="2"/>
  <c r="W1435" i="2" s="1"/>
  <c r="M1435" i="2"/>
  <c r="N1435" i="2" s="1"/>
  <c r="P1431" i="2"/>
  <c r="Q1431" i="2" s="1"/>
  <c r="S1431" i="2"/>
  <c r="T1431" i="2" s="1"/>
  <c r="V1431" i="2"/>
  <c r="W1431" i="2" s="1"/>
  <c r="M1431" i="2"/>
  <c r="N1431" i="2" s="1"/>
  <c r="P1427" i="2"/>
  <c r="Q1427" i="2" s="1"/>
  <c r="S1427" i="2"/>
  <c r="T1427" i="2" s="1"/>
  <c r="V1427" i="2"/>
  <c r="W1427" i="2" s="1"/>
  <c r="M1427" i="2"/>
  <c r="N1427" i="2" s="1"/>
  <c r="P1423" i="2"/>
  <c r="Q1423" i="2" s="1"/>
  <c r="S1423" i="2"/>
  <c r="T1423" i="2" s="1"/>
  <c r="V1423" i="2"/>
  <c r="W1423" i="2" s="1"/>
  <c r="M1423" i="2"/>
  <c r="N1423" i="2" s="1"/>
  <c r="P1419" i="2"/>
  <c r="Q1419" i="2" s="1"/>
  <c r="S1419" i="2"/>
  <c r="T1419" i="2" s="1"/>
  <c r="V1419" i="2"/>
  <c r="W1419" i="2" s="1"/>
  <c r="M1419" i="2"/>
  <c r="N1419" i="2" s="1"/>
  <c r="P1415" i="2"/>
  <c r="Q1415" i="2" s="1"/>
  <c r="S1415" i="2"/>
  <c r="T1415" i="2" s="1"/>
  <c r="M1415" i="2"/>
  <c r="N1415" i="2" s="1"/>
  <c r="V1415" i="2"/>
  <c r="W1415" i="2" s="1"/>
  <c r="P1411" i="2"/>
  <c r="Q1411" i="2" s="1"/>
  <c r="S1411" i="2"/>
  <c r="T1411" i="2" s="1"/>
  <c r="V1411" i="2"/>
  <c r="W1411" i="2" s="1"/>
  <c r="M1411" i="2"/>
  <c r="N1411" i="2" s="1"/>
  <c r="P1407" i="2"/>
  <c r="Q1407" i="2" s="1"/>
  <c r="S1407" i="2"/>
  <c r="T1407" i="2" s="1"/>
  <c r="V1407" i="2"/>
  <c r="W1407" i="2" s="1"/>
  <c r="M1407" i="2"/>
  <c r="N1407" i="2" s="1"/>
  <c r="P1403" i="2"/>
  <c r="Q1403" i="2" s="1"/>
  <c r="S1403" i="2"/>
  <c r="T1403" i="2" s="1"/>
  <c r="V1403" i="2"/>
  <c r="W1403" i="2" s="1"/>
  <c r="M1403" i="2"/>
  <c r="N1403" i="2" s="1"/>
  <c r="P1399" i="2"/>
  <c r="Q1399" i="2" s="1"/>
  <c r="S1399" i="2"/>
  <c r="T1399" i="2" s="1"/>
  <c r="V1399" i="2"/>
  <c r="W1399" i="2" s="1"/>
  <c r="M1399" i="2"/>
  <c r="N1399" i="2" s="1"/>
  <c r="P1395" i="2"/>
  <c r="Q1395" i="2" s="1"/>
  <c r="S1395" i="2"/>
  <c r="T1395" i="2" s="1"/>
  <c r="V1395" i="2"/>
  <c r="W1395" i="2" s="1"/>
  <c r="M1395" i="2"/>
  <c r="N1395" i="2" s="1"/>
  <c r="P1391" i="2"/>
  <c r="Q1391" i="2" s="1"/>
  <c r="S1391" i="2"/>
  <c r="T1391" i="2" s="1"/>
  <c r="V1391" i="2"/>
  <c r="W1391" i="2" s="1"/>
  <c r="M1391" i="2"/>
  <c r="N1391" i="2" s="1"/>
  <c r="P1387" i="2"/>
  <c r="Q1387" i="2" s="1"/>
  <c r="S1387" i="2"/>
  <c r="T1387" i="2" s="1"/>
  <c r="V1387" i="2"/>
  <c r="W1387" i="2" s="1"/>
  <c r="M1387" i="2"/>
  <c r="N1387" i="2" s="1"/>
  <c r="P1383" i="2"/>
  <c r="Q1383" i="2" s="1"/>
  <c r="S1383" i="2"/>
  <c r="T1383" i="2" s="1"/>
  <c r="M1383" i="2"/>
  <c r="N1383" i="2" s="1"/>
  <c r="V1383" i="2"/>
  <c r="W1383" i="2" s="1"/>
  <c r="P1379" i="2"/>
  <c r="Q1379" i="2" s="1"/>
  <c r="S1379" i="2"/>
  <c r="T1379" i="2" s="1"/>
  <c r="V1379" i="2"/>
  <c r="W1379" i="2" s="1"/>
  <c r="M1379" i="2"/>
  <c r="N1379" i="2" s="1"/>
  <c r="P1375" i="2"/>
  <c r="Q1375" i="2" s="1"/>
  <c r="S1375" i="2"/>
  <c r="T1375" i="2" s="1"/>
  <c r="V1375" i="2"/>
  <c r="W1375" i="2" s="1"/>
  <c r="M1375" i="2"/>
  <c r="N1375" i="2" s="1"/>
  <c r="P1371" i="2"/>
  <c r="Q1371" i="2" s="1"/>
  <c r="S1371" i="2"/>
  <c r="T1371" i="2" s="1"/>
  <c r="V1371" i="2"/>
  <c r="W1371" i="2" s="1"/>
  <c r="M1371" i="2"/>
  <c r="N1371" i="2" s="1"/>
  <c r="P1367" i="2"/>
  <c r="Q1367" i="2" s="1"/>
  <c r="S1367" i="2"/>
  <c r="T1367" i="2" s="1"/>
  <c r="V1367" i="2"/>
  <c r="W1367" i="2" s="1"/>
  <c r="M1367" i="2"/>
  <c r="N1367" i="2" s="1"/>
  <c r="P1363" i="2"/>
  <c r="Q1363" i="2" s="1"/>
  <c r="S1363" i="2"/>
  <c r="T1363" i="2" s="1"/>
  <c r="V1363" i="2"/>
  <c r="W1363" i="2" s="1"/>
  <c r="M1363" i="2"/>
  <c r="N1363" i="2" s="1"/>
  <c r="P1359" i="2"/>
  <c r="Q1359" i="2" s="1"/>
  <c r="S1359" i="2"/>
  <c r="T1359" i="2" s="1"/>
  <c r="V1359" i="2"/>
  <c r="W1359" i="2" s="1"/>
  <c r="M1359" i="2"/>
  <c r="N1359" i="2" s="1"/>
  <c r="P1355" i="2"/>
  <c r="Q1355" i="2" s="1"/>
  <c r="S1355" i="2"/>
  <c r="T1355" i="2" s="1"/>
  <c r="V1355" i="2"/>
  <c r="W1355" i="2" s="1"/>
  <c r="M1355" i="2"/>
  <c r="N1355" i="2" s="1"/>
  <c r="P1351" i="2"/>
  <c r="Q1351" i="2" s="1"/>
  <c r="S1351" i="2"/>
  <c r="T1351" i="2" s="1"/>
  <c r="M1351" i="2"/>
  <c r="N1351" i="2" s="1"/>
  <c r="V1351" i="2"/>
  <c r="W1351" i="2" s="1"/>
  <c r="P1347" i="2"/>
  <c r="Q1347" i="2" s="1"/>
  <c r="S1347" i="2"/>
  <c r="T1347" i="2" s="1"/>
  <c r="V1347" i="2"/>
  <c r="W1347" i="2" s="1"/>
  <c r="M1347" i="2"/>
  <c r="N1347" i="2" s="1"/>
  <c r="P1343" i="2"/>
  <c r="Q1343" i="2" s="1"/>
  <c r="S1343" i="2"/>
  <c r="T1343" i="2" s="1"/>
  <c r="V1343" i="2"/>
  <c r="W1343" i="2" s="1"/>
  <c r="M1343" i="2"/>
  <c r="N1343" i="2" s="1"/>
  <c r="P1339" i="2"/>
  <c r="Q1339" i="2" s="1"/>
  <c r="S1339" i="2"/>
  <c r="T1339" i="2" s="1"/>
  <c r="V1339" i="2"/>
  <c r="W1339" i="2" s="1"/>
  <c r="M1339" i="2"/>
  <c r="N1339" i="2" s="1"/>
  <c r="P1335" i="2"/>
  <c r="Q1335" i="2" s="1"/>
  <c r="S1335" i="2"/>
  <c r="T1335" i="2" s="1"/>
  <c r="V1335" i="2"/>
  <c r="W1335" i="2" s="1"/>
  <c r="M1335" i="2"/>
  <c r="N1335" i="2" s="1"/>
  <c r="P1331" i="2"/>
  <c r="Q1331" i="2" s="1"/>
  <c r="S1331" i="2"/>
  <c r="T1331" i="2" s="1"/>
  <c r="V1331" i="2"/>
  <c r="W1331" i="2" s="1"/>
  <c r="M1331" i="2"/>
  <c r="N1331" i="2" s="1"/>
  <c r="P1327" i="2"/>
  <c r="Q1327" i="2" s="1"/>
  <c r="S1327" i="2"/>
  <c r="T1327" i="2" s="1"/>
  <c r="V1327" i="2"/>
  <c r="W1327" i="2" s="1"/>
  <c r="M1327" i="2"/>
  <c r="N1327" i="2" s="1"/>
  <c r="P1323" i="2"/>
  <c r="Q1323" i="2" s="1"/>
  <c r="S1323" i="2"/>
  <c r="T1323" i="2" s="1"/>
  <c r="V1323" i="2"/>
  <c r="W1323" i="2" s="1"/>
  <c r="M1323" i="2"/>
  <c r="N1323" i="2" s="1"/>
  <c r="P1319" i="2"/>
  <c r="Q1319" i="2" s="1"/>
  <c r="S1319" i="2"/>
  <c r="T1319" i="2" s="1"/>
  <c r="V1319" i="2"/>
  <c r="W1319" i="2" s="1"/>
  <c r="M1319" i="2"/>
  <c r="N1319" i="2" s="1"/>
  <c r="P1315" i="2"/>
  <c r="Q1315" i="2" s="1"/>
  <c r="S1315" i="2"/>
  <c r="T1315" i="2" s="1"/>
  <c r="V1315" i="2"/>
  <c r="W1315" i="2" s="1"/>
  <c r="M1315" i="2"/>
  <c r="N1315" i="2" s="1"/>
  <c r="P1311" i="2"/>
  <c r="Q1311" i="2" s="1"/>
  <c r="S1311" i="2"/>
  <c r="T1311" i="2" s="1"/>
  <c r="V1311" i="2"/>
  <c r="W1311" i="2" s="1"/>
  <c r="M1311" i="2"/>
  <c r="N1311" i="2" s="1"/>
  <c r="P1307" i="2"/>
  <c r="Q1307" i="2" s="1"/>
  <c r="S1307" i="2"/>
  <c r="T1307" i="2" s="1"/>
  <c r="V1307" i="2"/>
  <c r="W1307" i="2" s="1"/>
  <c r="M1307" i="2"/>
  <c r="N1307" i="2" s="1"/>
  <c r="P1304" i="2"/>
  <c r="Q1304" i="2" s="1"/>
  <c r="S1304" i="2"/>
  <c r="T1304" i="2" s="1"/>
  <c r="V1304" i="2"/>
  <c r="W1304" i="2" s="1"/>
  <c r="M1304" i="2"/>
  <c r="N1304" i="2" s="1"/>
  <c r="P1300" i="2"/>
  <c r="Q1300" i="2" s="1"/>
  <c r="S1300" i="2"/>
  <c r="T1300" i="2" s="1"/>
  <c r="V1300" i="2"/>
  <c r="W1300" i="2" s="1"/>
  <c r="M1300" i="2"/>
  <c r="N1300" i="2" s="1"/>
  <c r="P1296" i="2"/>
  <c r="Q1296" i="2" s="1"/>
  <c r="S1296" i="2"/>
  <c r="T1296" i="2" s="1"/>
  <c r="V1296" i="2"/>
  <c r="W1296" i="2" s="1"/>
  <c r="M1296" i="2"/>
  <c r="N1296" i="2" s="1"/>
  <c r="P1292" i="2"/>
  <c r="Q1292" i="2" s="1"/>
  <c r="S1292" i="2"/>
  <c r="T1292" i="2" s="1"/>
  <c r="V1292" i="2"/>
  <c r="W1292" i="2" s="1"/>
  <c r="M1292" i="2"/>
  <c r="N1292" i="2" s="1"/>
  <c r="P1288" i="2"/>
  <c r="Q1288" i="2" s="1"/>
  <c r="S1288" i="2"/>
  <c r="T1288" i="2" s="1"/>
  <c r="M1288" i="2"/>
  <c r="N1288" i="2" s="1"/>
  <c r="V1288" i="2"/>
  <c r="W1288" i="2" s="1"/>
  <c r="P1284" i="2"/>
  <c r="Q1284" i="2" s="1"/>
  <c r="S1284" i="2"/>
  <c r="T1284" i="2" s="1"/>
  <c r="V1284" i="2"/>
  <c r="W1284" i="2" s="1"/>
  <c r="M1284" i="2"/>
  <c r="N1284" i="2" s="1"/>
  <c r="P1280" i="2"/>
  <c r="Q1280" i="2" s="1"/>
  <c r="S1280" i="2"/>
  <c r="T1280" i="2" s="1"/>
  <c r="M1280" i="2"/>
  <c r="N1280" i="2" s="1"/>
  <c r="V1280" i="2"/>
  <c r="W1280" i="2" s="1"/>
  <c r="P1276" i="2"/>
  <c r="Q1276" i="2" s="1"/>
  <c r="S1276" i="2"/>
  <c r="T1276" i="2" s="1"/>
  <c r="V1276" i="2"/>
  <c r="W1276" i="2" s="1"/>
  <c r="M1276" i="2"/>
  <c r="N1276" i="2" s="1"/>
  <c r="P1272" i="2"/>
  <c r="Q1272" i="2" s="1"/>
  <c r="S1272" i="2"/>
  <c r="T1272" i="2" s="1"/>
  <c r="V1272" i="2"/>
  <c r="W1272" i="2" s="1"/>
  <c r="M1272" i="2"/>
  <c r="N1272" i="2" s="1"/>
  <c r="P1268" i="2"/>
  <c r="Q1268" i="2" s="1"/>
  <c r="S1268" i="2"/>
  <c r="T1268" i="2" s="1"/>
  <c r="M1268" i="2"/>
  <c r="N1268" i="2" s="1"/>
  <c r="V1268" i="2"/>
  <c r="W1268" i="2" s="1"/>
  <c r="P1264" i="2"/>
  <c r="Q1264" i="2" s="1"/>
  <c r="S1264" i="2"/>
  <c r="T1264" i="2" s="1"/>
  <c r="V1264" i="2"/>
  <c r="W1264" i="2" s="1"/>
  <c r="M1264" i="2"/>
  <c r="N1264" i="2" s="1"/>
  <c r="P1260" i="2"/>
  <c r="Q1260" i="2" s="1"/>
  <c r="S1260" i="2"/>
  <c r="T1260" i="2" s="1"/>
  <c r="M1260" i="2"/>
  <c r="N1260" i="2" s="1"/>
  <c r="V1260" i="2"/>
  <c r="W1260" i="2" s="1"/>
  <c r="P1252" i="2"/>
  <c r="Q1252" i="2" s="1"/>
  <c r="S1252" i="2"/>
  <c r="T1252" i="2" s="1"/>
  <c r="V1252" i="2"/>
  <c r="W1252" i="2" s="1"/>
  <c r="M1252" i="2"/>
  <c r="N1252" i="2" s="1"/>
  <c r="P1248" i="2"/>
  <c r="Q1248" i="2" s="1"/>
  <c r="S1248" i="2"/>
  <c r="T1248" i="2" s="1"/>
  <c r="M1248" i="2"/>
  <c r="N1248" i="2" s="1"/>
  <c r="V1248" i="2"/>
  <c r="W1248" i="2" s="1"/>
  <c r="P1244" i="2"/>
  <c r="Q1244" i="2" s="1"/>
  <c r="S1244" i="2"/>
  <c r="T1244" i="2" s="1"/>
  <c r="V1244" i="2"/>
  <c r="W1244" i="2" s="1"/>
  <c r="M1244" i="2"/>
  <c r="N1244" i="2" s="1"/>
  <c r="P1240" i="2"/>
  <c r="Q1240" i="2" s="1"/>
  <c r="S1240" i="2"/>
  <c r="T1240" i="2" s="1"/>
  <c r="V1240" i="2"/>
  <c r="W1240" i="2" s="1"/>
  <c r="M1240" i="2"/>
  <c r="N1240" i="2" s="1"/>
  <c r="P1236" i="2"/>
  <c r="Q1236" i="2" s="1"/>
  <c r="S1236" i="2"/>
  <c r="T1236" i="2" s="1"/>
  <c r="V1236" i="2"/>
  <c r="W1236" i="2" s="1"/>
  <c r="M1236" i="2"/>
  <c r="N1236" i="2" s="1"/>
  <c r="P1232" i="2"/>
  <c r="Q1232" i="2" s="1"/>
  <c r="S1232" i="2"/>
  <c r="T1232" i="2" s="1"/>
  <c r="V1232" i="2"/>
  <c r="W1232" i="2" s="1"/>
  <c r="M1232" i="2"/>
  <c r="N1232" i="2" s="1"/>
  <c r="P1228" i="2"/>
  <c r="Q1228" i="2" s="1"/>
  <c r="S1228" i="2"/>
  <c r="T1228" i="2" s="1"/>
  <c r="V1228" i="2"/>
  <c r="W1228" i="2" s="1"/>
  <c r="M1228" i="2"/>
  <c r="N1228" i="2" s="1"/>
  <c r="P1224" i="2"/>
  <c r="Q1224" i="2" s="1"/>
  <c r="S1224" i="2"/>
  <c r="T1224" i="2" s="1"/>
  <c r="M1224" i="2"/>
  <c r="N1224" i="2" s="1"/>
  <c r="V1224" i="2"/>
  <c r="W1224" i="2" s="1"/>
  <c r="P1220" i="2"/>
  <c r="Q1220" i="2" s="1"/>
  <c r="S1220" i="2"/>
  <c r="T1220" i="2" s="1"/>
  <c r="V1220" i="2"/>
  <c r="W1220" i="2" s="1"/>
  <c r="M1220" i="2"/>
  <c r="N1220" i="2" s="1"/>
  <c r="P1217" i="2"/>
  <c r="Q1217" i="2" s="1"/>
  <c r="S1217" i="2"/>
  <c r="T1217" i="2" s="1"/>
  <c r="M1217" i="2"/>
  <c r="N1217" i="2" s="1"/>
  <c r="V1217" i="2"/>
  <c r="W1217" i="2" s="1"/>
  <c r="P1213" i="2"/>
  <c r="Q1213" i="2" s="1"/>
  <c r="S1213" i="2"/>
  <c r="T1213" i="2" s="1"/>
  <c r="V1213" i="2"/>
  <c r="W1213" i="2" s="1"/>
  <c r="M1213" i="2"/>
  <c r="N1213" i="2" s="1"/>
  <c r="P1209" i="2"/>
  <c r="Q1209" i="2" s="1"/>
  <c r="S1209" i="2"/>
  <c r="T1209" i="2" s="1"/>
  <c r="V1209" i="2"/>
  <c r="W1209" i="2" s="1"/>
  <c r="M1209" i="2"/>
  <c r="N1209" i="2" s="1"/>
  <c r="P1205" i="2"/>
  <c r="Q1205" i="2" s="1"/>
  <c r="S1205" i="2"/>
  <c r="T1205" i="2" s="1"/>
  <c r="V1205" i="2"/>
  <c r="W1205" i="2" s="1"/>
  <c r="M1205" i="2"/>
  <c r="N1205" i="2" s="1"/>
  <c r="P1201" i="2"/>
  <c r="Q1201" i="2" s="1"/>
  <c r="S1201" i="2"/>
  <c r="T1201" i="2" s="1"/>
  <c r="M1201" i="2"/>
  <c r="N1201" i="2" s="1"/>
  <c r="V1201" i="2"/>
  <c r="W1201" i="2" s="1"/>
  <c r="P1197" i="2"/>
  <c r="Q1197" i="2" s="1"/>
  <c r="S1197" i="2"/>
  <c r="T1197" i="2" s="1"/>
  <c r="M1197" i="2"/>
  <c r="N1197" i="2" s="1"/>
  <c r="V1197" i="2"/>
  <c r="W1197" i="2" s="1"/>
  <c r="P1193" i="2"/>
  <c r="Q1193" i="2" s="1"/>
  <c r="S1193" i="2"/>
  <c r="T1193" i="2" s="1"/>
  <c r="M1193" i="2"/>
  <c r="N1193" i="2" s="1"/>
  <c r="V1193" i="2"/>
  <c r="W1193" i="2" s="1"/>
  <c r="P1189" i="2"/>
  <c r="Q1189" i="2" s="1"/>
  <c r="S1189" i="2"/>
  <c r="T1189" i="2" s="1"/>
  <c r="M1189" i="2"/>
  <c r="N1189" i="2" s="1"/>
  <c r="V1189" i="2"/>
  <c r="W1189" i="2" s="1"/>
  <c r="P1185" i="2"/>
  <c r="Q1185" i="2" s="1"/>
  <c r="S1185" i="2"/>
  <c r="T1185" i="2" s="1"/>
  <c r="V1185" i="2"/>
  <c r="W1185" i="2" s="1"/>
  <c r="M1185" i="2"/>
  <c r="N1185" i="2" s="1"/>
  <c r="P1181" i="2"/>
  <c r="Q1181" i="2" s="1"/>
  <c r="S1181" i="2"/>
  <c r="T1181" i="2" s="1"/>
  <c r="M1181" i="2"/>
  <c r="N1181" i="2" s="1"/>
  <c r="V1181" i="2"/>
  <c r="W1181" i="2" s="1"/>
  <c r="P1177" i="2"/>
  <c r="Q1177" i="2" s="1"/>
  <c r="S1177" i="2"/>
  <c r="T1177" i="2" s="1"/>
  <c r="M1177" i="2"/>
  <c r="N1177" i="2" s="1"/>
  <c r="V1177" i="2"/>
  <c r="W1177" i="2" s="1"/>
  <c r="P1173" i="2"/>
  <c r="Q1173" i="2" s="1"/>
  <c r="S1173" i="2"/>
  <c r="T1173" i="2" s="1"/>
  <c r="M1173" i="2"/>
  <c r="N1173" i="2" s="1"/>
  <c r="V1173" i="2"/>
  <c r="W1173" i="2" s="1"/>
  <c r="P1169" i="2"/>
  <c r="Q1169" i="2" s="1"/>
  <c r="S1169" i="2"/>
  <c r="T1169" i="2" s="1"/>
  <c r="M1169" i="2"/>
  <c r="N1169" i="2" s="1"/>
  <c r="V1169" i="2"/>
  <c r="W1169" i="2" s="1"/>
  <c r="P1165" i="2"/>
  <c r="Q1165" i="2" s="1"/>
  <c r="S1165" i="2"/>
  <c r="T1165" i="2" s="1"/>
  <c r="M1165" i="2"/>
  <c r="N1165" i="2" s="1"/>
  <c r="V1165" i="2"/>
  <c r="W1165" i="2" s="1"/>
  <c r="P1161" i="2"/>
  <c r="Q1161" i="2" s="1"/>
  <c r="S1161" i="2"/>
  <c r="T1161" i="2" s="1"/>
  <c r="V1161" i="2"/>
  <c r="W1161" i="2" s="1"/>
  <c r="M1161" i="2"/>
  <c r="N1161" i="2" s="1"/>
  <c r="P1157" i="2"/>
  <c r="Q1157" i="2" s="1"/>
  <c r="S1157" i="2"/>
  <c r="T1157" i="2" s="1"/>
  <c r="M1157" i="2"/>
  <c r="N1157" i="2" s="1"/>
  <c r="V1157" i="2"/>
  <c r="W1157" i="2" s="1"/>
  <c r="P1153" i="2"/>
  <c r="Q1153" i="2" s="1"/>
  <c r="S1153" i="2"/>
  <c r="T1153" i="2" s="1"/>
  <c r="M1153" i="2"/>
  <c r="N1153" i="2" s="1"/>
  <c r="V1153" i="2"/>
  <c r="W1153" i="2" s="1"/>
  <c r="P1149" i="2"/>
  <c r="Q1149" i="2" s="1"/>
  <c r="S1149" i="2"/>
  <c r="T1149" i="2" s="1"/>
  <c r="M1149" i="2"/>
  <c r="N1149" i="2" s="1"/>
  <c r="V1149" i="2"/>
  <c r="W1149" i="2" s="1"/>
  <c r="P1145" i="2"/>
  <c r="Q1145" i="2" s="1"/>
  <c r="S1145" i="2"/>
  <c r="T1145" i="2" s="1"/>
  <c r="V1145" i="2"/>
  <c r="W1145" i="2" s="1"/>
  <c r="M1145" i="2"/>
  <c r="N1145" i="2" s="1"/>
  <c r="P1141" i="2"/>
  <c r="Q1141" i="2" s="1"/>
  <c r="S1141" i="2"/>
  <c r="T1141" i="2" s="1"/>
  <c r="M1141" i="2"/>
  <c r="N1141" i="2" s="1"/>
  <c r="V1141" i="2"/>
  <c r="W1141" i="2" s="1"/>
  <c r="P1137" i="2"/>
  <c r="Q1137" i="2" s="1"/>
  <c r="S1137" i="2"/>
  <c r="T1137" i="2" s="1"/>
  <c r="M1137" i="2"/>
  <c r="N1137" i="2" s="1"/>
  <c r="V1137" i="2"/>
  <c r="W1137" i="2" s="1"/>
  <c r="P1133" i="2"/>
  <c r="Q1133" i="2" s="1"/>
  <c r="S1133" i="2"/>
  <c r="T1133" i="2" s="1"/>
  <c r="M1133" i="2"/>
  <c r="N1133" i="2" s="1"/>
  <c r="V1133" i="2"/>
  <c r="W1133" i="2" s="1"/>
  <c r="P1129" i="2"/>
  <c r="Q1129" i="2" s="1"/>
  <c r="S1129" i="2"/>
  <c r="T1129" i="2" s="1"/>
  <c r="M1129" i="2"/>
  <c r="N1129" i="2" s="1"/>
  <c r="V1129" i="2"/>
  <c r="W1129" i="2" s="1"/>
  <c r="P1125" i="2"/>
  <c r="Q1125" i="2" s="1"/>
  <c r="S1125" i="2"/>
  <c r="T1125" i="2" s="1"/>
  <c r="M1125" i="2"/>
  <c r="N1125" i="2" s="1"/>
  <c r="V1125" i="2"/>
  <c r="W1125" i="2" s="1"/>
  <c r="P1121" i="2"/>
  <c r="Q1121" i="2" s="1"/>
  <c r="S1121" i="2"/>
  <c r="T1121" i="2" s="1"/>
  <c r="M1121" i="2"/>
  <c r="N1121" i="2" s="1"/>
  <c r="V1121" i="2"/>
  <c r="W1121" i="2" s="1"/>
  <c r="P1117" i="2"/>
  <c r="Q1117" i="2" s="1"/>
  <c r="S1117" i="2"/>
  <c r="T1117" i="2" s="1"/>
  <c r="M1117" i="2"/>
  <c r="N1117" i="2" s="1"/>
  <c r="V1117" i="2"/>
  <c r="W1117" i="2" s="1"/>
  <c r="P1113" i="2"/>
  <c r="Q1113" i="2" s="1"/>
  <c r="S1113" i="2"/>
  <c r="T1113" i="2" s="1"/>
  <c r="V1113" i="2"/>
  <c r="W1113" i="2" s="1"/>
  <c r="M1113" i="2"/>
  <c r="N1113" i="2" s="1"/>
  <c r="P1109" i="2"/>
  <c r="Q1109" i="2" s="1"/>
  <c r="S1109" i="2"/>
  <c r="T1109" i="2" s="1"/>
  <c r="M1109" i="2"/>
  <c r="N1109" i="2" s="1"/>
  <c r="V1109" i="2"/>
  <c r="W1109" i="2" s="1"/>
  <c r="P1105" i="2"/>
  <c r="Q1105" i="2" s="1"/>
  <c r="S1105" i="2"/>
  <c r="T1105" i="2" s="1"/>
  <c r="M1105" i="2"/>
  <c r="N1105" i="2" s="1"/>
  <c r="V1105" i="2"/>
  <c r="W1105" i="2" s="1"/>
  <c r="P1101" i="2"/>
  <c r="Q1101" i="2" s="1"/>
  <c r="S1101" i="2"/>
  <c r="T1101" i="2" s="1"/>
  <c r="M1101" i="2"/>
  <c r="N1101" i="2" s="1"/>
  <c r="V1101" i="2"/>
  <c r="W1101" i="2" s="1"/>
  <c r="P1097" i="2"/>
  <c r="Q1097" i="2" s="1"/>
  <c r="S1097" i="2"/>
  <c r="T1097" i="2" s="1"/>
  <c r="M1097" i="2"/>
  <c r="N1097" i="2" s="1"/>
  <c r="V1097" i="2"/>
  <c r="W1097" i="2" s="1"/>
  <c r="P1093" i="2"/>
  <c r="Q1093" i="2" s="1"/>
  <c r="S1093" i="2"/>
  <c r="T1093" i="2" s="1"/>
  <c r="M1093" i="2"/>
  <c r="N1093" i="2" s="1"/>
  <c r="V1093" i="2"/>
  <c r="W1093" i="2" s="1"/>
  <c r="P1089" i="2"/>
  <c r="Q1089" i="2" s="1"/>
  <c r="S1089" i="2"/>
  <c r="T1089" i="2" s="1"/>
  <c r="V1089" i="2"/>
  <c r="W1089" i="2" s="1"/>
  <c r="M1089" i="2"/>
  <c r="N1089" i="2" s="1"/>
  <c r="P1085" i="2"/>
  <c r="Q1085" i="2" s="1"/>
  <c r="S1085" i="2"/>
  <c r="T1085" i="2" s="1"/>
  <c r="M1085" i="2"/>
  <c r="N1085" i="2" s="1"/>
  <c r="V1085" i="2"/>
  <c r="W1085" i="2" s="1"/>
  <c r="P1081" i="2"/>
  <c r="Q1081" i="2" s="1"/>
  <c r="S1081" i="2"/>
  <c r="T1081" i="2" s="1"/>
  <c r="V1081" i="2"/>
  <c r="W1081" i="2" s="1"/>
  <c r="M1081" i="2"/>
  <c r="N1081" i="2" s="1"/>
  <c r="P1077" i="2"/>
  <c r="Q1077" i="2" s="1"/>
  <c r="S1077" i="2"/>
  <c r="T1077" i="2" s="1"/>
  <c r="M1077" i="2"/>
  <c r="N1077" i="2" s="1"/>
  <c r="V1077" i="2"/>
  <c r="W1077" i="2" s="1"/>
  <c r="P1073" i="2"/>
  <c r="Q1073" i="2" s="1"/>
  <c r="S1073" i="2"/>
  <c r="T1073" i="2" s="1"/>
  <c r="V1073" i="2"/>
  <c r="W1073" i="2" s="1"/>
  <c r="M1073" i="2"/>
  <c r="N1073" i="2" s="1"/>
  <c r="P1069" i="2"/>
  <c r="Q1069" i="2" s="1"/>
  <c r="S1069" i="2"/>
  <c r="T1069" i="2" s="1"/>
  <c r="M1069" i="2"/>
  <c r="N1069" i="2" s="1"/>
  <c r="V1069" i="2"/>
  <c r="W1069" i="2" s="1"/>
  <c r="P1065" i="2"/>
  <c r="Q1065" i="2" s="1"/>
  <c r="S1065" i="2"/>
  <c r="T1065" i="2" s="1"/>
  <c r="M1065" i="2"/>
  <c r="N1065" i="2" s="1"/>
  <c r="V1065" i="2"/>
  <c r="W1065" i="2" s="1"/>
  <c r="P1061" i="2"/>
  <c r="Q1061" i="2" s="1"/>
  <c r="S1061" i="2"/>
  <c r="T1061" i="2" s="1"/>
  <c r="V1061" i="2"/>
  <c r="W1061" i="2" s="1"/>
  <c r="M1061" i="2"/>
  <c r="N1061" i="2" s="1"/>
  <c r="P1057" i="2"/>
  <c r="Q1057" i="2" s="1"/>
  <c r="S1057" i="2"/>
  <c r="T1057" i="2" s="1"/>
  <c r="M1057" i="2"/>
  <c r="N1057" i="2" s="1"/>
  <c r="V1057" i="2"/>
  <c r="W1057" i="2" s="1"/>
  <c r="P1053" i="2"/>
  <c r="Q1053" i="2" s="1"/>
  <c r="S1053" i="2"/>
  <c r="T1053" i="2" s="1"/>
  <c r="M1053" i="2"/>
  <c r="N1053" i="2" s="1"/>
  <c r="V1053" i="2"/>
  <c r="W1053" i="2" s="1"/>
  <c r="P1041" i="2"/>
  <c r="Q1041" i="2" s="1"/>
  <c r="S1041" i="2"/>
  <c r="T1041" i="2" s="1"/>
  <c r="M1041" i="2"/>
  <c r="N1041" i="2" s="1"/>
  <c r="V1041" i="2"/>
  <c r="W1041" i="2" s="1"/>
  <c r="P1037" i="2"/>
  <c r="Q1037" i="2" s="1"/>
  <c r="S1037" i="2"/>
  <c r="T1037" i="2" s="1"/>
  <c r="M1037" i="2"/>
  <c r="N1037" i="2" s="1"/>
  <c r="V1037" i="2"/>
  <c r="W1037" i="2" s="1"/>
  <c r="P1033" i="2"/>
  <c r="Q1033" i="2" s="1"/>
  <c r="S1033" i="2"/>
  <c r="T1033" i="2" s="1"/>
  <c r="M1033" i="2"/>
  <c r="N1033" i="2" s="1"/>
  <c r="V1033" i="2"/>
  <c r="W1033" i="2" s="1"/>
  <c r="P1029" i="2"/>
  <c r="Q1029" i="2" s="1"/>
  <c r="S1029" i="2"/>
  <c r="T1029" i="2" s="1"/>
  <c r="V1029" i="2"/>
  <c r="W1029" i="2" s="1"/>
  <c r="M1029" i="2"/>
  <c r="N1029" i="2" s="1"/>
  <c r="P1025" i="2"/>
  <c r="Q1025" i="2" s="1"/>
  <c r="S1025" i="2"/>
  <c r="T1025" i="2" s="1"/>
  <c r="M1025" i="2"/>
  <c r="N1025" i="2" s="1"/>
  <c r="V1025" i="2"/>
  <c r="W1025" i="2" s="1"/>
  <c r="P1021" i="2"/>
  <c r="Q1021" i="2" s="1"/>
  <c r="S1021" i="2"/>
  <c r="T1021" i="2" s="1"/>
  <c r="V1021" i="2"/>
  <c r="W1021" i="2" s="1"/>
  <c r="M1021" i="2"/>
  <c r="N1021" i="2" s="1"/>
  <c r="P1017" i="2"/>
  <c r="Q1017" i="2" s="1"/>
  <c r="S1017" i="2"/>
  <c r="T1017" i="2" s="1"/>
  <c r="M1017" i="2"/>
  <c r="N1017" i="2" s="1"/>
  <c r="V1017" i="2"/>
  <c r="W1017" i="2" s="1"/>
  <c r="P1013" i="2"/>
  <c r="Q1013" i="2" s="1"/>
  <c r="S1013" i="2"/>
  <c r="T1013" i="2" s="1"/>
  <c r="V1013" i="2"/>
  <c r="W1013" i="2" s="1"/>
  <c r="M1013" i="2"/>
  <c r="N1013" i="2" s="1"/>
  <c r="P1009" i="2"/>
  <c r="Q1009" i="2" s="1"/>
  <c r="S1009" i="2"/>
  <c r="T1009" i="2" s="1"/>
  <c r="M1009" i="2"/>
  <c r="N1009" i="2" s="1"/>
  <c r="V1009" i="2"/>
  <c r="W1009" i="2" s="1"/>
  <c r="S1005" i="2"/>
  <c r="T1005" i="2" s="1"/>
  <c r="P1005" i="2"/>
  <c r="Q1005" i="2" s="1"/>
  <c r="V1005" i="2"/>
  <c r="W1005" i="2" s="1"/>
  <c r="M1005" i="2"/>
  <c r="N1005" i="2" s="1"/>
  <c r="P1001" i="2"/>
  <c r="Q1001" i="2" s="1"/>
  <c r="S1001" i="2"/>
  <c r="T1001" i="2" s="1"/>
  <c r="M1001" i="2"/>
  <c r="N1001" i="2" s="1"/>
  <c r="V1001" i="2"/>
  <c r="W1001" i="2" s="1"/>
  <c r="P997" i="2"/>
  <c r="Q997" i="2" s="1"/>
  <c r="S997" i="2"/>
  <c r="T997" i="2" s="1"/>
  <c r="V997" i="2"/>
  <c r="W997" i="2" s="1"/>
  <c r="M997" i="2"/>
  <c r="N997" i="2" s="1"/>
  <c r="P993" i="2"/>
  <c r="Q993" i="2" s="1"/>
  <c r="S993" i="2"/>
  <c r="T993" i="2" s="1"/>
  <c r="M993" i="2"/>
  <c r="N993" i="2" s="1"/>
  <c r="V993" i="2"/>
  <c r="W993" i="2" s="1"/>
  <c r="P989" i="2"/>
  <c r="Q989" i="2" s="1"/>
  <c r="S989" i="2"/>
  <c r="T989" i="2" s="1"/>
  <c r="M989" i="2"/>
  <c r="N989" i="2" s="1"/>
  <c r="V989" i="2"/>
  <c r="W989" i="2" s="1"/>
  <c r="P985" i="2"/>
  <c r="Q985" i="2" s="1"/>
  <c r="S985" i="2"/>
  <c r="T985" i="2" s="1"/>
  <c r="M985" i="2"/>
  <c r="N985" i="2" s="1"/>
  <c r="V985" i="2"/>
  <c r="W985" i="2" s="1"/>
  <c r="S981" i="2"/>
  <c r="T981" i="2" s="1"/>
  <c r="V981" i="2"/>
  <c r="W981" i="2" s="1"/>
  <c r="P981" i="2"/>
  <c r="Q981" i="2" s="1"/>
  <c r="M981" i="2"/>
  <c r="N981" i="2" s="1"/>
  <c r="S973" i="2"/>
  <c r="T973" i="2" s="1"/>
  <c r="V973" i="2"/>
  <c r="W973" i="2" s="1"/>
  <c r="M973" i="2"/>
  <c r="N973" i="2" s="1"/>
  <c r="P973" i="2"/>
  <c r="Q973" i="2" s="1"/>
  <c r="P969" i="2"/>
  <c r="Q969" i="2" s="1"/>
  <c r="S969" i="2"/>
  <c r="T969" i="2" s="1"/>
  <c r="M969" i="2"/>
  <c r="N969" i="2" s="1"/>
  <c r="V969" i="2"/>
  <c r="W969" i="2" s="1"/>
  <c r="P965" i="2"/>
  <c r="Q965" i="2" s="1"/>
  <c r="S965" i="2"/>
  <c r="T965" i="2" s="1"/>
  <c r="V965" i="2"/>
  <c r="W965" i="2" s="1"/>
  <c r="M965" i="2"/>
  <c r="N965" i="2" s="1"/>
  <c r="P961" i="2"/>
  <c r="Q961" i="2" s="1"/>
  <c r="S961" i="2"/>
  <c r="T961" i="2" s="1"/>
  <c r="M961" i="2"/>
  <c r="N961" i="2" s="1"/>
  <c r="V961" i="2"/>
  <c r="W961" i="2" s="1"/>
  <c r="P957" i="2"/>
  <c r="Q957" i="2" s="1"/>
  <c r="S957" i="2"/>
  <c r="T957" i="2" s="1"/>
  <c r="V957" i="2"/>
  <c r="W957" i="2" s="1"/>
  <c r="M957" i="2"/>
  <c r="N957" i="2" s="1"/>
  <c r="P953" i="2"/>
  <c r="Q953" i="2" s="1"/>
  <c r="S953" i="2"/>
  <c r="T953" i="2" s="1"/>
  <c r="M953" i="2"/>
  <c r="N953" i="2" s="1"/>
  <c r="V953" i="2"/>
  <c r="W953" i="2" s="1"/>
  <c r="P949" i="2"/>
  <c r="Q949" i="2" s="1"/>
  <c r="S949" i="2"/>
  <c r="T949" i="2" s="1"/>
  <c r="V949" i="2"/>
  <c r="W949" i="2" s="1"/>
  <c r="M949" i="2"/>
  <c r="N949" i="2" s="1"/>
  <c r="P945" i="2"/>
  <c r="Q945" i="2" s="1"/>
  <c r="S945" i="2"/>
  <c r="T945" i="2" s="1"/>
  <c r="M945" i="2"/>
  <c r="N945" i="2" s="1"/>
  <c r="V945" i="2"/>
  <c r="W945" i="2" s="1"/>
  <c r="S941" i="2"/>
  <c r="T941" i="2" s="1"/>
  <c r="P941" i="2"/>
  <c r="Q941" i="2" s="1"/>
  <c r="V941" i="2"/>
  <c r="W941" i="2" s="1"/>
  <c r="M941" i="2"/>
  <c r="N941" i="2" s="1"/>
  <c r="P937" i="2"/>
  <c r="Q937" i="2" s="1"/>
  <c r="S937" i="2"/>
  <c r="T937" i="2" s="1"/>
  <c r="M937" i="2"/>
  <c r="N937" i="2" s="1"/>
  <c r="V937" i="2"/>
  <c r="W937" i="2" s="1"/>
  <c r="P933" i="2"/>
  <c r="Q933" i="2" s="1"/>
  <c r="S933" i="2"/>
  <c r="T933" i="2" s="1"/>
  <c r="V933" i="2"/>
  <c r="W933" i="2" s="1"/>
  <c r="M933" i="2"/>
  <c r="N933" i="2" s="1"/>
  <c r="P929" i="2"/>
  <c r="Q929" i="2" s="1"/>
  <c r="S929" i="2"/>
  <c r="T929" i="2" s="1"/>
  <c r="M929" i="2"/>
  <c r="N929" i="2" s="1"/>
  <c r="V929" i="2"/>
  <c r="W929" i="2" s="1"/>
  <c r="P925" i="2"/>
  <c r="Q925" i="2" s="1"/>
  <c r="S925" i="2"/>
  <c r="T925" i="2" s="1"/>
  <c r="V925" i="2"/>
  <c r="W925" i="2" s="1"/>
  <c r="M925" i="2"/>
  <c r="N925" i="2" s="1"/>
  <c r="P921" i="2"/>
  <c r="Q921" i="2" s="1"/>
  <c r="S921" i="2"/>
  <c r="T921" i="2" s="1"/>
  <c r="M921" i="2"/>
  <c r="N921" i="2" s="1"/>
  <c r="V921" i="2"/>
  <c r="W921" i="2" s="1"/>
  <c r="S917" i="2"/>
  <c r="T917" i="2" s="1"/>
  <c r="P917" i="2"/>
  <c r="Q917" i="2" s="1"/>
  <c r="V917" i="2"/>
  <c r="W917" i="2" s="1"/>
  <c r="M917" i="2"/>
  <c r="N917" i="2" s="1"/>
  <c r="P913" i="2"/>
  <c r="Q913" i="2" s="1"/>
  <c r="S913" i="2"/>
  <c r="T913" i="2" s="1"/>
  <c r="M913" i="2"/>
  <c r="N913" i="2" s="1"/>
  <c r="V913" i="2"/>
  <c r="W913" i="2" s="1"/>
  <c r="S909" i="2"/>
  <c r="T909" i="2" s="1"/>
  <c r="P909" i="2"/>
  <c r="Q909" i="2" s="1"/>
  <c r="V909" i="2"/>
  <c r="W909" i="2" s="1"/>
  <c r="M909" i="2"/>
  <c r="N909" i="2" s="1"/>
  <c r="P905" i="2"/>
  <c r="Q905" i="2" s="1"/>
  <c r="S905" i="2"/>
  <c r="T905" i="2" s="1"/>
  <c r="M905" i="2"/>
  <c r="N905" i="2" s="1"/>
  <c r="V905" i="2"/>
  <c r="W905" i="2" s="1"/>
  <c r="P901" i="2"/>
  <c r="Q901" i="2" s="1"/>
  <c r="S901" i="2"/>
  <c r="T901" i="2" s="1"/>
  <c r="V901" i="2"/>
  <c r="W901" i="2" s="1"/>
  <c r="M901" i="2"/>
  <c r="N901" i="2" s="1"/>
  <c r="P897" i="2"/>
  <c r="Q897" i="2" s="1"/>
  <c r="S897" i="2"/>
  <c r="T897" i="2" s="1"/>
  <c r="M897" i="2"/>
  <c r="N897" i="2" s="1"/>
  <c r="V897" i="2"/>
  <c r="W897" i="2" s="1"/>
  <c r="P893" i="2"/>
  <c r="Q893" i="2" s="1"/>
  <c r="S893" i="2"/>
  <c r="T893" i="2" s="1"/>
  <c r="V893" i="2"/>
  <c r="W893" i="2" s="1"/>
  <c r="M893" i="2"/>
  <c r="N893" i="2" s="1"/>
  <c r="P889" i="2"/>
  <c r="Q889" i="2" s="1"/>
  <c r="S889" i="2"/>
  <c r="T889" i="2" s="1"/>
  <c r="M889" i="2"/>
  <c r="N889" i="2" s="1"/>
  <c r="V889" i="2"/>
  <c r="W889" i="2" s="1"/>
  <c r="P885" i="2"/>
  <c r="Q885" i="2" s="1"/>
  <c r="S885" i="2"/>
  <c r="T885" i="2" s="1"/>
  <c r="V885" i="2"/>
  <c r="W885" i="2" s="1"/>
  <c r="M885" i="2"/>
  <c r="N885" i="2" s="1"/>
  <c r="P881" i="2"/>
  <c r="Q881" i="2" s="1"/>
  <c r="S881" i="2"/>
  <c r="T881" i="2" s="1"/>
  <c r="M881" i="2"/>
  <c r="N881" i="2" s="1"/>
  <c r="V881" i="2"/>
  <c r="W881" i="2" s="1"/>
  <c r="S877" i="2"/>
  <c r="T877" i="2" s="1"/>
  <c r="P877" i="2"/>
  <c r="Q877" i="2" s="1"/>
  <c r="V877" i="2"/>
  <c r="W877" i="2" s="1"/>
  <c r="M877" i="2"/>
  <c r="N877" i="2" s="1"/>
  <c r="P873" i="2"/>
  <c r="Q873" i="2" s="1"/>
  <c r="S873" i="2"/>
  <c r="T873" i="2" s="1"/>
  <c r="M873" i="2"/>
  <c r="N873" i="2" s="1"/>
  <c r="V873" i="2"/>
  <c r="W873" i="2" s="1"/>
  <c r="P869" i="2"/>
  <c r="Q869" i="2" s="1"/>
  <c r="S869" i="2"/>
  <c r="T869" i="2" s="1"/>
  <c r="V869" i="2"/>
  <c r="W869" i="2" s="1"/>
  <c r="M869" i="2"/>
  <c r="N869" i="2" s="1"/>
  <c r="P861" i="2"/>
  <c r="Q861" i="2" s="1"/>
  <c r="S861" i="2"/>
  <c r="T861" i="2" s="1"/>
  <c r="V861" i="2"/>
  <c r="W861" i="2" s="1"/>
  <c r="M861" i="2"/>
  <c r="N861" i="2" s="1"/>
  <c r="P857" i="2"/>
  <c r="Q857" i="2" s="1"/>
  <c r="S857" i="2"/>
  <c r="T857" i="2" s="1"/>
  <c r="M857" i="2"/>
  <c r="N857" i="2" s="1"/>
  <c r="V857" i="2"/>
  <c r="W857" i="2" s="1"/>
  <c r="S853" i="2"/>
  <c r="T853" i="2" s="1"/>
  <c r="V853" i="2"/>
  <c r="W853" i="2" s="1"/>
  <c r="P853" i="2"/>
  <c r="Q853" i="2" s="1"/>
  <c r="M853" i="2"/>
  <c r="N853" i="2" s="1"/>
  <c r="P849" i="2"/>
  <c r="Q849" i="2" s="1"/>
  <c r="S849" i="2"/>
  <c r="T849" i="2" s="1"/>
  <c r="M849" i="2"/>
  <c r="N849" i="2" s="1"/>
  <c r="V849" i="2"/>
  <c r="W849" i="2" s="1"/>
  <c r="S845" i="2"/>
  <c r="T845" i="2" s="1"/>
  <c r="V845" i="2"/>
  <c r="W845" i="2" s="1"/>
  <c r="P845" i="2"/>
  <c r="Q845" i="2" s="1"/>
  <c r="M845" i="2"/>
  <c r="N845" i="2" s="1"/>
  <c r="P841" i="2"/>
  <c r="Q841" i="2" s="1"/>
  <c r="S841" i="2"/>
  <c r="T841" i="2" s="1"/>
  <c r="M841" i="2"/>
  <c r="N841" i="2" s="1"/>
  <c r="V841" i="2"/>
  <c r="W841" i="2" s="1"/>
  <c r="P837" i="2"/>
  <c r="Q837" i="2" s="1"/>
  <c r="S837" i="2"/>
  <c r="T837" i="2" s="1"/>
  <c r="V837" i="2"/>
  <c r="W837" i="2" s="1"/>
  <c r="M837" i="2"/>
  <c r="N837" i="2" s="1"/>
  <c r="P833" i="2"/>
  <c r="Q833" i="2" s="1"/>
  <c r="S833" i="2"/>
  <c r="T833" i="2" s="1"/>
  <c r="M833" i="2"/>
  <c r="N833" i="2" s="1"/>
  <c r="V833" i="2"/>
  <c r="W833" i="2" s="1"/>
  <c r="P825" i="2"/>
  <c r="Q825" i="2" s="1"/>
  <c r="S825" i="2"/>
  <c r="T825" i="2" s="1"/>
  <c r="M825" i="2"/>
  <c r="N825" i="2" s="1"/>
  <c r="V825" i="2"/>
  <c r="W825" i="2" s="1"/>
  <c r="P821" i="2"/>
  <c r="Q821" i="2" s="1"/>
  <c r="S821" i="2"/>
  <c r="T821" i="2" s="1"/>
  <c r="M821" i="2"/>
  <c r="N821" i="2" s="1"/>
  <c r="V821" i="2"/>
  <c r="W821" i="2" s="1"/>
  <c r="P817" i="2"/>
  <c r="Q817" i="2" s="1"/>
  <c r="S817" i="2"/>
  <c r="T817" i="2" s="1"/>
  <c r="V817" i="2"/>
  <c r="W817" i="2" s="1"/>
  <c r="M817" i="2"/>
  <c r="N817" i="2" s="1"/>
  <c r="S813" i="2"/>
  <c r="T813" i="2" s="1"/>
  <c r="P813" i="2"/>
  <c r="Q813" i="2" s="1"/>
  <c r="M813" i="2"/>
  <c r="N813" i="2" s="1"/>
  <c r="V813" i="2"/>
  <c r="W813" i="2" s="1"/>
  <c r="P809" i="2"/>
  <c r="Q809" i="2" s="1"/>
  <c r="S809" i="2"/>
  <c r="T809" i="2" s="1"/>
  <c r="M809" i="2"/>
  <c r="N809" i="2" s="1"/>
  <c r="V809" i="2"/>
  <c r="W809" i="2" s="1"/>
  <c r="P805" i="2"/>
  <c r="Q805" i="2" s="1"/>
  <c r="S805" i="2"/>
  <c r="T805" i="2" s="1"/>
  <c r="M805" i="2"/>
  <c r="N805" i="2" s="1"/>
  <c r="V805" i="2"/>
  <c r="W805" i="2" s="1"/>
  <c r="P801" i="2"/>
  <c r="Q801" i="2" s="1"/>
  <c r="S801" i="2"/>
  <c r="T801" i="2" s="1"/>
  <c r="M801" i="2"/>
  <c r="N801" i="2" s="1"/>
  <c r="V801" i="2"/>
  <c r="W801" i="2" s="1"/>
  <c r="P797" i="2"/>
  <c r="Q797" i="2" s="1"/>
  <c r="S797" i="2"/>
  <c r="T797" i="2" s="1"/>
  <c r="M797" i="2"/>
  <c r="N797" i="2" s="1"/>
  <c r="V797" i="2"/>
  <c r="W797" i="2" s="1"/>
  <c r="P793" i="2"/>
  <c r="Q793" i="2" s="1"/>
  <c r="S793" i="2"/>
  <c r="T793" i="2" s="1"/>
  <c r="M793" i="2"/>
  <c r="N793" i="2" s="1"/>
  <c r="V793" i="2"/>
  <c r="W793" i="2" s="1"/>
  <c r="S789" i="2"/>
  <c r="T789" i="2" s="1"/>
  <c r="M789" i="2"/>
  <c r="N789" i="2" s="1"/>
  <c r="P789" i="2"/>
  <c r="Q789" i="2" s="1"/>
  <c r="V789" i="2"/>
  <c r="W789" i="2" s="1"/>
  <c r="P785" i="2"/>
  <c r="Q785" i="2" s="1"/>
  <c r="S785" i="2"/>
  <c r="T785" i="2" s="1"/>
  <c r="V785" i="2"/>
  <c r="W785" i="2" s="1"/>
  <c r="M785" i="2"/>
  <c r="N785" i="2" s="1"/>
  <c r="S781" i="2"/>
  <c r="T781" i="2" s="1"/>
  <c r="M781" i="2"/>
  <c r="N781" i="2" s="1"/>
  <c r="P781" i="2"/>
  <c r="Q781" i="2" s="1"/>
  <c r="V781" i="2"/>
  <c r="W781" i="2" s="1"/>
  <c r="P777" i="2"/>
  <c r="Q777" i="2" s="1"/>
  <c r="S777" i="2"/>
  <c r="T777" i="2" s="1"/>
  <c r="M777" i="2"/>
  <c r="N777" i="2" s="1"/>
  <c r="V777" i="2"/>
  <c r="W777" i="2" s="1"/>
  <c r="P773" i="2"/>
  <c r="Q773" i="2" s="1"/>
  <c r="S773" i="2"/>
  <c r="T773" i="2" s="1"/>
  <c r="V773" i="2"/>
  <c r="W773" i="2" s="1"/>
  <c r="M773" i="2"/>
  <c r="N773" i="2" s="1"/>
  <c r="P769" i="2"/>
  <c r="Q769" i="2" s="1"/>
  <c r="S769" i="2"/>
  <c r="T769" i="2" s="1"/>
  <c r="M769" i="2"/>
  <c r="N769" i="2" s="1"/>
  <c r="V769" i="2"/>
  <c r="W769" i="2" s="1"/>
  <c r="P766" i="2"/>
  <c r="Q766" i="2" s="1"/>
  <c r="S766" i="2"/>
  <c r="T766" i="2" s="1"/>
  <c r="V766" i="2"/>
  <c r="W766" i="2" s="1"/>
  <c r="M766" i="2"/>
  <c r="N766" i="2" s="1"/>
  <c r="P762" i="2"/>
  <c r="Q762" i="2" s="1"/>
  <c r="S762" i="2"/>
  <c r="T762" i="2" s="1"/>
  <c r="M762" i="2"/>
  <c r="N762" i="2" s="1"/>
  <c r="V762" i="2"/>
  <c r="W762" i="2" s="1"/>
  <c r="P758" i="2"/>
  <c r="Q758" i="2" s="1"/>
  <c r="S758" i="2"/>
  <c r="T758" i="2" s="1"/>
  <c r="V758" i="2"/>
  <c r="W758" i="2" s="1"/>
  <c r="M758" i="2"/>
  <c r="N758" i="2" s="1"/>
  <c r="P754" i="2"/>
  <c r="Q754" i="2" s="1"/>
  <c r="S754" i="2"/>
  <c r="T754" i="2" s="1"/>
  <c r="M754" i="2"/>
  <c r="N754" i="2" s="1"/>
  <c r="V754" i="2"/>
  <c r="W754" i="2" s="1"/>
  <c r="S750" i="2"/>
  <c r="T750" i="2" s="1"/>
  <c r="P750" i="2"/>
  <c r="Q750" i="2" s="1"/>
  <c r="V750" i="2"/>
  <c r="W750" i="2" s="1"/>
  <c r="M750" i="2"/>
  <c r="N750" i="2" s="1"/>
  <c r="P746" i="2"/>
  <c r="Q746" i="2" s="1"/>
  <c r="S746" i="2"/>
  <c r="T746" i="2" s="1"/>
  <c r="M746" i="2"/>
  <c r="N746" i="2" s="1"/>
  <c r="V746" i="2"/>
  <c r="W746" i="2" s="1"/>
  <c r="P742" i="2"/>
  <c r="Q742" i="2" s="1"/>
  <c r="S742" i="2"/>
  <c r="T742" i="2" s="1"/>
  <c r="V742" i="2"/>
  <c r="W742" i="2" s="1"/>
  <c r="M742" i="2"/>
  <c r="N742" i="2" s="1"/>
  <c r="P738" i="2"/>
  <c r="Q738" i="2" s="1"/>
  <c r="S738" i="2"/>
  <c r="T738" i="2" s="1"/>
  <c r="M738" i="2"/>
  <c r="N738" i="2" s="1"/>
  <c r="V738" i="2"/>
  <c r="W738" i="2" s="1"/>
  <c r="P734" i="2"/>
  <c r="Q734" i="2" s="1"/>
  <c r="S734" i="2"/>
  <c r="T734" i="2" s="1"/>
  <c r="V734" i="2"/>
  <c r="W734" i="2" s="1"/>
  <c r="M734" i="2"/>
  <c r="N734" i="2" s="1"/>
  <c r="P731" i="2"/>
  <c r="Q731" i="2" s="1"/>
  <c r="S731" i="2"/>
  <c r="T731" i="2" s="1"/>
  <c r="M731" i="2"/>
  <c r="N731" i="2" s="1"/>
  <c r="V731" i="2"/>
  <c r="W731" i="2" s="1"/>
  <c r="S727" i="2"/>
  <c r="T727" i="2" s="1"/>
  <c r="V727" i="2"/>
  <c r="W727" i="2" s="1"/>
  <c r="P727" i="2"/>
  <c r="Q727" i="2" s="1"/>
  <c r="M727" i="2"/>
  <c r="N727" i="2" s="1"/>
  <c r="P723" i="2"/>
  <c r="Q723" i="2" s="1"/>
  <c r="S723" i="2"/>
  <c r="T723" i="2" s="1"/>
  <c r="M723" i="2"/>
  <c r="N723" i="2" s="1"/>
  <c r="V723" i="2"/>
  <c r="W723" i="2" s="1"/>
  <c r="S719" i="2"/>
  <c r="T719" i="2" s="1"/>
  <c r="V719" i="2"/>
  <c r="W719" i="2" s="1"/>
  <c r="P719" i="2"/>
  <c r="Q719" i="2" s="1"/>
  <c r="M719" i="2"/>
  <c r="N719" i="2" s="1"/>
  <c r="P715" i="2"/>
  <c r="Q715" i="2" s="1"/>
  <c r="S715" i="2"/>
  <c r="T715" i="2" s="1"/>
  <c r="M715" i="2"/>
  <c r="N715" i="2" s="1"/>
  <c r="V715" i="2"/>
  <c r="W715" i="2" s="1"/>
  <c r="P711" i="2"/>
  <c r="Q711" i="2" s="1"/>
  <c r="S711" i="2"/>
  <c r="T711" i="2" s="1"/>
  <c r="V711" i="2"/>
  <c r="W711" i="2" s="1"/>
  <c r="M711" i="2"/>
  <c r="N711" i="2" s="1"/>
  <c r="P707" i="2"/>
  <c r="Q707" i="2" s="1"/>
  <c r="S707" i="2"/>
  <c r="T707" i="2" s="1"/>
  <c r="M707" i="2"/>
  <c r="N707" i="2" s="1"/>
  <c r="V707" i="2"/>
  <c r="W707" i="2" s="1"/>
  <c r="P703" i="2"/>
  <c r="Q703" i="2" s="1"/>
  <c r="S703" i="2"/>
  <c r="T703" i="2" s="1"/>
  <c r="V703" i="2"/>
  <c r="W703" i="2" s="1"/>
  <c r="M703" i="2"/>
  <c r="N703" i="2" s="1"/>
  <c r="P699" i="2"/>
  <c r="Q699" i="2" s="1"/>
  <c r="S699" i="2"/>
  <c r="T699" i="2" s="1"/>
  <c r="M699" i="2"/>
  <c r="N699" i="2" s="1"/>
  <c r="V699" i="2"/>
  <c r="W699" i="2" s="1"/>
  <c r="P695" i="2"/>
  <c r="Q695" i="2" s="1"/>
  <c r="S695" i="2"/>
  <c r="T695" i="2" s="1"/>
  <c r="V695" i="2"/>
  <c r="W695" i="2" s="1"/>
  <c r="M695" i="2"/>
  <c r="N695" i="2" s="1"/>
  <c r="P691" i="2"/>
  <c r="Q691" i="2" s="1"/>
  <c r="S691" i="2"/>
  <c r="T691" i="2" s="1"/>
  <c r="M691" i="2"/>
  <c r="N691" i="2" s="1"/>
  <c r="V691" i="2"/>
  <c r="W691" i="2" s="1"/>
  <c r="P671" i="2"/>
  <c r="Q671" i="2" s="1"/>
  <c r="V671" i="2"/>
  <c r="W671" i="2" s="1"/>
  <c r="S671" i="2"/>
  <c r="T671" i="2" s="1"/>
  <c r="M671" i="2"/>
  <c r="N671" i="2" s="1"/>
  <c r="P667" i="2"/>
  <c r="Q667" i="2" s="1"/>
  <c r="S667" i="2"/>
  <c r="T667" i="2" s="1"/>
  <c r="M667" i="2"/>
  <c r="N667" i="2" s="1"/>
  <c r="V667" i="2"/>
  <c r="W667" i="2" s="1"/>
  <c r="P663" i="2"/>
  <c r="Q663" i="2" s="1"/>
  <c r="V663" i="2"/>
  <c r="W663" i="2" s="1"/>
  <c r="S663" i="2"/>
  <c r="T663" i="2" s="1"/>
  <c r="M663" i="2"/>
  <c r="N663" i="2" s="1"/>
  <c r="P659" i="2"/>
  <c r="Q659" i="2" s="1"/>
  <c r="S659" i="2"/>
  <c r="T659" i="2" s="1"/>
  <c r="V659" i="2"/>
  <c r="W659" i="2" s="1"/>
  <c r="M659" i="2"/>
  <c r="N659" i="2" s="1"/>
  <c r="P655" i="2"/>
  <c r="Q655" i="2" s="1"/>
  <c r="S655" i="2"/>
  <c r="T655" i="2" s="1"/>
  <c r="M655" i="2"/>
  <c r="N655" i="2" s="1"/>
  <c r="V655" i="2"/>
  <c r="W655" i="2" s="1"/>
  <c r="P651" i="2"/>
  <c r="Q651" i="2" s="1"/>
  <c r="S651" i="2"/>
  <c r="T651" i="2" s="1"/>
  <c r="M651" i="2"/>
  <c r="N651" i="2" s="1"/>
  <c r="V651" i="2"/>
  <c r="W651" i="2" s="1"/>
  <c r="S647" i="2"/>
  <c r="T647" i="2" s="1"/>
  <c r="P647" i="2"/>
  <c r="Q647" i="2" s="1"/>
  <c r="V647" i="2"/>
  <c r="W647" i="2" s="1"/>
  <c r="M647" i="2"/>
  <c r="N647" i="2" s="1"/>
  <c r="P643" i="2"/>
  <c r="Q643" i="2" s="1"/>
  <c r="V643" i="2"/>
  <c r="W643" i="2" s="1"/>
  <c r="M643" i="2"/>
  <c r="N643" i="2" s="1"/>
  <c r="S643" i="2"/>
  <c r="T643" i="2" s="1"/>
  <c r="P639" i="2"/>
  <c r="Q639" i="2" s="1"/>
  <c r="S639" i="2"/>
  <c r="T639" i="2" s="1"/>
  <c r="M639" i="2"/>
  <c r="N639" i="2" s="1"/>
  <c r="V639" i="2"/>
  <c r="W639" i="2" s="1"/>
  <c r="P631" i="2"/>
  <c r="Q631" i="2" s="1"/>
  <c r="V631" i="2"/>
  <c r="W631" i="2" s="1"/>
  <c r="M631" i="2"/>
  <c r="N631" i="2" s="1"/>
  <c r="S631" i="2"/>
  <c r="T631" i="2" s="1"/>
  <c r="P627" i="2"/>
  <c r="Q627" i="2" s="1"/>
  <c r="M627" i="2"/>
  <c r="N627" i="2" s="1"/>
  <c r="V627" i="2"/>
  <c r="W627" i="2" s="1"/>
  <c r="S627" i="2"/>
  <c r="T627" i="2" s="1"/>
  <c r="P623" i="2"/>
  <c r="Q623" i="2" s="1"/>
  <c r="S623" i="2"/>
  <c r="T623" i="2" s="1"/>
  <c r="M623" i="2"/>
  <c r="N623" i="2" s="1"/>
  <c r="V623" i="2"/>
  <c r="W623" i="2" s="1"/>
  <c r="P619" i="2"/>
  <c r="Q619" i="2" s="1"/>
  <c r="S619" i="2"/>
  <c r="T619" i="2" s="1"/>
  <c r="M619" i="2"/>
  <c r="N619" i="2" s="1"/>
  <c r="V619" i="2"/>
  <c r="W619" i="2" s="1"/>
  <c r="P615" i="2"/>
  <c r="Q615" i="2" s="1"/>
  <c r="S615" i="2"/>
  <c r="T615" i="2" s="1"/>
  <c r="M615" i="2"/>
  <c r="N615" i="2" s="1"/>
  <c r="V615" i="2"/>
  <c r="W615" i="2" s="1"/>
  <c r="P611" i="2"/>
  <c r="Q611" i="2" s="1"/>
  <c r="S611" i="2"/>
  <c r="T611" i="2" s="1"/>
  <c r="M611" i="2"/>
  <c r="N611" i="2" s="1"/>
  <c r="V611" i="2"/>
  <c r="W611" i="2" s="1"/>
  <c r="P607" i="2"/>
  <c r="Q607" i="2" s="1"/>
  <c r="S607" i="2"/>
  <c r="T607" i="2" s="1"/>
  <c r="V607" i="2"/>
  <c r="W607" i="2" s="1"/>
  <c r="M607" i="2"/>
  <c r="N607" i="2" s="1"/>
  <c r="P603" i="2"/>
  <c r="Q603" i="2" s="1"/>
  <c r="M603" i="2"/>
  <c r="N603" i="2" s="1"/>
  <c r="V603" i="2"/>
  <c r="W603" i="2" s="1"/>
  <c r="S603" i="2"/>
  <c r="T603" i="2" s="1"/>
  <c r="P599" i="2"/>
  <c r="Q599" i="2" s="1"/>
  <c r="V599" i="2"/>
  <c r="W599" i="2" s="1"/>
  <c r="S599" i="2"/>
  <c r="T599" i="2" s="1"/>
  <c r="M599" i="2"/>
  <c r="N599" i="2" s="1"/>
  <c r="P595" i="2"/>
  <c r="Q595" i="2" s="1"/>
  <c r="M595" i="2"/>
  <c r="N595" i="2" s="1"/>
  <c r="V595" i="2"/>
  <c r="W595" i="2" s="1"/>
  <c r="S595" i="2"/>
  <c r="T595" i="2" s="1"/>
  <c r="P591" i="2"/>
  <c r="Q591" i="2" s="1"/>
  <c r="V591" i="2"/>
  <c r="W591" i="2" s="1"/>
  <c r="S591" i="2"/>
  <c r="T591" i="2" s="1"/>
  <c r="M591" i="2"/>
  <c r="N591" i="2" s="1"/>
  <c r="P587" i="2"/>
  <c r="Q587" i="2" s="1"/>
  <c r="M587" i="2"/>
  <c r="N587" i="2" s="1"/>
  <c r="V587" i="2"/>
  <c r="W587" i="2" s="1"/>
  <c r="S587" i="2"/>
  <c r="T587" i="2" s="1"/>
  <c r="P583" i="2"/>
  <c r="Q583" i="2" s="1"/>
  <c r="V583" i="2"/>
  <c r="W583" i="2" s="1"/>
  <c r="S583" i="2"/>
  <c r="T583" i="2" s="1"/>
  <c r="M583" i="2"/>
  <c r="N583" i="2" s="1"/>
  <c r="S579" i="2"/>
  <c r="T579" i="2" s="1"/>
  <c r="M579" i="2"/>
  <c r="N579" i="2" s="1"/>
  <c r="V579" i="2"/>
  <c r="W579" i="2" s="1"/>
  <c r="P579" i="2"/>
  <c r="Q579" i="2" s="1"/>
  <c r="P575" i="2"/>
  <c r="Q575" i="2" s="1"/>
  <c r="M575" i="2"/>
  <c r="N575" i="2" s="1"/>
  <c r="V575" i="2"/>
  <c r="W575" i="2" s="1"/>
  <c r="S575" i="2"/>
  <c r="T575" i="2" s="1"/>
  <c r="P571" i="2"/>
  <c r="Q571" i="2" s="1"/>
  <c r="V571" i="2"/>
  <c r="W571" i="2" s="1"/>
  <c r="S571" i="2"/>
  <c r="T571" i="2" s="1"/>
  <c r="M571" i="2"/>
  <c r="N571" i="2" s="1"/>
  <c r="P567" i="2"/>
  <c r="Q567" i="2" s="1"/>
  <c r="V567" i="2"/>
  <c r="W567" i="2" s="1"/>
  <c r="S567" i="2"/>
  <c r="T567" i="2" s="1"/>
  <c r="M567" i="2"/>
  <c r="N567" i="2" s="1"/>
  <c r="P563" i="2"/>
  <c r="Q563" i="2" s="1"/>
  <c r="V563" i="2"/>
  <c r="W563" i="2" s="1"/>
  <c r="M563" i="2"/>
  <c r="N563" i="2" s="1"/>
  <c r="S563" i="2"/>
  <c r="T563" i="2" s="1"/>
  <c r="P559" i="2"/>
  <c r="Q559" i="2" s="1"/>
  <c r="V559" i="2"/>
  <c r="W559" i="2" s="1"/>
  <c r="M559" i="2"/>
  <c r="N559" i="2" s="1"/>
  <c r="S559" i="2"/>
  <c r="T559" i="2" s="1"/>
  <c r="P555" i="2"/>
  <c r="Q555" i="2" s="1"/>
  <c r="V555" i="2"/>
  <c r="W555" i="2" s="1"/>
  <c r="S555" i="2"/>
  <c r="T555" i="2" s="1"/>
  <c r="M555" i="2"/>
  <c r="N555" i="2" s="1"/>
  <c r="P551" i="2"/>
  <c r="Q551" i="2" s="1"/>
  <c r="V551" i="2"/>
  <c r="W551" i="2" s="1"/>
  <c r="M551" i="2"/>
  <c r="N551" i="2" s="1"/>
  <c r="S551" i="2"/>
  <c r="T551" i="2" s="1"/>
  <c r="P547" i="2"/>
  <c r="Q547" i="2" s="1"/>
  <c r="V547" i="2"/>
  <c r="W547" i="2" s="1"/>
  <c r="S547" i="2"/>
  <c r="T547" i="2" s="1"/>
  <c r="M547" i="2"/>
  <c r="N547" i="2" s="1"/>
  <c r="P543" i="2"/>
  <c r="Q543" i="2" s="1"/>
  <c r="V543" i="2"/>
  <c r="W543" i="2" s="1"/>
  <c r="S543" i="2"/>
  <c r="T543" i="2" s="1"/>
  <c r="M543" i="2"/>
  <c r="N543" i="2" s="1"/>
  <c r="P539" i="2"/>
  <c r="Q539" i="2" s="1"/>
  <c r="M539" i="2"/>
  <c r="N539" i="2" s="1"/>
  <c r="V539" i="2"/>
  <c r="W539" i="2" s="1"/>
  <c r="S539" i="2"/>
  <c r="T539" i="2" s="1"/>
  <c r="P535" i="2"/>
  <c r="Q535" i="2" s="1"/>
  <c r="V535" i="2"/>
  <c r="W535" i="2" s="1"/>
  <c r="S535" i="2"/>
  <c r="T535" i="2" s="1"/>
  <c r="M535" i="2"/>
  <c r="N535" i="2" s="1"/>
  <c r="P531" i="2"/>
  <c r="Q531" i="2" s="1"/>
  <c r="M531" i="2"/>
  <c r="N531" i="2" s="1"/>
  <c r="V531" i="2"/>
  <c r="W531" i="2" s="1"/>
  <c r="S531" i="2"/>
  <c r="T531" i="2" s="1"/>
  <c r="P527" i="2"/>
  <c r="Q527" i="2" s="1"/>
  <c r="V527" i="2"/>
  <c r="W527" i="2" s="1"/>
  <c r="S527" i="2"/>
  <c r="T527" i="2" s="1"/>
  <c r="M527" i="2"/>
  <c r="N527" i="2" s="1"/>
  <c r="P523" i="2"/>
  <c r="Q523" i="2" s="1"/>
  <c r="S523" i="2"/>
  <c r="T523" i="2" s="1"/>
  <c r="M523" i="2"/>
  <c r="N523" i="2" s="1"/>
  <c r="V523" i="2"/>
  <c r="W523" i="2" s="1"/>
  <c r="P519" i="2"/>
  <c r="Q519" i="2" s="1"/>
  <c r="S519" i="2"/>
  <c r="T519" i="2" s="1"/>
  <c r="M519" i="2"/>
  <c r="N519" i="2" s="1"/>
  <c r="V519" i="2"/>
  <c r="W519" i="2" s="1"/>
  <c r="P515" i="2"/>
  <c r="Q515" i="2" s="1"/>
  <c r="S515" i="2"/>
  <c r="T515" i="2" s="1"/>
  <c r="M515" i="2"/>
  <c r="N515" i="2" s="1"/>
  <c r="V515" i="2"/>
  <c r="W515" i="2" s="1"/>
  <c r="P511" i="2"/>
  <c r="Q511" i="2" s="1"/>
  <c r="S511" i="2"/>
  <c r="T511" i="2" s="1"/>
  <c r="M511" i="2"/>
  <c r="N511" i="2" s="1"/>
  <c r="V511" i="2"/>
  <c r="W511" i="2" s="1"/>
  <c r="P507" i="2"/>
  <c r="Q507" i="2" s="1"/>
  <c r="S507" i="2"/>
  <c r="T507" i="2" s="1"/>
  <c r="M507" i="2"/>
  <c r="N507" i="2" s="1"/>
  <c r="V507" i="2"/>
  <c r="W507" i="2" s="1"/>
  <c r="P503" i="2"/>
  <c r="Q503" i="2" s="1"/>
  <c r="S503" i="2"/>
  <c r="T503" i="2" s="1"/>
  <c r="M503" i="2"/>
  <c r="N503" i="2" s="1"/>
  <c r="V503" i="2"/>
  <c r="W503" i="2" s="1"/>
  <c r="V499" i="2"/>
  <c r="W499" i="2" s="1"/>
  <c r="P499" i="2"/>
  <c r="Q499" i="2" s="1"/>
  <c r="S499" i="2"/>
  <c r="T499" i="2" s="1"/>
  <c r="M499" i="2"/>
  <c r="N499" i="2" s="1"/>
  <c r="V495" i="2"/>
  <c r="W495" i="2" s="1"/>
  <c r="M495" i="2"/>
  <c r="N495" i="2" s="1"/>
  <c r="S495" i="2"/>
  <c r="T495" i="2" s="1"/>
  <c r="P495" i="2"/>
  <c r="Q495" i="2" s="1"/>
  <c r="P491" i="2"/>
  <c r="Q491" i="2" s="1"/>
  <c r="V491" i="2"/>
  <c r="W491" i="2" s="1"/>
  <c r="S491" i="2"/>
  <c r="T491" i="2" s="1"/>
  <c r="M491" i="2"/>
  <c r="N491" i="2" s="1"/>
  <c r="P487" i="2"/>
  <c r="Q487" i="2" s="1"/>
  <c r="V487" i="2"/>
  <c r="W487" i="2" s="1"/>
  <c r="S487" i="2"/>
  <c r="T487" i="2" s="1"/>
  <c r="M487" i="2"/>
  <c r="N487" i="2" s="1"/>
  <c r="P483" i="2"/>
  <c r="Q483" i="2" s="1"/>
  <c r="V483" i="2"/>
  <c r="W483" i="2" s="1"/>
  <c r="S483" i="2"/>
  <c r="T483" i="2" s="1"/>
  <c r="M483" i="2"/>
  <c r="N483" i="2" s="1"/>
  <c r="P479" i="2"/>
  <c r="Q479" i="2" s="1"/>
  <c r="S479" i="2"/>
  <c r="T479" i="2" s="1"/>
  <c r="M479" i="2"/>
  <c r="N479" i="2" s="1"/>
  <c r="V479" i="2"/>
  <c r="W479" i="2" s="1"/>
  <c r="P475" i="2"/>
  <c r="Q475" i="2" s="1"/>
  <c r="S475" i="2"/>
  <c r="T475" i="2" s="1"/>
  <c r="M475" i="2"/>
  <c r="N475" i="2" s="1"/>
  <c r="V475" i="2"/>
  <c r="W475" i="2" s="1"/>
  <c r="P471" i="2"/>
  <c r="Q471" i="2" s="1"/>
  <c r="S471" i="2"/>
  <c r="T471" i="2" s="1"/>
  <c r="M471" i="2"/>
  <c r="N471" i="2" s="1"/>
  <c r="V471" i="2"/>
  <c r="W471" i="2" s="1"/>
  <c r="P467" i="2"/>
  <c r="Q467" i="2" s="1"/>
  <c r="S467" i="2"/>
  <c r="T467" i="2" s="1"/>
  <c r="M467" i="2"/>
  <c r="N467" i="2" s="1"/>
  <c r="V467" i="2"/>
  <c r="W467" i="2" s="1"/>
  <c r="P463" i="2"/>
  <c r="Q463" i="2" s="1"/>
  <c r="S463" i="2"/>
  <c r="T463" i="2" s="1"/>
  <c r="M463" i="2"/>
  <c r="N463" i="2" s="1"/>
  <c r="V463" i="2"/>
  <c r="W463" i="2" s="1"/>
  <c r="P459" i="2"/>
  <c r="Q459" i="2" s="1"/>
  <c r="S459" i="2"/>
  <c r="T459" i="2" s="1"/>
  <c r="M459" i="2"/>
  <c r="N459" i="2" s="1"/>
  <c r="V459" i="2"/>
  <c r="W459" i="2" s="1"/>
  <c r="P455" i="2"/>
  <c r="Q455" i="2" s="1"/>
  <c r="S455" i="2"/>
  <c r="T455" i="2" s="1"/>
  <c r="M455" i="2"/>
  <c r="N455" i="2" s="1"/>
  <c r="V455" i="2"/>
  <c r="W455" i="2" s="1"/>
  <c r="P451" i="2"/>
  <c r="Q451" i="2" s="1"/>
  <c r="S451" i="2"/>
  <c r="T451" i="2" s="1"/>
  <c r="M451" i="2"/>
  <c r="N451" i="2" s="1"/>
  <c r="V451" i="2"/>
  <c r="W451" i="2" s="1"/>
  <c r="P447" i="2"/>
  <c r="Q447" i="2" s="1"/>
  <c r="S447" i="2"/>
  <c r="T447" i="2" s="1"/>
  <c r="M447" i="2"/>
  <c r="N447" i="2" s="1"/>
  <c r="V447" i="2"/>
  <c r="W447" i="2" s="1"/>
  <c r="P443" i="2"/>
  <c r="Q443" i="2" s="1"/>
  <c r="S443" i="2"/>
  <c r="T443" i="2" s="1"/>
  <c r="M443" i="2"/>
  <c r="N443" i="2" s="1"/>
  <c r="V443" i="2"/>
  <c r="W443" i="2" s="1"/>
  <c r="P439" i="2"/>
  <c r="Q439" i="2" s="1"/>
  <c r="S439" i="2"/>
  <c r="T439" i="2" s="1"/>
  <c r="M439" i="2"/>
  <c r="N439" i="2" s="1"/>
  <c r="V439" i="2"/>
  <c r="W439" i="2" s="1"/>
  <c r="P435" i="2"/>
  <c r="Q435" i="2" s="1"/>
  <c r="S435" i="2"/>
  <c r="T435" i="2" s="1"/>
  <c r="M435" i="2"/>
  <c r="N435" i="2" s="1"/>
  <c r="V435" i="2"/>
  <c r="W435" i="2" s="1"/>
  <c r="P431" i="2"/>
  <c r="Q431" i="2" s="1"/>
  <c r="S431" i="2"/>
  <c r="T431" i="2" s="1"/>
  <c r="M431" i="2"/>
  <c r="N431" i="2" s="1"/>
  <c r="V431" i="2"/>
  <c r="W431" i="2" s="1"/>
  <c r="P427" i="2"/>
  <c r="Q427" i="2" s="1"/>
  <c r="S427" i="2"/>
  <c r="T427" i="2" s="1"/>
  <c r="M427" i="2"/>
  <c r="N427" i="2" s="1"/>
  <c r="V427" i="2"/>
  <c r="W427" i="2" s="1"/>
  <c r="P423" i="2"/>
  <c r="Q423" i="2" s="1"/>
  <c r="S423" i="2"/>
  <c r="T423" i="2" s="1"/>
  <c r="M423" i="2"/>
  <c r="N423" i="2" s="1"/>
  <c r="V423" i="2"/>
  <c r="W423" i="2" s="1"/>
  <c r="P419" i="2"/>
  <c r="Q419" i="2" s="1"/>
  <c r="S419" i="2"/>
  <c r="T419" i="2" s="1"/>
  <c r="M419" i="2"/>
  <c r="N419" i="2" s="1"/>
  <c r="V419" i="2"/>
  <c r="W419" i="2" s="1"/>
  <c r="P415" i="2"/>
  <c r="Q415" i="2" s="1"/>
  <c r="S415" i="2"/>
  <c r="T415" i="2" s="1"/>
  <c r="M415" i="2"/>
  <c r="N415" i="2" s="1"/>
  <c r="V415" i="2"/>
  <c r="W415" i="2" s="1"/>
  <c r="P407" i="2"/>
  <c r="Q407" i="2" s="1"/>
  <c r="S407" i="2"/>
  <c r="T407" i="2" s="1"/>
  <c r="M407" i="2"/>
  <c r="N407" i="2" s="1"/>
  <c r="V407" i="2"/>
  <c r="W407" i="2" s="1"/>
  <c r="P403" i="2"/>
  <c r="Q403" i="2" s="1"/>
  <c r="S403" i="2"/>
  <c r="T403" i="2" s="1"/>
  <c r="M403" i="2"/>
  <c r="N403" i="2" s="1"/>
  <c r="V403" i="2"/>
  <c r="W403" i="2" s="1"/>
  <c r="P400" i="2"/>
  <c r="Q400" i="2" s="1"/>
  <c r="V400" i="2"/>
  <c r="W400" i="2" s="1"/>
  <c r="S400" i="2"/>
  <c r="T400" i="2" s="1"/>
  <c r="M400" i="2"/>
  <c r="N400" i="2" s="1"/>
  <c r="V396" i="2"/>
  <c r="W396" i="2" s="1"/>
  <c r="P396" i="2"/>
  <c r="Q396" i="2" s="1"/>
  <c r="S396" i="2"/>
  <c r="T396" i="2" s="1"/>
  <c r="M396" i="2"/>
  <c r="N396" i="2" s="1"/>
  <c r="S392" i="2"/>
  <c r="T392" i="2" s="1"/>
  <c r="P392" i="2"/>
  <c r="Q392" i="2" s="1"/>
  <c r="V392" i="2"/>
  <c r="W392" i="2" s="1"/>
  <c r="M392" i="2"/>
  <c r="N392" i="2" s="1"/>
  <c r="P388" i="2"/>
  <c r="Q388" i="2" s="1"/>
  <c r="M388" i="2"/>
  <c r="N388" i="2" s="1"/>
  <c r="V388" i="2"/>
  <c r="W388" i="2" s="1"/>
  <c r="S388" i="2"/>
  <c r="T388" i="2" s="1"/>
  <c r="P384" i="2"/>
  <c r="Q384" i="2" s="1"/>
  <c r="S384" i="2"/>
  <c r="T384" i="2" s="1"/>
  <c r="M384" i="2"/>
  <c r="N384" i="2" s="1"/>
  <c r="V384" i="2"/>
  <c r="W384" i="2" s="1"/>
  <c r="P380" i="2"/>
  <c r="Q380" i="2" s="1"/>
  <c r="M380" i="2"/>
  <c r="N380" i="2" s="1"/>
  <c r="V380" i="2"/>
  <c r="W380" i="2" s="1"/>
  <c r="S380" i="2"/>
  <c r="T380" i="2" s="1"/>
  <c r="P376" i="2"/>
  <c r="Q376" i="2" s="1"/>
  <c r="M376" i="2"/>
  <c r="N376" i="2" s="1"/>
  <c r="V376" i="2"/>
  <c r="W376" i="2" s="1"/>
  <c r="S376" i="2"/>
  <c r="T376" i="2" s="1"/>
  <c r="P372" i="2"/>
  <c r="Q372" i="2" s="1"/>
  <c r="M372" i="2"/>
  <c r="N372" i="2" s="1"/>
  <c r="V372" i="2"/>
  <c r="W372" i="2" s="1"/>
  <c r="S372" i="2"/>
  <c r="T372" i="2" s="1"/>
  <c r="P368" i="2"/>
  <c r="Q368" i="2" s="1"/>
  <c r="V368" i="2"/>
  <c r="W368" i="2" s="1"/>
  <c r="S368" i="2"/>
  <c r="T368" i="2" s="1"/>
  <c r="M368" i="2"/>
  <c r="N368" i="2" s="1"/>
  <c r="P364" i="2"/>
  <c r="Q364" i="2" s="1"/>
  <c r="V364" i="2"/>
  <c r="W364" i="2" s="1"/>
  <c r="S364" i="2"/>
  <c r="T364" i="2" s="1"/>
  <c r="M364" i="2"/>
  <c r="N364" i="2" s="1"/>
  <c r="V360" i="2"/>
  <c r="W360" i="2" s="1"/>
  <c r="S360" i="2"/>
  <c r="T360" i="2" s="1"/>
  <c r="P360" i="2"/>
  <c r="Q360" i="2" s="1"/>
  <c r="M360" i="2"/>
  <c r="N360" i="2" s="1"/>
  <c r="S356" i="2"/>
  <c r="T356" i="2" s="1"/>
  <c r="V356" i="2"/>
  <c r="W356" i="2" s="1"/>
  <c r="P356" i="2"/>
  <c r="Q356" i="2" s="1"/>
  <c r="M356" i="2"/>
  <c r="N356" i="2" s="1"/>
  <c r="S352" i="2"/>
  <c r="T352" i="2" s="1"/>
  <c r="V352" i="2"/>
  <c r="W352" i="2" s="1"/>
  <c r="P352" i="2"/>
  <c r="Q352" i="2" s="1"/>
  <c r="M352" i="2"/>
  <c r="N352" i="2" s="1"/>
  <c r="S348" i="2"/>
  <c r="T348" i="2" s="1"/>
  <c r="V348" i="2"/>
  <c r="W348" i="2" s="1"/>
  <c r="P348" i="2"/>
  <c r="Q348" i="2" s="1"/>
  <c r="M348" i="2"/>
  <c r="N348" i="2" s="1"/>
  <c r="S344" i="2"/>
  <c r="T344" i="2" s="1"/>
  <c r="V344" i="2"/>
  <c r="W344" i="2" s="1"/>
  <c r="P344" i="2"/>
  <c r="Q344" i="2" s="1"/>
  <c r="M344" i="2"/>
  <c r="N344" i="2" s="1"/>
  <c r="P340" i="2"/>
  <c r="Q340" i="2" s="1"/>
  <c r="V340" i="2"/>
  <c r="W340" i="2" s="1"/>
  <c r="S340" i="2"/>
  <c r="T340" i="2" s="1"/>
  <c r="M340" i="2"/>
  <c r="N340" i="2" s="1"/>
  <c r="V336" i="2"/>
  <c r="W336" i="2" s="1"/>
  <c r="P336" i="2"/>
  <c r="Q336" i="2" s="1"/>
  <c r="S336" i="2"/>
  <c r="T336" i="2" s="1"/>
  <c r="M336" i="2"/>
  <c r="N336" i="2" s="1"/>
  <c r="S332" i="2"/>
  <c r="T332" i="2" s="1"/>
  <c r="P332" i="2"/>
  <c r="Q332" i="2" s="1"/>
  <c r="V332" i="2"/>
  <c r="W332" i="2" s="1"/>
  <c r="M332" i="2"/>
  <c r="N332" i="2" s="1"/>
  <c r="P328" i="2"/>
  <c r="Q328" i="2" s="1"/>
  <c r="V328" i="2"/>
  <c r="W328" i="2" s="1"/>
  <c r="S328" i="2"/>
  <c r="T328" i="2" s="1"/>
  <c r="M328" i="2"/>
  <c r="N328" i="2" s="1"/>
  <c r="P324" i="2"/>
  <c r="Q324" i="2" s="1"/>
  <c r="S324" i="2"/>
  <c r="T324" i="2" s="1"/>
  <c r="V324" i="2"/>
  <c r="W324" i="2" s="1"/>
  <c r="M324" i="2"/>
  <c r="N324" i="2" s="1"/>
  <c r="P320" i="2"/>
  <c r="Q320" i="2" s="1"/>
  <c r="V320" i="2"/>
  <c r="W320" i="2" s="1"/>
  <c r="M320" i="2"/>
  <c r="N320" i="2" s="1"/>
  <c r="S320" i="2"/>
  <c r="T320" i="2" s="1"/>
  <c r="P316" i="2"/>
  <c r="Q316" i="2" s="1"/>
  <c r="V316" i="2"/>
  <c r="W316" i="2" s="1"/>
  <c r="S316" i="2"/>
  <c r="T316" i="2" s="1"/>
  <c r="M316" i="2"/>
  <c r="N316" i="2" s="1"/>
  <c r="P312" i="2"/>
  <c r="Q312" i="2" s="1"/>
  <c r="S312" i="2"/>
  <c r="T312" i="2" s="1"/>
  <c r="V312" i="2"/>
  <c r="W312" i="2" s="1"/>
  <c r="M312" i="2"/>
  <c r="N312" i="2" s="1"/>
  <c r="P308" i="2"/>
  <c r="Q308" i="2" s="1"/>
  <c r="V308" i="2"/>
  <c r="W308" i="2" s="1"/>
  <c r="S308" i="2"/>
  <c r="T308" i="2" s="1"/>
  <c r="M308" i="2"/>
  <c r="N308" i="2" s="1"/>
  <c r="P304" i="2"/>
  <c r="Q304" i="2" s="1"/>
  <c r="V304" i="2"/>
  <c r="W304" i="2" s="1"/>
  <c r="S304" i="2"/>
  <c r="T304" i="2" s="1"/>
  <c r="M304" i="2"/>
  <c r="N304" i="2" s="1"/>
  <c r="P300" i="2"/>
  <c r="Q300" i="2" s="1"/>
  <c r="S300" i="2"/>
  <c r="T300" i="2" s="1"/>
  <c r="V300" i="2"/>
  <c r="W300" i="2" s="1"/>
  <c r="M300" i="2"/>
  <c r="N300" i="2" s="1"/>
  <c r="P296" i="2"/>
  <c r="Q296" i="2" s="1"/>
  <c r="V296" i="2"/>
  <c r="W296" i="2" s="1"/>
  <c r="S296" i="2"/>
  <c r="T296" i="2" s="1"/>
  <c r="M296" i="2"/>
  <c r="N296" i="2" s="1"/>
  <c r="P292" i="2"/>
  <c r="Q292" i="2" s="1"/>
  <c r="V292" i="2"/>
  <c r="W292" i="2" s="1"/>
  <c r="S292" i="2"/>
  <c r="T292" i="2" s="1"/>
  <c r="M292" i="2"/>
  <c r="N292" i="2" s="1"/>
  <c r="P288" i="2"/>
  <c r="Q288" i="2" s="1"/>
  <c r="S288" i="2"/>
  <c r="T288" i="2" s="1"/>
  <c r="V288" i="2"/>
  <c r="W288" i="2" s="1"/>
  <c r="M288" i="2"/>
  <c r="N288" i="2" s="1"/>
  <c r="P284" i="2"/>
  <c r="Q284" i="2" s="1"/>
  <c r="V284" i="2"/>
  <c r="W284" i="2" s="1"/>
  <c r="S284" i="2"/>
  <c r="T284" i="2" s="1"/>
  <c r="M284" i="2"/>
  <c r="N284" i="2" s="1"/>
  <c r="P280" i="2"/>
  <c r="Q280" i="2" s="1"/>
  <c r="V280" i="2"/>
  <c r="W280" i="2" s="1"/>
  <c r="S280" i="2"/>
  <c r="T280" i="2" s="1"/>
  <c r="M280" i="2"/>
  <c r="N280" i="2" s="1"/>
  <c r="P272" i="2"/>
  <c r="Q272" i="2" s="1"/>
  <c r="V272" i="2"/>
  <c r="W272" i="2" s="1"/>
  <c r="S272" i="2"/>
  <c r="T272" i="2" s="1"/>
  <c r="M272" i="2"/>
  <c r="N272" i="2" s="1"/>
  <c r="P268" i="2"/>
  <c r="Q268" i="2" s="1"/>
  <c r="V268" i="2"/>
  <c r="W268" i="2" s="1"/>
  <c r="S268" i="2"/>
  <c r="T268" i="2" s="1"/>
  <c r="M268" i="2"/>
  <c r="N268" i="2" s="1"/>
  <c r="P264" i="2"/>
  <c r="Q264" i="2" s="1"/>
  <c r="V264" i="2"/>
  <c r="W264" i="2" s="1"/>
  <c r="S264" i="2"/>
  <c r="T264" i="2" s="1"/>
  <c r="M264" i="2"/>
  <c r="N264" i="2" s="1"/>
  <c r="P260" i="2"/>
  <c r="Q260" i="2" s="1"/>
  <c r="V260" i="2"/>
  <c r="W260" i="2" s="1"/>
  <c r="S260" i="2"/>
  <c r="T260" i="2" s="1"/>
  <c r="M260" i="2"/>
  <c r="N260" i="2" s="1"/>
  <c r="P256" i="2"/>
  <c r="Q256" i="2" s="1"/>
  <c r="V256" i="2"/>
  <c r="W256" i="2" s="1"/>
  <c r="S256" i="2"/>
  <c r="T256" i="2" s="1"/>
  <c r="M256" i="2"/>
  <c r="N256" i="2" s="1"/>
  <c r="P252" i="2"/>
  <c r="Q252" i="2" s="1"/>
  <c r="V252" i="2"/>
  <c r="W252" i="2" s="1"/>
  <c r="S252" i="2"/>
  <c r="T252" i="2" s="1"/>
  <c r="M252" i="2"/>
  <c r="N252" i="2" s="1"/>
  <c r="P248" i="2"/>
  <c r="Q248" i="2" s="1"/>
  <c r="V248" i="2"/>
  <c r="W248" i="2" s="1"/>
  <c r="S248" i="2"/>
  <c r="T248" i="2" s="1"/>
  <c r="M248" i="2"/>
  <c r="N248" i="2" s="1"/>
  <c r="P244" i="2"/>
  <c r="Q244" i="2" s="1"/>
  <c r="V244" i="2"/>
  <c r="W244" i="2" s="1"/>
  <c r="S244" i="2"/>
  <c r="T244" i="2" s="1"/>
  <c r="M244" i="2"/>
  <c r="N244" i="2" s="1"/>
  <c r="P240" i="2"/>
  <c r="Q240" i="2" s="1"/>
  <c r="V240" i="2"/>
  <c r="W240" i="2" s="1"/>
  <c r="S240" i="2"/>
  <c r="T240" i="2" s="1"/>
  <c r="M240" i="2"/>
  <c r="N240" i="2" s="1"/>
  <c r="P236" i="2"/>
  <c r="Q236" i="2" s="1"/>
  <c r="V236" i="2"/>
  <c r="W236" i="2" s="1"/>
  <c r="S236" i="2"/>
  <c r="T236" i="2" s="1"/>
  <c r="M236" i="2"/>
  <c r="N236" i="2" s="1"/>
  <c r="P232" i="2"/>
  <c r="Q232" i="2" s="1"/>
  <c r="V232" i="2"/>
  <c r="W232" i="2" s="1"/>
  <c r="S232" i="2"/>
  <c r="T232" i="2" s="1"/>
  <c r="M232" i="2"/>
  <c r="N232" i="2" s="1"/>
  <c r="P228" i="2"/>
  <c r="Q228" i="2" s="1"/>
  <c r="V228" i="2"/>
  <c r="W228" i="2" s="1"/>
  <c r="S228" i="2"/>
  <c r="T228" i="2" s="1"/>
  <c r="M228" i="2"/>
  <c r="N228" i="2" s="1"/>
  <c r="P224" i="2"/>
  <c r="Q224" i="2" s="1"/>
  <c r="V224" i="2"/>
  <c r="W224" i="2" s="1"/>
  <c r="S224" i="2"/>
  <c r="T224" i="2" s="1"/>
  <c r="M224" i="2"/>
  <c r="N224" i="2" s="1"/>
  <c r="P220" i="2"/>
  <c r="Q220" i="2" s="1"/>
  <c r="V220" i="2"/>
  <c r="W220" i="2" s="1"/>
  <c r="S220" i="2"/>
  <c r="T220" i="2" s="1"/>
  <c r="M220" i="2"/>
  <c r="N220" i="2" s="1"/>
  <c r="P216" i="2"/>
  <c r="Q216" i="2" s="1"/>
  <c r="V216" i="2"/>
  <c r="W216" i="2" s="1"/>
  <c r="S216" i="2"/>
  <c r="T216" i="2" s="1"/>
  <c r="M216" i="2"/>
  <c r="N216" i="2" s="1"/>
  <c r="P212" i="2"/>
  <c r="Q212" i="2" s="1"/>
  <c r="V212" i="2"/>
  <c r="W212" i="2" s="1"/>
  <c r="S212" i="2"/>
  <c r="T212" i="2" s="1"/>
  <c r="M212" i="2"/>
  <c r="N212" i="2" s="1"/>
  <c r="P208" i="2"/>
  <c r="Q208" i="2" s="1"/>
  <c r="V208" i="2"/>
  <c r="W208" i="2" s="1"/>
  <c r="S208" i="2"/>
  <c r="T208" i="2" s="1"/>
  <c r="M208" i="2"/>
  <c r="N208" i="2" s="1"/>
  <c r="P204" i="2"/>
  <c r="Q204" i="2" s="1"/>
  <c r="V204" i="2"/>
  <c r="W204" i="2" s="1"/>
  <c r="S204" i="2"/>
  <c r="T204" i="2" s="1"/>
  <c r="M204" i="2"/>
  <c r="N204" i="2" s="1"/>
  <c r="P200" i="2"/>
  <c r="Q200" i="2" s="1"/>
  <c r="V200" i="2"/>
  <c r="W200" i="2" s="1"/>
  <c r="S200" i="2"/>
  <c r="T200" i="2" s="1"/>
  <c r="M200" i="2"/>
  <c r="N200" i="2" s="1"/>
  <c r="P196" i="2"/>
  <c r="Q196" i="2" s="1"/>
  <c r="V196" i="2"/>
  <c r="W196" i="2" s="1"/>
  <c r="S196" i="2"/>
  <c r="T196" i="2" s="1"/>
  <c r="M196" i="2"/>
  <c r="N196" i="2" s="1"/>
  <c r="P192" i="2"/>
  <c r="Q192" i="2" s="1"/>
  <c r="V192" i="2"/>
  <c r="W192" i="2" s="1"/>
  <c r="S192" i="2"/>
  <c r="T192" i="2" s="1"/>
  <c r="M192" i="2"/>
  <c r="N192" i="2" s="1"/>
  <c r="P188" i="2"/>
  <c r="Q188" i="2" s="1"/>
  <c r="V188" i="2"/>
  <c r="W188" i="2" s="1"/>
  <c r="S188" i="2"/>
  <c r="T188" i="2" s="1"/>
  <c r="M188" i="2"/>
  <c r="N188" i="2" s="1"/>
  <c r="P184" i="2"/>
  <c r="Q184" i="2" s="1"/>
  <c r="V184" i="2"/>
  <c r="W184" i="2" s="1"/>
  <c r="S184" i="2"/>
  <c r="T184" i="2" s="1"/>
  <c r="M184" i="2"/>
  <c r="N184" i="2" s="1"/>
  <c r="P180" i="2"/>
  <c r="Q180" i="2" s="1"/>
  <c r="V180" i="2"/>
  <c r="W180" i="2" s="1"/>
  <c r="S180" i="2"/>
  <c r="T180" i="2" s="1"/>
  <c r="M180" i="2"/>
  <c r="N180" i="2" s="1"/>
  <c r="P176" i="2"/>
  <c r="Q176" i="2" s="1"/>
  <c r="V176" i="2"/>
  <c r="W176" i="2" s="1"/>
  <c r="S176" i="2"/>
  <c r="T176" i="2" s="1"/>
  <c r="M176" i="2"/>
  <c r="N176" i="2" s="1"/>
  <c r="P172" i="2"/>
  <c r="Q172" i="2" s="1"/>
  <c r="V172" i="2"/>
  <c r="W172" i="2" s="1"/>
  <c r="S172" i="2"/>
  <c r="T172" i="2" s="1"/>
  <c r="M172" i="2"/>
  <c r="N172" i="2" s="1"/>
  <c r="P168" i="2"/>
  <c r="Q168" i="2" s="1"/>
  <c r="V168" i="2"/>
  <c r="W168" i="2" s="1"/>
  <c r="S168" i="2"/>
  <c r="T168" i="2" s="1"/>
  <c r="M168" i="2"/>
  <c r="N168" i="2" s="1"/>
  <c r="P164" i="2"/>
  <c r="Q164" i="2" s="1"/>
  <c r="V164" i="2"/>
  <c r="W164" i="2" s="1"/>
  <c r="S164" i="2"/>
  <c r="T164" i="2" s="1"/>
  <c r="M164" i="2"/>
  <c r="N164" i="2" s="1"/>
  <c r="P160" i="2"/>
  <c r="Q160" i="2" s="1"/>
  <c r="V160" i="2"/>
  <c r="W160" i="2" s="1"/>
  <c r="S160" i="2"/>
  <c r="T160" i="2" s="1"/>
  <c r="M160" i="2"/>
  <c r="N160" i="2" s="1"/>
  <c r="P156" i="2"/>
  <c r="Q156" i="2" s="1"/>
  <c r="V156" i="2"/>
  <c r="W156" i="2" s="1"/>
  <c r="S156" i="2"/>
  <c r="T156" i="2" s="1"/>
  <c r="M156" i="2"/>
  <c r="N156" i="2" s="1"/>
  <c r="P152" i="2"/>
  <c r="Q152" i="2" s="1"/>
  <c r="V152" i="2"/>
  <c r="W152" i="2" s="1"/>
  <c r="S152" i="2"/>
  <c r="T152" i="2" s="1"/>
  <c r="M152" i="2"/>
  <c r="N152" i="2" s="1"/>
  <c r="P148" i="2"/>
  <c r="Q148" i="2" s="1"/>
  <c r="V148" i="2"/>
  <c r="W148" i="2" s="1"/>
  <c r="S148" i="2"/>
  <c r="T148" i="2" s="1"/>
  <c r="M148" i="2"/>
  <c r="N148" i="2" s="1"/>
  <c r="P144" i="2"/>
  <c r="Q144" i="2" s="1"/>
  <c r="V144" i="2"/>
  <c r="W144" i="2" s="1"/>
  <c r="S144" i="2"/>
  <c r="T144" i="2" s="1"/>
  <c r="M144" i="2"/>
  <c r="N144" i="2" s="1"/>
  <c r="P140" i="2"/>
  <c r="Q140" i="2" s="1"/>
  <c r="V140" i="2"/>
  <c r="W140" i="2" s="1"/>
  <c r="S140" i="2"/>
  <c r="T140" i="2" s="1"/>
  <c r="M140" i="2"/>
  <c r="N140" i="2" s="1"/>
  <c r="P136" i="2"/>
  <c r="Q136" i="2" s="1"/>
  <c r="V136" i="2"/>
  <c r="W136" i="2" s="1"/>
  <c r="S136" i="2"/>
  <c r="T136" i="2" s="1"/>
  <c r="M136" i="2"/>
  <c r="N136" i="2" s="1"/>
  <c r="P132" i="2"/>
  <c r="Q132" i="2" s="1"/>
  <c r="V132" i="2"/>
  <c r="W132" i="2" s="1"/>
  <c r="S132" i="2"/>
  <c r="T132" i="2" s="1"/>
  <c r="M132" i="2"/>
  <c r="N132" i="2" s="1"/>
  <c r="P128" i="2"/>
  <c r="Q128" i="2" s="1"/>
  <c r="V128" i="2"/>
  <c r="W128" i="2" s="1"/>
  <c r="S128" i="2"/>
  <c r="T128" i="2" s="1"/>
  <c r="M128" i="2"/>
  <c r="N128" i="2" s="1"/>
  <c r="P124" i="2"/>
  <c r="Q124" i="2" s="1"/>
  <c r="V124" i="2"/>
  <c r="W124" i="2" s="1"/>
  <c r="S124" i="2"/>
  <c r="T124" i="2" s="1"/>
  <c r="M124" i="2"/>
  <c r="N124" i="2" s="1"/>
  <c r="P120" i="2"/>
  <c r="Q120" i="2" s="1"/>
  <c r="V120" i="2"/>
  <c r="W120" i="2" s="1"/>
  <c r="S120" i="2"/>
  <c r="T120" i="2" s="1"/>
  <c r="M120" i="2"/>
  <c r="N120" i="2" s="1"/>
  <c r="P116" i="2"/>
  <c r="Q116" i="2" s="1"/>
  <c r="V116" i="2"/>
  <c r="W116" i="2" s="1"/>
  <c r="S116" i="2"/>
  <c r="T116" i="2" s="1"/>
  <c r="M116" i="2"/>
  <c r="N116" i="2" s="1"/>
  <c r="P112" i="2"/>
  <c r="Q112" i="2" s="1"/>
  <c r="V112" i="2"/>
  <c r="W112" i="2" s="1"/>
  <c r="S112" i="2"/>
  <c r="T112" i="2" s="1"/>
  <c r="M112" i="2"/>
  <c r="N112" i="2" s="1"/>
  <c r="P108" i="2"/>
  <c r="Q108" i="2" s="1"/>
  <c r="V108" i="2"/>
  <c r="W108" i="2" s="1"/>
  <c r="S108" i="2"/>
  <c r="T108" i="2" s="1"/>
  <c r="M108" i="2"/>
  <c r="N108" i="2" s="1"/>
  <c r="P104" i="2"/>
  <c r="Q104" i="2" s="1"/>
  <c r="V104" i="2"/>
  <c r="W104" i="2" s="1"/>
  <c r="S104" i="2"/>
  <c r="T104" i="2" s="1"/>
  <c r="M104" i="2"/>
  <c r="N104" i="2" s="1"/>
  <c r="P100" i="2"/>
  <c r="Q100" i="2" s="1"/>
  <c r="V100" i="2"/>
  <c r="W100" i="2" s="1"/>
  <c r="S100" i="2"/>
  <c r="T100" i="2" s="1"/>
  <c r="M100" i="2"/>
  <c r="N100" i="2" s="1"/>
  <c r="P96" i="2"/>
  <c r="Q96" i="2" s="1"/>
  <c r="V96" i="2"/>
  <c r="W96" i="2" s="1"/>
  <c r="S96" i="2"/>
  <c r="T96" i="2" s="1"/>
  <c r="M96" i="2"/>
  <c r="N96" i="2" s="1"/>
  <c r="P92" i="2"/>
  <c r="Q92" i="2" s="1"/>
  <c r="V92" i="2"/>
  <c r="W92" i="2" s="1"/>
  <c r="S92" i="2"/>
  <c r="T92" i="2" s="1"/>
  <c r="M92" i="2"/>
  <c r="N92" i="2" s="1"/>
  <c r="P88" i="2"/>
  <c r="Q88" i="2" s="1"/>
  <c r="V88" i="2"/>
  <c r="W88" i="2" s="1"/>
  <c r="S88" i="2"/>
  <c r="T88" i="2" s="1"/>
  <c r="M88" i="2"/>
  <c r="N88" i="2" s="1"/>
  <c r="P84" i="2"/>
  <c r="Q84" i="2" s="1"/>
  <c r="V84" i="2"/>
  <c r="W84" i="2" s="1"/>
  <c r="S84" i="2"/>
  <c r="T84" i="2" s="1"/>
  <c r="M84" i="2"/>
  <c r="N84" i="2" s="1"/>
  <c r="P80" i="2"/>
  <c r="Q80" i="2" s="1"/>
  <c r="V80" i="2"/>
  <c r="W80" i="2" s="1"/>
  <c r="S80" i="2"/>
  <c r="T80" i="2" s="1"/>
  <c r="M80" i="2"/>
  <c r="N80" i="2" s="1"/>
  <c r="P76" i="2"/>
  <c r="Q76" i="2" s="1"/>
  <c r="V76" i="2"/>
  <c r="W76" i="2" s="1"/>
  <c r="S76" i="2"/>
  <c r="T76" i="2" s="1"/>
  <c r="M76" i="2"/>
  <c r="N76" i="2" s="1"/>
  <c r="P72" i="2"/>
  <c r="Q72" i="2" s="1"/>
  <c r="V72" i="2"/>
  <c r="W72" i="2" s="1"/>
  <c r="S72" i="2"/>
  <c r="T72" i="2" s="1"/>
  <c r="M72" i="2"/>
  <c r="N72" i="2" s="1"/>
  <c r="P68" i="2"/>
  <c r="Q68" i="2" s="1"/>
  <c r="V68" i="2"/>
  <c r="W68" i="2" s="1"/>
  <c r="S68" i="2"/>
  <c r="T68" i="2" s="1"/>
  <c r="M68" i="2"/>
  <c r="N68" i="2" s="1"/>
  <c r="P64" i="2"/>
  <c r="Q64" i="2" s="1"/>
  <c r="V64" i="2"/>
  <c r="W64" i="2" s="1"/>
  <c r="S64" i="2"/>
  <c r="T64" i="2" s="1"/>
  <c r="M64" i="2"/>
  <c r="N64" i="2" s="1"/>
  <c r="P60" i="2"/>
  <c r="Q60" i="2" s="1"/>
  <c r="V60" i="2"/>
  <c r="W60" i="2" s="1"/>
  <c r="S60" i="2"/>
  <c r="T60" i="2" s="1"/>
  <c r="M60" i="2"/>
  <c r="N60" i="2" s="1"/>
  <c r="P56" i="2"/>
  <c r="Q56" i="2" s="1"/>
  <c r="V56" i="2"/>
  <c r="W56" i="2" s="1"/>
  <c r="S56" i="2"/>
  <c r="T56" i="2" s="1"/>
  <c r="M56" i="2"/>
  <c r="N56" i="2" s="1"/>
  <c r="P52" i="2"/>
  <c r="Q52" i="2" s="1"/>
  <c r="V52" i="2"/>
  <c r="W52" i="2" s="1"/>
  <c r="S52" i="2"/>
  <c r="T52" i="2" s="1"/>
  <c r="M52" i="2"/>
  <c r="N52" i="2" s="1"/>
  <c r="P48" i="2"/>
  <c r="Q48" i="2" s="1"/>
  <c r="V48" i="2"/>
  <c r="W48" i="2" s="1"/>
  <c r="S48" i="2"/>
  <c r="T48" i="2" s="1"/>
  <c r="M48" i="2"/>
  <c r="N48" i="2" s="1"/>
  <c r="P44" i="2"/>
  <c r="Q44" i="2" s="1"/>
  <c r="V44" i="2"/>
  <c r="W44" i="2" s="1"/>
  <c r="S44" i="2"/>
  <c r="T44" i="2" s="1"/>
  <c r="M44" i="2"/>
  <c r="N44" i="2" s="1"/>
  <c r="P40" i="2"/>
  <c r="Q40" i="2" s="1"/>
  <c r="V40" i="2"/>
  <c r="W40" i="2" s="1"/>
  <c r="S40" i="2"/>
  <c r="T40" i="2" s="1"/>
  <c r="M40" i="2"/>
  <c r="N40" i="2" s="1"/>
  <c r="P36" i="2"/>
  <c r="Q36" i="2" s="1"/>
  <c r="V36" i="2"/>
  <c r="W36" i="2" s="1"/>
  <c r="S36" i="2"/>
  <c r="T36" i="2" s="1"/>
  <c r="M36" i="2"/>
  <c r="N36" i="2" s="1"/>
  <c r="P32" i="2"/>
  <c r="Q32" i="2" s="1"/>
  <c r="V32" i="2"/>
  <c r="W32" i="2" s="1"/>
  <c r="S32" i="2"/>
  <c r="T32" i="2" s="1"/>
  <c r="M32" i="2"/>
  <c r="N32" i="2" s="1"/>
  <c r="P28" i="2"/>
  <c r="Q28" i="2" s="1"/>
  <c r="V28" i="2"/>
  <c r="W28" i="2" s="1"/>
  <c r="S28" i="2"/>
  <c r="T28" i="2" s="1"/>
  <c r="M28" i="2"/>
  <c r="N28" i="2" s="1"/>
  <c r="P24" i="2"/>
  <c r="Q24" i="2" s="1"/>
  <c r="V24" i="2"/>
  <c r="W24" i="2" s="1"/>
  <c r="S24" i="2"/>
  <c r="T24" i="2" s="1"/>
  <c r="M24" i="2"/>
  <c r="N24" i="2" s="1"/>
  <c r="V20" i="2"/>
  <c r="W20" i="2" s="1"/>
  <c r="S20" i="2"/>
  <c r="T20" i="2" s="1"/>
  <c r="M20" i="2"/>
  <c r="N20" i="2" s="1"/>
  <c r="P20" i="2"/>
  <c r="Q20" i="2" s="1"/>
  <c r="K3383" i="2"/>
  <c r="H3611" i="2"/>
  <c r="H3583" i="2"/>
  <c r="H3579" i="2"/>
  <c r="H3571" i="2"/>
  <c r="H3567" i="2"/>
  <c r="H3411" i="2"/>
  <c r="H3383" i="2"/>
  <c r="J3611" i="2"/>
  <c r="K3611" i="2" s="1"/>
  <c r="J3583" i="2"/>
  <c r="K3583" i="2" s="1"/>
  <c r="J3579" i="2"/>
  <c r="K3579" i="2" s="1"/>
  <c r="J3571" i="2"/>
  <c r="K3571" i="2" s="1"/>
  <c r="J3567" i="2"/>
  <c r="K3567" i="2" s="1"/>
  <c r="P3308" i="2"/>
  <c r="Q3308" i="2" s="1"/>
  <c r="S3308" i="2"/>
  <c r="T3308" i="2" s="1"/>
  <c r="V3308" i="2"/>
  <c r="W3308" i="2" s="1"/>
  <c r="M3308" i="2"/>
  <c r="N3308" i="2" s="1"/>
  <c r="P3304" i="2"/>
  <c r="Q3304" i="2" s="1"/>
  <c r="V3304" i="2"/>
  <c r="W3304" i="2" s="1"/>
  <c r="S3304" i="2"/>
  <c r="T3304" i="2" s="1"/>
  <c r="M3304" i="2"/>
  <c r="N3304" i="2" s="1"/>
  <c r="P3300" i="2"/>
  <c r="Q3300" i="2" s="1"/>
  <c r="S3300" i="2"/>
  <c r="T3300" i="2" s="1"/>
  <c r="V3300" i="2"/>
  <c r="W3300" i="2" s="1"/>
  <c r="M3300" i="2"/>
  <c r="N3300" i="2" s="1"/>
  <c r="P3284" i="2"/>
  <c r="Q3284" i="2" s="1"/>
  <c r="V3284" i="2"/>
  <c r="W3284" i="2" s="1"/>
  <c r="S3284" i="2"/>
  <c r="T3284" i="2" s="1"/>
  <c r="M3284" i="2"/>
  <c r="N3284" i="2" s="1"/>
  <c r="P3280" i="2"/>
  <c r="Q3280" i="2" s="1"/>
  <c r="S3280" i="2"/>
  <c r="T3280" i="2" s="1"/>
  <c r="V3280" i="2"/>
  <c r="W3280" i="2" s="1"/>
  <c r="M3280" i="2"/>
  <c r="N3280" i="2" s="1"/>
  <c r="P3276" i="2"/>
  <c r="Q3276" i="2" s="1"/>
  <c r="V3276" i="2"/>
  <c r="W3276" i="2" s="1"/>
  <c r="S3276" i="2"/>
  <c r="T3276" i="2" s="1"/>
  <c r="M3276" i="2"/>
  <c r="N3276" i="2" s="1"/>
  <c r="P3270" i="2"/>
  <c r="Q3270" i="2" s="1"/>
  <c r="S3270" i="2"/>
  <c r="T3270" i="2" s="1"/>
  <c r="V3270" i="2"/>
  <c r="W3270" i="2" s="1"/>
  <c r="M3270" i="2"/>
  <c r="N3270" i="2" s="1"/>
  <c r="P3266" i="2"/>
  <c r="Q3266" i="2" s="1"/>
  <c r="S3266" i="2"/>
  <c r="T3266" i="2" s="1"/>
  <c r="V3266" i="2"/>
  <c r="W3266" i="2" s="1"/>
  <c r="M3266" i="2"/>
  <c r="N3266" i="2" s="1"/>
  <c r="P3262" i="2"/>
  <c r="Q3262" i="2" s="1"/>
  <c r="V3262" i="2"/>
  <c r="W3262" i="2" s="1"/>
  <c r="S3262" i="2"/>
  <c r="T3262" i="2" s="1"/>
  <c r="M3262" i="2"/>
  <c r="N3262" i="2" s="1"/>
  <c r="P3258" i="2"/>
  <c r="Q3258" i="2" s="1"/>
  <c r="V3258" i="2"/>
  <c r="W3258" i="2" s="1"/>
  <c r="S3258" i="2"/>
  <c r="T3258" i="2" s="1"/>
  <c r="M3258" i="2"/>
  <c r="N3258" i="2" s="1"/>
  <c r="P3250" i="2"/>
  <c r="Q3250" i="2" s="1"/>
  <c r="S3250" i="2"/>
  <c r="T3250" i="2" s="1"/>
  <c r="V3250" i="2"/>
  <c r="W3250" i="2" s="1"/>
  <c r="M3250" i="2"/>
  <c r="N3250" i="2" s="1"/>
  <c r="P3246" i="2"/>
  <c r="Q3246" i="2" s="1"/>
  <c r="S3246" i="2"/>
  <c r="T3246" i="2" s="1"/>
  <c r="V3246" i="2"/>
  <c r="W3246" i="2" s="1"/>
  <c r="M3246" i="2"/>
  <c r="N3246" i="2" s="1"/>
  <c r="P3242" i="2"/>
  <c r="Q3242" i="2" s="1"/>
  <c r="V3242" i="2"/>
  <c r="W3242" i="2" s="1"/>
  <c r="S3242" i="2"/>
  <c r="T3242" i="2" s="1"/>
  <c r="M3242" i="2"/>
  <c r="N3242" i="2" s="1"/>
  <c r="P3238" i="2"/>
  <c r="Q3238" i="2" s="1"/>
  <c r="S3238" i="2"/>
  <c r="T3238" i="2" s="1"/>
  <c r="V3238" i="2"/>
  <c r="W3238" i="2" s="1"/>
  <c r="M3238" i="2"/>
  <c r="N3238" i="2" s="1"/>
  <c r="P3234" i="2"/>
  <c r="Q3234" i="2" s="1"/>
  <c r="S3234" i="2"/>
  <c r="T3234" i="2" s="1"/>
  <c r="V3234" i="2"/>
  <c r="W3234" i="2" s="1"/>
  <c r="M3234" i="2"/>
  <c r="N3234" i="2" s="1"/>
  <c r="P3230" i="2"/>
  <c r="Q3230" i="2" s="1"/>
  <c r="V3230" i="2"/>
  <c r="W3230" i="2" s="1"/>
  <c r="S3230" i="2"/>
  <c r="T3230" i="2" s="1"/>
  <c r="M3230" i="2"/>
  <c r="N3230" i="2" s="1"/>
  <c r="P3226" i="2"/>
  <c r="Q3226" i="2" s="1"/>
  <c r="V3226" i="2"/>
  <c r="W3226" i="2" s="1"/>
  <c r="S3226" i="2"/>
  <c r="T3226" i="2" s="1"/>
  <c r="M3226" i="2"/>
  <c r="N3226" i="2" s="1"/>
  <c r="P3222" i="2"/>
  <c r="Q3222" i="2" s="1"/>
  <c r="V3222" i="2"/>
  <c r="W3222" i="2" s="1"/>
  <c r="S3222" i="2"/>
  <c r="T3222" i="2" s="1"/>
  <c r="M3222" i="2"/>
  <c r="N3222" i="2" s="1"/>
  <c r="P3218" i="2"/>
  <c r="Q3218" i="2" s="1"/>
  <c r="S3218" i="2"/>
  <c r="T3218" i="2" s="1"/>
  <c r="V3218" i="2"/>
  <c r="W3218" i="2" s="1"/>
  <c r="M3218" i="2"/>
  <c r="N3218" i="2" s="1"/>
  <c r="P3214" i="2"/>
  <c r="Q3214" i="2" s="1"/>
  <c r="S3214" i="2"/>
  <c r="T3214" i="2" s="1"/>
  <c r="V3214" i="2"/>
  <c r="W3214" i="2" s="1"/>
  <c r="M3214" i="2"/>
  <c r="N3214" i="2" s="1"/>
  <c r="P3210" i="2"/>
  <c r="Q3210" i="2" s="1"/>
  <c r="V3210" i="2"/>
  <c r="W3210" i="2" s="1"/>
  <c r="S3210" i="2"/>
  <c r="T3210" i="2" s="1"/>
  <c r="M3210" i="2"/>
  <c r="N3210" i="2" s="1"/>
  <c r="P3203" i="2"/>
  <c r="Q3203" i="2" s="1"/>
  <c r="S3203" i="2"/>
  <c r="T3203" i="2" s="1"/>
  <c r="V3203" i="2"/>
  <c r="W3203" i="2" s="1"/>
  <c r="M3203" i="2"/>
  <c r="N3203" i="2" s="1"/>
  <c r="P3200" i="2"/>
  <c r="Q3200" i="2" s="1"/>
  <c r="V3200" i="2"/>
  <c r="W3200" i="2" s="1"/>
  <c r="S3200" i="2"/>
  <c r="T3200" i="2" s="1"/>
  <c r="M3200" i="2"/>
  <c r="N3200" i="2" s="1"/>
  <c r="P3196" i="2"/>
  <c r="Q3196" i="2" s="1"/>
  <c r="V3196" i="2"/>
  <c r="W3196" i="2" s="1"/>
  <c r="S3196" i="2"/>
  <c r="T3196" i="2" s="1"/>
  <c r="M3196" i="2"/>
  <c r="N3196" i="2" s="1"/>
  <c r="P3192" i="2"/>
  <c r="Q3192" i="2" s="1"/>
  <c r="V3192" i="2"/>
  <c r="W3192" i="2" s="1"/>
  <c r="S3192" i="2"/>
  <c r="T3192" i="2" s="1"/>
  <c r="M3192" i="2"/>
  <c r="N3192" i="2" s="1"/>
  <c r="P3188" i="2"/>
  <c r="Q3188" i="2" s="1"/>
  <c r="V3188" i="2"/>
  <c r="W3188" i="2" s="1"/>
  <c r="S3188" i="2"/>
  <c r="T3188" i="2" s="1"/>
  <c r="M3188" i="2"/>
  <c r="N3188" i="2" s="1"/>
  <c r="P3185" i="2"/>
  <c r="Q3185" i="2" s="1"/>
  <c r="V3185" i="2"/>
  <c r="W3185" i="2" s="1"/>
  <c r="S3185" i="2"/>
  <c r="T3185" i="2" s="1"/>
  <c r="M3185" i="2"/>
  <c r="N3185" i="2" s="1"/>
  <c r="P3181" i="2"/>
  <c r="Q3181" i="2" s="1"/>
  <c r="V3181" i="2"/>
  <c r="W3181" i="2" s="1"/>
  <c r="S3181" i="2"/>
  <c r="T3181" i="2" s="1"/>
  <c r="M3181" i="2"/>
  <c r="N3181" i="2" s="1"/>
  <c r="P3173" i="2"/>
  <c r="Q3173" i="2" s="1"/>
  <c r="V3173" i="2"/>
  <c r="W3173" i="2" s="1"/>
  <c r="S3173" i="2"/>
  <c r="T3173" i="2" s="1"/>
  <c r="M3173" i="2"/>
  <c r="N3173" i="2" s="1"/>
  <c r="P3169" i="2"/>
  <c r="Q3169" i="2" s="1"/>
  <c r="V3169" i="2"/>
  <c r="W3169" i="2" s="1"/>
  <c r="S3169" i="2"/>
  <c r="T3169" i="2" s="1"/>
  <c r="M3169" i="2"/>
  <c r="N3169" i="2" s="1"/>
  <c r="P3165" i="2"/>
  <c r="Q3165" i="2" s="1"/>
  <c r="V3165" i="2"/>
  <c r="W3165" i="2" s="1"/>
  <c r="S3165" i="2"/>
  <c r="T3165" i="2" s="1"/>
  <c r="M3165" i="2"/>
  <c r="N3165" i="2" s="1"/>
  <c r="P3162" i="2"/>
  <c r="Q3162" i="2" s="1"/>
  <c r="V3162" i="2"/>
  <c r="W3162" i="2" s="1"/>
  <c r="S3162" i="2"/>
  <c r="T3162" i="2" s="1"/>
  <c r="M3162" i="2"/>
  <c r="N3162" i="2" s="1"/>
  <c r="P3158" i="2"/>
  <c r="Q3158" i="2" s="1"/>
  <c r="V3158" i="2"/>
  <c r="W3158" i="2" s="1"/>
  <c r="S3158" i="2"/>
  <c r="T3158" i="2" s="1"/>
  <c r="M3158" i="2"/>
  <c r="N3158" i="2" s="1"/>
  <c r="P3154" i="2"/>
  <c r="Q3154" i="2" s="1"/>
  <c r="S3154" i="2"/>
  <c r="T3154" i="2" s="1"/>
  <c r="V3154" i="2"/>
  <c r="W3154" i="2" s="1"/>
  <c r="M3154" i="2"/>
  <c r="N3154" i="2" s="1"/>
  <c r="P3150" i="2"/>
  <c r="Q3150" i="2" s="1"/>
  <c r="S3150" i="2"/>
  <c r="T3150" i="2" s="1"/>
  <c r="V3150" i="2"/>
  <c r="W3150" i="2" s="1"/>
  <c r="M3150" i="2"/>
  <c r="N3150" i="2" s="1"/>
  <c r="P3146" i="2"/>
  <c r="Q3146" i="2" s="1"/>
  <c r="V3146" i="2"/>
  <c r="W3146" i="2" s="1"/>
  <c r="S3146" i="2"/>
  <c r="T3146" i="2" s="1"/>
  <c r="M3146" i="2"/>
  <c r="N3146" i="2" s="1"/>
  <c r="P3142" i="2"/>
  <c r="Q3142" i="2" s="1"/>
  <c r="S3142" i="2"/>
  <c r="T3142" i="2" s="1"/>
  <c r="V3142" i="2"/>
  <c r="W3142" i="2" s="1"/>
  <c r="M3142" i="2"/>
  <c r="N3142" i="2" s="1"/>
  <c r="P3138" i="2"/>
  <c r="Q3138" i="2" s="1"/>
  <c r="S3138" i="2"/>
  <c r="T3138" i="2" s="1"/>
  <c r="V3138" i="2"/>
  <c r="W3138" i="2" s="1"/>
  <c r="M3138" i="2"/>
  <c r="N3138" i="2" s="1"/>
  <c r="P3134" i="2"/>
  <c r="Q3134" i="2" s="1"/>
  <c r="V3134" i="2"/>
  <c r="W3134" i="2" s="1"/>
  <c r="S3134" i="2"/>
  <c r="T3134" i="2" s="1"/>
  <c r="M3134" i="2"/>
  <c r="N3134" i="2" s="1"/>
  <c r="P3130" i="2"/>
  <c r="Q3130" i="2" s="1"/>
  <c r="V3130" i="2"/>
  <c r="W3130" i="2" s="1"/>
  <c r="S3130" i="2"/>
  <c r="T3130" i="2" s="1"/>
  <c r="M3130" i="2"/>
  <c r="N3130" i="2" s="1"/>
  <c r="P3126" i="2"/>
  <c r="Q3126" i="2" s="1"/>
  <c r="V3126" i="2"/>
  <c r="W3126" i="2" s="1"/>
  <c r="S3126" i="2"/>
  <c r="T3126" i="2" s="1"/>
  <c r="M3126" i="2"/>
  <c r="N3126" i="2" s="1"/>
  <c r="P3122" i="2"/>
  <c r="Q3122" i="2" s="1"/>
  <c r="V3122" i="2"/>
  <c r="W3122" i="2" s="1"/>
  <c r="S3122" i="2"/>
  <c r="T3122" i="2" s="1"/>
  <c r="M3122" i="2"/>
  <c r="N3122" i="2" s="1"/>
  <c r="P3118" i="2"/>
  <c r="Q3118" i="2" s="1"/>
  <c r="V3118" i="2"/>
  <c r="W3118" i="2" s="1"/>
  <c r="S3118" i="2"/>
  <c r="T3118" i="2" s="1"/>
  <c r="M3118" i="2"/>
  <c r="N3118" i="2" s="1"/>
  <c r="P3114" i="2"/>
  <c r="Q3114" i="2" s="1"/>
  <c r="S3114" i="2"/>
  <c r="T3114" i="2" s="1"/>
  <c r="V3114" i="2"/>
  <c r="W3114" i="2" s="1"/>
  <c r="M3114" i="2"/>
  <c r="N3114" i="2" s="1"/>
  <c r="P3108" i="2"/>
  <c r="Q3108" i="2" s="1"/>
  <c r="S3108" i="2"/>
  <c r="T3108" i="2" s="1"/>
  <c r="V3108" i="2"/>
  <c r="W3108" i="2" s="1"/>
  <c r="M3108" i="2"/>
  <c r="N3108" i="2" s="1"/>
  <c r="P3104" i="2"/>
  <c r="Q3104" i="2" s="1"/>
  <c r="S3104" i="2"/>
  <c r="T3104" i="2" s="1"/>
  <c r="V3104" i="2"/>
  <c r="W3104" i="2" s="1"/>
  <c r="M3104" i="2"/>
  <c r="N3104" i="2" s="1"/>
  <c r="P3097" i="2"/>
  <c r="Q3097" i="2" s="1"/>
  <c r="V3097" i="2"/>
  <c r="W3097" i="2" s="1"/>
  <c r="S3097" i="2"/>
  <c r="T3097" i="2" s="1"/>
  <c r="M3097" i="2"/>
  <c r="N3097" i="2" s="1"/>
  <c r="P3093" i="2"/>
  <c r="Q3093" i="2" s="1"/>
  <c r="V3093" i="2"/>
  <c r="W3093" i="2" s="1"/>
  <c r="S3093" i="2"/>
  <c r="T3093" i="2" s="1"/>
  <c r="M3093" i="2"/>
  <c r="N3093" i="2" s="1"/>
  <c r="P3089" i="2"/>
  <c r="Q3089" i="2" s="1"/>
  <c r="S3089" i="2"/>
  <c r="T3089" i="2" s="1"/>
  <c r="V3089" i="2"/>
  <c r="W3089" i="2" s="1"/>
  <c r="M3089" i="2"/>
  <c r="N3089" i="2" s="1"/>
  <c r="P3081" i="2"/>
  <c r="Q3081" i="2" s="1"/>
  <c r="S3081" i="2"/>
  <c r="T3081" i="2" s="1"/>
  <c r="V3081" i="2"/>
  <c r="W3081" i="2" s="1"/>
  <c r="M3081" i="2"/>
  <c r="N3081" i="2" s="1"/>
  <c r="P3078" i="2"/>
  <c r="Q3078" i="2" s="1"/>
  <c r="S3078" i="2"/>
  <c r="T3078" i="2" s="1"/>
  <c r="V3078" i="2"/>
  <c r="W3078" i="2" s="1"/>
  <c r="M3078" i="2"/>
  <c r="N3078" i="2" s="1"/>
  <c r="P3074" i="2"/>
  <c r="Q3074" i="2" s="1"/>
  <c r="S3074" i="2"/>
  <c r="T3074" i="2" s="1"/>
  <c r="V3074" i="2"/>
  <c r="W3074" i="2" s="1"/>
  <c r="M3074" i="2"/>
  <c r="N3074" i="2" s="1"/>
  <c r="P3070" i="2"/>
  <c r="Q3070" i="2" s="1"/>
  <c r="V3070" i="2"/>
  <c r="W3070" i="2" s="1"/>
  <c r="S3070" i="2"/>
  <c r="T3070" i="2" s="1"/>
  <c r="M3070" i="2"/>
  <c r="N3070" i="2" s="1"/>
  <c r="P3067" i="2"/>
  <c r="Q3067" i="2" s="1"/>
  <c r="V3067" i="2"/>
  <c r="W3067" i="2" s="1"/>
  <c r="S3067" i="2"/>
  <c r="T3067" i="2" s="1"/>
  <c r="M3067" i="2"/>
  <c r="N3067" i="2" s="1"/>
  <c r="P3063" i="2"/>
  <c r="Q3063" i="2" s="1"/>
  <c r="V3063" i="2"/>
  <c r="W3063" i="2" s="1"/>
  <c r="S3063" i="2"/>
  <c r="T3063" i="2" s="1"/>
  <c r="M3063" i="2"/>
  <c r="N3063" i="2" s="1"/>
  <c r="P3061" i="2"/>
  <c r="Q3061" i="2" s="1"/>
  <c r="V3061" i="2"/>
  <c r="W3061" i="2" s="1"/>
  <c r="S3061" i="2"/>
  <c r="T3061" i="2" s="1"/>
  <c r="M3061" i="2"/>
  <c r="N3061" i="2" s="1"/>
  <c r="P3052" i="2"/>
  <c r="Q3052" i="2" s="1"/>
  <c r="V3052" i="2"/>
  <c r="W3052" i="2" s="1"/>
  <c r="S3052" i="2"/>
  <c r="T3052" i="2" s="1"/>
  <c r="M3052" i="2"/>
  <c r="N3052" i="2" s="1"/>
  <c r="P3048" i="2"/>
  <c r="Q3048" i="2" s="1"/>
  <c r="V3048" i="2"/>
  <c r="W3048" i="2" s="1"/>
  <c r="S3048" i="2"/>
  <c r="T3048" i="2" s="1"/>
  <c r="M3048" i="2"/>
  <c r="N3048" i="2" s="1"/>
  <c r="P3044" i="2"/>
  <c r="Q3044" i="2" s="1"/>
  <c r="S3044" i="2"/>
  <c r="T3044" i="2" s="1"/>
  <c r="V3044" i="2"/>
  <c r="W3044" i="2" s="1"/>
  <c r="M3044" i="2"/>
  <c r="N3044" i="2" s="1"/>
  <c r="P3041" i="2"/>
  <c r="Q3041" i="2" s="1"/>
  <c r="V3041" i="2"/>
  <c r="W3041" i="2" s="1"/>
  <c r="S3041" i="2"/>
  <c r="T3041" i="2" s="1"/>
  <c r="M3041" i="2"/>
  <c r="N3041" i="2" s="1"/>
  <c r="P3037" i="2"/>
  <c r="Q3037" i="2" s="1"/>
  <c r="V3037" i="2"/>
  <c r="W3037" i="2" s="1"/>
  <c r="S3037" i="2"/>
  <c r="T3037" i="2" s="1"/>
  <c r="M3037" i="2"/>
  <c r="N3037" i="2" s="1"/>
  <c r="P3033" i="2"/>
  <c r="Q3033" i="2" s="1"/>
  <c r="V3033" i="2"/>
  <c r="W3033" i="2" s="1"/>
  <c r="S3033" i="2"/>
  <c r="T3033" i="2" s="1"/>
  <c r="M3033" i="2"/>
  <c r="N3033" i="2" s="1"/>
  <c r="P3030" i="2"/>
  <c r="Q3030" i="2" s="1"/>
  <c r="S3030" i="2"/>
  <c r="T3030" i="2" s="1"/>
  <c r="V3030" i="2"/>
  <c r="W3030" i="2" s="1"/>
  <c r="M3030" i="2"/>
  <c r="N3030" i="2" s="1"/>
  <c r="P3023" i="2"/>
  <c r="Q3023" i="2" s="1"/>
  <c r="V3023" i="2"/>
  <c r="W3023" i="2" s="1"/>
  <c r="S3023" i="2"/>
  <c r="T3023" i="2" s="1"/>
  <c r="M3023" i="2"/>
  <c r="N3023" i="2" s="1"/>
  <c r="P3019" i="2"/>
  <c r="Q3019" i="2" s="1"/>
  <c r="V3019" i="2"/>
  <c r="W3019" i="2" s="1"/>
  <c r="S3019" i="2"/>
  <c r="T3019" i="2" s="1"/>
  <c r="M3019" i="2"/>
  <c r="N3019" i="2" s="1"/>
  <c r="P3016" i="2"/>
  <c r="Q3016" i="2" s="1"/>
  <c r="V3016" i="2"/>
  <c r="W3016" i="2" s="1"/>
  <c r="S3016" i="2"/>
  <c r="T3016" i="2" s="1"/>
  <c r="M3016" i="2"/>
  <c r="N3016" i="2" s="1"/>
  <c r="P3012" i="2"/>
  <c r="Q3012" i="2" s="1"/>
  <c r="S3012" i="2"/>
  <c r="T3012" i="2" s="1"/>
  <c r="V3012" i="2"/>
  <c r="W3012" i="2" s="1"/>
  <c r="M3012" i="2"/>
  <c r="N3012" i="2" s="1"/>
  <c r="P3008" i="2"/>
  <c r="Q3008" i="2" s="1"/>
  <c r="V3008" i="2"/>
  <c r="W3008" i="2" s="1"/>
  <c r="S3008" i="2"/>
  <c r="T3008" i="2" s="1"/>
  <c r="M3008" i="2"/>
  <c r="N3008" i="2" s="1"/>
  <c r="P3004" i="2"/>
  <c r="Q3004" i="2" s="1"/>
  <c r="V3004" i="2"/>
  <c r="W3004" i="2" s="1"/>
  <c r="S3004" i="2"/>
  <c r="T3004" i="2" s="1"/>
  <c r="M3004" i="2"/>
  <c r="N3004" i="2" s="1"/>
  <c r="P3000" i="2"/>
  <c r="Q3000" i="2" s="1"/>
  <c r="S3000" i="2"/>
  <c r="T3000" i="2" s="1"/>
  <c r="V3000" i="2"/>
  <c r="W3000" i="2" s="1"/>
  <c r="M3000" i="2"/>
  <c r="N3000" i="2" s="1"/>
  <c r="P2996" i="2"/>
  <c r="Q2996" i="2" s="1"/>
  <c r="S2996" i="2"/>
  <c r="T2996" i="2" s="1"/>
  <c r="V2996" i="2"/>
  <c r="W2996" i="2" s="1"/>
  <c r="M2996" i="2"/>
  <c r="N2996" i="2" s="1"/>
  <c r="P2992" i="2"/>
  <c r="Q2992" i="2" s="1"/>
  <c r="S2992" i="2"/>
  <c r="T2992" i="2" s="1"/>
  <c r="V2992" i="2"/>
  <c r="W2992" i="2" s="1"/>
  <c r="M2992" i="2"/>
  <c r="N2992" i="2" s="1"/>
  <c r="P2989" i="2"/>
  <c r="Q2989" i="2" s="1"/>
  <c r="S2989" i="2"/>
  <c r="T2989" i="2" s="1"/>
  <c r="V2989" i="2"/>
  <c r="W2989" i="2" s="1"/>
  <c r="M2989" i="2"/>
  <c r="N2989" i="2" s="1"/>
  <c r="P2982" i="2"/>
  <c r="Q2982" i="2" s="1"/>
  <c r="V2982" i="2"/>
  <c r="W2982" i="2" s="1"/>
  <c r="S2982" i="2"/>
  <c r="T2982" i="2" s="1"/>
  <c r="M2982" i="2"/>
  <c r="N2982" i="2" s="1"/>
  <c r="P2978" i="2"/>
  <c r="Q2978" i="2" s="1"/>
  <c r="S2978" i="2"/>
  <c r="T2978" i="2" s="1"/>
  <c r="V2978" i="2"/>
  <c r="W2978" i="2" s="1"/>
  <c r="M2978" i="2"/>
  <c r="N2978" i="2" s="1"/>
  <c r="P2974" i="2"/>
  <c r="Q2974" i="2" s="1"/>
  <c r="S2974" i="2"/>
  <c r="T2974" i="2" s="1"/>
  <c r="V2974" i="2"/>
  <c r="W2974" i="2" s="1"/>
  <c r="M2974" i="2"/>
  <c r="N2974" i="2" s="1"/>
  <c r="P2970" i="2"/>
  <c r="Q2970" i="2" s="1"/>
  <c r="S2970" i="2"/>
  <c r="T2970" i="2" s="1"/>
  <c r="V2970" i="2"/>
  <c r="W2970" i="2" s="1"/>
  <c r="M2970" i="2"/>
  <c r="N2970" i="2" s="1"/>
  <c r="P2966" i="2"/>
  <c r="Q2966" i="2" s="1"/>
  <c r="S2966" i="2"/>
  <c r="T2966" i="2" s="1"/>
  <c r="V2966" i="2"/>
  <c r="W2966" i="2" s="1"/>
  <c r="M2966" i="2"/>
  <c r="N2966" i="2" s="1"/>
  <c r="P2962" i="2"/>
  <c r="Q2962" i="2" s="1"/>
  <c r="S2962" i="2"/>
  <c r="T2962" i="2" s="1"/>
  <c r="V2962" i="2"/>
  <c r="W2962" i="2" s="1"/>
  <c r="M2962" i="2"/>
  <c r="N2962" i="2" s="1"/>
  <c r="P2958" i="2"/>
  <c r="Q2958" i="2" s="1"/>
  <c r="S2958" i="2"/>
  <c r="T2958" i="2" s="1"/>
  <c r="V2958" i="2"/>
  <c r="W2958" i="2" s="1"/>
  <c r="M2958" i="2"/>
  <c r="N2958" i="2" s="1"/>
  <c r="P2954" i="2"/>
  <c r="Q2954" i="2" s="1"/>
  <c r="S2954" i="2"/>
  <c r="T2954" i="2" s="1"/>
  <c r="V2954" i="2"/>
  <c r="W2954" i="2" s="1"/>
  <c r="M2954" i="2"/>
  <c r="N2954" i="2" s="1"/>
  <c r="P2950" i="2"/>
  <c r="Q2950" i="2" s="1"/>
  <c r="S2950" i="2"/>
  <c r="T2950" i="2" s="1"/>
  <c r="V2950" i="2"/>
  <c r="W2950" i="2" s="1"/>
  <c r="M2950" i="2"/>
  <c r="N2950" i="2" s="1"/>
  <c r="P2946" i="2"/>
  <c r="Q2946" i="2" s="1"/>
  <c r="V2946" i="2"/>
  <c r="W2946" i="2" s="1"/>
  <c r="S2946" i="2"/>
  <c r="T2946" i="2" s="1"/>
  <c r="M2946" i="2"/>
  <c r="N2946" i="2" s="1"/>
  <c r="P2943" i="2"/>
  <c r="Q2943" i="2" s="1"/>
  <c r="V2943" i="2"/>
  <c r="W2943" i="2" s="1"/>
  <c r="S2943" i="2"/>
  <c r="T2943" i="2" s="1"/>
  <c r="M2943" i="2"/>
  <c r="N2943" i="2" s="1"/>
  <c r="P2939" i="2"/>
  <c r="Q2939" i="2" s="1"/>
  <c r="V2939" i="2"/>
  <c r="W2939" i="2" s="1"/>
  <c r="S2939" i="2"/>
  <c r="T2939" i="2" s="1"/>
  <c r="M2939" i="2"/>
  <c r="N2939" i="2" s="1"/>
  <c r="P2935" i="2"/>
  <c r="Q2935" i="2" s="1"/>
  <c r="V2935" i="2"/>
  <c r="W2935" i="2" s="1"/>
  <c r="S2935" i="2"/>
  <c r="T2935" i="2" s="1"/>
  <c r="M2935" i="2"/>
  <c r="N2935" i="2" s="1"/>
  <c r="P2931" i="2"/>
  <c r="Q2931" i="2" s="1"/>
  <c r="V2931" i="2"/>
  <c r="W2931" i="2" s="1"/>
  <c r="S2931" i="2"/>
  <c r="T2931" i="2" s="1"/>
  <c r="M2931" i="2"/>
  <c r="N2931" i="2" s="1"/>
  <c r="P2927" i="2"/>
  <c r="Q2927" i="2" s="1"/>
  <c r="V2927" i="2"/>
  <c r="W2927" i="2" s="1"/>
  <c r="S2927" i="2"/>
  <c r="T2927" i="2" s="1"/>
  <c r="M2927" i="2"/>
  <c r="N2927" i="2" s="1"/>
  <c r="P2923" i="2"/>
  <c r="Q2923" i="2" s="1"/>
  <c r="S2923" i="2"/>
  <c r="T2923" i="2" s="1"/>
  <c r="V2923" i="2"/>
  <c r="W2923" i="2" s="1"/>
  <c r="M2923" i="2"/>
  <c r="N2923" i="2" s="1"/>
  <c r="P2919" i="2"/>
  <c r="Q2919" i="2" s="1"/>
  <c r="S2919" i="2"/>
  <c r="T2919" i="2" s="1"/>
  <c r="V2919" i="2"/>
  <c r="W2919" i="2" s="1"/>
  <c r="M2919" i="2"/>
  <c r="N2919" i="2" s="1"/>
  <c r="P2915" i="2"/>
  <c r="Q2915" i="2" s="1"/>
  <c r="S2915" i="2"/>
  <c r="T2915" i="2" s="1"/>
  <c r="V2915" i="2"/>
  <c r="W2915" i="2" s="1"/>
  <c r="M2915" i="2"/>
  <c r="N2915" i="2" s="1"/>
  <c r="P2911" i="2"/>
  <c r="Q2911" i="2" s="1"/>
  <c r="V2911" i="2"/>
  <c r="W2911" i="2" s="1"/>
  <c r="S2911" i="2"/>
  <c r="T2911" i="2" s="1"/>
  <c r="M2911" i="2"/>
  <c r="N2911" i="2" s="1"/>
  <c r="P2907" i="2"/>
  <c r="Q2907" i="2" s="1"/>
  <c r="S2907" i="2"/>
  <c r="T2907" i="2" s="1"/>
  <c r="V2907" i="2"/>
  <c r="W2907" i="2" s="1"/>
  <c r="M2907" i="2"/>
  <c r="N2907" i="2" s="1"/>
  <c r="P2903" i="2"/>
  <c r="Q2903" i="2" s="1"/>
  <c r="S2903" i="2"/>
  <c r="T2903" i="2" s="1"/>
  <c r="V2903" i="2"/>
  <c r="W2903" i="2" s="1"/>
  <c r="M2903" i="2"/>
  <c r="N2903" i="2" s="1"/>
  <c r="P2888" i="2"/>
  <c r="Q2888" i="2" s="1"/>
  <c r="V2888" i="2"/>
  <c r="W2888" i="2" s="1"/>
  <c r="S2888" i="2"/>
  <c r="T2888" i="2" s="1"/>
  <c r="M2888" i="2"/>
  <c r="N2888" i="2" s="1"/>
  <c r="P2880" i="2"/>
  <c r="Q2880" i="2" s="1"/>
  <c r="V2880" i="2"/>
  <c r="W2880" i="2" s="1"/>
  <c r="S2880" i="2"/>
  <c r="T2880" i="2" s="1"/>
  <c r="M2880" i="2"/>
  <c r="N2880" i="2" s="1"/>
  <c r="P2876" i="2"/>
  <c r="Q2876" i="2" s="1"/>
  <c r="V2876" i="2"/>
  <c r="W2876" i="2" s="1"/>
  <c r="S2876" i="2"/>
  <c r="T2876" i="2" s="1"/>
  <c r="M2876" i="2"/>
  <c r="N2876" i="2" s="1"/>
  <c r="P2869" i="2"/>
  <c r="Q2869" i="2" s="1"/>
  <c r="V2869" i="2"/>
  <c r="W2869" i="2" s="1"/>
  <c r="S2869" i="2"/>
  <c r="T2869" i="2" s="1"/>
  <c r="M2869" i="2"/>
  <c r="N2869" i="2" s="1"/>
  <c r="P2865" i="2"/>
  <c r="Q2865" i="2" s="1"/>
  <c r="V2865" i="2"/>
  <c r="W2865" i="2" s="1"/>
  <c r="S2865" i="2"/>
  <c r="T2865" i="2" s="1"/>
  <c r="M2865" i="2"/>
  <c r="N2865" i="2" s="1"/>
  <c r="P2861" i="2"/>
  <c r="Q2861" i="2" s="1"/>
  <c r="V2861" i="2"/>
  <c r="W2861" i="2" s="1"/>
  <c r="S2861" i="2"/>
  <c r="T2861" i="2" s="1"/>
  <c r="M2861" i="2"/>
  <c r="N2861" i="2" s="1"/>
  <c r="P2857" i="2"/>
  <c r="Q2857" i="2" s="1"/>
  <c r="V2857" i="2"/>
  <c r="W2857" i="2" s="1"/>
  <c r="S2857" i="2"/>
  <c r="T2857" i="2" s="1"/>
  <c r="M2857" i="2"/>
  <c r="N2857" i="2" s="1"/>
  <c r="P2853" i="2"/>
  <c r="Q2853" i="2" s="1"/>
  <c r="S2853" i="2"/>
  <c r="T2853" i="2" s="1"/>
  <c r="V2853" i="2"/>
  <c r="W2853" i="2" s="1"/>
  <c r="M2853" i="2"/>
  <c r="N2853" i="2" s="1"/>
  <c r="P2849" i="2"/>
  <c r="Q2849" i="2" s="1"/>
  <c r="V2849" i="2"/>
  <c r="W2849" i="2" s="1"/>
  <c r="S2849" i="2"/>
  <c r="T2849" i="2" s="1"/>
  <c r="M2849" i="2"/>
  <c r="N2849" i="2" s="1"/>
  <c r="P2845" i="2"/>
  <c r="Q2845" i="2" s="1"/>
  <c r="V2845" i="2"/>
  <c r="W2845" i="2" s="1"/>
  <c r="S2845" i="2"/>
  <c r="T2845" i="2" s="1"/>
  <c r="M2845" i="2"/>
  <c r="N2845" i="2" s="1"/>
  <c r="P2841" i="2"/>
  <c r="Q2841" i="2" s="1"/>
  <c r="V2841" i="2"/>
  <c r="W2841" i="2" s="1"/>
  <c r="S2841" i="2"/>
  <c r="T2841" i="2" s="1"/>
  <c r="M2841" i="2"/>
  <c r="N2841" i="2" s="1"/>
  <c r="P2837" i="2"/>
  <c r="Q2837" i="2" s="1"/>
  <c r="S2837" i="2"/>
  <c r="T2837" i="2" s="1"/>
  <c r="V2837" i="2"/>
  <c r="W2837" i="2" s="1"/>
  <c r="M2837" i="2"/>
  <c r="N2837" i="2" s="1"/>
  <c r="P2833" i="2"/>
  <c r="Q2833" i="2" s="1"/>
  <c r="S2833" i="2"/>
  <c r="T2833" i="2" s="1"/>
  <c r="V2833" i="2"/>
  <c r="W2833" i="2" s="1"/>
  <c r="M2833" i="2"/>
  <c r="N2833" i="2" s="1"/>
  <c r="P2829" i="2"/>
  <c r="Q2829" i="2" s="1"/>
  <c r="V2829" i="2"/>
  <c r="W2829" i="2" s="1"/>
  <c r="S2829" i="2"/>
  <c r="T2829" i="2" s="1"/>
  <c r="M2829" i="2"/>
  <c r="N2829" i="2" s="1"/>
  <c r="P2825" i="2"/>
  <c r="Q2825" i="2" s="1"/>
  <c r="S2825" i="2"/>
  <c r="T2825" i="2" s="1"/>
  <c r="V2825" i="2"/>
  <c r="W2825" i="2" s="1"/>
  <c r="M2825" i="2"/>
  <c r="N2825" i="2" s="1"/>
  <c r="P2821" i="2"/>
  <c r="Q2821" i="2" s="1"/>
  <c r="S2821" i="2"/>
  <c r="T2821" i="2" s="1"/>
  <c r="V2821" i="2"/>
  <c r="W2821" i="2" s="1"/>
  <c r="M2821" i="2"/>
  <c r="N2821" i="2" s="1"/>
  <c r="P2817" i="2"/>
  <c r="Q2817" i="2" s="1"/>
  <c r="V2817" i="2"/>
  <c r="W2817" i="2" s="1"/>
  <c r="S2817" i="2"/>
  <c r="T2817" i="2" s="1"/>
  <c r="M2817" i="2"/>
  <c r="N2817" i="2" s="1"/>
  <c r="P2813" i="2"/>
  <c r="Q2813" i="2" s="1"/>
  <c r="V2813" i="2"/>
  <c r="W2813" i="2" s="1"/>
  <c r="S2813" i="2"/>
  <c r="T2813" i="2" s="1"/>
  <c r="M2813" i="2"/>
  <c r="N2813" i="2" s="1"/>
  <c r="P2809" i="2"/>
  <c r="Q2809" i="2" s="1"/>
  <c r="V2809" i="2"/>
  <c r="W2809" i="2" s="1"/>
  <c r="S2809" i="2"/>
  <c r="T2809" i="2" s="1"/>
  <c r="M2809" i="2"/>
  <c r="N2809" i="2" s="1"/>
  <c r="P2805" i="2"/>
  <c r="Q2805" i="2" s="1"/>
  <c r="S2805" i="2"/>
  <c r="T2805" i="2" s="1"/>
  <c r="V2805" i="2"/>
  <c r="W2805" i="2" s="1"/>
  <c r="M2805" i="2"/>
  <c r="N2805" i="2" s="1"/>
  <c r="P2801" i="2"/>
  <c r="Q2801" i="2" s="1"/>
  <c r="V2801" i="2"/>
  <c r="W2801" i="2" s="1"/>
  <c r="S2801" i="2"/>
  <c r="T2801" i="2" s="1"/>
  <c r="M2801" i="2"/>
  <c r="N2801" i="2" s="1"/>
  <c r="P2797" i="2"/>
  <c r="Q2797" i="2" s="1"/>
  <c r="V2797" i="2"/>
  <c r="W2797" i="2" s="1"/>
  <c r="S2797" i="2"/>
  <c r="T2797" i="2" s="1"/>
  <c r="M2797" i="2"/>
  <c r="N2797" i="2" s="1"/>
  <c r="P2793" i="2"/>
  <c r="Q2793" i="2" s="1"/>
  <c r="V2793" i="2"/>
  <c r="W2793" i="2" s="1"/>
  <c r="S2793" i="2"/>
  <c r="T2793" i="2" s="1"/>
  <c r="M2793" i="2"/>
  <c r="N2793" i="2" s="1"/>
  <c r="P2790" i="2"/>
  <c r="Q2790" i="2" s="1"/>
  <c r="V2790" i="2"/>
  <c r="W2790" i="2" s="1"/>
  <c r="S2790" i="2"/>
  <c r="T2790" i="2" s="1"/>
  <c r="M2790" i="2"/>
  <c r="N2790" i="2" s="1"/>
  <c r="P2786" i="2"/>
  <c r="Q2786" i="2" s="1"/>
  <c r="V2786" i="2"/>
  <c r="W2786" i="2" s="1"/>
  <c r="M2786" i="2"/>
  <c r="N2786" i="2" s="1"/>
  <c r="S2786" i="2"/>
  <c r="T2786" i="2" s="1"/>
  <c r="P2782" i="2"/>
  <c r="Q2782" i="2" s="1"/>
  <c r="V2782" i="2"/>
  <c r="W2782" i="2" s="1"/>
  <c r="S2782" i="2"/>
  <c r="T2782" i="2" s="1"/>
  <c r="M2782" i="2"/>
  <c r="N2782" i="2" s="1"/>
  <c r="P2778" i="2"/>
  <c r="Q2778" i="2" s="1"/>
  <c r="S2778" i="2"/>
  <c r="T2778" i="2" s="1"/>
  <c r="V2778" i="2"/>
  <c r="W2778" i="2" s="1"/>
  <c r="M2778" i="2"/>
  <c r="N2778" i="2" s="1"/>
  <c r="P2774" i="2"/>
  <c r="Q2774" i="2" s="1"/>
  <c r="V2774" i="2"/>
  <c r="W2774" i="2" s="1"/>
  <c r="S2774" i="2"/>
  <c r="T2774" i="2" s="1"/>
  <c r="M2774" i="2"/>
  <c r="N2774" i="2" s="1"/>
  <c r="P2770" i="2"/>
  <c r="Q2770" i="2" s="1"/>
  <c r="V2770" i="2"/>
  <c r="W2770" i="2" s="1"/>
  <c r="S2770" i="2"/>
  <c r="T2770" i="2" s="1"/>
  <c r="M2770" i="2"/>
  <c r="N2770" i="2" s="1"/>
  <c r="P2766" i="2"/>
  <c r="Q2766" i="2" s="1"/>
  <c r="V2766" i="2"/>
  <c r="W2766" i="2" s="1"/>
  <c r="S2766" i="2"/>
  <c r="T2766" i="2" s="1"/>
  <c r="M2766" i="2"/>
  <c r="N2766" i="2" s="1"/>
  <c r="P2762" i="2"/>
  <c r="Q2762" i="2" s="1"/>
  <c r="V2762" i="2"/>
  <c r="W2762" i="2" s="1"/>
  <c r="S2762" i="2"/>
  <c r="T2762" i="2" s="1"/>
  <c r="M2762" i="2"/>
  <c r="N2762" i="2" s="1"/>
  <c r="P2758" i="2"/>
  <c r="Q2758" i="2" s="1"/>
  <c r="V2758" i="2"/>
  <c r="W2758" i="2" s="1"/>
  <c r="S2758" i="2"/>
  <c r="T2758" i="2" s="1"/>
  <c r="M2758" i="2"/>
  <c r="N2758" i="2" s="1"/>
  <c r="P2754" i="2"/>
  <c r="Q2754" i="2" s="1"/>
  <c r="V2754" i="2"/>
  <c r="W2754" i="2" s="1"/>
  <c r="S2754" i="2"/>
  <c r="T2754" i="2" s="1"/>
  <c r="M2754" i="2"/>
  <c r="N2754" i="2" s="1"/>
  <c r="P2750" i="2"/>
  <c r="Q2750" i="2" s="1"/>
  <c r="V2750" i="2"/>
  <c r="W2750" i="2" s="1"/>
  <c r="S2750" i="2"/>
  <c r="T2750" i="2" s="1"/>
  <c r="M2750" i="2"/>
  <c r="N2750" i="2" s="1"/>
  <c r="P2746" i="2"/>
  <c r="Q2746" i="2" s="1"/>
  <c r="V2746" i="2"/>
  <c r="W2746" i="2" s="1"/>
  <c r="S2746" i="2"/>
  <c r="T2746" i="2" s="1"/>
  <c r="M2746" i="2"/>
  <c r="N2746" i="2" s="1"/>
  <c r="P2742" i="2"/>
  <c r="Q2742" i="2" s="1"/>
  <c r="V2742" i="2"/>
  <c r="W2742" i="2" s="1"/>
  <c r="S2742" i="2"/>
  <c r="T2742" i="2" s="1"/>
  <c r="M2742" i="2"/>
  <c r="N2742" i="2" s="1"/>
  <c r="P2738" i="2"/>
  <c r="Q2738" i="2" s="1"/>
  <c r="V2738" i="2"/>
  <c r="W2738" i="2" s="1"/>
  <c r="S2738" i="2"/>
  <c r="T2738" i="2" s="1"/>
  <c r="M2738" i="2"/>
  <c r="N2738" i="2" s="1"/>
  <c r="P2734" i="2"/>
  <c r="Q2734" i="2" s="1"/>
  <c r="S2734" i="2"/>
  <c r="T2734" i="2" s="1"/>
  <c r="V2734" i="2"/>
  <c r="W2734" i="2" s="1"/>
  <c r="M2734" i="2"/>
  <c r="N2734" i="2" s="1"/>
  <c r="P2730" i="2"/>
  <c r="Q2730" i="2" s="1"/>
  <c r="S2730" i="2"/>
  <c r="T2730" i="2" s="1"/>
  <c r="V2730" i="2"/>
  <c r="W2730" i="2" s="1"/>
  <c r="M2730" i="2"/>
  <c r="N2730" i="2" s="1"/>
  <c r="P2726" i="2"/>
  <c r="Q2726" i="2" s="1"/>
  <c r="V2726" i="2"/>
  <c r="W2726" i="2" s="1"/>
  <c r="S2726" i="2"/>
  <c r="T2726" i="2" s="1"/>
  <c r="M2726" i="2"/>
  <c r="N2726" i="2" s="1"/>
  <c r="P2722" i="2"/>
  <c r="Q2722" i="2" s="1"/>
  <c r="V2722" i="2"/>
  <c r="W2722" i="2" s="1"/>
  <c r="S2722" i="2"/>
  <c r="T2722" i="2" s="1"/>
  <c r="M2722" i="2"/>
  <c r="N2722" i="2" s="1"/>
  <c r="P2718" i="2"/>
  <c r="Q2718" i="2" s="1"/>
  <c r="S2718" i="2"/>
  <c r="T2718" i="2" s="1"/>
  <c r="V2718" i="2"/>
  <c r="W2718" i="2" s="1"/>
  <c r="M2718" i="2"/>
  <c r="N2718" i="2" s="1"/>
  <c r="P2714" i="2"/>
  <c r="Q2714" i="2" s="1"/>
  <c r="S2714" i="2"/>
  <c r="T2714" i="2" s="1"/>
  <c r="V2714" i="2"/>
  <c r="W2714" i="2" s="1"/>
  <c r="M2714" i="2"/>
  <c r="N2714" i="2" s="1"/>
  <c r="P2710" i="2"/>
  <c r="Q2710" i="2" s="1"/>
  <c r="V2710" i="2"/>
  <c r="W2710" i="2" s="1"/>
  <c r="S2710" i="2"/>
  <c r="T2710" i="2" s="1"/>
  <c r="M2710" i="2"/>
  <c r="N2710" i="2" s="1"/>
  <c r="P2706" i="2"/>
  <c r="Q2706" i="2" s="1"/>
  <c r="V2706" i="2"/>
  <c r="W2706" i="2" s="1"/>
  <c r="S2706" i="2"/>
  <c r="T2706" i="2" s="1"/>
  <c r="M2706" i="2"/>
  <c r="N2706" i="2" s="1"/>
  <c r="P2702" i="2"/>
  <c r="Q2702" i="2" s="1"/>
  <c r="V2702" i="2"/>
  <c r="W2702" i="2" s="1"/>
  <c r="S2702" i="2"/>
  <c r="T2702" i="2" s="1"/>
  <c r="M2702" i="2"/>
  <c r="N2702" i="2" s="1"/>
  <c r="P2698" i="2"/>
  <c r="Q2698" i="2" s="1"/>
  <c r="V2698" i="2"/>
  <c r="W2698" i="2" s="1"/>
  <c r="S2698" i="2"/>
  <c r="T2698" i="2" s="1"/>
  <c r="M2698" i="2"/>
  <c r="N2698" i="2" s="1"/>
  <c r="P2694" i="2"/>
  <c r="Q2694" i="2" s="1"/>
  <c r="S2694" i="2"/>
  <c r="T2694" i="2" s="1"/>
  <c r="M2694" i="2"/>
  <c r="N2694" i="2" s="1"/>
  <c r="V2694" i="2"/>
  <c r="W2694" i="2" s="1"/>
  <c r="P2690" i="2"/>
  <c r="Q2690" i="2" s="1"/>
  <c r="S2690" i="2"/>
  <c r="T2690" i="2" s="1"/>
  <c r="V2690" i="2"/>
  <c r="W2690" i="2" s="1"/>
  <c r="M2690" i="2"/>
  <c r="N2690" i="2" s="1"/>
  <c r="P2686" i="2"/>
  <c r="Q2686" i="2" s="1"/>
  <c r="S2686" i="2"/>
  <c r="T2686" i="2" s="1"/>
  <c r="V2686" i="2"/>
  <c r="W2686" i="2" s="1"/>
  <c r="M2686" i="2"/>
  <c r="N2686" i="2" s="1"/>
  <c r="P2682" i="2"/>
  <c r="Q2682" i="2" s="1"/>
  <c r="S2682" i="2"/>
  <c r="T2682" i="2" s="1"/>
  <c r="V2682" i="2"/>
  <c r="W2682" i="2" s="1"/>
  <c r="M2682" i="2"/>
  <c r="N2682" i="2" s="1"/>
  <c r="P2678" i="2"/>
  <c r="Q2678" i="2" s="1"/>
  <c r="V2678" i="2"/>
  <c r="W2678" i="2" s="1"/>
  <c r="S2678" i="2"/>
  <c r="T2678" i="2" s="1"/>
  <c r="M2678" i="2"/>
  <c r="N2678" i="2" s="1"/>
  <c r="P2674" i="2"/>
  <c r="Q2674" i="2" s="1"/>
  <c r="S2674" i="2"/>
  <c r="T2674" i="2" s="1"/>
  <c r="V2674" i="2"/>
  <c r="W2674" i="2" s="1"/>
  <c r="M2674" i="2"/>
  <c r="N2674" i="2" s="1"/>
  <c r="P2671" i="2"/>
  <c r="Q2671" i="2" s="1"/>
  <c r="V2671" i="2"/>
  <c r="W2671" i="2" s="1"/>
  <c r="S2671" i="2"/>
  <c r="T2671" i="2" s="1"/>
  <c r="M2671" i="2"/>
  <c r="N2671" i="2" s="1"/>
  <c r="P2667" i="2"/>
  <c r="Q2667" i="2" s="1"/>
  <c r="V2667" i="2"/>
  <c r="W2667" i="2" s="1"/>
  <c r="S2667" i="2"/>
  <c r="T2667" i="2" s="1"/>
  <c r="M2667" i="2"/>
  <c r="N2667" i="2" s="1"/>
  <c r="P2663" i="2"/>
  <c r="Q2663" i="2" s="1"/>
  <c r="V2663" i="2"/>
  <c r="W2663" i="2" s="1"/>
  <c r="M2663" i="2"/>
  <c r="N2663" i="2" s="1"/>
  <c r="S2663" i="2"/>
  <c r="T2663" i="2" s="1"/>
  <c r="P2659" i="2"/>
  <c r="Q2659" i="2" s="1"/>
  <c r="V2659" i="2"/>
  <c r="W2659" i="2" s="1"/>
  <c r="S2659" i="2"/>
  <c r="T2659" i="2" s="1"/>
  <c r="M2659" i="2"/>
  <c r="N2659" i="2" s="1"/>
  <c r="P2655" i="2"/>
  <c r="Q2655" i="2" s="1"/>
  <c r="S2655" i="2"/>
  <c r="T2655" i="2" s="1"/>
  <c r="V2655" i="2"/>
  <c r="W2655" i="2" s="1"/>
  <c r="M2655" i="2"/>
  <c r="N2655" i="2" s="1"/>
  <c r="P2651" i="2"/>
  <c r="Q2651" i="2" s="1"/>
  <c r="S2651" i="2"/>
  <c r="T2651" i="2" s="1"/>
  <c r="V2651" i="2"/>
  <c r="W2651" i="2" s="1"/>
  <c r="M2651" i="2"/>
  <c r="N2651" i="2" s="1"/>
  <c r="P2644" i="2"/>
  <c r="Q2644" i="2" s="1"/>
  <c r="S2644" i="2"/>
  <c r="T2644" i="2" s="1"/>
  <c r="V2644" i="2"/>
  <c r="W2644" i="2" s="1"/>
  <c r="M2644" i="2"/>
  <c r="N2644" i="2" s="1"/>
  <c r="P2640" i="2"/>
  <c r="Q2640" i="2" s="1"/>
  <c r="S2640" i="2"/>
  <c r="T2640" i="2" s="1"/>
  <c r="M2640" i="2"/>
  <c r="N2640" i="2" s="1"/>
  <c r="V2640" i="2"/>
  <c r="W2640" i="2" s="1"/>
  <c r="P2636" i="2"/>
  <c r="Q2636" i="2" s="1"/>
  <c r="V2636" i="2"/>
  <c r="W2636" i="2" s="1"/>
  <c r="S2636" i="2"/>
  <c r="T2636" i="2" s="1"/>
  <c r="M2636" i="2"/>
  <c r="N2636" i="2" s="1"/>
  <c r="P2632" i="2"/>
  <c r="Q2632" i="2" s="1"/>
  <c r="V2632" i="2"/>
  <c r="W2632" i="2" s="1"/>
  <c r="S2632" i="2"/>
  <c r="T2632" i="2" s="1"/>
  <c r="M2632" i="2"/>
  <c r="N2632" i="2" s="1"/>
  <c r="P2628" i="2"/>
  <c r="Q2628" i="2" s="1"/>
  <c r="S2628" i="2"/>
  <c r="T2628" i="2" s="1"/>
  <c r="V2628" i="2"/>
  <c r="W2628" i="2" s="1"/>
  <c r="M2628" i="2"/>
  <c r="N2628" i="2" s="1"/>
  <c r="P2624" i="2"/>
  <c r="Q2624" i="2" s="1"/>
  <c r="V2624" i="2"/>
  <c r="W2624" i="2" s="1"/>
  <c r="S2624" i="2"/>
  <c r="T2624" i="2" s="1"/>
  <c r="M2624" i="2"/>
  <c r="N2624" i="2" s="1"/>
  <c r="P2620" i="2"/>
  <c r="Q2620" i="2" s="1"/>
  <c r="V2620" i="2"/>
  <c r="W2620" i="2" s="1"/>
  <c r="S2620" i="2"/>
  <c r="T2620" i="2" s="1"/>
  <c r="M2620" i="2"/>
  <c r="N2620" i="2" s="1"/>
  <c r="P2616" i="2"/>
  <c r="Q2616" i="2" s="1"/>
  <c r="V2616" i="2"/>
  <c r="W2616" i="2" s="1"/>
  <c r="S2616" i="2"/>
  <c r="T2616" i="2" s="1"/>
  <c r="M2616" i="2"/>
  <c r="N2616" i="2" s="1"/>
  <c r="P2612" i="2"/>
  <c r="Q2612" i="2" s="1"/>
  <c r="V2612" i="2"/>
  <c r="W2612" i="2" s="1"/>
  <c r="S2612" i="2"/>
  <c r="T2612" i="2" s="1"/>
  <c r="M2612" i="2"/>
  <c r="N2612" i="2" s="1"/>
  <c r="P2608" i="2"/>
  <c r="Q2608" i="2" s="1"/>
  <c r="V2608" i="2"/>
  <c r="W2608" i="2" s="1"/>
  <c r="S2608" i="2"/>
  <c r="T2608" i="2" s="1"/>
  <c r="M2608" i="2"/>
  <c r="N2608" i="2" s="1"/>
  <c r="P2604" i="2"/>
  <c r="Q2604" i="2" s="1"/>
  <c r="V2604" i="2"/>
  <c r="W2604" i="2" s="1"/>
  <c r="S2604" i="2"/>
  <c r="T2604" i="2" s="1"/>
  <c r="M2604" i="2"/>
  <c r="N2604" i="2" s="1"/>
  <c r="P2600" i="2"/>
  <c r="Q2600" i="2" s="1"/>
  <c r="V2600" i="2"/>
  <c r="W2600" i="2" s="1"/>
  <c r="S2600" i="2"/>
  <c r="T2600" i="2" s="1"/>
  <c r="M2600" i="2"/>
  <c r="N2600" i="2" s="1"/>
  <c r="P2593" i="2"/>
  <c r="Q2593" i="2" s="1"/>
  <c r="S2593" i="2"/>
  <c r="T2593" i="2" s="1"/>
  <c r="V2593" i="2"/>
  <c r="W2593" i="2" s="1"/>
  <c r="M2593" i="2"/>
  <c r="N2593" i="2" s="1"/>
  <c r="P2589" i="2"/>
  <c r="Q2589" i="2" s="1"/>
  <c r="V2589" i="2"/>
  <c r="W2589" i="2" s="1"/>
  <c r="S2589" i="2"/>
  <c r="T2589" i="2" s="1"/>
  <c r="M2589" i="2"/>
  <c r="N2589" i="2" s="1"/>
  <c r="P2585" i="2"/>
  <c r="Q2585" i="2" s="1"/>
  <c r="S2585" i="2"/>
  <c r="T2585" i="2" s="1"/>
  <c r="V2585" i="2"/>
  <c r="W2585" i="2" s="1"/>
  <c r="M2585" i="2"/>
  <c r="N2585" i="2" s="1"/>
  <c r="P2581" i="2"/>
  <c r="Q2581" i="2" s="1"/>
  <c r="S2581" i="2"/>
  <c r="T2581" i="2" s="1"/>
  <c r="V2581" i="2"/>
  <c r="W2581" i="2" s="1"/>
  <c r="P2577" i="2"/>
  <c r="Q2577" i="2" s="1"/>
  <c r="V2577" i="2"/>
  <c r="W2577" i="2" s="1"/>
  <c r="S2577" i="2"/>
  <c r="T2577" i="2" s="1"/>
  <c r="M2577" i="2"/>
  <c r="N2577" i="2" s="1"/>
  <c r="P2574" i="2"/>
  <c r="Q2574" i="2" s="1"/>
  <c r="V2574" i="2"/>
  <c r="W2574" i="2" s="1"/>
  <c r="S2574" i="2"/>
  <c r="T2574" i="2" s="1"/>
  <c r="M2574" i="2"/>
  <c r="N2574" i="2" s="1"/>
  <c r="P2570" i="2"/>
  <c r="Q2570" i="2" s="1"/>
  <c r="V2570" i="2"/>
  <c r="W2570" i="2" s="1"/>
  <c r="S2570" i="2"/>
  <c r="T2570" i="2" s="1"/>
  <c r="M2570" i="2"/>
  <c r="N2570" i="2" s="1"/>
  <c r="P2566" i="2"/>
  <c r="Q2566" i="2" s="1"/>
  <c r="V2566" i="2"/>
  <c r="W2566" i="2" s="1"/>
  <c r="S2566" i="2"/>
  <c r="T2566" i="2" s="1"/>
  <c r="M2566" i="2"/>
  <c r="N2566" i="2" s="1"/>
  <c r="P2562" i="2"/>
  <c r="Q2562" i="2" s="1"/>
  <c r="V2562" i="2"/>
  <c r="W2562" i="2" s="1"/>
  <c r="S2562" i="2"/>
  <c r="T2562" i="2" s="1"/>
  <c r="M2562" i="2"/>
  <c r="N2562" i="2" s="1"/>
  <c r="P2558" i="2"/>
  <c r="Q2558" i="2" s="1"/>
  <c r="V2558" i="2"/>
  <c r="W2558" i="2" s="1"/>
  <c r="S2558" i="2"/>
  <c r="T2558" i="2" s="1"/>
  <c r="M2558" i="2"/>
  <c r="N2558" i="2" s="1"/>
  <c r="P2554" i="2"/>
  <c r="Q2554" i="2" s="1"/>
  <c r="V2554" i="2"/>
  <c r="W2554" i="2" s="1"/>
  <c r="S2554" i="2"/>
  <c r="T2554" i="2" s="1"/>
  <c r="M2554" i="2"/>
  <c r="N2554" i="2" s="1"/>
  <c r="P2550" i="2"/>
  <c r="Q2550" i="2" s="1"/>
  <c r="S2550" i="2"/>
  <c r="T2550" i="2" s="1"/>
  <c r="M2550" i="2"/>
  <c r="N2550" i="2" s="1"/>
  <c r="V2550" i="2"/>
  <c r="W2550" i="2" s="1"/>
  <c r="P2546" i="2"/>
  <c r="Q2546" i="2" s="1"/>
  <c r="V2546" i="2"/>
  <c r="W2546" i="2" s="1"/>
  <c r="M2546" i="2"/>
  <c r="N2546" i="2" s="1"/>
  <c r="S2546" i="2"/>
  <c r="T2546" i="2" s="1"/>
  <c r="P2542" i="2"/>
  <c r="Q2542" i="2" s="1"/>
  <c r="V2542" i="2"/>
  <c r="W2542" i="2" s="1"/>
  <c r="S2542" i="2"/>
  <c r="T2542" i="2" s="1"/>
  <c r="M2542" i="2"/>
  <c r="N2542" i="2" s="1"/>
  <c r="P2538" i="2"/>
  <c r="Q2538" i="2" s="1"/>
  <c r="V2538" i="2"/>
  <c r="W2538" i="2" s="1"/>
  <c r="S2538" i="2"/>
  <c r="T2538" i="2" s="1"/>
  <c r="M2538" i="2"/>
  <c r="N2538" i="2" s="1"/>
  <c r="P2534" i="2"/>
  <c r="Q2534" i="2" s="1"/>
  <c r="V2534" i="2"/>
  <c r="W2534" i="2" s="1"/>
  <c r="S2534" i="2"/>
  <c r="T2534" i="2" s="1"/>
  <c r="M2534" i="2"/>
  <c r="N2534" i="2" s="1"/>
  <c r="P2530" i="2"/>
  <c r="Q2530" i="2" s="1"/>
  <c r="V2530" i="2"/>
  <c r="W2530" i="2" s="1"/>
  <c r="S2530" i="2"/>
  <c r="T2530" i="2" s="1"/>
  <c r="M2530" i="2"/>
  <c r="N2530" i="2" s="1"/>
  <c r="P2526" i="2"/>
  <c r="Q2526" i="2" s="1"/>
  <c r="V2526" i="2"/>
  <c r="W2526" i="2" s="1"/>
  <c r="S2526" i="2"/>
  <c r="T2526" i="2" s="1"/>
  <c r="M2526" i="2"/>
  <c r="N2526" i="2" s="1"/>
  <c r="P2522" i="2"/>
  <c r="Q2522" i="2" s="1"/>
  <c r="V2522" i="2"/>
  <c r="W2522" i="2" s="1"/>
  <c r="S2522" i="2"/>
  <c r="T2522" i="2" s="1"/>
  <c r="M2522" i="2"/>
  <c r="N2522" i="2" s="1"/>
  <c r="P2518" i="2"/>
  <c r="Q2518" i="2" s="1"/>
  <c r="V2518" i="2"/>
  <c r="W2518" i="2" s="1"/>
  <c r="S2518" i="2"/>
  <c r="T2518" i="2" s="1"/>
  <c r="M2518" i="2"/>
  <c r="N2518" i="2" s="1"/>
  <c r="P2514" i="2"/>
  <c r="Q2514" i="2" s="1"/>
  <c r="S2514" i="2"/>
  <c r="T2514" i="2" s="1"/>
  <c r="V2514" i="2"/>
  <c r="W2514" i="2" s="1"/>
  <c r="M2514" i="2"/>
  <c r="N2514" i="2" s="1"/>
  <c r="P2510" i="2"/>
  <c r="Q2510" i="2" s="1"/>
  <c r="V2510" i="2"/>
  <c r="W2510" i="2" s="1"/>
  <c r="S2510" i="2"/>
  <c r="T2510" i="2" s="1"/>
  <c r="M2510" i="2"/>
  <c r="N2510" i="2" s="1"/>
  <c r="P2506" i="2"/>
  <c r="Q2506" i="2" s="1"/>
  <c r="V2506" i="2"/>
  <c r="W2506" i="2" s="1"/>
  <c r="S2506" i="2"/>
  <c r="T2506" i="2" s="1"/>
  <c r="M2506" i="2"/>
  <c r="N2506" i="2" s="1"/>
  <c r="P2502" i="2"/>
  <c r="Q2502" i="2" s="1"/>
  <c r="S2502" i="2"/>
  <c r="T2502" i="2" s="1"/>
  <c r="V2502" i="2"/>
  <c r="W2502" i="2" s="1"/>
  <c r="M2502" i="2"/>
  <c r="N2502" i="2" s="1"/>
  <c r="P2499" i="2"/>
  <c r="Q2499" i="2" s="1"/>
  <c r="V2499" i="2"/>
  <c r="W2499" i="2" s="1"/>
  <c r="S2499" i="2"/>
  <c r="T2499" i="2" s="1"/>
  <c r="M2499" i="2"/>
  <c r="N2499" i="2" s="1"/>
  <c r="P2495" i="2"/>
  <c r="Q2495" i="2" s="1"/>
  <c r="V2495" i="2"/>
  <c r="W2495" i="2" s="1"/>
  <c r="S2495" i="2"/>
  <c r="T2495" i="2" s="1"/>
  <c r="M2495" i="2"/>
  <c r="N2495" i="2" s="1"/>
  <c r="P2491" i="2"/>
  <c r="Q2491" i="2" s="1"/>
  <c r="S2491" i="2"/>
  <c r="T2491" i="2" s="1"/>
  <c r="V2491" i="2"/>
  <c r="W2491" i="2" s="1"/>
  <c r="M2491" i="2"/>
  <c r="N2491" i="2" s="1"/>
  <c r="P2487" i="2"/>
  <c r="Q2487" i="2" s="1"/>
  <c r="V2487" i="2"/>
  <c r="W2487" i="2" s="1"/>
  <c r="S2487" i="2"/>
  <c r="T2487" i="2" s="1"/>
  <c r="M2487" i="2"/>
  <c r="N2487" i="2" s="1"/>
  <c r="P2483" i="2"/>
  <c r="Q2483" i="2" s="1"/>
  <c r="S2483" i="2"/>
  <c r="T2483" i="2" s="1"/>
  <c r="V2483" i="2"/>
  <c r="W2483" i="2" s="1"/>
  <c r="M2483" i="2"/>
  <c r="N2483" i="2" s="1"/>
  <c r="P2480" i="2"/>
  <c r="Q2480" i="2" s="1"/>
  <c r="V2480" i="2"/>
  <c r="W2480" i="2" s="1"/>
  <c r="S2480" i="2"/>
  <c r="T2480" i="2" s="1"/>
  <c r="M2480" i="2"/>
  <c r="N2480" i="2" s="1"/>
  <c r="P2476" i="2"/>
  <c r="Q2476" i="2" s="1"/>
  <c r="V2476" i="2"/>
  <c r="W2476" i="2" s="1"/>
  <c r="S2476" i="2"/>
  <c r="T2476" i="2" s="1"/>
  <c r="M2476" i="2"/>
  <c r="N2476" i="2" s="1"/>
  <c r="P2472" i="2"/>
  <c r="Q2472" i="2" s="1"/>
  <c r="V2472" i="2"/>
  <c r="W2472" i="2" s="1"/>
  <c r="S2472" i="2"/>
  <c r="T2472" i="2" s="1"/>
  <c r="M2472" i="2"/>
  <c r="N2472" i="2" s="1"/>
  <c r="P2468" i="2"/>
  <c r="Q2468" i="2" s="1"/>
  <c r="V2468" i="2"/>
  <c r="W2468" i="2" s="1"/>
  <c r="S2468" i="2"/>
  <c r="T2468" i="2" s="1"/>
  <c r="M2468" i="2"/>
  <c r="N2468" i="2" s="1"/>
  <c r="P2464" i="2"/>
  <c r="Q2464" i="2" s="1"/>
  <c r="S2464" i="2"/>
  <c r="T2464" i="2" s="1"/>
  <c r="V2464" i="2"/>
  <c r="W2464" i="2" s="1"/>
  <c r="M2464" i="2"/>
  <c r="N2464" i="2" s="1"/>
  <c r="P2460" i="2"/>
  <c r="Q2460" i="2" s="1"/>
  <c r="V2460" i="2"/>
  <c r="W2460" i="2" s="1"/>
  <c r="S2460" i="2"/>
  <c r="T2460" i="2" s="1"/>
  <c r="M2460" i="2"/>
  <c r="N2460" i="2" s="1"/>
  <c r="P2456" i="2"/>
  <c r="Q2456" i="2" s="1"/>
  <c r="V2456" i="2"/>
  <c r="W2456" i="2" s="1"/>
  <c r="S2456" i="2"/>
  <c r="T2456" i="2" s="1"/>
  <c r="M2456" i="2"/>
  <c r="N2456" i="2" s="1"/>
  <c r="P2452" i="2"/>
  <c r="Q2452" i="2" s="1"/>
  <c r="V2452" i="2"/>
  <c r="W2452" i="2" s="1"/>
  <c r="S2452" i="2"/>
  <c r="T2452" i="2" s="1"/>
  <c r="M2452" i="2"/>
  <c r="N2452" i="2" s="1"/>
  <c r="P2448" i="2"/>
  <c r="Q2448" i="2" s="1"/>
  <c r="S2448" i="2"/>
  <c r="T2448" i="2" s="1"/>
  <c r="V2448" i="2"/>
  <c r="W2448" i="2" s="1"/>
  <c r="M2448" i="2"/>
  <c r="N2448" i="2" s="1"/>
  <c r="P2444" i="2"/>
  <c r="Q2444" i="2" s="1"/>
  <c r="S2444" i="2"/>
  <c r="T2444" i="2" s="1"/>
  <c r="V2444" i="2"/>
  <c r="W2444" i="2" s="1"/>
  <c r="M2444" i="2"/>
  <c r="N2444" i="2" s="1"/>
  <c r="P2437" i="2"/>
  <c r="Q2437" i="2" s="1"/>
  <c r="S2437" i="2"/>
  <c r="T2437" i="2" s="1"/>
  <c r="V2437" i="2"/>
  <c r="W2437" i="2" s="1"/>
  <c r="M2437" i="2"/>
  <c r="N2437" i="2" s="1"/>
  <c r="P2430" i="2"/>
  <c r="Q2430" i="2" s="1"/>
  <c r="V2430" i="2"/>
  <c r="W2430" i="2" s="1"/>
  <c r="S2430" i="2"/>
  <c r="T2430" i="2" s="1"/>
  <c r="M2430" i="2"/>
  <c r="N2430" i="2" s="1"/>
  <c r="P2426" i="2"/>
  <c r="Q2426" i="2" s="1"/>
  <c r="V2426" i="2"/>
  <c r="W2426" i="2" s="1"/>
  <c r="S2426" i="2"/>
  <c r="T2426" i="2" s="1"/>
  <c r="M2426" i="2"/>
  <c r="N2426" i="2" s="1"/>
  <c r="P2422" i="2"/>
  <c r="Q2422" i="2" s="1"/>
  <c r="V2422" i="2"/>
  <c r="W2422" i="2" s="1"/>
  <c r="S2422" i="2"/>
  <c r="T2422" i="2" s="1"/>
  <c r="M2422" i="2"/>
  <c r="N2422" i="2" s="1"/>
  <c r="P2418" i="2"/>
  <c r="Q2418" i="2" s="1"/>
  <c r="V2418" i="2"/>
  <c r="W2418" i="2" s="1"/>
  <c r="S2418" i="2"/>
  <c r="T2418" i="2" s="1"/>
  <c r="M2418" i="2"/>
  <c r="N2418" i="2" s="1"/>
  <c r="P2414" i="2"/>
  <c r="Q2414" i="2" s="1"/>
  <c r="V2414" i="2"/>
  <c r="W2414" i="2" s="1"/>
  <c r="S2414" i="2"/>
  <c r="T2414" i="2" s="1"/>
  <c r="M2414" i="2"/>
  <c r="N2414" i="2" s="1"/>
  <c r="P2410" i="2"/>
  <c r="Q2410" i="2" s="1"/>
  <c r="V2410" i="2"/>
  <c r="W2410" i="2" s="1"/>
  <c r="S2410" i="2"/>
  <c r="T2410" i="2" s="1"/>
  <c r="M2410" i="2"/>
  <c r="N2410" i="2" s="1"/>
  <c r="P2406" i="2"/>
  <c r="Q2406" i="2" s="1"/>
  <c r="S2406" i="2"/>
  <c r="T2406" i="2" s="1"/>
  <c r="V2406" i="2"/>
  <c r="W2406" i="2" s="1"/>
  <c r="M2406" i="2"/>
  <c r="N2406" i="2" s="1"/>
  <c r="P2402" i="2"/>
  <c r="Q2402" i="2" s="1"/>
  <c r="S2402" i="2"/>
  <c r="T2402" i="2" s="1"/>
  <c r="V2402" i="2"/>
  <c r="W2402" i="2" s="1"/>
  <c r="M2402" i="2"/>
  <c r="N2402" i="2" s="1"/>
  <c r="P2398" i="2"/>
  <c r="Q2398" i="2" s="1"/>
  <c r="V2398" i="2"/>
  <c r="W2398" i="2" s="1"/>
  <c r="S2398" i="2"/>
  <c r="T2398" i="2" s="1"/>
  <c r="M2398" i="2"/>
  <c r="N2398" i="2" s="1"/>
  <c r="P2394" i="2"/>
  <c r="Q2394" i="2" s="1"/>
  <c r="V2394" i="2"/>
  <c r="W2394" i="2" s="1"/>
  <c r="S2394" i="2"/>
  <c r="T2394" i="2" s="1"/>
  <c r="M2394" i="2"/>
  <c r="N2394" i="2" s="1"/>
  <c r="P2390" i="2"/>
  <c r="Q2390" i="2" s="1"/>
  <c r="V2390" i="2"/>
  <c r="W2390" i="2" s="1"/>
  <c r="S2390" i="2"/>
  <c r="T2390" i="2" s="1"/>
  <c r="M2390" i="2"/>
  <c r="N2390" i="2" s="1"/>
  <c r="P2386" i="2"/>
  <c r="Q2386" i="2" s="1"/>
  <c r="V2386" i="2"/>
  <c r="W2386" i="2" s="1"/>
  <c r="S2386" i="2"/>
  <c r="T2386" i="2" s="1"/>
  <c r="M2386" i="2"/>
  <c r="N2386" i="2" s="1"/>
  <c r="P2382" i="2"/>
  <c r="Q2382" i="2" s="1"/>
  <c r="S2382" i="2"/>
  <c r="T2382" i="2" s="1"/>
  <c r="V2382" i="2"/>
  <c r="W2382" i="2" s="1"/>
  <c r="M2382" i="2"/>
  <c r="N2382" i="2" s="1"/>
  <c r="P2378" i="2"/>
  <c r="Q2378" i="2" s="1"/>
  <c r="V2378" i="2"/>
  <c r="W2378" i="2" s="1"/>
  <c r="S2378" i="2"/>
  <c r="T2378" i="2" s="1"/>
  <c r="M2378" i="2"/>
  <c r="N2378" i="2" s="1"/>
  <c r="P2375" i="2"/>
  <c r="Q2375" i="2" s="1"/>
  <c r="V2375" i="2"/>
  <c r="W2375" i="2" s="1"/>
  <c r="S2375" i="2"/>
  <c r="T2375" i="2" s="1"/>
  <c r="M2375" i="2"/>
  <c r="N2375" i="2" s="1"/>
  <c r="P2371" i="2"/>
  <c r="Q2371" i="2" s="1"/>
  <c r="V2371" i="2"/>
  <c r="W2371" i="2" s="1"/>
  <c r="S2371" i="2"/>
  <c r="T2371" i="2" s="1"/>
  <c r="M2371" i="2"/>
  <c r="N2371" i="2" s="1"/>
  <c r="P2367" i="2"/>
  <c r="Q2367" i="2" s="1"/>
  <c r="S2367" i="2"/>
  <c r="T2367" i="2" s="1"/>
  <c r="V2367" i="2"/>
  <c r="W2367" i="2" s="1"/>
  <c r="M2367" i="2"/>
  <c r="N2367" i="2" s="1"/>
  <c r="P2363" i="2"/>
  <c r="Q2363" i="2" s="1"/>
  <c r="S2363" i="2"/>
  <c r="T2363" i="2" s="1"/>
  <c r="V2363" i="2"/>
  <c r="W2363" i="2" s="1"/>
  <c r="M2363" i="2"/>
  <c r="N2363" i="2" s="1"/>
  <c r="P2359" i="2"/>
  <c r="Q2359" i="2" s="1"/>
  <c r="V2359" i="2"/>
  <c r="W2359" i="2" s="1"/>
  <c r="S2359" i="2"/>
  <c r="T2359" i="2" s="1"/>
  <c r="M2359" i="2"/>
  <c r="N2359" i="2" s="1"/>
  <c r="P2355" i="2"/>
  <c r="Q2355" i="2" s="1"/>
  <c r="S2355" i="2"/>
  <c r="T2355" i="2" s="1"/>
  <c r="V2355" i="2"/>
  <c r="W2355" i="2" s="1"/>
  <c r="M2355" i="2"/>
  <c r="N2355" i="2" s="1"/>
  <c r="P2352" i="2"/>
  <c r="Q2352" i="2" s="1"/>
  <c r="V2352" i="2"/>
  <c r="W2352" i="2" s="1"/>
  <c r="S2352" i="2"/>
  <c r="T2352" i="2" s="1"/>
  <c r="M2352" i="2"/>
  <c r="N2352" i="2" s="1"/>
  <c r="P2348" i="2"/>
  <c r="Q2348" i="2" s="1"/>
  <c r="S2348" i="2"/>
  <c r="T2348" i="2" s="1"/>
  <c r="V2348" i="2"/>
  <c r="W2348" i="2" s="1"/>
  <c r="M2348" i="2"/>
  <c r="N2348" i="2" s="1"/>
  <c r="P2344" i="2"/>
  <c r="Q2344" i="2" s="1"/>
  <c r="V2344" i="2"/>
  <c r="W2344" i="2" s="1"/>
  <c r="S2344" i="2"/>
  <c r="T2344" i="2" s="1"/>
  <c r="M2344" i="2"/>
  <c r="N2344" i="2" s="1"/>
  <c r="P2336" i="2"/>
  <c r="Q2336" i="2" s="1"/>
  <c r="V2336" i="2"/>
  <c r="W2336" i="2" s="1"/>
  <c r="S2336" i="2"/>
  <c r="T2336" i="2" s="1"/>
  <c r="M2336" i="2"/>
  <c r="N2336" i="2" s="1"/>
  <c r="P2332" i="2"/>
  <c r="Q2332" i="2" s="1"/>
  <c r="V2332" i="2"/>
  <c r="W2332" i="2" s="1"/>
  <c r="S2332" i="2"/>
  <c r="T2332" i="2" s="1"/>
  <c r="M2332" i="2"/>
  <c r="N2332" i="2" s="1"/>
  <c r="P2328" i="2"/>
  <c r="Q2328" i="2" s="1"/>
  <c r="V2328" i="2"/>
  <c r="W2328" i="2" s="1"/>
  <c r="S2328" i="2"/>
  <c r="T2328" i="2" s="1"/>
  <c r="M2328" i="2"/>
  <c r="N2328" i="2" s="1"/>
  <c r="P2320" i="2"/>
  <c r="Q2320" i="2" s="1"/>
  <c r="V2320" i="2"/>
  <c r="W2320" i="2" s="1"/>
  <c r="S2320" i="2"/>
  <c r="T2320" i="2" s="1"/>
  <c r="M2320" i="2"/>
  <c r="N2320" i="2" s="1"/>
  <c r="P2316" i="2"/>
  <c r="Q2316" i="2" s="1"/>
  <c r="V2316" i="2"/>
  <c r="W2316" i="2" s="1"/>
  <c r="S2316" i="2"/>
  <c r="T2316" i="2" s="1"/>
  <c r="M2316" i="2"/>
  <c r="N2316" i="2" s="1"/>
  <c r="P2312" i="2"/>
  <c r="Q2312" i="2" s="1"/>
  <c r="V2312" i="2"/>
  <c r="W2312" i="2" s="1"/>
  <c r="S2312" i="2"/>
  <c r="T2312" i="2" s="1"/>
  <c r="M2312" i="2"/>
  <c r="N2312" i="2" s="1"/>
  <c r="P2308" i="2"/>
  <c r="Q2308" i="2" s="1"/>
  <c r="V2308" i="2"/>
  <c r="W2308" i="2" s="1"/>
  <c r="S2308" i="2"/>
  <c r="T2308" i="2" s="1"/>
  <c r="M2308" i="2"/>
  <c r="N2308" i="2" s="1"/>
  <c r="P2301" i="2"/>
  <c r="Q2301" i="2" s="1"/>
  <c r="S2301" i="2"/>
  <c r="T2301" i="2" s="1"/>
  <c r="V2301" i="2"/>
  <c r="W2301" i="2" s="1"/>
  <c r="M2301" i="2"/>
  <c r="N2301" i="2" s="1"/>
  <c r="P2297" i="2"/>
  <c r="Q2297" i="2" s="1"/>
  <c r="V2297" i="2"/>
  <c r="W2297" i="2" s="1"/>
  <c r="S2297" i="2"/>
  <c r="T2297" i="2" s="1"/>
  <c r="M2297" i="2"/>
  <c r="N2297" i="2" s="1"/>
  <c r="P2293" i="2"/>
  <c r="Q2293" i="2" s="1"/>
  <c r="V2293" i="2"/>
  <c r="W2293" i="2" s="1"/>
  <c r="M2293" i="2"/>
  <c r="N2293" i="2" s="1"/>
  <c r="S2293" i="2"/>
  <c r="T2293" i="2" s="1"/>
  <c r="P2285" i="2"/>
  <c r="Q2285" i="2" s="1"/>
  <c r="S2285" i="2"/>
  <c r="T2285" i="2" s="1"/>
  <c r="V2285" i="2"/>
  <c r="W2285" i="2" s="1"/>
  <c r="M2285" i="2"/>
  <c r="N2285" i="2" s="1"/>
  <c r="P2281" i="2"/>
  <c r="Q2281" i="2" s="1"/>
  <c r="V2281" i="2"/>
  <c r="W2281" i="2" s="1"/>
  <c r="S2281" i="2"/>
  <c r="T2281" i="2" s="1"/>
  <c r="M2281" i="2"/>
  <c r="N2281" i="2" s="1"/>
  <c r="P2277" i="2"/>
  <c r="Q2277" i="2" s="1"/>
  <c r="S2277" i="2"/>
  <c r="T2277" i="2" s="1"/>
  <c r="V2277" i="2"/>
  <c r="W2277" i="2" s="1"/>
  <c r="M2277" i="2"/>
  <c r="N2277" i="2" s="1"/>
  <c r="P2273" i="2"/>
  <c r="Q2273" i="2" s="1"/>
  <c r="V2273" i="2"/>
  <c r="W2273" i="2" s="1"/>
  <c r="S2273" i="2"/>
  <c r="T2273" i="2" s="1"/>
  <c r="M2273" i="2"/>
  <c r="N2273" i="2" s="1"/>
  <c r="P2269" i="2"/>
  <c r="Q2269" i="2" s="1"/>
  <c r="V2269" i="2"/>
  <c r="W2269" i="2" s="1"/>
  <c r="S2269" i="2"/>
  <c r="T2269" i="2" s="1"/>
  <c r="M2269" i="2"/>
  <c r="N2269" i="2" s="1"/>
  <c r="P2265" i="2"/>
  <c r="Q2265" i="2" s="1"/>
  <c r="V2265" i="2"/>
  <c r="W2265" i="2" s="1"/>
  <c r="S2265" i="2"/>
  <c r="T2265" i="2" s="1"/>
  <c r="M2265" i="2"/>
  <c r="N2265" i="2" s="1"/>
  <c r="P2261" i="2"/>
  <c r="Q2261" i="2" s="1"/>
  <c r="V2261" i="2"/>
  <c r="W2261" i="2" s="1"/>
  <c r="S2261" i="2"/>
  <c r="T2261" i="2" s="1"/>
  <c r="M2261" i="2"/>
  <c r="N2261" i="2" s="1"/>
  <c r="P2257" i="2"/>
  <c r="Q2257" i="2" s="1"/>
  <c r="S2257" i="2"/>
  <c r="T2257" i="2" s="1"/>
  <c r="V2257" i="2"/>
  <c r="W2257" i="2" s="1"/>
  <c r="M2257" i="2"/>
  <c r="N2257" i="2" s="1"/>
  <c r="P2253" i="2"/>
  <c r="Q2253" i="2" s="1"/>
  <c r="S2253" i="2"/>
  <c r="T2253" i="2" s="1"/>
  <c r="M2253" i="2"/>
  <c r="N2253" i="2" s="1"/>
  <c r="V2253" i="2"/>
  <c r="W2253" i="2" s="1"/>
  <c r="P2249" i="2"/>
  <c r="Q2249" i="2" s="1"/>
  <c r="S2249" i="2"/>
  <c r="T2249" i="2" s="1"/>
  <c r="V2249" i="2"/>
  <c r="W2249" i="2" s="1"/>
  <c r="M2249" i="2"/>
  <c r="N2249" i="2" s="1"/>
  <c r="P2245" i="2"/>
  <c r="Q2245" i="2" s="1"/>
  <c r="S2245" i="2"/>
  <c r="T2245" i="2" s="1"/>
  <c r="V2245" i="2"/>
  <c r="W2245" i="2" s="1"/>
  <c r="M2245" i="2"/>
  <c r="N2245" i="2" s="1"/>
  <c r="P2241" i="2"/>
  <c r="Q2241" i="2" s="1"/>
  <c r="S2241" i="2"/>
  <c r="T2241" i="2" s="1"/>
  <c r="V2241" i="2"/>
  <c r="W2241" i="2" s="1"/>
  <c r="M2241" i="2"/>
  <c r="N2241" i="2" s="1"/>
  <c r="P2237" i="2"/>
  <c r="Q2237" i="2" s="1"/>
  <c r="S2237" i="2"/>
  <c r="T2237" i="2" s="1"/>
  <c r="V2237" i="2"/>
  <c r="W2237" i="2" s="1"/>
  <c r="M2237" i="2"/>
  <c r="N2237" i="2" s="1"/>
  <c r="P2233" i="2"/>
  <c r="Q2233" i="2" s="1"/>
  <c r="V2233" i="2"/>
  <c r="W2233" i="2" s="1"/>
  <c r="S2233" i="2"/>
  <c r="T2233" i="2" s="1"/>
  <c r="M2233" i="2"/>
  <c r="N2233" i="2" s="1"/>
  <c r="P2229" i="2"/>
  <c r="Q2229" i="2" s="1"/>
  <c r="V2229" i="2"/>
  <c r="W2229" i="2" s="1"/>
  <c r="S2229" i="2"/>
  <c r="T2229" i="2" s="1"/>
  <c r="M2229" i="2"/>
  <c r="N2229" i="2" s="1"/>
  <c r="P2222" i="2"/>
  <c r="Q2222" i="2" s="1"/>
  <c r="S2222" i="2"/>
  <c r="T2222" i="2" s="1"/>
  <c r="V2222" i="2"/>
  <c r="W2222" i="2" s="1"/>
  <c r="M2222" i="2"/>
  <c r="N2222" i="2" s="1"/>
  <c r="P2218" i="2"/>
  <c r="Q2218" i="2" s="1"/>
  <c r="S2218" i="2"/>
  <c r="T2218" i="2" s="1"/>
  <c r="V2218" i="2"/>
  <c r="W2218" i="2" s="1"/>
  <c r="M2218" i="2"/>
  <c r="N2218" i="2" s="1"/>
  <c r="P2214" i="2"/>
  <c r="Q2214" i="2" s="1"/>
  <c r="V2214" i="2"/>
  <c r="W2214" i="2" s="1"/>
  <c r="S2214" i="2"/>
  <c r="T2214" i="2" s="1"/>
  <c r="M2214" i="2"/>
  <c r="N2214" i="2" s="1"/>
  <c r="P2210" i="2"/>
  <c r="Q2210" i="2" s="1"/>
  <c r="S2210" i="2"/>
  <c r="T2210" i="2" s="1"/>
  <c r="V2210" i="2"/>
  <c r="W2210" i="2" s="1"/>
  <c r="M2210" i="2"/>
  <c r="N2210" i="2" s="1"/>
  <c r="P2206" i="2"/>
  <c r="Q2206" i="2" s="1"/>
  <c r="S2206" i="2"/>
  <c r="T2206" i="2" s="1"/>
  <c r="M2206" i="2"/>
  <c r="N2206" i="2" s="1"/>
  <c r="V2206" i="2"/>
  <c r="W2206" i="2" s="1"/>
  <c r="P2202" i="2"/>
  <c r="Q2202" i="2" s="1"/>
  <c r="V2202" i="2"/>
  <c r="W2202" i="2" s="1"/>
  <c r="S2202" i="2"/>
  <c r="T2202" i="2" s="1"/>
  <c r="M2202" i="2"/>
  <c r="N2202" i="2" s="1"/>
  <c r="P2198" i="2"/>
  <c r="Q2198" i="2" s="1"/>
  <c r="S2198" i="2"/>
  <c r="T2198" i="2" s="1"/>
  <c r="V2198" i="2"/>
  <c r="W2198" i="2" s="1"/>
  <c r="M2198" i="2"/>
  <c r="N2198" i="2" s="1"/>
  <c r="P2194" i="2"/>
  <c r="Q2194" i="2" s="1"/>
  <c r="S2194" i="2"/>
  <c r="T2194" i="2" s="1"/>
  <c r="V2194" i="2"/>
  <c r="W2194" i="2" s="1"/>
  <c r="M2194" i="2"/>
  <c r="N2194" i="2" s="1"/>
  <c r="P2190" i="2"/>
  <c r="Q2190" i="2" s="1"/>
  <c r="S2190" i="2"/>
  <c r="T2190" i="2" s="1"/>
  <c r="V2190" i="2"/>
  <c r="W2190" i="2" s="1"/>
  <c r="M2190" i="2"/>
  <c r="N2190" i="2" s="1"/>
  <c r="P2186" i="2"/>
  <c r="Q2186" i="2" s="1"/>
  <c r="S2186" i="2"/>
  <c r="T2186" i="2" s="1"/>
  <c r="V2186" i="2"/>
  <c r="W2186" i="2" s="1"/>
  <c r="M2186" i="2"/>
  <c r="N2186" i="2" s="1"/>
  <c r="P2182" i="2"/>
  <c r="Q2182" i="2" s="1"/>
  <c r="V2182" i="2"/>
  <c r="W2182" i="2" s="1"/>
  <c r="S2182" i="2"/>
  <c r="T2182" i="2" s="1"/>
  <c r="M2182" i="2"/>
  <c r="N2182" i="2" s="1"/>
  <c r="P2178" i="2"/>
  <c r="Q2178" i="2" s="1"/>
  <c r="V2178" i="2"/>
  <c r="W2178" i="2" s="1"/>
  <c r="S2178" i="2"/>
  <c r="T2178" i="2" s="1"/>
  <c r="M2178" i="2"/>
  <c r="N2178" i="2" s="1"/>
  <c r="P2174" i="2"/>
  <c r="Q2174" i="2" s="1"/>
  <c r="S2174" i="2"/>
  <c r="T2174" i="2" s="1"/>
  <c r="V2174" i="2"/>
  <c r="W2174" i="2" s="1"/>
  <c r="M2174" i="2"/>
  <c r="N2174" i="2" s="1"/>
  <c r="P2170" i="2"/>
  <c r="Q2170" i="2" s="1"/>
  <c r="V2170" i="2"/>
  <c r="W2170" i="2" s="1"/>
  <c r="M2170" i="2"/>
  <c r="N2170" i="2" s="1"/>
  <c r="S2170" i="2"/>
  <c r="T2170" i="2" s="1"/>
  <c r="P2166" i="2"/>
  <c r="Q2166" i="2" s="1"/>
  <c r="V2166" i="2"/>
  <c r="W2166" i="2" s="1"/>
  <c r="S2166" i="2"/>
  <c r="T2166" i="2" s="1"/>
  <c r="M2166" i="2"/>
  <c r="N2166" i="2" s="1"/>
  <c r="P2162" i="2"/>
  <c r="Q2162" i="2" s="1"/>
  <c r="V2162" i="2"/>
  <c r="W2162" i="2" s="1"/>
  <c r="S2162" i="2"/>
  <c r="T2162" i="2" s="1"/>
  <c r="M2162" i="2"/>
  <c r="N2162" i="2" s="1"/>
  <c r="P2158" i="2"/>
  <c r="Q2158" i="2" s="1"/>
  <c r="V2158" i="2"/>
  <c r="W2158" i="2" s="1"/>
  <c r="S2158" i="2"/>
  <c r="T2158" i="2" s="1"/>
  <c r="M2158" i="2"/>
  <c r="N2158" i="2" s="1"/>
  <c r="P2154" i="2"/>
  <c r="Q2154" i="2" s="1"/>
  <c r="V2154" i="2"/>
  <c r="W2154" i="2" s="1"/>
  <c r="S2154" i="2"/>
  <c r="T2154" i="2" s="1"/>
  <c r="M2154" i="2"/>
  <c r="N2154" i="2" s="1"/>
  <c r="P2150" i="2"/>
  <c r="Q2150" i="2" s="1"/>
  <c r="S2150" i="2"/>
  <c r="T2150" i="2" s="1"/>
  <c r="V2150" i="2"/>
  <c r="W2150" i="2" s="1"/>
  <c r="M2150" i="2"/>
  <c r="N2150" i="2" s="1"/>
  <c r="P2146" i="2"/>
  <c r="Q2146" i="2" s="1"/>
  <c r="V2146" i="2"/>
  <c r="W2146" i="2" s="1"/>
  <c r="S2146" i="2"/>
  <c r="T2146" i="2" s="1"/>
  <c r="M2146" i="2"/>
  <c r="N2146" i="2" s="1"/>
  <c r="P2142" i="2"/>
  <c r="Q2142" i="2" s="1"/>
  <c r="V2142" i="2"/>
  <c r="W2142" i="2" s="1"/>
  <c r="S2142" i="2"/>
  <c r="T2142" i="2" s="1"/>
  <c r="M2142" i="2"/>
  <c r="N2142" i="2" s="1"/>
  <c r="P2139" i="2"/>
  <c r="Q2139" i="2" s="1"/>
  <c r="V2139" i="2"/>
  <c r="W2139" i="2" s="1"/>
  <c r="S2139" i="2"/>
  <c r="T2139" i="2" s="1"/>
  <c r="M2139" i="2"/>
  <c r="N2139" i="2" s="1"/>
  <c r="P2135" i="2"/>
  <c r="Q2135" i="2" s="1"/>
  <c r="S2135" i="2"/>
  <c r="T2135" i="2" s="1"/>
  <c r="V2135" i="2"/>
  <c r="W2135" i="2" s="1"/>
  <c r="M2135" i="2"/>
  <c r="N2135" i="2" s="1"/>
  <c r="P2131" i="2"/>
  <c r="Q2131" i="2" s="1"/>
  <c r="V2131" i="2"/>
  <c r="W2131" i="2" s="1"/>
  <c r="S2131" i="2"/>
  <c r="T2131" i="2" s="1"/>
  <c r="M2131" i="2"/>
  <c r="N2131" i="2" s="1"/>
  <c r="P2127" i="2"/>
  <c r="Q2127" i="2" s="1"/>
  <c r="V2127" i="2"/>
  <c r="W2127" i="2" s="1"/>
  <c r="S2127" i="2"/>
  <c r="T2127" i="2" s="1"/>
  <c r="M2127" i="2"/>
  <c r="N2127" i="2" s="1"/>
  <c r="P2123" i="2"/>
  <c r="Q2123" i="2" s="1"/>
  <c r="V2123" i="2"/>
  <c r="W2123" i="2" s="1"/>
  <c r="S2123" i="2"/>
  <c r="T2123" i="2" s="1"/>
  <c r="M2123" i="2"/>
  <c r="N2123" i="2" s="1"/>
  <c r="P2119" i="2"/>
  <c r="Q2119" i="2" s="1"/>
  <c r="V2119" i="2"/>
  <c r="W2119" i="2" s="1"/>
  <c r="S2119" i="2"/>
  <c r="T2119" i="2" s="1"/>
  <c r="M2119" i="2"/>
  <c r="N2119" i="2" s="1"/>
  <c r="P2111" i="2"/>
  <c r="Q2111" i="2" s="1"/>
  <c r="V2111" i="2"/>
  <c r="W2111" i="2" s="1"/>
  <c r="S2111" i="2"/>
  <c r="T2111" i="2" s="1"/>
  <c r="M2111" i="2"/>
  <c r="N2111" i="2" s="1"/>
  <c r="P2108" i="2"/>
  <c r="Q2108" i="2" s="1"/>
  <c r="V2108" i="2"/>
  <c r="W2108" i="2" s="1"/>
  <c r="S2108" i="2"/>
  <c r="T2108" i="2" s="1"/>
  <c r="M2108" i="2"/>
  <c r="N2108" i="2" s="1"/>
  <c r="P2104" i="2"/>
  <c r="Q2104" i="2" s="1"/>
  <c r="V2104" i="2"/>
  <c r="W2104" i="2" s="1"/>
  <c r="S2104" i="2"/>
  <c r="T2104" i="2" s="1"/>
  <c r="M2104" i="2"/>
  <c r="N2104" i="2" s="1"/>
  <c r="P2100" i="2"/>
  <c r="Q2100" i="2" s="1"/>
  <c r="V2100" i="2"/>
  <c r="W2100" i="2" s="1"/>
  <c r="S2100" i="2"/>
  <c r="T2100" i="2" s="1"/>
  <c r="M2100" i="2"/>
  <c r="N2100" i="2" s="1"/>
  <c r="P2096" i="2"/>
  <c r="Q2096" i="2" s="1"/>
  <c r="S2096" i="2"/>
  <c r="T2096" i="2" s="1"/>
  <c r="V2096" i="2"/>
  <c r="W2096" i="2" s="1"/>
  <c r="M2096" i="2"/>
  <c r="N2096" i="2" s="1"/>
  <c r="P2092" i="2"/>
  <c r="Q2092" i="2" s="1"/>
  <c r="V2092" i="2"/>
  <c r="W2092" i="2" s="1"/>
  <c r="S2092" i="2"/>
  <c r="T2092" i="2" s="1"/>
  <c r="M2092" i="2"/>
  <c r="N2092" i="2" s="1"/>
  <c r="P2088" i="2"/>
  <c r="Q2088" i="2" s="1"/>
  <c r="V2088" i="2"/>
  <c r="W2088" i="2" s="1"/>
  <c r="S2088" i="2"/>
  <c r="T2088" i="2" s="1"/>
  <c r="M2088" i="2"/>
  <c r="N2088" i="2" s="1"/>
  <c r="P2084" i="2"/>
  <c r="Q2084" i="2" s="1"/>
  <c r="V2084" i="2"/>
  <c r="W2084" i="2" s="1"/>
  <c r="S2084" i="2"/>
  <c r="T2084" i="2" s="1"/>
  <c r="M2084" i="2"/>
  <c r="N2084" i="2" s="1"/>
  <c r="P2080" i="2"/>
  <c r="Q2080" i="2" s="1"/>
  <c r="V2080" i="2"/>
  <c r="W2080" i="2" s="1"/>
  <c r="S2080" i="2"/>
  <c r="T2080" i="2" s="1"/>
  <c r="M2080" i="2"/>
  <c r="N2080" i="2" s="1"/>
  <c r="P2076" i="2"/>
  <c r="Q2076" i="2" s="1"/>
  <c r="S2076" i="2"/>
  <c r="T2076" i="2" s="1"/>
  <c r="V2076" i="2"/>
  <c r="W2076" i="2" s="1"/>
  <c r="M2076" i="2"/>
  <c r="N2076" i="2" s="1"/>
  <c r="P2072" i="2"/>
  <c r="Q2072" i="2" s="1"/>
  <c r="V2072" i="2"/>
  <c r="W2072" i="2" s="1"/>
  <c r="M2072" i="2"/>
  <c r="N2072" i="2" s="1"/>
  <c r="S2072" i="2"/>
  <c r="T2072" i="2" s="1"/>
  <c r="P2068" i="2"/>
  <c r="Q2068" i="2" s="1"/>
  <c r="V2068" i="2"/>
  <c r="W2068" i="2" s="1"/>
  <c r="M2068" i="2"/>
  <c r="N2068" i="2" s="1"/>
  <c r="S2068" i="2"/>
  <c r="T2068" i="2" s="1"/>
  <c r="P2064" i="2"/>
  <c r="Q2064" i="2" s="1"/>
  <c r="S2064" i="2"/>
  <c r="T2064" i="2" s="1"/>
  <c r="V2064" i="2"/>
  <c r="W2064" i="2" s="1"/>
  <c r="M2064" i="2"/>
  <c r="N2064" i="2" s="1"/>
  <c r="P2060" i="2"/>
  <c r="Q2060" i="2" s="1"/>
  <c r="S2060" i="2"/>
  <c r="T2060" i="2" s="1"/>
  <c r="V2060" i="2"/>
  <c r="W2060" i="2" s="1"/>
  <c r="M2060" i="2"/>
  <c r="N2060" i="2" s="1"/>
  <c r="P2056" i="2"/>
  <c r="Q2056" i="2" s="1"/>
  <c r="S2056" i="2"/>
  <c r="T2056" i="2" s="1"/>
  <c r="V2056" i="2"/>
  <c r="W2056" i="2" s="1"/>
  <c r="M2056" i="2"/>
  <c r="N2056" i="2" s="1"/>
  <c r="P2052" i="2"/>
  <c r="Q2052" i="2" s="1"/>
  <c r="V2052" i="2"/>
  <c r="W2052" i="2" s="1"/>
  <c r="S2052" i="2"/>
  <c r="T2052" i="2" s="1"/>
  <c r="M2052" i="2"/>
  <c r="N2052" i="2" s="1"/>
  <c r="P2048" i="2"/>
  <c r="Q2048" i="2" s="1"/>
  <c r="V2048" i="2"/>
  <c r="W2048" i="2" s="1"/>
  <c r="S2048" i="2"/>
  <c r="T2048" i="2" s="1"/>
  <c r="M2048" i="2"/>
  <c r="N2048" i="2" s="1"/>
  <c r="P2044" i="2"/>
  <c r="Q2044" i="2" s="1"/>
  <c r="V2044" i="2"/>
  <c r="W2044" i="2" s="1"/>
  <c r="S2044" i="2"/>
  <c r="T2044" i="2" s="1"/>
  <c r="M2044" i="2"/>
  <c r="N2044" i="2" s="1"/>
  <c r="P2040" i="2"/>
  <c r="Q2040" i="2" s="1"/>
  <c r="V2040" i="2"/>
  <c r="W2040" i="2" s="1"/>
  <c r="S2040" i="2"/>
  <c r="T2040" i="2" s="1"/>
  <c r="M2040" i="2"/>
  <c r="N2040" i="2" s="1"/>
  <c r="P2036" i="2"/>
  <c r="Q2036" i="2" s="1"/>
  <c r="S2036" i="2"/>
  <c r="T2036" i="2" s="1"/>
  <c r="V2036" i="2"/>
  <c r="W2036" i="2" s="1"/>
  <c r="M2036" i="2"/>
  <c r="N2036" i="2" s="1"/>
  <c r="P2033" i="2"/>
  <c r="Q2033" i="2" s="1"/>
  <c r="S2033" i="2"/>
  <c r="T2033" i="2" s="1"/>
  <c r="V2033" i="2"/>
  <c r="W2033" i="2" s="1"/>
  <c r="M2033" i="2"/>
  <c r="N2033" i="2" s="1"/>
  <c r="P2029" i="2"/>
  <c r="Q2029" i="2" s="1"/>
  <c r="V2029" i="2"/>
  <c r="W2029" i="2" s="1"/>
  <c r="S2029" i="2"/>
  <c r="T2029" i="2" s="1"/>
  <c r="M2029" i="2"/>
  <c r="N2029" i="2" s="1"/>
  <c r="P2025" i="2"/>
  <c r="Q2025" i="2" s="1"/>
  <c r="V2025" i="2"/>
  <c r="W2025" i="2" s="1"/>
  <c r="S2025" i="2"/>
  <c r="T2025" i="2" s="1"/>
  <c r="M2025" i="2"/>
  <c r="N2025" i="2" s="1"/>
  <c r="P2021" i="2"/>
  <c r="Q2021" i="2" s="1"/>
  <c r="S2021" i="2"/>
  <c r="T2021" i="2" s="1"/>
  <c r="V2021" i="2"/>
  <c r="W2021" i="2" s="1"/>
  <c r="M2021" i="2"/>
  <c r="N2021" i="2" s="1"/>
  <c r="P2017" i="2"/>
  <c r="Q2017" i="2" s="1"/>
  <c r="S2017" i="2"/>
  <c r="T2017" i="2" s="1"/>
  <c r="V2017" i="2"/>
  <c r="W2017" i="2" s="1"/>
  <c r="M2017" i="2"/>
  <c r="N2017" i="2" s="1"/>
  <c r="P2013" i="2"/>
  <c r="Q2013" i="2" s="1"/>
  <c r="S2013" i="2"/>
  <c r="T2013" i="2" s="1"/>
  <c r="V2013" i="2"/>
  <c r="W2013" i="2" s="1"/>
  <c r="M2013" i="2"/>
  <c r="N2013" i="2" s="1"/>
  <c r="P2009" i="2"/>
  <c r="Q2009" i="2" s="1"/>
  <c r="S2009" i="2"/>
  <c r="T2009" i="2" s="1"/>
  <c r="V2009" i="2"/>
  <c r="W2009" i="2" s="1"/>
  <c r="M2009" i="2"/>
  <c r="N2009" i="2" s="1"/>
  <c r="P2005" i="2"/>
  <c r="Q2005" i="2" s="1"/>
  <c r="S2005" i="2"/>
  <c r="T2005" i="2" s="1"/>
  <c r="V2005" i="2"/>
  <c r="W2005" i="2" s="1"/>
  <c r="M2005" i="2"/>
  <c r="N2005" i="2" s="1"/>
  <c r="P2001" i="2"/>
  <c r="Q2001" i="2" s="1"/>
  <c r="S2001" i="2"/>
  <c r="T2001" i="2" s="1"/>
  <c r="V2001" i="2"/>
  <c r="W2001" i="2" s="1"/>
  <c r="M2001" i="2"/>
  <c r="N2001" i="2" s="1"/>
  <c r="P1997" i="2"/>
  <c r="Q1997" i="2" s="1"/>
  <c r="S1997" i="2"/>
  <c r="T1997" i="2" s="1"/>
  <c r="V1997" i="2"/>
  <c r="W1997" i="2" s="1"/>
  <c r="M1997" i="2"/>
  <c r="N1997" i="2" s="1"/>
  <c r="P1993" i="2"/>
  <c r="Q1993" i="2" s="1"/>
  <c r="V1993" i="2"/>
  <c r="W1993" i="2" s="1"/>
  <c r="S1993" i="2"/>
  <c r="T1993" i="2" s="1"/>
  <c r="M1993" i="2"/>
  <c r="N1993" i="2" s="1"/>
  <c r="P1989" i="2"/>
  <c r="Q1989" i="2" s="1"/>
  <c r="V1989" i="2"/>
  <c r="W1989" i="2" s="1"/>
  <c r="S1989" i="2"/>
  <c r="T1989" i="2" s="1"/>
  <c r="M1989" i="2"/>
  <c r="N1989" i="2" s="1"/>
  <c r="P1985" i="2"/>
  <c r="Q1985" i="2" s="1"/>
  <c r="V1985" i="2"/>
  <c r="W1985" i="2" s="1"/>
  <c r="S1985" i="2"/>
  <c r="T1985" i="2" s="1"/>
  <c r="M1985" i="2"/>
  <c r="N1985" i="2" s="1"/>
  <c r="P1981" i="2"/>
  <c r="Q1981" i="2" s="1"/>
  <c r="V1981" i="2"/>
  <c r="W1981" i="2" s="1"/>
  <c r="S1981" i="2"/>
  <c r="T1981" i="2" s="1"/>
  <c r="M1981" i="2"/>
  <c r="N1981" i="2" s="1"/>
  <c r="P1977" i="2"/>
  <c r="Q1977" i="2" s="1"/>
  <c r="V1977" i="2"/>
  <c r="W1977" i="2" s="1"/>
  <c r="S1977" i="2"/>
  <c r="T1977" i="2" s="1"/>
  <c r="M1977" i="2"/>
  <c r="N1977" i="2" s="1"/>
  <c r="P1973" i="2"/>
  <c r="Q1973" i="2" s="1"/>
  <c r="V1973" i="2"/>
  <c r="W1973" i="2" s="1"/>
  <c r="S1973" i="2"/>
  <c r="T1973" i="2" s="1"/>
  <c r="M1973" i="2"/>
  <c r="N1973" i="2" s="1"/>
  <c r="P1969" i="2"/>
  <c r="Q1969" i="2" s="1"/>
  <c r="S1969" i="2"/>
  <c r="T1969" i="2" s="1"/>
  <c r="V1969" i="2"/>
  <c r="W1969" i="2" s="1"/>
  <c r="M1969" i="2"/>
  <c r="N1969" i="2" s="1"/>
  <c r="P1965" i="2"/>
  <c r="Q1965" i="2" s="1"/>
  <c r="S1965" i="2"/>
  <c r="T1965" i="2" s="1"/>
  <c r="V1965" i="2"/>
  <c r="W1965" i="2" s="1"/>
  <c r="M1965" i="2"/>
  <c r="N1965" i="2" s="1"/>
  <c r="P1961" i="2"/>
  <c r="Q1961" i="2" s="1"/>
  <c r="V1961" i="2"/>
  <c r="W1961" i="2" s="1"/>
  <c r="M1961" i="2"/>
  <c r="N1961" i="2" s="1"/>
  <c r="S1961" i="2"/>
  <c r="T1961" i="2" s="1"/>
  <c r="P1957" i="2"/>
  <c r="Q1957" i="2" s="1"/>
  <c r="V1957" i="2"/>
  <c r="W1957" i="2" s="1"/>
  <c r="S1957" i="2"/>
  <c r="T1957" i="2" s="1"/>
  <c r="M1957" i="2"/>
  <c r="N1957" i="2" s="1"/>
  <c r="P1953" i="2"/>
  <c r="Q1953" i="2" s="1"/>
  <c r="V1953" i="2"/>
  <c r="W1953" i="2" s="1"/>
  <c r="S1953" i="2"/>
  <c r="T1953" i="2" s="1"/>
  <c r="M1953" i="2"/>
  <c r="N1953" i="2" s="1"/>
  <c r="P1949" i="2"/>
  <c r="Q1949" i="2" s="1"/>
  <c r="S1949" i="2"/>
  <c r="T1949" i="2" s="1"/>
  <c r="V1949" i="2"/>
  <c r="W1949" i="2" s="1"/>
  <c r="M1949" i="2"/>
  <c r="N1949" i="2" s="1"/>
  <c r="P1945" i="2"/>
  <c r="Q1945" i="2" s="1"/>
  <c r="V1945" i="2"/>
  <c r="W1945" i="2" s="1"/>
  <c r="S1945" i="2"/>
  <c r="T1945" i="2" s="1"/>
  <c r="M1945" i="2"/>
  <c r="N1945" i="2" s="1"/>
  <c r="P1941" i="2"/>
  <c r="Q1941" i="2" s="1"/>
  <c r="V1941" i="2"/>
  <c r="W1941" i="2" s="1"/>
  <c r="M1941" i="2"/>
  <c r="N1941" i="2" s="1"/>
  <c r="S1941" i="2"/>
  <c r="T1941" i="2" s="1"/>
  <c r="P1937" i="2"/>
  <c r="Q1937" i="2" s="1"/>
  <c r="V1937" i="2"/>
  <c r="W1937" i="2" s="1"/>
  <c r="S1937" i="2"/>
  <c r="T1937" i="2" s="1"/>
  <c r="M1937" i="2"/>
  <c r="N1937" i="2" s="1"/>
  <c r="P1933" i="2"/>
  <c r="Q1933" i="2" s="1"/>
  <c r="V1933" i="2"/>
  <c r="W1933" i="2" s="1"/>
  <c r="S1933" i="2"/>
  <c r="T1933" i="2" s="1"/>
  <c r="M1933" i="2"/>
  <c r="N1933" i="2" s="1"/>
  <c r="P1929" i="2"/>
  <c r="Q1929" i="2" s="1"/>
  <c r="V1929" i="2"/>
  <c r="W1929" i="2" s="1"/>
  <c r="S1929" i="2"/>
  <c r="T1929" i="2" s="1"/>
  <c r="M1929" i="2"/>
  <c r="N1929" i="2" s="1"/>
  <c r="P1925" i="2"/>
  <c r="Q1925" i="2" s="1"/>
  <c r="V1925" i="2"/>
  <c r="W1925" i="2" s="1"/>
  <c r="S1925" i="2"/>
  <c r="T1925" i="2" s="1"/>
  <c r="M1925" i="2"/>
  <c r="N1925" i="2" s="1"/>
  <c r="P1921" i="2"/>
  <c r="Q1921" i="2" s="1"/>
  <c r="V1921" i="2"/>
  <c r="W1921" i="2" s="1"/>
  <c r="S1921" i="2"/>
  <c r="T1921" i="2" s="1"/>
  <c r="M1921" i="2"/>
  <c r="N1921" i="2" s="1"/>
  <c r="P1917" i="2"/>
  <c r="Q1917" i="2" s="1"/>
  <c r="S1917" i="2"/>
  <c r="T1917" i="2" s="1"/>
  <c r="V1917" i="2"/>
  <c r="W1917" i="2" s="1"/>
  <c r="M1917" i="2"/>
  <c r="N1917" i="2" s="1"/>
  <c r="P1913" i="2"/>
  <c r="Q1913" i="2" s="1"/>
  <c r="V1913" i="2"/>
  <c r="W1913" i="2" s="1"/>
  <c r="S1913" i="2"/>
  <c r="T1913" i="2" s="1"/>
  <c r="M1913" i="2"/>
  <c r="N1913" i="2" s="1"/>
  <c r="P1909" i="2"/>
  <c r="Q1909" i="2" s="1"/>
  <c r="V1909" i="2"/>
  <c r="W1909" i="2" s="1"/>
  <c r="S1909" i="2"/>
  <c r="T1909" i="2" s="1"/>
  <c r="M1909" i="2"/>
  <c r="N1909" i="2" s="1"/>
  <c r="P1905" i="2"/>
  <c r="Q1905" i="2" s="1"/>
  <c r="V1905" i="2"/>
  <c r="W1905" i="2" s="1"/>
  <c r="S1905" i="2"/>
  <c r="T1905" i="2" s="1"/>
  <c r="M1905" i="2"/>
  <c r="N1905" i="2" s="1"/>
  <c r="P1901" i="2"/>
  <c r="Q1901" i="2" s="1"/>
  <c r="V1901" i="2"/>
  <c r="W1901" i="2" s="1"/>
  <c r="S1901" i="2"/>
  <c r="T1901" i="2" s="1"/>
  <c r="M1901" i="2"/>
  <c r="N1901" i="2" s="1"/>
  <c r="P1897" i="2"/>
  <c r="Q1897" i="2" s="1"/>
  <c r="V1897" i="2"/>
  <c r="W1897" i="2" s="1"/>
  <c r="S1897" i="2"/>
  <c r="T1897" i="2" s="1"/>
  <c r="M1897" i="2"/>
  <c r="N1897" i="2" s="1"/>
  <c r="P1893" i="2"/>
  <c r="Q1893" i="2" s="1"/>
  <c r="V1893" i="2"/>
  <c r="W1893" i="2" s="1"/>
  <c r="S1893" i="2"/>
  <c r="T1893" i="2" s="1"/>
  <c r="M1893" i="2"/>
  <c r="N1893" i="2" s="1"/>
  <c r="P1889" i="2"/>
  <c r="Q1889" i="2" s="1"/>
  <c r="V1889" i="2"/>
  <c r="W1889" i="2" s="1"/>
  <c r="S1889" i="2"/>
  <c r="T1889" i="2" s="1"/>
  <c r="M1889" i="2"/>
  <c r="N1889" i="2" s="1"/>
  <c r="P1885" i="2"/>
  <c r="Q1885" i="2" s="1"/>
  <c r="V1885" i="2"/>
  <c r="W1885" i="2" s="1"/>
  <c r="S1885" i="2"/>
  <c r="T1885" i="2" s="1"/>
  <c r="M1885" i="2"/>
  <c r="N1885" i="2" s="1"/>
  <c r="P1881" i="2"/>
  <c r="Q1881" i="2" s="1"/>
  <c r="V1881" i="2"/>
  <c r="W1881" i="2" s="1"/>
  <c r="S1881" i="2"/>
  <c r="T1881" i="2" s="1"/>
  <c r="M1881" i="2"/>
  <c r="N1881" i="2" s="1"/>
  <c r="P1877" i="2"/>
  <c r="Q1877" i="2" s="1"/>
  <c r="V1877" i="2"/>
  <c r="W1877" i="2" s="1"/>
  <c r="S1877" i="2"/>
  <c r="T1877" i="2" s="1"/>
  <c r="M1877" i="2"/>
  <c r="N1877" i="2" s="1"/>
  <c r="P1873" i="2"/>
  <c r="Q1873" i="2" s="1"/>
  <c r="V1873" i="2"/>
  <c r="W1873" i="2" s="1"/>
  <c r="S1873" i="2"/>
  <c r="T1873" i="2" s="1"/>
  <c r="M1873" i="2"/>
  <c r="N1873" i="2" s="1"/>
  <c r="P1869" i="2"/>
  <c r="Q1869" i="2" s="1"/>
  <c r="V1869" i="2"/>
  <c r="W1869" i="2" s="1"/>
  <c r="S1869" i="2"/>
  <c r="T1869" i="2" s="1"/>
  <c r="M1869" i="2"/>
  <c r="N1869" i="2" s="1"/>
  <c r="P1865" i="2"/>
  <c r="Q1865" i="2" s="1"/>
  <c r="V1865" i="2"/>
  <c r="W1865" i="2" s="1"/>
  <c r="S1865" i="2"/>
  <c r="T1865" i="2" s="1"/>
  <c r="M1865" i="2"/>
  <c r="N1865" i="2" s="1"/>
  <c r="P1861" i="2"/>
  <c r="Q1861" i="2" s="1"/>
  <c r="V1861" i="2"/>
  <c r="W1861" i="2" s="1"/>
  <c r="S1861" i="2"/>
  <c r="T1861" i="2" s="1"/>
  <c r="M1861" i="2"/>
  <c r="N1861" i="2" s="1"/>
  <c r="P1857" i="2"/>
  <c r="Q1857" i="2" s="1"/>
  <c r="V1857" i="2"/>
  <c r="W1857" i="2" s="1"/>
  <c r="S1857" i="2"/>
  <c r="T1857" i="2" s="1"/>
  <c r="M1857" i="2"/>
  <c r="N1857" i="2" s="1"/>
  <c r="P1853" i="2"/>
  <c r="Q1853" i="2" s="1"/>
  <c r="V1853" i="2"/>
  <c r="W1853" i="2" s="1"/>
  <c r="S1853" i="2"/>
  <c r="T1853" i="2" s="1"/>
  <c r="M1853" i="2"/>
  <c r="N1853" i="2" s="1"/>
  <c r="P1849" i="2"/>
  <c r="Q1849" i="2" s="1"/>
  <c r="V1849" i="2"/>
  <c r="W1849" i="2" s="1"/>
  <c r="S1849" i="2"/>
  <c r="T1849" i="2" s="1"/>
  <c r="M1849" i="2"/>
  <c r="N1849" i="2" s="1"/>
  <c r="P1845" i="2"/>
  <c r="Q1845" i="2" s="1"/>
  <c r="V1845" i="2"/>
  <c r="W1845" i="2" s="1"/>
  <c r="S1845" i="2"/>
  <c r="T1845" i="2" s="1"/>
  <c r="M1845" i="2"/>
  <c r="N1845" i="2" s="1"/>
  <c r="P1841" i="2"/>
  <c r="Q1841" i="2" s="1"/>
  <c r="V1841" i="2"/>
  <c r="W1841" i="2" s="1"/>
  <c r="S1841" i="2"/>
  <c r="T1841" i="2" s="1"/>
  <c r="M1841" i="2"/>
  <c r="N1841" i="2" s="1"/>
  <c r="P1837" i="2"/>
  <c r="Q1837" i="2" s="1"/>
  <c r="V1837" i="2"/>
  <c r="W1837" i="2" s="1"/>
  <c r="S1837" i="2"/>
  <c r="T1837" i="2" s="1"/>
  <c r="M1837" i="2"/>
  <c r="N1837" i="2" s="1"/>
  <c r="P1833" i="2"/>
  <c r="Q1833" i="2" s="1"/>
  <c r="V1833" i="2"/>
  <c r="W1833" i="2" s="1"/>
  <c r="S1833" i="2"/>
  <c r="T1833" i="2" s="1"/>
  <c r="M1833" i="2"/>
  <c r="N1833" i="2" s="1"/>
  <c r="P1829" i="2"/>
  <c r="Q1829" i="2" s="1"/>
  <c r="V1829" i="2"/>
  <c r="W1829" i="2" s="1"/>
  <c r="S1829" i="2"/>
  <c r="T1829" i="2" s="1"/>
  <c r="M1829" i="2"/>
  <c r="N1829" i="2" s="1"/>
  <c r="P1825" i="2"/>
  <c r="Q1825" i="2" s="1"/>
  <c r="V1825" i="2"/>
  <c r="W1825" i="2" s="1"/>
  <c r="S1825" i="2"/>
  <c r="T1825" i="2" s="1"/>
  <c r="M1825" i="2"/>
  <c r="N1825" i="2" s="1"/>
  <c r="P1821" i="2"/>
  <c r="Q1821" i="2" s="1"/>
  <c r="V1821" i="2"/>
  <c r="W1821" i="2" s="1"/>
  <c r="S1821" i="2"/>
  <c r="T1821" i="2" s="1"/>
  <c r="M1821" i="2"/>
  <c r="N1821" i="2" s="1"/>
  <c r="P1817" i="2"/>
  <c r="Q1817" i="2" s="1"/>
  <c r="V1817" i="2"/>
  <c r="W1817" i="2" s="1"/>
  <c r="S1817" i="2"/>
  <c r="T1817" i="2" s="1"/>
  <c r="M1817" i="2"/>
  <c r="N1817" i="2" s="1"/>
  <c r="P1813" i="2"/>
  <c r="Q1813" i="2" s="1"/>
  <c r="V1813" i="2"/>
  <c r="W1813" i="2" s="1"/>
  <c r="S1813" i="2"/>
  <c r="T1813" i="2" s="1"/>
  <c r="M1813" i="2"/>
  <c r="N1813" i="2" s="1"/>
  <c r="P1809" i="2"/>
  <c r="Q1809" i="2" s="1"/>
  <c r="V1809" i="2"/>
  <c r="W1809" i="2" s="1"/>
  <c r="S1809" i="2"/>
  <c r="T1809" i="2" s="1"/>
  <c r="M1809" i="2"/>
  <c r="N1809" i="2" s="1"/>
  <c r="P1805" i="2"/>
  <c r="Q1805" i="2" s="1"/>
  <c r="V1805" i="2"/>
  <c r="W1805" i="2" s="1"/>
  <c r="S1805" i="2"/>
  <c r="T1805" i="2" s="1"/>
  <c r="M1805" i="2"/>
  <c r="N1805" i="2" s="1"/>
  <c r="P1801" i="2"/>
  <c r="Q1801" i="2" s="1"/>
  <c r="V1801" i="2"/>
  <c r="W1801" i="2" s="1"/>
  <c r="S1801" i="2"/>
  <c r="T1801" i="2" s="1"/>
  <c r="M1801" i="2"/>
  <c r="N1801" i="2" s="1"/>
  <c r="P1797" i="2"/>
  <c r="Q1797" i="2" s="1"/>
  <c r="V1797" i="2"/>
  <c r="W1797" i="2" s="1"/>
  <c r="S1797" i="2"/>
  <c r="T1797" i="2" s="1"/>
  <c r="M1797" i="2"/>
  <c r="N1797" i="2" s="1"/>
  <c r="P1793" i="2"/>
  <c r="Q1793" i="2" s="1"/>
  <c r="V1793" i="2"/>
  <c r="W1793" i="2" s="1"/>
  <c r="S1793" i="2"/>
  <c r="T1793" i="2" s="1"/>
  <c r="M1793" i="2"/>
  <c r="N1793" i="2" s="1"/>
  <c r="P1789" i="2"/>
  <c r="Q1789" i="2" s="1"/>
  <c r="V1789" i="2"/>
  <c r="W1789" i="2" s="1"/>
  <c r="S1789" i="2"/>
  <c r="T1789" i="2" s="1"/>
  <c r="M1789" i="2"/>
  <c r="N1789" i="2" s="1"/>
  <c r="P1785" i="2"/>
  <c r="Q1785" i="2" s="1"/>
  <c r="V1785" i="2"/>
  <c r="W1785" i="2" s="1"/>
  <c r="S1785" i="2"/>
  <c r="T1785" i="2" s="1"/>
  <c r="M1785" i="2"/>
  <c r="N1785" i="2" s="1"/>
  <c r="P1781" i="2"/>
  <c r="Q1781" i="2" s="1"/>
  <c r="V1781" i="2"/>
  <c r="W1781" i="2" s="1"/>
  <c r="S1781" i="2"/>
  <c r="T1781" i="2" s="1"/>
  <c r="M1781" i="2"/>
  <c r="N1781" i="2" s="1"/>
  <c r="P1777" i="2"/>
  <c r="Q1777" i="2" s="1"/>
  <c r="V1777" i="2"/>
  <c r="W1777" i="2" s="1"/>
  <c r="S1777" i="2"/>
  <c r="T1777" i="2" s="1"/>
  <c r="M1777" i="2"/>
  <c r="N1777" i="2" s="1"/>
  <c r="P1773" i="2"/>
  <c r="Q1773" i="2" s="1"/>
  <c r="V1773" i="2"/>
  <c r="W1773" i="2" s="1"/>
  <c r="S1773" i="2"/>
  <c r="T1773" i="2" s="1"/>
  <c r="M1773" i="2"/>
  <c r="N1773" i="2" s="1"/>
  <c r="P1769" i="2"/>
  <c r="Q1769" i="2" s="1"/>
  <c r="V1769" i="2"/>
  <c r="W1769" i="2" s="1"/>
  <c r="S1769" i="2"/>
  <c r="T1769" i="2" s="1"/>
  <c r="M1769" i="2"/>
  <c r="N1769" i="2" s="1"/>
  <c r="P1765" i="2"/>
  <c r="Q1765" i="2" s="1"/>
  <c r="V1765" i="2"/>
  <c r="W1765" i="2" s="1"/>
  <c r="S1765" i="2"/>
  <c r="T1765" i="2" s="1"/>
  <c r="M1765" i="2"/>
  <c r="N1765" i="2" s="1"/>
  <c r="P1761" i="2"/>
  <c r="Q1761" i="2" s="1"/>
  <c r="V1761" i="2"/>
  <c r="W1761" i="2" s="1"/>
  <c r="S1761" i="2"/>
  <c r="T1761" i="2" s="1"/>
  <c r="M1761" i="2"/>
  <c r="N1761" i="2" s="1"/>
  <c r="P1757" i="2"/>
  <c r="Q1757" i="2" s="1"/>
  <c r="V1757" i="2"/>
  <c r="W1757" i="2" s="1"/>
  <c r="S1757" i="2"/>
  <c r="T1757" i="2" s="1"/>
  <c r="M1757" i="2"/>
  <c r="N1757" i="2" s="1"/>
  <c r="P1753" i="2"/>
  <c r="Q1753" i="2" s="1"/>
  <c r="V1753" i="2"/>
  <c r="W1753" i="2" s="1"/>
  <c r="S1753" i="2"/>
  <c r="T1753" i="2" s="1"/>
  <c r="M1753" i="2"/>
  <c r="N1753" i="2" s="1"/>
  <c r="P1749" i="2"/>
  <c r="Q1749" i="2" s="1"/>
  <c r="V1749" i="2"/>
  <c r="W1749" i="2" s="1"/>
  <c r="S1749" i="2"/>
  <c r="T1749" i="2" s="1"/>
  <c r="M1749" i="2"/>
  <c r="N1749" i="2" s="1"/>
  <c r="P1745" i="2"/>
  <c r="Q1745" i="2" s="1"/>
  <c r="V1745" i="2"/>
  <c r="W1745" i="2" s="1"/>
  <c r="S1745" i="2"/>
  <c r="T1745" i="2" s="1"/>
  <c r="M1745" i="2"/>
  <c r="N1745" i="2" s="1"/>
  <c r="P1741" i="2"/>
  <c r="Q1741" i="2" s="1"/>
  <c r="V1741" i="2"/>
  <c r="W1741" i="2" s="1"/>
  <c r="S1741" i="2"/>
  <c r="T1741" i="2" s="1"/>
  <c r="M1741" i="2"/>
  <c r="N1741" i="2" s="1"/>
  <c r="P1737" i="2"/>
  <c r="Q1737" i="2" s="1"/>
  <c r="V1737" i="2"/>
  <c r="W1737" i="2" s="1"/>
  <c r="S1737" i="2"/>
  <c r="T1737" i="2" s="1"/>
  <c r="M1737" i="2"/>
  <c r="N1737" i="2" s="1"/>
  <c r="P1733" i="2"/>
  <c r="Q1733" i="2" s="1"/>
  <c r="V1733" i="2"/>
  <c r="W1733" i="2" s="1"/>
  <c r="S1733" i="2"/>
  <c r="T1733" i="2" s="1"/>
  <c r="M1733" i="2"/>
  <c r="N1733" i="2" s="1"/>
  <c r="P1729" i="2"/>
  <c r="Q1729" i="2" s="1"/>
  <c r="V1729" i="2"/>
  <c r="W1729" i="2" s="1"/>
  <c r="S1729" i="2"/>
  <c r="T1729" i="2" s="1"/>
  <c r="M1729" i="2"/>
  <c r="N1729" i="2" s="1"/>
  <c r="P1725" i="2"/>
  <c r="Q1725" i="2" s="1"/>
  <c r="V1725" i="2"/>
  <c r="W1725" i="2" s="1"/>
  <c r="S1725" i="2"/>
  <c r="T1725" i="2" s="1"/>
  <c r="M1725" i="2"/>
  <c r="N1725" i="2" s="1"/>
  <c r="P1721" i="2"/>
  <c r="Q1721" i="2" s="1"/>
  <c r="V1721" i="2"/>
  <c r="W1721" i="2" s="1"/>
  <c r="S1721" i="2"/>
  <c r="T1721" i="2" s="1"/>
  <c r="M1721" i="2"/>
  <c r="N1721" i="2" s="1"/>
  <c r="P1717" i="2"/>
  <c r="Q1717" i="2" s="1"/>
  <c r="V1717" i="2"/>
  <c r="W1717" i="2" s="1"/>
  <c r="S1717" i="2"/>
  <c r="T1717" i="2" s="1"/>
  <c r="M1717" i="2"/>
  <c r="N1717" i="2" s="1"/>
  <c r="P1713" i="2"/>
  <c r="Q1713" i="2" s="1"/>
  <c r="V1713" i="2"/>
  <c r="W1713" i="2" s="1"/>
  <c r="S1713" i="2"/>
  <c r="T1713" i="2" s="1"/>
  <c r="M1713" i="2"/>
  <c r="N1713" i="2" s="1"/>
  <c r="P1709" i="2"/>
  <c r="Q1709" i="2" s="1"/>
  <c r="V1709" i="2"/>
  <c r="W1709" i="2" s="1"/>
  <c r="S1709" i="2"/>
  <c r="T1709" i="2" s="1"/>
  <c r="M1709" i="2"/>
  <c r="N1709" i="2" s="1"/>
  <c r="P1705" i="2"/>
  <c r="Q1705" i="2" s="1"/>
  <c r="V1705" i="2"/>
  <c r="W1705" i="2" s="1"/>
  <c r="S1705" i="2"/>
  <c r="T1705" i="2" s="1"/>
  <c r="M1705" i="2"/>
  <c r="N1705" i="2" s="1"/>
  <c r="P1701" i="2"/>
  <c r="Q1701" i="2" s="1"/>
  <c r="V1701" i="2"/>
  <c r="W1701" i="2" s="1"/>
  <c r="S1701" i="2"/>
  <c r="T1701" i="2" s="1"/>
  <c r="M1701" i="2"/>
  <c r="N1701" i="2" s="1"/>
  <c r="P1697" i="2"/>
  <c r="Q1697" i="2" s="1"/>
  <c r="V1697" i="2"/>
  <c r="W1697" i="2" s="1"/>
  <c r="S1697" i="2"/>
  <c r="T1697" i="2" s="1"/>
  <c r="M1697" i="2"/>
  <c r="N1697" i="2" s="1"/>
  <c r="P1693" i="2"/>
  <c r="Q1693" i="2" s="1"/>
  <c r="V1693" i="2"/>
  <c r="W1693" i="2" s="1"/>
  <c r="S1693" i="2"/>
  <c r="T1693" i="2" s="1"/>
  <c r="M1693" i="2"/>
  <c r="N1693" i="2" s="1"/>
  <c r="P1689" i="2"/>
  <c r="Q1689" i="2" s="1"/>
  <c r="V1689" i="2"/>
  <c r="W1689" i="2" s="1"/>
  <c r="S1689" i="2"/>
  <c r="T1689" i="2" s="1"/>
  <c r="M1689" i="2"/>
  <c r="N1689" i="2" s="1"/>
  <c r="P1685" i="2"/>
  <c r="Q1685" i="2" s="1"/>
  <c r="V1685" i="2"/>
  <c r="W1685" i="2" s="1"/>
  <c r="S1685" i="2"/>
  <c r="T1685" i="2" s="1"/>
  <c r="M1685" i="2"/>
  <c r="N1685" i="2" s="1"/>
  <c r="P1681" i="2"/>
  <c r="Q1681" i="2" s="1"/>
  <c r="V1681" i="2"/>
  <c r="W1681" i="2" s="1"/>
  <c r="S1681" i="2"/>
  <c r="T1681" i="2" s="1"/>
  <c r="M1681" i="2"/>
  <c r="N1681" i="2" s="1"/>
  <c r="P1677" i="2"/>
  <c r="Q1677" i="2" s="1"/>
  <c r="V1677" i="2"/>
  <c r="W1677" i="2" s="1"/>
  <c r="S1677" i="2"/>
  <c r="T1677" i="2" s="1"/>
  <c r="M1677" i="2"/>
  <c r="N1677" i="2" s="1"/>
  <c r="P1673" i="2"/>
  <c r="Q1673" i="2" s="1"/>
  <c r="V1673" i="2"/>
  <c r="W1673" i="2" s="1"/>
  <c r="S1673" i="2"/>
  <c r="T1673" i="2" s="1"/>
  <c r="M1673" i="2"/>
  <c r="N1673" i="2" s="1"/>
  <c r="P1669" i="2"/>
  <c r="Q1669" i="2" s="1"/>
  <c r="V1669" i="2"/>
  <c r="W1669" i="2" s="1"/>
  <c r="S1669" i="2"/>
  <c r="T1669" i="2" s="1"/>
  <c r="M1669" i="2"/>
  <c r="N1669" i="2" s="1"/>
  <c r="P1665" i="2"/>
  <c r="Q1665" i="2" s="1"/>
  <c r="V1665" i="2"/>
  <c r="W1665" i="2" s="1"/>
  <c r="S1665" i="2"/>
  <c r="T1665" i="2" s="1"/>
  <c r="M1665" i="2"/>
  <c r="N1665" i="2" s="1"/>
  <c r="P1661" i="2"/>
  <c r="Q1661" i="2" s="1"/>
  <c r="V1661" i="2"/>
  <c r="W1661" i="2" s="1"/>
  <c r="S1661" i="2"/>
  <c r="T1661" i="2" s="1"/>
  <c r="M1661" i="2"/>
  <c r="N1661" i="2" s="1"/>
  <c r="P1657" i="2"/>
  <c r="Q1657" i="2" s="1"/>
  <c r="V1657" i="2"/>
  <c r="W1657" i="2" s="1"/>
  <c r="S1657" i="2"/>
  <c r="T1657" i="2" s="1"/>
  <c r="M1657" i="2"/>
  <c r="N1657" i="2" s="1"/>
  <c r="P1653" i="2"/>
  <c r="Q1653" i="2" s="1"/>
  <c r="V1653" i="2"/>
  <c r="W1653" i="2" s="1"/>
  <c r="S1653" i="2"/>
  <c r="T1653" i="2" s="1"/>
  <c r="M1653" i="2"/>
  <c r="N1653" i="2" s="1"/>
  <c r="P1649" i="2"/>
  <c r="Q1649" i="2" s="1"/>
  <c r="V1649" i="2"/>
  <c r="W1649" i="2" s="1"/>
  <c r="S1649" i="2"/>
  <c r="T1649" i="2" s="1"/>
  <c r="M1649" i="2"/>
  <c r="N1649" i="2" s="1"/>
  <c r="P1645" i="2"/>
  <c r="Q1645" i="2" s="1"/>
  <c r="V1645" i="2"/>
  <c r="W1645" i="2" s="1"/>
  <c r="S1645" i="2"/>
  <c r="T1645" i="2" s="1"/>
  <c r="M1645" i="2"/>
  <c r="N1645" i="2" s="1"/>
  <c r="P1641" i="2"/>
  <c r="Q1641" i="2" s="1"/>
  <c r="V1641" i="2"/>
  <c r="W1641" i="2" s="1"/>
  <c r="S1641" i="2"/>
  <c r="T1641" i="2" s="1"/>
  <c r="M1641" i="2"/>
  <c r="N1641" i="2" s="1"/>
  <c r="P1637" i="2"/>
  <c r="Q1637" i="2" s="1"/>
  <c r="V1637" i="2"/>
  <c r="W1637" i="2" s="1"/>
  <c r="S1637" i="2"/>
  <c r="T1637" i="2" s="1"/>
  <c r="M1637" i="2"/>
  <c r="N1637" i="2" s="1"/>
  <c r="P1633" i="2"/>
  <c r="Q1633" i="2" s="1"/>
  <c r="V1633" i="2"/>
  <c r="W1633" i="2" s="1"/>
  <c r="S1633" i="2"/>
  <c r="T1633" i="2" s="1"/>
  <c r="M1633" i="2"/>
  <c r="N1633" i="2" s="1"/>
  <c r="P1629" i="2"/>
  <c r="Q1629" i="2" s="1"/>
  <c r="V1629" i="2"/>
  <c r="W1629" i="2" s="1"/>
  <c r="S1629" i="2"/>
  <c r="T1629" i="2" s="1"/>
  <c r="M1629" i="2"/>
  <c r="N1629" i="2" s="1"/>
  <c r="P1625" i="2"/>
  <c r="Q1625" i="2" s="1"/>
  <c r="V1625" i="2"/>
  <c r="W1625" i="2" s="1"/>
  <c r="S1625" i="2"/>
  <c r="T1625" i="2" s="1"/>
  <c r="M1625" i="2"/>
  <c r="N1625" i="2" s="1"/>
  <c r="P1621" i="2"/>
  <c r="Q1621" i="2" s="1"/>
  <c r="V1621" i="2"/>
  <c r="W1621" i="2" s="1"/>
  <c r="S1621" i="2"/>
  <c r="T1621" i="2" s="1"/>
  <c r="M1621" i="2"/>
  <c r="N1621" i="2" s="1"/>
  <c r="P1617" i="2"/>
  <c r="Q1617" i="2" s="1"/>
  <c r="V1617" i="2"/>
  <c r="W1617" i="2" s="1"/>
  <c r="S1617" i="2"/>
  <c r="T1617" i="2" s="1"/>
  <c r="M1617" i="2"/>
  <c r="N1617" i="2" s="1"/>
  <c r="P1613" i="2"/>
  <c r="Q1613" i="2" s="1"/>
  <c r="V1613" i="2"/>
  <c r="W1613" i="2" s="1"/>
  <c r="S1613" i="2"/>
  <c r="T1613" i="2" s="1"/>
  <c r="M1613" i="2"/>
  <c r="N1613" i="2" s="1"/>
  <c r="P1609" i="2"/>
  <c r="Q1609" i="2" s="1"/>
  <c r="V1609" i="2"/>
  <c r="W1609" i="2" s="1"/>
  <c r="S1609" i="2"/>
  <c r="T1609" i="2" s="1"/>
  <c r="M1609" i="2"/>
  <c r="N1609" i="2" s="1"/>
  <c r="P1605" i="2"/>
  <c r="Q1605" i="2" s="1"/>
  <c r="V1605" i="2"/>
  <c r="W1605" i="2" s="1"/>
  <c r="S1605" i="2"/>
  <c r="T1605" i="2" s="1"/>
  <c r="M1605" i="2"/>
  <c r="N1605" i="2" s="1"/>
  <c r="P1601" i="2"/>
  <c r="Q1601" i="2" s="1"/>
  <c r="V1601" i="2"/>
  <c r="W1601" i="2" s="1"/>
  <c r="S1601" i="2"/>
  <c r="T1601" i="2" s="1"/>
  <c r="M1601" i="2"/>
  <c r="N1601" i="2" s="1"/>
  <c r="P1597" i="2"/>
  <c r="Q1597" i="2" s="1"/>
  <c r="V1597" i="2"/>
  <c r="W1597" i="2" s="1"/>
  <c r="S1597" i="2"/>
  <c r="T1597" i="2" s="1"/>
  <c r="M1597" i="2"/>
  <c r="N1597" i="2" s="1"/>
  <c r="P1593" i="2"/>
  <c r="Q1593" i="2" s="1"/>
  <c r="V1593" i="2"/>
  <c r="W1593" i="2" s="1"/>
  <c r="S1593" i="2"/>
  <c r="T1593" i="2" s="1"/>
  <c r="M1593" i="2"/>
  <c r="N1593" i="2" s="1"/>
  <c r="P1589" i="2"/>
  <c r="Q1589" i="2" s="1"/>
  <c r="V1589" i="2"/>
  <c r="W1589" i="2" s="1"/>
  <c r="S1589" i="2"/>
  <c r="T1589" i="2" s="1"/>
  <c r="M1589" i="2"/>
  <c r="N1589" i="2" s="1"/>
  <c r="P1585" i="2"/>
  <c r="Q1585" i="2" s="1"/>
  <c r="V1585" i="2"/>
  <c r="W1585" i="2" s="1"/>
  <c r="M1585" i="2"/>
  <c r="N1585" i="2" s="1"/>
  <c r="S1585" i="2"/>
  <c r="T1585" i="2" s="1"/>
  <c r="P1581" i="2"/>
  <c r="Q1581" i="2" s="1"/>
  <c r="V1581" i="2"/>
  <c r="W1581" i="2" s="1"/>
  <c r="S1581" i="2"/>
  <c r="T1581" i="2" s="1"/>
  <c r="M1581" i="2"/>
  <c r="N1581" i="2" s="1"/>
  <c r="P1577" i="2"/>
  <c r="Q1577" i="2" s="1"/>
  <c r="V1577" i="2"/>
  <c r="W1577" i="2" s="1"/>
  <c r="S1577" i="2"/>
  <c r="T1577" i="2" s="1"/>
  <c r="M1577" i="2"/>
  <c r="N1577" i="2" s="1"/>
  <c r="P1573" i="2"/>
  <c r="Q1573" i="2" s="1"/>
  <c r="V1573" i="2"/>
  <c r="W1573" i="2" s="1"/>
  <c r="S1573" i="2"/>
  <c r="T1573" i="2" s="1"/>
  <c r="M1573" i="2"/>
  <c r="N1573" i="2" s="1"/>
  <c r="P1569" i="2"/>
  <c r="Q1569" i="2" s="1"/>
  <c r="V1569" i="2"/>
  <c r="W1569" i="2" s="1"/>
  <c r="M1569" i="2"/>
  <c r="N1569" i="2" s="1"/>
  <c r="S1569" i="2"/>
  <c r="T1569" i="2" s="1"/>
  <c r="P1565" i="2"/>
  <c r="Q1565" i="2" s="1"/>
  <c r="V1565" i="2"/>
  <c r="W1565" i="2" s="1"/>
  <c r="S1565" i="2"/>
  <c r="T1565" i="2" s="1"/>
  <c r="M1565" i="2"/>
  <c r="N1565" i="2" s="1"/>
  <c r="P1561" i="2"/>
  <c r="Q1561" i="2" s="1"/>
  <c r="V1561" i="2"/>
  <c r="W1561" i="2" s="1"/>
  <c r="S1561" i="2"/>
  <c r="T1561" i="2" s="1"/>
  <c r="M1561" i="2"/>
  <c r="N1561" i="2" s="1"/>
  <c r="P1557" i="2"/>
  <c r="Q1557" i="2" s="1"/>
  <c r="V1557" i="2"/>
  <c r="W1557" i="2" s="1"/>
  <c r="S1557" i="2"/>
  <c r="T1557" i="2" s="1"/>
  <c r="M1557" i="2"/>
  <c r="N1557" i="2" s="1"/>
  <c r="P1553" i="2"/>
  <c r="Q1553" i="2" s="1"/>
  <c r="V1553" i="2"/>
  <c r="W1553" i="2" s="1"/>
  <c r="M1553" i="2"/>
  <c r="N1553" i="2" s="1"/>
  <c r="S1553" i="2"/>
  <c r="T1553" i="2" s="1"/>
  <c r="P1549" i="2"/>
  <c r="Q1549" i="2" s="1"/>
  <c r="V1549" i="2"/>
  <c r="W1549" i="2" s="1"/>
  <c r="S1549" i="2"/>
  <c r="T1549" i="2" s="1"/>
  <c r="M1549" i="2"/>
  <c r="N1549" i="2" s="1"/>
  <c r="P1545" i="2"/>
  <c r="Q1545" i="2" s="1"/>
  <c r="V1545" i="2"/>
  <c r="W1545" i="2" s="1"/>
  <c r="M1545" i="2"/>
  <c r="N1545" i="2" s="1"/>
  <c r="S1545" i="2"/>
  <c r="T1545" i="2" s="1"/>
  <c r="P1541" i="2"/>
  <c r="Q1541" i="2" s="1"/>
  <c r="V1541" i="2"/>
  <c r="W1541" i="2" s="1"/>
  <c r="S1541" i="2"/>
  <c r="T1541" i="2" s="1"/>
  <c r="M1541" i="2"/>
  <c r="N1541" i="2" s="1"/>
  <c r="P1537" i="2"/>
  <c r="Q1537" i="2" s="1"/>
  <c r="V1537" i="2"/>
  <c r="W1537" i="2" s="1"/>
  <c r="M1537" i="2"/>
  <c r="N1537" i="2" s="1"/>
  <c r="S1537" i="2"/>
  <c r="T1537" i="2" s="1"/>
  <c r="P1533" i="2"/>
  <c r="Q1533" i="2" s="1"/>
  <c r="V1533" i="2"/>
  <c r="W1533" i="2" s="1"/>
  <c r="S1533" i="2"/>
  <c r="T1533" i="2" s="1"/>
  <c r="M1533" i="2"/>
  <c r="N1533" i="2" s="1"/>
  <c r="P1529" i="2"/>
  <c r="Q1529" i="2" s="1"/>
  <c r="V1529" i="2"/>
  <c r="W1529" i="2" s="1"/>
  <c r="S1529" i="2"/>
  <c r="T1529" i="2" s="1"/>
  <c r="M1529" i="2"/>
  <c r="N1529" i="2" s="1"/>
  <c r="P1526" i="2"/>
  <c r="Q1526" i="2" s="1"/>
  <c r="V1526" i="2"/>
  <c r="W1526" i="2" s="1"/>
  <c r="S1526" i="2"/>
  <c r="T1526" i="2" s="1"/>
  <c r="M1526" i="2"/>
  <c r="N1526" i="2" s="1"/>
  <c r="P1522" i="2"/>
  <c r="Q1522" i="2" s="1"/>
  <c r="V1522" i="2"/>
  <c r="W1522" i="2" s="1"/>
  <c r="M1522" i="2"/>
  <c r="N1522" i="2" s="1"/>
  <c r="S1522" i="2"/>
  <c r="T1522" i="2" s="1"/>
  <c r="P1518" i="2"/>
  <c r="Q1518" i="2" s="1"/>
  <c r="V1518" i="2"/>
  <c r="W1518" i="2" s="1"/>
  <c r="S1518" i="2"/>
  <c r="T1518" i="2" s="1"/>
  <c r="M1518" i="2"/>
  <c r="N1518" i="2" s="1"/>
  <c r="P1514" i="2"/>
  <c r="Q1514" i="2" s="1"/>
  <c r="V1514" i="2"/>
  <c r="W1514" i="2" s="1"/>
  <c r="M1514" i="2"/>
  <c r="N1514" i="2" s="1"/>
  <c r="S1514" i="2"/>
  <c r="T1514" i="2" s="1"/>
  <c r="P1510" i="2"/>
  <c r="Q1510" i="2" s="1"/>
  <c r="V1510" i="2"/>
  <c r="W1510" i="2" s="1"/>
  <c r="S1510" i="2"/>
  <c r="T1510" i="2" s="1"/>
  <c r="M1510" i="2"/>
  <c r="N1510" i="2" s="1"/>
  <c r="P1506" i="2"/>
  <c r="Q1506" i="2" s="1"/>
  <c r="V1506" i="2"/>
  <c r="W1506" i="2" s="1"/>
  <c r="S1506" i="2"/>
  <c r="T1506" i="2" s="1"/>
  <c r="M1506" i="2"/>
  <c r="N1506" i="2" s="1"/>
  <c r="P1502" i="2"/>
  <c r="Q1502" i="2" s="1"/>
  <c r="V1502" i="2"/>
  <c r="W1502" i="2" s="1"/>
  <c r="S1502" i="2"/>
  <c r="T1502" i="2" s="1"/>
  <c r="M1502" i="2"/>
  <c r="N1502" i="2" s="1"/>
  <c r="P1498" i="2"/>
  <c r="Q1498" i="2" s="1"/>
  <c r="V1498" i="2"/>
  <c r="W1498" i="2" s="1"/>
  <c r="S1498" i="2"/>
  <c r="T1498" i="2" s="1"/>
  <c r="M1498" i="2"/>
  <c r="N1498" i="2" s="1"/>
  <c r="P1494" i="2"/>
  <c r="Q1494" i="2" s="1"/>
  <c r="V1494" i="2"/>
  <c r="W1494" i="2" s="1"/>
  <c r="S1494" i="2"/>
  <c r="T1494" i="2" s="1"/>
  <c r="M1494" i="2"/>
  <c r="N1494" i="2" s="1"/>
  <c r="P1490" i="2"/>
  <c r="Q1490" i="2" s="1"/>
  <c r="V1490" i="2"/>
  <c r="W1490" i="2" s="1"/>
  <c r="M1490" i="2"/>
  <c r="N1490" i="2" s="1"/>
  <c r="S1490" i="2"/>
  <c r="T1490" i="2" s="1"/>
  <c r="P1486" i="2"/>
  <c r="Q1486" i="2" s="1"/>
  <c r="V1486" i="2"/>
  <c r="W1486" i="2" s="1"/>
  <c r="S1486" i="2"/>
  <c r="T1486" i="2" s="1"/>
  <c r="M1486" i="2"/>
  <c r="N1486" i="2" s="1"/>
  <c r="P1482" i="2"/>
  <c r="Q1482" i="2" s="1"/>
  <c r="V1482" i="2"/>
  <c r="W1482" i="2" s="1"/>
  <c r="M1482" i="2"/>
  <c r="N1482" i="2" s="1"/>
  <c r="S1482" i="2"/>
  <c r="T1482" i="2" s="1"/>
  <c r="P1478" i="2"/>
  <c r="Q1478" i="2" s="1"/>
  <c r="V1478" i="2"/>
  <c r="W1478" i="2" s="1"/>
  <c r="S1478" i="2"/>
  <c r="T1478" i="2" s="1"/>
  <c r="M1478" i="2"/>
  <c r="N1478" i="2" s="1"/>
  <c r="P1474" i="2"/>
  <c r="Q1474" i="2" s="1"/>
  <c r="V1474" i="2"/>
  <c r="W1474" i="2" s="1"/>
  <c r="M1474" i="2"/>
  <c r="N1474" i="2" s="1"/>
  <c r="S1474" i="2"/>
  <c r="T1474" i="2" s="1"/>
  <c r="P1470" i="2"/>
  <c r="Q1470" i="2" s="1"/>
  <c r="V1470" i="2"/>
  <c r="W1470" i="2" s="1"/>
  <c r="S1470" i="2"/>
  <c r="T1470" i="2" s="1"/>
  <c r="M1470" i="2"/>
  <c r="N1470" i="2" s="1"/>
  <c r="P1466" i="2"/>
  <c r="Q1466" i="2" s="1"/>
  <c r="V1466" i="2"/>
  <c r="W1466" i="2" s="1"/>
  <c r="S1466" i="2"/>
  <c r="T1466" i="2" s="1"/>
  <c r="M1466" i="2"/>
  <c r="N1466" i="2" s="1"/>
  <c r="P1462" i="2"/>
  <c r="Q1462" i="2" s="1"/>
  <c r="V1462" i="2"/>
  <c r="W1462" i="2" s="1"/>
  <c r="S1462" i="2"/>
  <c r="T1462" i="2" s="1"/>
  <c r="M1462" i="2"/>
  <c r="N1462" i="2" s="1"/>
  <c r="P1458" i="2"/>
  <c r="Q1458" i="2" s="1"/>
  <c r="V1458" i="2"/>
  <c r="W1458" i="2" s="1"/>
  <c r="M1458" i="2"/>
  <c r="N1458" i="2" s="1"/>
  <c r="S1458" i="2"/>
  <c r="T1458" i="2" s="1"/>
  <c r="P1454" i="2"/>
  <c r="Q1454" i="2" s="1"/>
  <c r="V1454" i="2"/>
  <c r="W1454" i="2" s="1"/>
  <c r="S1454" i="2"/>
  <c r="T1454" i="2" s="1"/>
  <c r="M1454" i="2"/>
  <c r="N1454" i="2" s="1"/>
  <c r="P1450" i="2"/>
  <c r="Q1450" i="2" s="1"/>
  <c r="V1450" i="2"/>
  <c r="W1450" i="2" s="1"/>
  <c r="M1450" i="2"/>
  <c r="N1450" i="2" s="1"/>
  <c r="S1450" i="2"/>
  <c r="T1450" i="2" s="1"/>
  <c r="P1446" i="2"/>
  <c r="Q1446" i="2" s="1"/>
  <c r="V1446" i="2"/>
  <c r="W1446" i="2" s="1"/>
  <c r="S1446" i="2"/>
  <c r="T1446" i="2" s="1"/>
  <c r="M1446" i="2"/>
  <c r="N1446" i="2" s="1"/>
  <c r="P1442" i="2"/>
  <c r="Q1442" i="2" s="1"/>
  <c r="V1442" i="2"/>
  <c r="W1442" i="2" s="1"/>
  <c r="M1442" i="2"/>
  <c r="N1442" i="2" s="1"/>
  <c r="S1442" i="2"/>
  <c r="T1442" i="2" s="1"/>
  <c r="P1438" i="2"/>
  <c r="Q1438" i="2" s="1"/>
  <c r="V1438" i="2"/>
  <c r="W1438" i="2" s="1"/>
  <c r="S1438" i="2"/>
  <c r="T1438" i="2" s="1"/>
  <c r="M1438" i="2"/>
  <c r="N1438" i="2" s="1"/>
  <c r="P1434" i="2"/>
  <c r="Q1434" i="2" s="1"/>
  <c r="V1434" i="2"/>
  <c r="W1434" i="2" s="1"/>
  <c r="S1434" i="2"/>
  <c r="T1434" i="2" s="1"/>
  <c r="M1434" i="2"/>
  <c r="N1434" i="2" s="1"/>
  <c r="P1430" i="2"/>
  <c r="Q1430" i="2" s="1"/>
  <c r="V1430" i="2"/>
  <c r="W1430" i="2" s="1"/>
  <c r="S1430" i="2"/>
  <c r="T1430" i="2" s="1"/>
  <c r="M1430" i="2"/>
  <c r="N1430" i="2" s="1"/>
  <c r="P1426" i="2"/>
  <c r="Q1426" i="2" s="1"/>
  <c r="V1426" i="2"/>
  <c r="W1426" i="2" s="1"/>
  <c r="M1426" i="2"/>
  <c r="N1426" i="2" s="1"/>
  <c r="S1426" i="2"/>
  <c r="T1426" i="2" s="1"/>
  <c r="P1422" i="2"/>
  <c r="Q1422" i="2" s="1"/>
  <c r="V1422" i="2"/>
  <c r="W1422" i="2" s="1"/>
  <c r="S1422" i="2"/>
  <c r="T1422" i="2" s="1"/>
  <c r="M1422" i="2"/>
  <c r="N1422" i="2" s="1"/>
  <c r="P1418" i="2"/>
  <c r="Q1418" i="2" s="1"/>
  <c r="V1418" i="2"/>
  <c r="W1418" i="2" s="1"/>
  <c r="M1418" i="2"/>
  <c r="N1418" i="2" s="1"/>
  <c r="S1418" i="2"/>
  <c r="T1418" i="2" s="1"/>
  <c r="P1414" i="2"/>
  <c r="Q1414" i="2" s="1"/>
  <c r="V1414" i="2"/>
  <c r="W1414" i="2" s="1"/>
  <c r="S1414" i="2"/>
  <c r="T1414" i="2" s="1"/>
  <c r="M1414" i="2"/>
  <c r="N1414" i="2" s="1"/>
  <c r="P1410" i="2"/>
  <c r="Q1410" i="2" s="1"/>
  <c r="V1410" i="2"/>
  <c r="W1410" i="2" s="1"/>
  <c r="M1410" i="2"/>
  <c r="N1410" i="2" s="1"/>
  <c r="S1410" i="2"/>
  <c r="T1410" i="2" s="1"/>
  <c r="P1406" i="2"/>
  <c r="Q1406" i="2" s="1"/>
  <c r="V1406" i="2"/>
  <c r="W1406" i="2" s="1"/>
  <c r="S1406" i="2"/>
  <c r="T1406" i="2" s="1"/>
  <c r="M1406" i="2"/>
  <c r="N1406" i="2" s="1"/>
  <c r="P1402" i="2"/>
  <c r="Q1402" i="2" s="1"/>
  <c r="V1402" i="2"/>
  <c r="W1402" i="2" s="1"/>
  <c r="S1402" i="2"/>
  <c r="T1402" i="2" s="1"/>
  <c r="M1402" i="2"/>
  <c r="N1402" i="2" s="1"/>
  <c r="P1398" i="2"/>
  <c r="Q1398" i="2" s="1"/>
  <c r="V1398" i="2"/>
  <c r="W1398" i="2" s="1"/>
  <c r="S1398" i="2"/>
  <c r="T1398" i="2" s="1"/>
  <c r="M1398" i="2"/>
  <c r="N1398" i="2" s="1"/>
  <c r="P1394" i="2"/>
  <c r="Q1394" i="2" s="1"/>
  <c r="V1394" i="2"/>
  <c r="W1394" i="2" s="1"/>
  <c r="M1394" i="2"/>
  <c r="N1394" i="2" s="1"/>
  <c r="S1394" i="2"/>
  <c r="T1394" i="2" s="1"/>
  <c r="P1390" i="2"/>
  <c r="Q1390" i="2" s="1"/>
  <c r="V1390" i="2"/>
  <c r="W1390" i="2" s="1"/>
  <c r="S1390" i="2"/>
  <c r="T1390" i="2" s="1"/>
  <c r="M1390" i="2"/>
  <c r="N1390" i="2" s="1"/>
  <c r="P1386" i="2"/>
  <c r="Q1386" i="2" s="1"/>
  <c r="V1386" i="2"/>
  <c r="W1386" i="2" s="1"/>
  <c r="M1386" i="2"/>
  <c r="N1386" i="2" s="1"/>
  <c r="S1386" i="2"/>
  <c r="T1386" i="2" s="1"/>
  <c r="P1382" i="2"/>
  <c r="Q1382" i="2" s="1"/>
  <c r="V1382" i="2"/>
  <c r="W1382" i="2" s="1"/>
  <c r="S1382" i="2"/>
  <c r="T1382" i="2" s="1"/>
  <c r="M1382" i="2"/>
  <c r="N1382" i="2" s="1"/>
  <c r="P1378" i="2"/>
  <c r="Q1378" i="2" s="1"/>
  <c r="V1378" i="2"/>
  <c r="W1378" i="2" s="1"/>
  <c r="S1378" i="2"/>
  <c r="T1378" i="2" s="1"/>
  <c r="M1378" i="2"/>
  <c r="N1378" i="2" s="1"/>
  <c r="P1374" i="2"/>
  <c r="Q1374" i="2" s="1"/>
  <c r="V1374" i="2"/>
  <c r="W1374" i="2" s="1"/>
  <c r="S1374" i="2"/>
  <c r="T1374" i="2" s="1"/>
  <c r="M1374" i="2"/>
  <c r="N1374" i="2" s="1"/>
  <c r="P1370" i="2"/>
  <c r="Q1370" i="2" s="1"/>
  <c r="V1370" i="2"/>
  <c r="W1370" i="2" s="1"/>
  <c r="S1370" i="2"/>
  <c r="T1370" i="2" s="1"/>
  <c r="M1370" i="2"/>
  <c r="N1370" i="2" s="1"/>
  <c r="P1366" i="2"/>
  <c r="Q1366" i="2" s="1"/>
  <c r="V1366" i="2"/>
  <c r="W1366" i="2" s="1"/>
  <c r="S1366" i="2"/>
  <c r="T1366" i="2" s="1"/>
  <c r="M1366" i="2"/>
  <c r="N1366" i="2" s="1"/>
  <c r="P1362" i="2"/>
  <c r="Q1362" i="2" s="1"/>
  <c r="V1362" i="2"/>
  <c r="W1362" i="2" s="1"/>
  <c r="M1362" i="2"/>
  <c r="N1362" i="2" s="1"/>
  <c r="S1362" i="2"/>
  <c r="T1362" i="2" s="1"/>
  <c r="P1358" i="2"/>
  <c r="Q1358" i="2" s="1"/>
  <c r="V1358" i="2"/>
  <c r="W1358" i="2" s="1"/>
  <c r="S1358" i="2"/>
  <c r="T1358" i="2" s="1"/>
  <c r="M1358" i="2"/>
  <c r="N1358" i="2" s="1"/>
  <c r="P1354" i="2"/>
  <c r="Q1354" i="2" s="1"/>
  <c r="V1354" i="2"/>
  <c r="W1354" i="2" s="1"/>
  <c r="M1354" i="2"/>
  <c r="N1354" i="2" s="1"/>
  <c r="S1354" i="2"/>
  <c r="T1354" i="2" s="1"/>
  <c r="P1350" i="2"/>
  <c r="Q1350" i="2" s="1"/>
  <c r="V1350" i="2"/>
  <c r="W1350" i="2" s="1"/>
  <c r="S1350" i="2"/>
  <c r="T1350" i="2" s="1"/>
  <c r="M1350" i="2"/>
  <c r="N1350" i="2" s="1"/>
  <c r="P1346" i="2"/>
  <c r="Q1346" i="2" s="1"/>
  <c r="V1346" i="2"/>
  <c r="W1346" i="2" s="1"/>
  <c r="M1346" i="2"/>
  <c r="N1346" i="2" s="1"/>
  <c r="S1346" i="2"/>
  <c r="T1346" i="2" s="1"/>
  <c r="P1342" i="2"/>
  <c r="Q1342" i="2" s="1"/>
  <c r="V1342" i="2"/>
  <c r="W1342" i="2" s="1"/>
  <c r="S1342" i="2"/>
  <c r="T1342" i="2" s="1"/>
  <c r="M1342" i="2"/>
  <c r="N1342" i="2" s="1"/>
  <c r="P1338" i="2"/>
  <c r="Q1338" i="2" s="1"/>
  <c r="V1338" i="2"/>
  <c r="W1338" i="2" s="1"/>
  <c r="S1338" i="2"/>
  <c r="T1338" i="2" s="1"/>
  <c r="M1338" i="2"/>
  <c r="N1338" i="2" s="1"/>
  <c r="P1334" i="2"/>
  <c r="Q1334" i="2" s="1"/>
  <c r="V1334" i="2"/>
  <c r="W1334" i="2" s="1"/>
  <c r="S1334" i="2"/>
  <c r="T1334" i="2" s="1"/>
  <c r="M1334" i="2"/>
  <c r="N1334" i="2" s="1"/>
  <c r="P1330" i="2"/>
  <c r="Q1330" i="2" s="1"/>
  <c r="V1330" i="2"/>
  <c r="W1330" i="2" s="1"/>
  <c r="M1330" i="2"/>
  <c r="N1330" i="2" s="1"/>
  <c r="S1330" i="2"/>
  <c r="T1330" i="2" s="1"/>
  <c r="P1326" i="2"/>
  <c r="Q1326" i="2" s="1"/>
  <c r="V1326" i="2"/>
  <c r="W1326" i="2" s="1"/>
  <c r="S1326" i="2"/>
  <c r="T1326" i="2" s="1"/>
  <c r="M1326" i="2"/>
  <c r="N1326" i="2" s="1"/>
  <c r="P1322" i="2"/>
  <c r="Q1322" i="2" s="1"/>
  <c r="V1322" i="2"/>
  <c r="W1322" i="2" s="1"/>
  <c r="M1322" i="2"/>
  <c r="N1322" i="2" s="1"/>
  <c r="S1322" i="2"/>
  <c r="T1322" i="2" s="1"/>
  <c r="P1318" i="2"/>
  <c r="Q1318" i="2" s="1"/>
  <c r="V1318" i="2"/>
  <c r="W1318" i="2" s="1"/>
  <c r="S1318" i="2"/>
  <c r="T1318" i="2" s="1"/>
  <c r="M1318" i="2"/>
  <c r="N1318" i="2" s="1"/>
  <c r="P1314" i="2"/>
  <c r="Q1314" i="2" s="1"/>
  <c r="V1314" i="2"/>
  <c r="W1314" i="2" s="1"/>
  <c r="M1314" i="2"/>
  <c r="N1314" i="2" s="1"/>
  <c r="S1314" i="2"/>
  <c r="T1314" i="2" s="1"/>
  <c r="P1310" i="2"/>
  <c r="Q1310" i="2" s="1"/>
  <c r="V1310" i="2"/>
  <c r="W1310" i="2" s="1"/>
  <c r="S1310" i="2"/>
  <c r="T1310" i="2" s="1"/>
  <c r="M1310" i="2"/>
  <c r="N1310" i="2" s="1"/>
  <c r="P1303" i="2"/>
  <c r="Q1303" i="2" s="1"/>
  <c r="V1303" i="2"/>
  <c r="W1303" i="2" s="1"/>
  <c r="S1303" i="2"/>
  <c r="T1303" i="2" s="1"/>
  <c r="M1303" i="2"/>
  <c r="N1303" i="2" s="1"/>
  <c r="P1299" i="2"/>
  <c r="Q1299" i="2" s="1"/>
  <c r="V1299" i="2"/>
  <c r="W1299" i="2" s="1"/>
  <c r="M1299" i="2"/>
  <c r="N1299" i="2" s="1"/>
  <c r="S1299" i="2"/>
  <c r="T1299" i="2" s="1"/>
  <c r="P1295" i="2"/>
  <c r="Q1295" i="2" s="1"/>
  <c r="V1295" i="2"/>
  <c r="W1295" i="2" s="1"/>
  <c r="S1295" i="2"/>
  <c r="T1295" i="2" s="1"/>
  <c r="M1295" i="2"/>
  <c r="N1295" i="2" s="1"/>
  <c r="P1291" i="2"/>
  <c r="Q1291" i="2" s="1"/>
  <c r="V1291" i="2"/>
  <c r="W1291" i="2" s="1"/>
  <c r="M1291" i="2"/>
  <c r="N1291" i="2" s="1"/>
  <c r="S1291" i="2"/>
  <c r="T1291" i="2" s="1"/>
  <c r="P1287" i="2"/>
  <c r="Q1287" i="2" s="1"/>
  <c r="V1287" i="2"/>
  <c r="W1287" i="2" s="1"/>
  <c r="S1287" i="2"/>
  <c r="T1287" i="2" s="1"/>
  <c r="M1287" i="2"/>
  <c r="N1287" i="2" s="1"/>
  <c r="P1283" i="2"/>
  <c r="Q1283" i="2" s="1"/>
  <c r="V1283" i="2"/>
  <c r="W1283" i="2" s="1"/>
  <c r="S1283" i="2"/>
  <c r="T1283" i="2" s="1"/>
  <c r="M1283" i="2"/>
  <c r="N1283" i="2" s="1"/>
  <c r="P1275" i="2"/>
  <c r="Q1275" i="2" s="1"/>
  <c r="V1275" i="2"/>
  <c r="W1275" i="2" s="1"/>
  <c r="S1275" i="2"/>
  <c r="T1275" i="2" s="1"/>
  <c r="M1275" i="2"/>
  <c r="N1275" i="2" s="1"/>
  <c r="P1271" i="2"/>
  <c r="Q1271" i="2" s="1"/>
  <c r="V1271" i="2"/>
  <c r="W1271" i="2" s="1"/>
  <c r="S1271" i="2"/>
  <c r="T1271" i="2" s="1"/>
  <c r="M1271" i="2"/>
  <c r="N1271" i="2" s="1"/>
  <c r="P1267" i="2"/>
  <c r="Q1267" i="2" s="1"/>
  <c r="V1267" i="2"/>
  <c r="W1267" i="2" s="1"/>
  <c r="M1267" i="2"/>
  <c r="N1267" i="2" s="1"/>
  <c r="S1267" i="2"/>
  <c r="T1267" i="2" s="1"/>
  <c r="P1263" i="2"/>
  <c r="Q1263" i="2" s="1"/>
  <c r="V1263" i="2"/>
  <c r="W1263" i="2" s="1"/>
  <c r="S1263" i="2"/>
  <c r="T1263" i="2" s="1"/>
  <c r="M1263" i="2"/>
  <c r="N1263" i="2" s="1"/>
  <c r="P1259" i="2"/>
  <c r="Q1259" i="2" s="1"/>
  <c r="V1259" i="2"/>
  <c r="W1259" i="2" s="1"/>
  <c r="S1259" i="2"/>
  <c r="T1259" i="2" s="1"/>
  <c r="M1259" i="2"/>
  <c r="N1259" i="2" s="1"/>
  <c r="P1243" i="2"/>
  <c r="Q1243" i="2" s="1"/>
  <c r="V1243" i="2"/>
  <c r="W1243" i="2" s="1"/>
  <c r="S1243" i="2"/>
  <c r="T1243" i="2" s="1"/>
  <c r="M1243" i="2"/>
  <c r="N1243" i="2" s="1"/>
  <c r="P1239" i="2"/>
  <c r="Q1239" i="2" s="1"/>
  <c r="M1239" i="2"/>
  <c r="N1239" i="2" s="1"/>
  <c r="V1239" i="2"/>
  <c r="W1239" i="2" s="1"/>
  <c r="S1239" i="2"/>
  <c r="T1239" i="2" s="1"/>
  <c r="P1235" i="2"/>
  <c r="Q1235" i="2" s="1"/>
  <c r="V1235" i="2"/>
  <c r="W1235" i="2" s="1"/>
  <c r="M1235" i="2"/>
  <c r="N1235" i="2" s="1"/>
  <c r="S1235" i="2"/>
  <c r="T1235" i="2" s="1"/>
  <c r="P1231" i="2"/>
  <c r="Q1231" i="2" s="1"/>
  <c r="M1231" i="2"/>
  <c r="N1231" i="2" s="1"/>
  <c r="V1231" i="2"/>
  <c r="W1231" i="2" s="1"/>
  <c r="S1231" i="2"/>
  <c r="T1231" i="2" s="1"/>
  <c r="P1227" i="2"/>
  <c r="Q1227" i="2" s="1"/>
  <c r="V1227" i="2"/>
  <c r="W1227" i="2" s="1"/>
  <c r="M1227" i="2"/>
  <c r="N1227" i="2" s="1"/>
  <c r="S1227" i="2"/>
  <c r="T1227" i="2" s="1"/>
  <c r="P1223" i="2"/>
  <c r="Q1223" i="2" s="1"/>
  <c r="M1223" i="2"/>
  <c r="N1223" i="2" s="1"/>
  <c r="V1223" i="2"/>
  <c r="W1223" i="2" s="1"/>
  <c r="S1223" i="2"/>
  <c r="T1223" i="2" s="1"/>
  <c r="P1212" i="2"/>
  <c r="Q1212" i="2" s="1"/>
  <c r="V1212" i="2"/>
  <c r="W1212" i="2" s="1"/>
  <c r="S1212" i="2"/>
  <c r="T1212" i="2" s="1"/>
  <c r="M1212" i="2"/>
  <c r="N1212" i="2" s="1"/>
  <c r="P1208" i="2"/>
  <c r="Q1208" i="2" s="1"/>
  <c r="V1208" i="2"/>
  <c r="W1208" i="2" s="1"/>
  <c r="S1208" i="2"/>
  <c r="T1208" i="2" s="1"/>
  <c r="M1208" i="2"/>
  <c r="N1208" i="2" s="1"/>
  <c r="P1204" i="2"/>
  <c r="Q1204" i="2" s="1"/>
  <c r="V1204" i="2"/>
  <c r="W1204" i="2" s="1"/>
  <c r="M1204" i="2"/>
  <c r="N1204" i="2" s="1"/>
  <c r="S1204" i="2"/>
  <c r="T1204" i="2" s="1"/>
  <c r="P1200" i="2"/>
  <c r="Q1200" i="2" s="1"/>
  <c r="V1200" i="2"/>
  <c r="W1200" i="2" s="1"/>
  <c r="S1200" i="2"/>
  <c r="T1200" i="2" s="1"/>
  <c r="M1200" i="2"/>
  <c r="N1200" i="2" s="1"/>
  <c r="P1196" i="2"/>
  <c r="Q1196" i="2" s="1"/>
  <c r="V1196" i="2"/>
  <c r="W1196" i="2" s="1"/>
  <c r="M1196" i="2"/>
  <c r="N1196" i="2" s="1"/>
  <c r="S1196" i="2"/>
  <c r="T1196" i="2" s="1"/>
  <c r="P1192" i="2"/>
  <c r="Q1192" i="2" s="1"/>
  <c r="V1192" i="2"/>
  <c r="W1192" i="2" s="1"/>
  <c r="S1192" i="2"/>
  <c r="T1192" i="2" s="1"/>
  <c r="M1192" i="2"/>
  <c r="N1192" i="2" s="1"/>
  <c r="P1188" i="2"/>
  <c r="Q1188" i="2" s="1"/>
  <c r="V1188" i="2"/>
  <c r="W1188" i="2" s="1"/>
  <c r="S1188" i="2"/>
  <c r="T1188" i="2" s="1"/>
  <c r="M1188" i="2"/>
  <c r="N1188" i="2" s="1"/>
  <c r="P1184" i="2"/>
  <c r="Q1184" i="2" s="1"/>
  <c r="V1184" i="2"/>
  <c r="W1184" i="2" s="1"/>
  <c r="S1184" i="2"/>
  <c r="T1184" i="2" s="1"/>
  <c r="M1184" i="2"/>
  <c r="N1184" i="2" s="1"/>
  <c r="P1180" i="2"/>
  <c r="Q1180" i="2" s="1"/>
  <c r="V1180" i="2"/>
  <c r="W1180" i="2" s="1"/>
  <c r="S1180" i="2"/>
  <c r="T1180" i="2" s="1"/>
  <c r="M1180" i="2"/>
  <c r="N1180" i="2" s="1"/>
  <c r="P1176" i="2"/>
  <c r="Q1176" i="2" s="1"/>
  <c r="V1176" i="2"/>
  <c r="W1176" i="2" s="1"/>
  <c r="S1176" i="2"/>
  <c r="T1176" i="2" s="1"/>
  <c r="M1176" i="2"/>
  <c r="N1176" i="2" s="1"/>
  <c r="P1172" i="2"/>
  <c r="Q1172" i="2" s="1"/>
  <c r="V1172" i="2"/>
  <c r="W1172" i="2" s="1"/>
  <c r="M1172" i="2"/>
  <c r="N1172" i="2" s="1"/>
  <c r="S1172" i="2"/>
  <c r="T1172" i="2" s="1"/>
  <c r="P1168" i="2"/>
  <c r="Q1168" i="2" s="1"/>
  <c r="V1168" i="2"/>
  <c r="W1168" i="2" s="1"/>
  <c r="S1168" i="2"/>
  <c r="T1168" i="2" s="1"/>
  <c r="M1168" i="2"/>
  <c r="N1168" i="2" s="1"/>
  <c r="P1164" i="2"/>
  <c r="Q1164" i="2" s="1"/>
  <c r="V1164" i="2"/>
  <c r="W1164" i="2" s="1"/>
  <c r="S1164" i="2"/>
  <c r="T1164" i="2" s="1"/>
  <c r="M1164" i="2"/>
  <c r="N1164" i="2" s="1"/>
  <c r="P1160" i="2"/>
  <c r="Q1160" i="2" s="1"/>
  <c r="V1160" i="2"/>
  <c r="W1160" i="2" s="1"/>
  <c r="S1160" i="2"/>
  <c r="T1160" i="2" s="1"/>
  <c r="M1160" i="2"/>
  <c r="N1160" i="2" s="1"/>
  <c r="P1156" i="2"/>
  <c r="Q1156" i="2" s="1"/>
  <c r="V1156" i="2"/>
  <c r="W1156" i="2" s="1"/>
  <c r="S1156" i="2"/>
  <c r="T1156" i="2" s="1"/>
  <c r="M1156" i="2"/>
  <c r="N1156" i="2" s="1"/>
  <c r="P1152" i="2"/>
  <c r="Q1152" i="2" s="1"/>
  <c r="V1152" i="2"/>
  <c r="W1152" i="2" s="1"/>
  <c r="S1152" i="2"/>
  <c r="T1152" i="2" s="1"/>
  <c r="M1152" i="2"/>
  <c r="N1152" i="2" s="1"/>
  <c r="P1148" i="2"/>
  <c r="Q1148" i="2" s="1"/>
  <c r="V1148" i="2"/>
  <c r="W1148" i="2" s="1"/>
  <c r="S1148" i="2"/>
  <c r="T1148" i="2" s="1"/>
  <c r="M1148" i="2"/>
  <c r="N1148" i="2" s="1"/>
  <c r="P1144" i="2"/>
  <c r="Q1144" i="2" s="1"/>
  <c r="V1144" i="2"/>
  <c r="W1144" i="2" s="1"/>
  <c r="S1144" i="2"/>
  <c r="T1144" i="2" s="1"/>
  <c r="M1144" i="2"/>
  <c r="N1144" i="2" s="1"/>
  <c r="P1140" i="2"/>
  <c r="Q1140" i="2" s="1"/>
  <c r="V1140" i="2"/>
  <c r="W1140" i="2" s="1"/>
  <c r="M1140" i="2"/>
  <c r="N1140" i="2" s="1"/>
  <c r="S1140" i="2"/>
  <c r="T1140" i="2" s="1"/>
  <c r="P1136" i="2"/>
  <c r="Q1136" i="2" s="1"/>
  <c r="V1136" i="2"/>
  <c r="W1136" i="2" s="1"/>
  <c r="S1136" i="2"/>
  <c r="T1136" i="2" s="1"/>
  <c r="M1136" i="2"/>
  <c r="N1136" i="2" s="1"/>
  <c r="P1132" i="2"/>
  <c r="Q1132" i="2" s="1"/>
  <c r="V1132" i="2"/>
  <c r="W1132" i="2" s="1"/>
  <c r="S1132" i="2"/>
  <c r="T1132" i="2" s="1"/>
  <c r="M1132" i="2"/>
  <c r="N1132" i="2" s="1"/>
  <c r="P1124" i="2"/>
  <c r="Q1124" i="2" s="1"/>
  <c r="V1124" i="2"/>
  <c r="W1124" i="2" s="1"/>
  <c r="M1124" i="2"/>
  <c r="N1124" i="2" s="1"/>
  <c r="S1124" i="2"/>
  <c r="T1124" i="2" s="1"/>
  <c r="P1120" i="2"/>
  <c r="Q1120" i="2" s="1"/>
  <c r="V1120" i="2"/>
  <c r="W1120" i="2" s="1"/>
  <c r="S1120" i="2"/>
  <c r="T1120" i="2" s="1"/>
  <c r="M1120" i="2"/>
  <c r="N1120" i="2" s="1"/>
  <c r="P1116" i="2"/>
  <c r="Q1116" i="2" s="1"/>
  <c r="V1116" i="2"/>
  <c r="W1116" i="2" s="1"/>
  <c r="S1116" i="2"/>
  <c r="T1116" i="2" s="1"/>
  <c r="M1116" i="2"/>
  <c r="N1116" i="2" s="1"/>
  <c r="P1112" i="2"/>
  <c r="Q1112" i="2" s="1"/>
  <c r="V1112" i="2"/>
  <c r="W1112" i="2" s="1"/>
  <c r="S1112" i="2"/>
  <c r="T1112" i="2" s="1"/>
  <c r="M1112" i="2"/>
  <c r="N1112" i="2" s="1"/>
  <c r="P1108" i="2"/>
  <c r="Q1108" i="2" s="1"/>
  <c r="V1108" i="2"/>
  <c r="W1108" i="2" s="1"/>
  <c r="M1108" i="2"/>
  <c r="N1108" i="2" s="1"/>
  <c r="S1108" i="2"/>
  <c r="T1108" i="2" s="1"/>
  <c r="P1104" i="2"/>
  <c r="Q1104" i="2" s="1"/>
  <c r="V1104" i="2"/>
  <c r="W1104" i="2" s="1"/>
  <c r="S1104" i="2"/>
  <c r="T1104" i="2" s="1"/>
  <c r="M1104" i="2"/>
  <c r="N1104" i="2" s="1"/>
  <c r="P1100" i="2"/>
  <c r="Q1100" i="2" s="1"/>
  <c r="M1100" i="2"/>
  <c r="N1100" i="2" s="1"/>
  <c r="V1100" i="2"/>
  <c r="W1100" i="2" s="1"/>
  <c r="S1100" i="2"/>
  <c r="T1100" i="2" s="1"/>
  <c r="P1096" i="2"/>
  <c r="Q1096" i="2" s="1"/>
  <c r="V1096" i="2"/>
  <c r="W1096" i="2" s="1"/>
  <c r="S1096" i="2"/>
  <c r="T1096" i="2" s="1"/>
  <c r="M1096" i="2"/>
  <c r="N1096" i="2" s="1"/>
  <c r="P1092" i="2"/>
  <c r="Q1092" i="2" s="1"/>
  <c r="M1092" i="2"/>
  <c r="N1092" i="2" s="1"/>
  <c r="V1092" i="2"/>
  <c r="W1092" i="2" s="1"/>
  <c r="S1092" i="2"/>
  <c r="T1092" i="2" s="1"/>
  <c r="P1088" i="2"/>
  <c r="Q1088" i="2" s="1"/>
  <c r="V1088" i="2"/>
  <c r="W1088" i="2" s="1"/>
  <c r="S1088" i="2"/>
  <c r="T1088" i="2" s="1"/>
  <c r="M1088" i="2"/>
  <c r="N1088" i="2" s="1"/>
  <c r="P1084" i="2"/>
  <c r="Q1084" i="2" s="1"/>
  <c r="M1084" i="2"/>
  <c r="N1084" i="2" s="1"/>
  <c r="V1084" i="2"/>
  <c r="W1084" i="2" s="1"/>
  <c r="S1084" i="2"/>
  <c r="T1084" i="2" s="1"/>
  <c r="P1080" i="2"/>
  <c r="Q1080" i="2" s="1"/>
  <c r="V1080" i="2"/>
  <c r="W1080" i="2" s="1"/>
  <c r="S1080" i="2"/>
  <c r="T1080" i="2" s="1"/>
  <c r="M1080" i="2"/>
  <c r="N1080" i="2" s="1"/>
  <c r="P1076" i="2"/>
  <c r="Q1076" i="2" s="1"/>
  <c r="M1076" i="2"/>
  <c r="N1076" i="2" s="1"/>
  <c r="V1076" i="2"/>
  <c r="W1076" i="2" s="1"/>
  <c r="S1076" i="2"/>
  <c r="T1076" i="2" s="1"/>
  <c r="P1072" i="2"/>
  <c r="Q1072" i="2" s="1"/>
  <c r="V1072" i="2"/>
  <c r="W1072" i="2" s="1"/>
  <c r="S1072" i="2"/>
  <c r="T1072" i="2" s="1"/>
  <c r="M1072" i="2"/>
  <c r="N1072" i="2" s="1"/>
  <c r="P1068" i="2"/>
  <c r="Q1068" i="2" s="1"/>
  <c r="M1068" i="2"/>
  <c r="N1068" i="2" s="1"/>
  <c r="V1068" i="2"/>
  <c r="W1068" i="2" s="1"/>
  <c r="S1068" i="2"/>
  <c r="T1068" i="2" s="1"/>
  <c r="P1064" i="2"/>
  <c r="Q1064" i="2" s="1"/>
  <c r="M1064" i="2"/>
  <c r="N1064" i="2" s="1"/>
  <c r="V1064" i="2"/>
  <c r="W1064" i="2" s="1"/>
  <c r="S1064" i="2"/>
  <c r="T1064" i="2" s="1"/>
  <c r="P1060" i="2"/>
  <c r="Q1060" i="2" s="1"/>
  <c r="V1060" i="2"/>
  <c r="W1060" i="2" s="1"/>
  <c r="S1060" i="2"/>
  <c r="T1060" i="2" s="1"/>
  <c r="M1060" i="2"/>
  <c r="N1060" i="2" s="1"/>
  <c r="P1056" i="2"/>
  <c r="Q1056" i="2" s="1"/>
  <c r="M1056" i="2"/>
  <c r="N1056" i="2" s="1"/>
  <c r="V1056" i="2"/>
  <c r="W1056" i="2" s="1"/>
  <c r="S1056" i="2"/>
  <c r="T1056" i="2" s="1"/>
  <c r="P1052" i="2"/>
  <c r="Q1052" i="2" s="1"/>
  <c r="M1052" i="2"/>
  <c r="N1052" i="2" s="1"/>
  <c r="V1052" i="2"/>
  <c r="W1052" i="2" s="1"/>
  <c r="S1052" i="2"/>
  <c r="T1052" i="2" s="1"/>
  <c r="P1048" i="2"/>
  <c r="Q1048" i="2" s="1"/>
  <c r="M1048" i="2"/>
  <c r="N1048" i="2" s="1"/>
  <c r="V1048" i="2"/>
  <c r="W1048" i="2" s="1"/>
  <c r="S1048" i="2"/>
  <c r="T1048" i="2" s="1"/>
  <c r="P1044" i="2"/>
  <c r="Q1044" i="2" s="1"/>
  <c r="M1044" i="2"/>
  <c r="N1044" i="2" s="1"/>
  <c r="V1044" i="2"/>
  <c r="W1044" i="2" s="1"/>
  <c r="S1044" i="2"/>
  <c r="T1044" i="2" s="1"/>
  <c r="P1040" i="2"/>
  <c r="Q1040" i="2" s="1"/>
  <c r="M1040" i="2"/>
  <c r="N1040" i="2" s="1"/>
  <c r="V1040" i="2"/>
  <c r="W1040" i="2" s="1"/>
  <c r="S1040" i="2"/>
  <c r="T1040" i="2" s="1"/>
  <c r="P1036" i="2"/>
  <c r="Q1036" i="2" s="1"/>
  <c r="M1036" i="2"/>
  <c r="N1036" i="2" s="1"/>
  <c r="V1036" i="2"/>
  <c r="W1036" i="2" s="1"/>
  <c r="S1036" i="2"/>
  <c r="T1036" i="2" s="1"/>
  <c r="P1032" i="2"/>
  <c r="Q1032" i="2" s="1"/>
  <c r="M1032" i="2"/>
  <c r="N1032" i="2" s="1"/>
  <c r="V1032" i="2"/>
  <c r="W1032" i="2" s="1"/>
  <c r="S1032" i="2"/>
  <c r="T1032" i="2" s="1"/>
  <c r="P1028" i="2"/>
  <c r="Q1028" i="2" s="1"/>
  <c r="V1028" i="2"/>
  <c r="W1028" i="2" s="1"/>
  <c r="M1028" i="2"/>
  <c r="N1028" i="2" s="1"/>
  <c r="S1028" i="2"/>
  <c r="T1028" i="2" s="1"/>
  <c r="P1024" i="2"/>
  <c r="Q1024" i="2" s="1"/>
  <c r="M1024" i="2"/>
  <c r="N1024" i="2" s="1"/>
  <c r="V1024" i="2"/>
  <c r="W1024" i="2" s="1"/>
  <c r="S1024" i="2"/>
  <c r="T1024" i="2" s="1"/>
  <c r="P1020" i="2"/>
  <c r="Q1020" i="2" s="1"/>
  <c r="V1020" i="2"/>
  <c r="W1020" i="2" s="1"/>
  <c r="S1020" i="2"/>
  <c r="T1020" i="2" s="1"/>
  <c r="M1020" i="2"/>
  <c r="N1020" i="2" s="1"/>
  <c r="P1016" i="2"/>
  <c r="Q1016" i="2" s="1"/>
  <c r="M1016" i="2"/>
  <c r="N1016" i="2" s="1"/>
  <c r="V1016" i="2"/>
  <c r="W1016" i="2" s="1"/>
  <c r="S1016" i="2"/>
  <c r="T1016" i="2" s="1"/>
  <c r="P1012" i="2"/>
  <c r="Q1012" i="2" s="1"/>
  <c r="V1012" i="2"/>
  <c r="W1012" i="2" s="1"/>
  <c r="M1012" i="2"/>
  <c r="N1012" i="2" s="1"/>
  <c r="S1012" i="2"/>
  <c r="T1012" i="2" s="1"/>
  <c r="P1000" i="2"/>
  <c r="Q1000" i="2" s="1"/>
  <c r="M1000" i="2"/>
  <c r="N1000" i="2" s="1"/>
  <c r="V1000" i="2"/>
  <c r="W1000" i="2" s="1"/>
  <c r="S1000" i="2"/>
  <c r="T1000" i="2" s="1"/>
  <c r="P996" i="2"/>
  <c r="Q996" i="2" s="1"/>
  <c r="V996" i="2"/>
  <c r="W996" i="2" s="1"/>
  <c r="M996" i="2"/>
  <c r="N996" i="2" s="1"/>
  <c r="S996" i="2"/>
  <c r="T996" i="2" s="1"/>
  <c r="P992" i="2"/>
  <c r="Q992" i="2" s="1"/>
  <c r="M992" i="2"/>
  <c r="N992" i="2" s="1"/>
  <c r="V992" i="2"/>
  <c r="W992" i="2" s="1"/>
  <c r="S992" i="2"/>
  <c r="T992" i="2" s="1"/>
  <c r="P988" i="2"/>
  <c r="Q988" i="2" s="1"/>
  <c r="V988" i="2"/>
  <c r="W988" i="2" s="1"/>
  <c r="S988" i="2"/>
  <c r="T988" i="2" s="1"/>
  <c r="M988" i="2"/>
  <c r="N988" i="2" s="1"/>
  <c r="P984" i="2"/>
  <c r="Q984" i="2" s="1"/>
  <c r="V984" i="2"/>
  <c r="W984" i="2" s="1"/>
  <c r="S984" i="2"/>
  <c r="T984" i="2" s="1"/>
  <c r="M984" i="2"/>
  <c r="N984" i="2" s="1"/>
  <c r="P980" i="2"/>
  <c r="Q980" i="2" s="1"/>
  <c r="M980" i="2"/>
  <c r="N980" i="2" s="1"/>
  <c r="V980" i="2"/>
  <c r="W980" i="2" s="1"/>
  <c r="S980" i="2"/>
  <c r="T980" i="2" s="1"/>
  <c r="P976" i="2"/>
  <c r="Q976" i="2" s="1"/>
  <c r="V976" i="2"/>
  <c r="W976" i="2" s="1"/>
  <c r="S976" i="2"/>
  <c r="T976" i="2" s="1"/>
  <c r="M976" i="2"/>
  <c r="N976" i="2" s="1"/>
  <c r="P972" i="2"/>
  <c r="Q972" i="2" s="1"/>
  <c r="M972" i="2"/>
  <c r="N972" i="2" s="1"/>
  <c r="V972" i="2"/>
  <c r="W972" i="2" s="1"/>
  <c r="S972" i="2"/>
  <c r="T972" i="2" s="1"/>
  <c r="P968" i="2"/>
  <c r="Q968" i="2" s="1"/>
  <c r="V968" i="2"/>
  <c r="W968" i="2" s="1"/>
  <c r="S968" i="2"/>
  <c r="T968" i="2" s="1"/>
  <c r="M968" i="2"/>
  <c r="N968" i="2" s="1"/>
  <c r="P964" i="2"/>
  <c r="Q964" i="2" s="1"/>
  <c r="M964" i="2"/>
  <c r="N964" i="2" s="1"/>
  <c r="V964" i="2"/>
  <c r="W964" i="2" s="1"/>
  <c r="S964" i="2"/>
  <c r="T964" i="2" s="1"/>
  <c r="P960" i="2"/>
  <c r="Q960" i="2" s="1"/>
  <c r="V960" i="2"/>
  <c r="W960" i="2" s="1"/>
  <c r="S960" i="2"/>
  <c r="T960" i="2" s="1"/>
  <c r="M960" i="2"/>
  <c r="N960" i="2" s="1"/>
  <c r="P956" i="2"/>
  <c r="Q956" i="2" s="1"/>
  <c r="M956" i="2"/>
  <c r="N956" i="2" s="1"/>
  <c r="V956" i="2"/>
  <c r="W956" i="2" s="1"/>
  <c r="S956" i="2"/>
  <c r="T956" i="2" s="1"/>
  <c r="P952" i="2"/>
  <c r="Q952" i="2" s="1"/>
  <c r="V952" i="2"/>
  <c r="W952" i="2" s="1"/>
  <c r="S952" i="2"/>
  <c r="T952" i="2" s="1"/>
  <c r="M952" i="2"/>
  <c r="N952" i="2" s="1"/>
  <c r="P948" i="2"/>
  <c r="Q948" i="2" s="1"/>
  <c r="M948" i="2"/>
  <c r="N948" i="2" s="1"/>
  <c r="V948" i="2"/>
  <c r="W948" i="2" s="1"/>
  <c r="S948" i="2"/>
  <c r="T948" i="2" s="1"/>
  <c r="P944" i="2"/>
  <c r="Q944" i="2" s="1"/>
  <c r="V944" i="2"/>
  <c r="W944" i="2" s="1"/>
  <c r="S944" i="2"/>
  <c r="T944" i="2" s="1"/>
  <c r="M944" i="2"/>
  <c r="N944" i="2" s="1"/>
  <c r="P940" i="2"/>
  <c r="Q940" i="2" s="1"/>
  <c r="M940" i="2"/>
  <c r="N940" i="2" s="1"/>
  <c r="V940" i="2"/>
  <c r="W940" i="2" s="1"/>
  <c r="S940" i="2"/>
  <c r="T940" i="2" s="1"/>
  <c r="P936" i="2"/>
  <c r="Q936" i="2" s="1"/>
  <c r="V936" i="2"/>
  <c r="W936" i="2" s="1"/>
  <c r="S936" i="2"/>
  <c r="T936" i="2" s="1"/>
  <c r="M936" i="2"/>
  <c r="N936" i="2" s="1"/>
  <c r="P932" i="2"/>
  <c r="Q932" i="2" s="1"/>
  <c r="M932" i="2"/>
  <c r="N932" i="2" s="1"/>
  <c r="V932" i="2"/>
  <c r="W932" i="2" s="1"/>
  <c r="S932" i="2"/>
  <c r="T932" i="2" s="1"/>
  <c r="P928" i="2"/>
  <c r="Q928" i="2" s="1"/>
  <c r="V928" i="2"/>
  <c r="W928" i="2" s="1"/>
  <c r="S928" i="2"/>
  <c r="T928" i="2" s="1"/>
  <c r="M928" i="2"/>
  <c r="N928" i="2" s="1"/>
  <c r="P924" i="2"/>
  <c r="Q924" i="2" s="1"/>
  <c r="M924" i="2"/>
  <c r="N924" i="2" s="1"/>
  <c r="V924" i="2"/>
  <c r="W924" i="2" s="1"/>
  <c r="S924" i="2"/>
  <c r="T924" i="2" s="1"/>
  <c r="P920" i="2"/>
  <c r="Q920" i="2" s="1"/>
  <c r="V920" i="2"/>
  <c r="W920" i="2" s="1"/>
  <c r="S920" i="2"/>
  <c r="T920" i="2" s="1"/>
  <c r="M920" i="2"/>
  <c r="N920" i="2" s="1"/>
  <c r="P916" i="2"/>
  <c r="Q916" i="2" s="1"/>
  <c r="M916" i="2"/>
  <c r="N916" i="2" s="1"/>
  <c r="V916" i="2"/>
  <c r="W916" i="2" s="1"/>
  <c r="S916" i="2"/>
  <c r="T916" i="2" s="1"/>
  <c r="P912" i="2"/>
  <c r="Q912" i="2" s="1"/>
  <c r="V912" i="2"/>
  <c r="W912" i="2" s="1"/>
  <c r="S912" i="2"/>
  <c r="T912" i="2" s="1"/>
  <c r="M912" i="2"/>
  <c r="N912" i="2" s="1"/>
  <c r="P908" i="2"/>
  <c r="Q908" i="2" s="1"/>
  <c r="M908" i="2"/>
  <c r="N908" i="2" s="1"/>
  <c r="V908" i="2"/>
  <c r="W908" i="2" s="1"/>
  <c r="S908" i="2"/>
  <c r="T908" i="2" s="1"/>
  <c r="P904" i="2"/>
  <c r="Q904" i="2" s="1"/>
  <c r="V904" i="2"/>
  <c r="W904" i="2" s="1"/>
  <c r="S904" i="2"/>
  <c r="T904" i="2" s="1"/>
  <c r="M904" i="2"/>
  <c r="N904" i="2" s="1"/>
  <c r="P900" i="2"/>
  <c r="Q900" i="2" s="1"/>
  <c r="M900" i="2"/>
  <c r="N900" i="2" s="1"/>
  <c r="V900" i="2"/>
  <c r="W900" i="2" s="1"/>
  <c r="S900" i="2"/>
  <c r="T900" i="2" s="1"/>
  <c r="P896" i="2"/>
  <c r="Q896" i="2" s="1"/>
  <c r="V896" i="2"/>
  <c r="W896" i="2" s="1"/>
  <c r="S896" i="2"/>
  <c r="T896" i="2" s="1"/>
  <c r="M896" i="2"/>
  <c r="N896" i="2" s="1"/>
  <c r="P892" i="2"/>
  <c r="Q892" i="2" s="1"/>
  <c r="M892" i="2"/>
  <c r="N892" i="2" s="1"/>
  <c r="V892" i="2"/>
  <c r="W892" i="2" s="1"/>
  <c r="S892" i="2"/>
  <c r="T892" i="2" s="1"/>
  <c r="P888" i="2"/>
  <c r="Q888" i="2" s="1"/>
  <c r="V888" i="2"/>
  <c r="W888" i="2" s="1"/>
  <c r="S888" i="2"/>
  <c r="T888" i="2" s="1"/>
  <c r="M888" i="2"/>
  <c r="N888" i="2" s="1"/>
  <c r="P884" i="2"/>
  <c r="Q884" i="2" s="1"/>
  <c r="M884" i="2"/>
  <c r="N884" i="2" s="1"/>
  <c r="V884" i="2"/>
  <c r="W884" i="2" s="1"/>
  <c r="S884" i="2"/>
  <c r="T884" i="2" s="1"/>
  <c r="P880" i="2"/>
  <c r="Q880" i="2" s="1"/>
  <c r="V880" i="2"/>
  <c r="W880" i="2" s="1"/>
  <c r="S880" i="2"/>
  <c r="T880" i="2" s="1"/>
  <c r="M880" i="2"/>
  <c r="N880" i="2" s="1"/>
  <c r="P876" i="2"/>
  <c r="Q876" i="2" s="1"/>
  <c r="M876" i="2"/>
  <c r="N876" i="2" s="1"/>
  <c r="V876" i="2"/>
  <c r="W876" i="2" s="1"/>
  <c r="S876" i="2"/>
  <c r="T876" i="2" s="1"/>
  <c r="P868" i="2"/>
  <c r="Q868" i="2" s="1"/>
  <c r="M868" i="2"/>
  <c r="N868" i="2" s="1"/>
  <c r="V868" i="2"/>
  <c r="W868" i="2" s="1"/>
  <c r="S868" i="2"/>
  <c r="T868" i="2" s="1"/>
  <c r="P864" i="2"/>
  <c r="Q864" i="2" s="1"/>
  <c r="V864" i="2"/>
  <c r="W864" i="2" s="1"/>
  <c r="S864" i="2"/>
  <c r="T864" i="2" s="1"/>
  <c r="M864" i="2"/>
  <c r="N864" i="2" s="1"/>
  <c r="P860" i="2"/>
  <c r="Q860" i="2" s="1"/>
  <c r="M860" i="2"/>
  <c r="N860" i="2" s="1"/>
  <c r="V860" i="2"/>
  <c r="W860" i="2" s="1"/>
  <c r="S860" i="2"/>
  <c r="T860" i="2" s="1"/>
  <c r="P856" i="2"/>
  <c r="Q856" i="2" s="1"/>
  <c r="M856" i="2"/>
  <c r="N856" i="2" s="1"/>
  <c r="V856" i="2"/>
  <c r="W856" i="2" s="1"/>
  <c r="S856" i="2"/>
  <c r="T856" i="2" s="1"/>
  <c r="P852" i="2"/>
  <c r="Q852" i="2" s="1"/>
  <c r="V852" i="2"/>
  <c r="W852" i="2" s="1"/>
  <c r="S852" i="2"/>
  <c r="T852" i="2" s="1"/>
  <c r="M852" i="2"/>
  <c r="N852" i="2" s="1"/>
  <c r="P848" i="2"/>
  <c r="Q848" i="2" s="1"/>
  <c r="M848" i="2"/>
  <c r="N848" i="2" s="1"/>
  <c r="V848" i="2"/>
  <c r="W848" i="2" s="1"/>
  <c r="S848" i="2"/>
  <c r="T848" i="2" s="1"/>
  <c r="P844" i="2"/>
  <c r="Q844" i="2" s="1"/>
  <c r="V844" i="2"/>
  <c r="W844" i="2" s="1"/>
  <c r="M844" i="2"/>
  <c r="N844" i="2" s="1"/>
  <c r="S844" i="2"/>
  <c r="T844" i="2" s="1"/>
  <c r="P840" i="2"/>
  <c r="Q840" i="2" s="1"/>
  <c r="M840" i="2"/>
  <c r="N840" i="2" s="1"/>
  <c r="V840" i="2"/>
  <c r="W840" i="2" s="1"/>
  <c r="S840" i="2"/>
  <c r="T840" i="2" s="1"/>
  <c r="P836" i="2"/>
  <c r="Q836" i="2" s="1"/>
  <c r="V836" i="2"/>
  <c r="W836" i="2" s="1"/>
  <c r="S836" i="2"/>
  <c r="T836" i="2" s="1"/>
  <c r="M836" i="2"/>
  <c r="N836" i="2" s="1"/>
  <c r="P832" i="2"/>
  <c r="Q832" i="2" s="1"/>
  <c r="M832" i="2"/>
  <c r="N832" i="2" s="1"/>
  <c r="V832" i="2"/>
  <c r="W832" i="2" s="1"/>
  <c r="S832" i="2"/>
  <c r="T832" i="2" s="1"/>
  <c r="P828" i="2"/>
  <c r="Q828" i="2" s="1"/>
  <c r="M828" i="2"/>
  <c r="N828" i="2" s="1"/>
  <c r="V828" i="2"/>
  <c r="W828" i="2" s="1"/>
  <c r="S828" i="2"/>
  <c r="T828" i="2" s="1"/>
  <c r="P824" i="2"/>
  <c r="Q824" i="2" s="1"/>
  <c r="M824" i="2"/>
  <c r="N824" i="2" s="1"/>
  <c r="V824" i="2"/>
  <c r="W824" i="2" s="1"/>
  <c r="S824" i="2"/>
  <c r="T824" i="2" s="1"/>
  <c r="P820" i="2"/>
  <c r="Q820" i="2" s="1"/>
  <c r="M820" i="2"/>
  <c r="N820" i="2" s="1"/>
  <c r="V820" i="2"/>
  <c r="W820" i="2" s="1"/>
  <c r="S820" i="2"/>
  <c r="T820" i="2" s="1"/>
  <c r="P812" i="2"/>
  <c r="Q812" i="2" s="1"/>
  <c r="M812" i="2"/>
  <c r="N812" i="2" s="1"/>
  <c r="V812" i="2"/>
  <c r="W812" i="2" s="1"/>
  <c r="S812" i="2"/>
  <c r="T812" i="2" s="1"/>
  <c r="P808" i="2"/>
  <c r="Q808" i="2" s="1"/>
  <c r="V808" i="2"/>
  <c r="W808" i="2" s="1"/>
  <c r="S808" i="2"/>
  <c r="T808" i="2" s="1"/>
  <c r="M808" i="2"/>
  <c r="N808" i="2" s="1"/>
  <c r="P804" i="2"/>
  <c r="Q804" i="2" s="1"/>
  <c r="M804" i="2"/>
  <c r="N804" i="2" s="1"/>
  <c r="V804" i="2"/>
  <c r="W804" i="2" s="1"/>
  <c r="S804" i="2"/>
  <c r="T804" i="2" s="1"/>
  <c r="P800" i="2"/>
  <c r="Q800" i="2" s="1"/>
  <c r="V800" i="2"/>
  <c r="W800" i="2" s="1"/>
  <c r="S800" i="2"/>
  <c r="T800" i="2" s="1"/>
  <c r="M800" i="2"/>
  <c r="N800" i="2" s="1"/>
  <c r="P796" i="2"/>
  <c r="Q796" i="2" s="1"/>
  <c r="M796" i="2"/>
  <c r="N796" i="2" s="1"/>
  <c r="V796" i="2"/>
  <c r="W796" i="2" s="1"/>
  <c r="S796" i="2"/>
  <c r="T796" i="2" s="1"/>
  <c r="P792" i="2"/>
  <c r="Q792" i="2" s="1"/>
  <c r="V792" i="2"/>
  <c r="W792" i="2" s="1"/>
  <c r="S792" i="2"/>
  <c r="T792" i="2" s="1"/>
  <c r="M792" i="2"/>
  <c r="N792" i="2" s="1"/>
  <c r="P788" i="2"/>
  <c r="Q788" i="2" s="1"/>
  <c r="M788" i="2"/>
  <c r="N788" i="2" s="1"/>
  <c r="V788" i="2"/>
  <c r="W788" i="2" s="1"/>
  <c r="S788" i="2"/>
  <c r="T788" i="2" s="1"/>
  <c r="P784" i="2"/>
  <c r="Q784" i="2" s="1"/>
  <c r="V784" i="2"/>
  <c r="W784" i="2" s="1"/>
  <c r="S784" i="2"/>
  <c r="T784" i="2" s="1"/>
  <c r="M784" i="2"/>
  <c r="N784" i="2" s="1"/>
  <c r="P780" i="2"/>
  <c r="Q780" i="2" s="1"/>
  <c r="M780" i="2"/>
  <c r="N780" i="2" s="1"/>
  <c r="V780" i="2"/>
  <c r="W780" i="2" s="1"/>
  <c r="S780" i="2"/>
  <c r="T780" i="2" s="1"/>
  <c r="P776" i="2"/>
  <c r="Q776" i="2" s="1"/>
  <c r="M776" i="2"/>
  <c r="N776" i="2" s="1"/>
  <c r="V776" i="2"/>
  <c r="W776" i="2" s="1"/>
  <c r="S776" i="2"/>
  <c r="T776" i="2" s="1"/>
  <c r="P772" i="2"/>
  <c r="Q772" i="2" s="1"/>
  <c r="V772" i="2"/>
  <c r="W772" i="2" s="1"/>
  <c r="S772" i="2"/>
  <c r="T772" i="2" s="1"/>
  <c r="M772" i="2"/>
  <c r="N772" i="2" s="1"/>
  <c r="P765" i="2"/>
  <c r="Q765" i="2" s="1"/>
  <c r="V765" i="2"/>
  <c r="W765" i="2" s="1"/>
  <c r="M765" i="2"/>
  <c r="N765" i="2" s="1"/>
  <c r="S765" i="2"/>
  <c r="T765" i="2" s="1"/>
  <c r="P761" i="2"/>
  <c r="Q761" i="2" s="1"/>
  <c r="M761" i="2"/>
  <c r="N761" i="2" s="1"/>
  <c r="V761" i="2"/>
  <c r="W761" i="2" s="1"/>
  <c r="S761" i="2"/>
  <c r="T761" i="2" s="1"/>
  <c r="P757" i="2"/>
  <c r="Q757" i="2" s="1"/>
  <c r="V757" i="2"/>
  <c r="W757" i="2" s="1"/>
  <c r="M757" i="2"/>
  <c r="N757" i="2" s="1"/>
  <c r="S757" i="2"/>
  <c r="T757" i="2" s="1"/>
  <c r="P753" i="2"/>
  <c r="Q753" i="2" s="1"/>
  <c r="M753" i="2"/>
  <c r="N753" i="2" s="1"/>
  <c r="V753" i="2"/>
  <c r="W753" i="2" s="1"/>
  <c r="S753" i="2"/>
  <c r="T753" i="2" s="1"/>
  <c r="P749" i="2"/>
  <c r="Q749" i="2" s="1"/>
  <c r="V749" i="2"/>
  <c r="W749" i="2" s="1"/>
  <c r="M749" i="2"/>
  <c r="N749" i="2" s="1"/>
  <c r="S749" i="2"/>
  <c r="T749" i="2" s="1"/>
  <c r="P745" i="2"/>
  <c r="Q745" i="2" s="1"/>
  <c r="M745" i="2"/>
  <c r="N745" i="2" s="1"/>
  <c r="V745" i="2"/>
  <c r="W745" i="2" s="1"/>
  <c r="S745" i="2"/>
  <c r="T745" i="2" s="1"/>
  <c r="P741" i="2"/>
  <c r="Q741" i="2" s="1"/>
  <c r="V741" i="2"/>
  <c r="W741" i="2" s="1"/>
  <c r="S741" i="2"/>
  <c r="T741" i="2" s="1"/>
  <c r="M741" i="2"/>
  <c r="N741" i="2" s="1"/>
  <c r="P737" i="2"/>
  <c r="Q737" i="2" s="1"/>
  <c r="M737" i="2"/>
  <c r="N737" i="2" s="1"/>
  <c r="V737" i="2"/>
  <c r="W737" i="2" s="1"/>
  <c r="S737" i="2"/>
  <c r="T737" i="2" s="1"/>
  <c r="P733" i="2"/>
  <c r="Q733" i="2" s="1"/>
  <c r="V733" i="2"/>
  <c r="W733" i="2" s="1"/>
  <c r="M733" i="2"/>
  <c r="N733" i="2" s="1"/>
  <c r="S733" i="2"/>
  <c r="T733" i="2" s="1"/>
  <c r="P730" i="2"/>
  <c r="Q730" i="2" s="1"/>
  <c r="M730" i="2"/>
  <c r="N730" i="2" s="1"/>
  <c r="V730" i="2"/>
  <c r="W730" i="2" s="1"/>
  <c r="S730" i="2"/>
  <c r="T730" i="2" s="1"/>
  <c r="P726" i="2"/>
  <c r="Q726" i="2" s="1"/>
  <c r="V726" i="2"/>
  <c r="W726" i="2" s="1"/>
  <c r="M726" i="2"/>
  <c r="N726" i="2" s="1"/>
  <c r="S726" i="2"/>
  <c r="T726" i="2" s="1"/>
  <c r="P722" i="2"/>
  <c r="Q722" i="2" s="1"/>
  <c r="M722" i="2"/>
  <c r="N722" i="2" s="1"/>
  <c r="V722" i="2"/>
  <c r="W722" i="2" s="1"/>
  <c r="S722" i="2"/>
  <c r="T722" i="2" s="1"/>
  <c r="P718" i="2"/>
  <c r="Q718" i="2" s="1"/>
  <c r="V718" i="2"/>
  <c r="W718" i="2" s="1"/>
  <c r="M718" i="2"/>
  <c r="N718" i="2" s="1"/>
  <c r="S718" i="2"/>
  <c r="T718" i="2" s="1"/>
  <c r="P714" i="2"/>
  <c r="Q714" i="2" s="1"/>
  <c r="M714" i="2"/>
  <c r="N714" i="2" s="1"/>
  <c r="V714" i="2"/>
  <c r="W714" i="2" s="1"/>
  <c r="S714" i="2"/>
  <c r="T714" i="2" s="1"/>
  <c r="P710" i="2"/>
  <c r="Q710" i="2" s="1"/>
  <c r="V710" i="2"/>
  <c r="W710" i="2" s="1"/>
  <c r="S710" i="2"/>
  <c r="T710" i="2" s="1"/>
  <c r="M710" i="2"/>
  <c r="N710" i="2" s="1"/>
  <c r="P706" i="2"/>
  <c r="Q706" i="2" s="1"/>
  <c r="M706" i="2"/>
  <c r="N706" i="2" s="1"/>
  <c r="V706" i="2"/>
  <c r="W706" i="2" s="1"/>
  <c r="S706" i="2"/>
  <c r="T706" i="2" s="1"/>
  <c r="P702" i="2"/>
  <c r="Q702" i="2" s="1"/>
  <c r="V702" i="2"/>
  <c r="W702" i="2" s="1"/>
  <c r="M702" i="2"/>
  <c r="N702" i="2" s="1"/>
  <c r="S702" i="2"/>
  <c r="T702" i="2" s="1"/>
  <c r="P698" i="2"/>
  <c r="Q698" i="2" s="1"/>
  <c r="M698" i="2"/>
  <c r="N698" i="2" s="1"/>
  <c r="V698" i="2"/>
  <c r="W698" i="2" s="1"/>
  <c r="S698" i="2"/>
  <c r="T698" i="2" s="1"/>
  <c r="P694" i="2"/>
  <c r="Q694" i="2" s="1"/>
  <c r="V694" i="2"/>
  <c r="W694" i="2" s="1"/>
  <c r="M694" i="2"/>
  <c r="N694" i="2" s="1"/>
  <c r="S694" i="2"/>
  <c r="T694" i="2" s="1"/>
  <c r="P690" i="2"/>
  <c r="Q690" i="2" s="1"/>
  <c r="M690" i="2"/>
  <c r="N690" i="2" s="1"/>
  <c r="V690" i="2"/>
  <c r="W690" i="2" s="1"/>
  <c r="S690" i="2"/>
  <c r="T690" i="2" s="1"/>
  <c r="V678" i="2"/>
  <c r="W678" i="2" s="1"/>
  <c r="S678" i="2"/>
  <c r="T678" i="2" s="1"/>
  <c r="P678" i="2"/>
  <c r="Q678" i="2" s="1"/>
  <c r="M678" i="2"/>
  <c r="N678" i="2" s="1"/>
  <c r="V674" i="2"/>
  <c r="W674" i="2" s="1"/>
  <c r="P674" i="2"/>
  <c r="Q674" i="2" s="1"/>
  <c r="S674" i="2"/>
  <c r="T674" i="2" s="1"/>
  <c r="M674" i="2"/>
  <c r="N674" i="2" s="1"/>
  <c r="P670" i="2"/>
  <c r="Q670" i="2" s="1"/>
  <c r="S670" i="2"/>
  <c r="T670" i="2" s="1"/>
  <c r="V670" i="2"/>
  <c r="W670" i="2" s="1"/>
  <c r="M670" i="2"/>
  <c r="N670" i="2" s="1"/>
  <c r="P666" i="2"/>
  <c r="Q666" i="2" s="1"/>
  <c r="M666" i="2"/>
  <c r="N666" i="2" s="1"/>
  <c r="V666" i="2"/>
  <c r="W666" i="2" s="1"/>
  <c r="S666" i="2"/>
  <c r="T666" i="2" s="1"/>
  <c r="P662" i="2"/>
  <c r="Q662" i="2" s="1"/>
  <c r="V662" i="2"/>
  <c r="W662" i="2" s="1"/>
  <c r="S662" i="2"/>
  <c r="T662" i="2" s="1"/>
  <c r="M662" i="2"/>
  <c r="N662" i="2" s="1"/>
  <c r="P658" i="2"/>
  <c r="Q658" i="2" s="1"/>
  <c r="M658" i="2"/>
  <c r="N658" i="2" s="1"/>
  <c r="V658" i="2"/>
  <c r="W658" i="2" s="1"/>
  <c r="S658" i="2"/>
  <c r="T658" i="2" s="1"/>
  <c r="P654" i="2"/>
  <c r="Q654" i="2" s="1"/>
  <c r="V654" i="2"/>
  <c r="W654" i="2" s="1"/>
  <c r="M654" i="2"/>
  <c r="N654" i="2" s="1"/>
  <c r="S654" i="2"/>
  <c r="T654" i="2" s="1"/>
  <c r="S650" i="2"/>
  <c r="T650" i="2" s="1"/>
  <c r="P650" i="2"/>
  <c r="Q650" i="2" s="1"/>
  <c r="V650" i="2"/>
  <c r="W650" i="2" s="1"/>
  <c r="M650" i="2"/>
  <c r="N650" i="2" s="1"/>
  <c r="P646" i="2"/>
  <c r="Q646" i="2" s="1"/>
  <c r="M646" i="2"/>
  <c r="N646" i="2" s="1"/>
  <c r="V646" i="2"/>
  <c r="W646" i="2" s="1"/>
  <c r="S646" i="2"/>
  <c r="T646" i="2" s="1"/>
  <c r="P642" i="2"/>
  <c r="Q642" i="2" s="1"/>
  <c r="V642" i="2"/>
  <c r="W642" i="2" s="1"/>
  <c r="S642" i="2"/>
  <c r="T642" i="2" s="1"/>
  <c r="M642" i="2"/>
  <c r="N642" i="2" s="1"/>
  <c r="P638" i="2"/>
  <c r="Q638" i="2" s="1"/>
  <c r="V638" i="2"/>
  <c r="W638" i="2" s="1"/>
  <c r="M638" i="2"/>
  <c r="N638" i="2" s="1"/>
  <c r="S638" i="2"/>
  <c r="T638" i="2" s="1"/>
  <c r="P634" i="2"/>
  <c r="Q634" i="2" s="1"/>
  <c r="V634" i="2"/>
  <c r="W634" i="2" s="1"/>
  <c r="S634" i="2"/>
  <c r="T634" i="2" s="1"/>
  <c r="M634" i="2"/>
  <c r="N634" i="2" s="1"/>
  <c r="P630" i="2"/>
  <c r="Q630" i="2" s="1"/>
  <c r="V630" i="2"/>
  <c r="W630" i="2" s="1"/>
  <c r="M630" i="2"/>
  <c r="N630" i="2" s="1"/>
  <c r="S630" i="2"/>
  <c r="T630" i="2" s="1"/>
  <c r="P626" i="2"/>
  <c r="Q626" i="2" s="1"/>
  <c r="V626" i="2"/>
  <c r="W626" i="2" s="1"/>
  <c r="S626" i="2"/>
  <c r="T626" i="2" s="1"/>
  <c r="M626" i="2"/>
  <c r="N626" i="2" s="1"/>
  <c r="P618" i="2"/>
  <c r="Q618" i="2" s="1"/>
  <c r="M618" i="2"/>
  <c r="N618" i="2" s="1"/>
  <c r="V618" i="2"/>
  <c r="W618" i="2" s="1"/>
  <c r="S618" i="2"/>
  <c r="T618" i="2" s="1"/>
  <c r="P614" i="2"/>
  <c r="Q614" i="2" s="1"/>
  <c r="M614" i="2"/>
  <c r="N614" i="2" s="1"/>
  <c r="V614" i="2"/>
  <c r="W614" i="2" s="1"/>
  <c r="S614" i="2"/>
  <c r="T614" i="2" s="1"/>
  <c r="P610" i="2"/>
  <c r="Q610" i="2" s="1"/>
  <c r="V610" i="2"/>
  <c r="W610" i="2" s="1"/>
  <c r="S610" i="2"/>
  <c r="T610" i="2" s="1"/>
  <c r="M610" i="2"/>
  <c r="N610" i="2" s="1"/>
  <c r="P606" i="2"/>
  <c r="Q606" i="2" s="1"/>
  <c r="V606" i="2"/>
  <c r="W606" i="2" s="1"/>
  <c r="S606" i="2"/>
  <c r="T606" i="2" s="1"/>
  <c r="M606" i="2"/>
  <c r="N606" i="2" s="1"/>
  <c r="P598" i="2"/>
  <c r="Q598" i="2" s="1"/>
  <c r="V598" i="2"/>
  <c r="W598" i="2" s="1"/>
  <c r="M598" i="2"/>
  <c r="N598" i="2" s="1"/>
  <c r="S598" i="2"/>
  <c r="T598" i="2" s="1"/>
  <c r="P594" i="2"/>
  <c r="Q594" i="2" s="1"/>
  <c r="V594" i="2"/>
  <c r="W594" i="2" s="1"/>
  <c r="S594" i="2"/>
  <c r="T594" i="2" s="1"/>
  <c r="M594" i="2"/>
  <c r="N594" i="2" s="1"/>
  <c r="P590" i="2"/>
  <c r="Q590" i="2" s="1"/>
  <c r="V590" i="2"/>
  <c r="W590" i="2" s="1"/>
  <c r="S590" i="2"/>
  <c r="T590" i="2" s="1"/>
  <c r="M590" i="2"/>
  <c r="N590" i="2" s="1"/>
  <c r="P586" i="2"/>
  <c r="Q586" i="2" s="1"/>
  <c r="V586" i="2"/>
  <c r="W586" i="2" s="1"/>
  <c r="S586" i="2"/>
  <c r="T586" i="2" s="1"/>
  <c r="M586" i="2"/>
  <c r="N586" i="2" s="1"/>
  <c r="S582" i="2"/>
  <c r="T582" i="2" s="1"/>
  <c r="M582" i="2"/>
  <c r="N582" i="2" s="1"/>
  <c r="V582" i="2"/>
  <c r="W582" i="2" s="1"/>
  <c r="P582" i="2"/>
  <c r="Q582" i="2" s="1"/>
  <c r="S578" i="2"/>
  <c r="T578" i="2" s="1"/>
  <c r="M578" i="2"/>
  <c r="N578" i="2" s="1"/>
  <c r="V578" i="2"/>
  <c r="W578" i="2" s="1"/>
  <c r="P578" i="2"/>
  <c r="Q578" i="2" s="1"/>
  <c r="P574" i="2"/>
  <c r="Q574" i="2" s="1"/>
  <c r="M574" i="2"/>
  <c r="N574" i="2" s="1"/>
  <c r="V574" i="2"/>
  <c r="W574" i="2" s="1"/>
  <c r="S574" i="2"/>
  <c r="T574" i="2" s="1"/>
  <c r="P570" i="2"/>
  <c r="Q570" i="2" s="1"/>
  <c r="V570" i="2"/>
  <c r="W570" i="2" s="1"/>
  <c r="S570" i="2"/>
  <c r="T570" i="2" s="1"/>
  <c r="M570" i="2"/>
  <c r="N570" i="2" s="1"/>
  <c r="P566" i="2"/>
  <c r="Q566" i="2" s="1"/>
  <c r="V566" i="2"/>
  <c r="W566" i="2" s="1"/>
  <c r="S566" i="2"/>
  <c r="T566" i="2" s="1"/>
  <c r="M566" i="2"/>
  <c r="N566" i="2" s="1"/>
  <c r="P562" i="2"/>
  <c r="Q562" i="2" s="1"/>
  <c r="S562" i="2"/>
  <c r="T562" i="2" s="1"/>
  <c r="M562" i="2"/>
  <c r="N562" i="2" s="1"/>
  <c r="V562" i="2"/>
  <c r="W562" i="2" s="1"/>
  <c r="P558" i="2"/>
  <c r="Q558" i="2" s="1"/>
  <c r="S558" i="2"/>
  <c r="T558" i="2" s="1"/>
  <c r="V558" i="2"/>
  <c r="W558" i="2" s="1"/>
  <c r="M558" i="2"/>
  <c r="N558" i="2" s="1"/>
  <c r="P554" i="2"/>
  <c r="Q554" i="2" s="1"/>
  <c r="S554" i="2"/>
  <c r="T554" i="2" s="1"/>
  <c r="M554" i="2"/>
  <c r="N554" i="2" s="1"/>
  <c r="V554" i="2"/>
  <c r="W554" i="2" s="1"/>
  <c r="P550" i="2"/>
  <c r="Q550" i="2" s="1"/>
  <c r="S550" i="2"/>
  <c r="T550" i="2" s="1"/>
  <c r="V550" i="2"/>
  <c r="W550" i="2" s="1"/>
  <c r="M550" i="2"/>
  <c r="N550" i="2" s="1"/>
  <c r="P546" i="2"/>
  <c r="Q546" i="2" s="1"/>
  <c r="S546" i="2"/>
  <c r="T546" i="2" s="1"/>
  <c r="M546" i="2"/>
  <c r="N546" i="2" s="1"/>
  <c r="V546" i="2"/>
  <c r="W546" i="2" s="1"/>
  <c r="P542" i="2"/>
  <c r="Q542" i="2" s="1"/>
  <c r="V542" i="2"/>
  <c r="W542" i="2" s="1"/>
  <c r="M542" i="2"/>
  <c r="N542" i="2" s="1"/>
  <c r="S542" i="2"/>
  <c r="T542" i="2" s="1"/>
  <c r="P538" i="2"/>
  <c r="Q538" i="2" s="1"/>
  <c r="V538" i="2"/>
  <c r="W538" i="2" s="1"/>
  <c r="S538" i="2"/>
  <c r="T538" i="2" s="1"/>
  <c r="M538" i="2"/>
  <c r="N538" i="2" s="1"/>
  <c r="P534" i="2"/>
  <c r="Q534" i="2" s="1"/>
  <c r="V534" i="2"/>
  <c r="W534" i="2" s="1"/>
  <c r="M534" i="2"/>
  <c r="N534" i="2" s="1"/>
  <c r="S534" i="2"/>
  <c r="T534" i="2" s="1"/>
  <c r="P530" i="2"/>
  <c r="Q530" i="2" s="1"/>
  <c r="V530" i="2"/>
  <c r="W530" i="2" s="1"/>
  <c r="S530" i="2"/>
  <c r="T530" i="2" s="1"/>
  <c r="M530" i="2"/>
  <c r="N530" i="2" s="1"/>
  <c r="P526" i="2"/>
  <c r="Q526" i="2" s="1"/>
  <c r="V526" i="2"/>
  <c r="W526" i="2" s="1"/>
  <c r="S526" i="2"/>
  <c r="T526" i="2" s="1"/>
  <c r="M526" i="2"/>
  <c r="N526" i="2" s="1"/>
  <c r="P522" i="2"/>
  <c r="Q522" i="2" s="1"/>
  <c r="V522" i="2"/>
  <c r="W522" i="2" s="1"/>
  <c r="S522" i="2"/>
  <c r="T522" i="2" s="1"/>
  <c r="M522" i="2"/>
  <c r="N522" i="2" s="1"/>
  <c r="P518" i="2"/>
  <c r="Q518" i="2" s="1"/>
  <c r="V518" i="2"/>
  <c r="W518" i="2" s="1"/>
  <c r="S518" i="2"/>
  <c r="T518" i="2" s="1"/>
  <c r="M518" i="2"/>
  <c r="N518" i="2" s="1"/>
  <c r="P514" i="2"/>
  <c r="Q514" i="2" s="1"/>
  <c r="V514" i="2"/>
  <c r="W514" i="2" s="1"/>
  <c r="S514" i="2"/>
  <c r="T514" i="2" s="1"/>
  <c r="M514" i="2"/>
  <c r="N514" i="2" s="1"/>
  <c r="P510" i="2"/>
  <c r="Q510" i="2" s="1"/>
  <c r="V510" i="2"/>
  <c r="W510" i="2" s="1"/>
  <c r="S510" i="2"/>
  <c r="T510" i="2" s="1"/>
  <c r="M510" i="2"/>
  <c r="N510" i="2" s="1"/>
  <c r="P506" i="2"/>
  <c r="Q506" i="2" s="1"/>
  <c r="V506" i="2"/>
  <c r="W506" i="2" s="1"/>
  <c r="M506" i="2"/>
  <c r="N506" i="2" s="1"/>
  <c r="S506" i="2"/>
  <c r="T506" i="2" s="1"/>
  <c r="P502" i="2"/>
  <c r="Q502" i="2" s="1"/>
  <c r="V502" i="2"/>
  <c r="W502" i="2" s="1"/>
  <c r="S502" i="2"/>
  <c r="T502" i="2" s="1"/>
  <c r="M502" i="2"/>
  <c r="N502" i="2" s="1"/>
  <c r="V498" i="2"/>
  <c r="W498" i="2" s="1"/>
  <c r="P498" i="2"/>
  <c r="Q498" i="2" s="1"/>
  <c r="S498" i="2"/>
  <c r="T498" i="2" s="1"/>
  <c r="M498" i="2"/>
  <c r="N498" i="2" s="1"/>
  <c r="P494" i="2"/>
  <c r="Q494" i="2" s="1"/>
  <c r="V494" i="2"/>
  <c r="W494" i="2" s="1"/>
  <c r="S494" i="2"/>
  <c r="T494" i="2" s="1"/>
  <c r="M494" i="2"/>
  <c r="N494" i="2" s="1"/>
  <c r="P490" i="2"/>
  <c r="Q490" i="2" s="1"/>
  <c r="V490" i="2"/>
  <c r="W490" i="2" s="1"/>
  <c r="S490" i="2"/>
  <c r="T490" i="2" s="1"/>
  <c r="M490" i="2"/>
  <c r="N490" i="2" s="1"/>
  <c r="P486" i="2"/>
  <c r="Q486" i="2" s="1"/>
  <c r="V486" i="2"/>
  <c r="W486" i="2" s="1"/>
  <c r="S486" i="2"/>
  <c r="T486" i="2" s="1"/>
  <c r="M486" i="2"/>
  <c r="N486" i="2" s="1"/>
  <c r="P482" i="2"/>
  <c r="Q482" i="2" s="1"/>
  <c r="V482" i="2"/>
  <c r="W482" i="2" s="1"/>
  <c r="S482" i="2"/>
  <c r="T482" i="2" s="1"/>
  <c r="M482" i="2"/>
  <c r="N482" i="2" s="1"/>
  <c r="P478" i="2"/>
  <c r="Q478" i="2" s="1"/>
  <c r="V478" i="2"/>
  <c r="W478" i="2" s="1"/>
  <c r="S478" i="2"/>
  <c r="T478" i="2" s="1"/>
  <c r="M478" i="2"/>
  <c r="N478" i="2" s="1"/>
  <c r="P474" i="2"/>
  <c r="Q474" i="2" s="1"/>
  <c r="V474" i="2"/>
  <c r="W474" i="2" s="1"/>
  <c r="S474" i="2"/>
  <c r="T474" i="2" s="1"/>
  <c r="M474" i="2"/>
  <c r="N474" i="2" s="1"/>
  <c r="P470" i="2"/>
  <c r="Q470" i="2" s="1"/>
  <c r="V470" i="2"/>
  <c r="W470" i="2" s="1"/>
  <c r="M470" i="2"/>
  <c r="N470" i="2" s="1"/>
  <c r="S470" i="2"/>
  <c r="T470" i="2" s="1"/>
  <c r="P466" i="2"/>
  <c r="Q466" i="2" s="1"/>
  <c r="V466" i="2"/>
  <c r="W466" i="2" s="1"/>
  <c r="S466" i="2"/>
  <c r="T466" i="2" s="1"/>
  <c r="M466" i="2"/>
  <c r="N466" i="2" s="1"/>
  <c r="P462" i="2"/>
  <c r="Q462" i="2" s="1"/>
  <c r="V462" i="2"/>
  <c r="W462" i="2" s="1"/>
  <c r="M462" i="2"/>
  <c r="N462" i="2" s="1"/>
  <c r="S462" i="2"/>
  <c r="T462" i="2" s="1"/>
  <c r="P458" i="2"/>
  <c r="Q458" i="2" s="1"/>
  <c r="V458" i="2"/>
  <c r="W458" i="2" s="1"/>
  <c r="S458" i="2"/>
  <c r="T458" i="2" s="1"/>
  <c r="M458" i="2"/>
  <c r="N458" i="2" s="1"/>
  <c r="P454" i="2"/>
  <c r="Q454" i="2" s="1"/>
  <c r="V454" i="2"/>
  <c r="W454" i="2" s="1"/>
  <c r="S454" i="2"/>
  <c r="T454" i="2" s="1"/>
  <c r="M454" i="2"/>
  <c r="N454" i="2" s="1"/>
  <c r="P450" i="2"/>
  <c r="Q450" i="2" s="1"/>
  <c r="V450" i="2"/>
  <c r="W450" i="2" s="1"/>
  <c r="S450" i="2"/>
  <c r="T450" i="2" s="1"/>
  <c r="M450" i="2"/>
  <c r="N450" i="2" s="1"/>
  <c r="P446" i="2"/>
  <c r="Q446" i="2" s="1"/>
  <c r="V446" i="2"/>
  <c r="W446" i="2" s="1"/>
  <c r="S446" i="2"/>
  <c r="T446" i="2" s="1"/>
  <c r="M446" i="2"/>
  <c r="N446" i="2" s="1"/>
  <c r="P442" i="2"/>
  <c r="Q442" i="2" s="1"/>
  <c r="V442" i="2"/>
  <c r="W442" i="2" s="1"/>
  <c r="S442" i="2"/>
  <c r="T442" i="2" s="1"/>
  <c r="M442" i="2"/>
  <c r="N442" i="2" s="1"/>
  <c r="P438" i="2"/>
  <c r="Q438" i="2" s="1"/>
  <c r="V438" i="2"/>
  <c r="W438" i="2" s="1"/>
  <c r="M438" i="2"/>
  <c r="N438" i="2" s="1"/>
  <c r="S438" i="2"/>
  <c r="T438" i="2" s="1"/>
  <c r="P434" i="2"/>
  <c r="Q434" i="2" s="1"/>
  <c r="V434" i="2"/>
  <c r="W434" i="2" s="1"/>
  <c r="S434" i="2"/>
  <c r="T434" i="2" s="1"/>
  <c r="M434" i="2"/>
  <c r="N434" i="2" s="1"/>
  <c r="P426" i="2"/>
  <c r="Q426" i="2" s="1"/>
  <c r="V426" i="2"/>
  <c r="W426" i="2" s="1"/>
  <c r="S426" i="2"/>
  <c r="T426" i="2" s="1"/>
  <c r="M426" i="2"/>
  <c r="N426" i="2" s="1"/>
  <c r="P422" i="2"/>
  <c r="Q422" i="2" s="1"/>
  <c r="V422" i="2"/>
  <c r="W422" i="2" s="1"/>
  <c r="S422" i="2"/>
  <c r="T422" i="2" s="1"/>
  <c r="M422" i="2"/>
  <c r="N422" i="2" s="1"/>
  <c r="P418" i="2"/>
  <c r="Q418" i="2" s="1"/>
  <c r="V418" i="2"/>
  <c r="W418" i="2" s="1"/>
  <c r="S418" i="2"/>
  <c r="T418" i="2" s="1"/>
  <c r="M418" i="2"/>
  <c r="N418" i="2" s="1"/>
  <c r="P414" i="2"/>
  <c r="Q414" i="2" s="1"/>
  <c r="V414" i="2"/>
  <c r="W414" i="2" s="1"/>
  <c r="S414" i="2"/>
  <c r="T414" i="2" s="1"/>
  <c r="M414" i="2"/>
  <c r="N414" i="2" s="1"/>
  <c r="P410" i="2"/>
  <c r="Q410" i="2" s="1"/>
  <c r="V410" i="2"/>
  <c r="W410" i="2" s="1"/>
  <c r="S410" i="2"/>
  <c r="T410" i="2" s="1"/>
  <c r="M410" i="2"/>
  <c r="N410" i="2" s="1"/>
  <c r="P406" i="2"/>
  <c r="Q406" i="2" s="1"/>
  <c r="V406" i="2"/>
  <c r="W406" i="2" s="1"/>
  <c r="M406" i="2"/>
  <c r="N406" i="2" s="1"/>
  <c r="S406" i="2"/>
  <c r="T406" i="2" s="1"/>
  <c r="P402" i="2"/>
  <c r="Q402" i="2" s="1"/>
  <c r="V402" i="2"/>
  <c r="W402" i="2" s="1"/>
  <c r="S402" i="2"/>
  <c r="T402" i="2" s="1"/>
  <c r="M402" i="2"/>
  <c r="N402" i="2" s="1"/>
  <c r="P399" i="2"/>
  <c r="Q399" i="2" s="1"/>
  <c r="S399" i="2"/>
  <c r="T399" i="2" s="1"/>
  <c r="M399" i="2"/>
  <c r="N399" i="2" s="1"/>
  <c r="V399" i="2"/>
  <c r="W399" i="2" s="1"/>
  <c r="P395" i="2"/>
  <c r="Q395" i="2" s="1"/>
  <c r="V395" i="2"/>
  <c r="W395" i="2" s="1"/>
  <c r="S395" i="2"/>
  <c r="T395" i="2" s="1"/>
  <c r="M395" i="2"/>
  <c r="N395" i="2" s="1"/>
  <c r="V391" i="2"/>
  <c r="W391" i="2" s="1"/>
  <c r="S391" i="2"/>
  <c r="T391" i="2" s="1"/>
  <c r="P391" i="2"/>
  <c r="Q391" i="2" s="1"/>
  <c r="M391" i="2"/>
  <c r="N391" i="2" s="1"/>
  <c r="P387" i="2"/>
  <c r="Q387" i="2" s="1"/>
  <c r="V387" i="2"/>
  <c r="W387" i="2" s="1"/>
  <c r="M387" i="2"/>
  <c r="N387" i="2" s="1"/>
  <c r="S387" i="2"/>
  <c r="T387" i="2" s="1"/>
  <c r="P383" i="2"/>
  <c r="Q383" i="2" s="1"/>
  <c r="M383" i="2"/>
  <c r="N383" i="2" s="1"/>
  <c r="V383" i="2"/>
  <c r="W383" i="2" s="1"/>
  <c r="S383" i="2"/>
  <c r="T383" i="2" s="1"/>
  <c r="P379" i="2"/>
  <c r="Q379" i="2" s="1"/>
  <c r="M379" i="2"/>
  <c r="N379" i="2" s="1"/>
  <c r="V379" i="2"/>
  <c r="W379" i="2" s="1"/>
  <c r="S379" i="2"/>
  <c r="T379" i="2" s="1"/>
  <c r="P375" i="2"/>
  <c r="Q375" i="2" s="1"/>
  <c r="M375" i="2"/>
  <c r="N375" i="2" s="1"/>
  <c r="V375" i="2"/>
  <c r="W375" i="2" s="1"/>
  <c r="S375" i="2"/>
  <c r="T375" i="2" s="1"/>
  <c r="P371" i="2"/>
  <c r="Q371" i="2" s="1"/>
  <c r="M371" i="2"/>
  <c r="N371" i="2" s="1"/>
  <c r="V371" i="2"/>
  <c r="W371" i="2" s="1"/>
  <c r="S371" i="2"/>
  <c r="T371" i="2" s="1"/>
  <c r="S367" i="2"/>
  <c r="T367" i="2" s="1"/>
  <c r="V367" i="2"/>
  <c r="W367" i="2" s="1"/>
  <c r="P367" i="2"/>
  <c r="Q367" i="2" s="1"/>
  <c r="M367" i="2"/>
  <c r="N367" i="2" s="1"/>
  <c r="P363" i="2"/>
  <c r="Q363" i="2" s="1"/>
  <c r="M363" i="2"/>
  <c r="N363" i="2" s="1"/>
  <c r="V363" i="2"/>
  <c r="W363" i="2" s="1"/>
  <c r="S363" i="2"/>
  <c r="T363" i="2" s="1"/>
  <c r="V359" i="2"/>
  <c r="W359" i="2" s="1"/>
  <c r="S359" i="2"/>
  <c r="T359" i="2" s="1"/>
  <c r="P359" i="2"/>
  <c r="Q359" i="2" s="1"/>
  <c r="M359" i="2"/>
  <c r="N359" i="2" s="1"/>
  <c r="V355" i="2"/>
  <c r="W355" i="2" s="1"/>
  <c r="P355" i="2"/>
  <c r="Q355" i="2" s="1"/>
  <c r="S355" i="2"/>
  <c r="T355" i="2" s="1"/>
  <c r="M355" i="2"/>
  <c r="N355" i="2" s="1"/>
  <c r="V351" i="2"/>
  <c r="W351" i="2" s="1"/>
  <c r="P351" i="2"/>
  <c r="Q351" i="2" s="1"/>
  <c r="S351" i="2"/>
  <c r="T351" i="2" s="1"/>
  <c r="M351" i="2"/>
  <c r="N351" i="2" s="1"/>
  <c r="V347" i="2"/>
  <c r="W347" i="2" s="1"/>
  <c r="P347" i="2"/>
  <c r="Q347" i="2" s="1"/>
  <c r="S347" i="2"/>
  <c r="T347" i="2" s="1"/>
  <c r="M347" i="2"/>
  <c r="N347" i="2" s="1"/>
  <c r="V343" i="2"/>
  <c r="W343" i="2" s="1"/>
  <c r="P343" i="2"/>
  <c r="Q343" i="2" s="1"/>
  <c r="S343" i="2"/>
  <c r="T343" i="2" s="1"/>
  <c r="M343" i="2"/>
  <c r="N343" i="2" s="1"/>
  <c r="S339" i="2"/>
  <c r="T339" i="2" s="1"/>
  <c r="P339" i="2"/>
  <c r="Q339" i="2" s="1"/>
  <c r="V339" i="2"/>
  <c r="W339" i="2" s="1"/>
  <c r="M339" i="2"/>
  <c r="N339" i="2" s="1"/>
  <c r="S335" i="2"/>
  <c r="T335" i="2" s="1"/>
  <c r="V335" i="2"/>
  <c r="W335" i="2" s="1"/>
  <c r="P335" i="2"/>
  <c r="Q335" i="2" s="1"/>
  <c r="M335" i="2"/>
  <c r="N335" i="2" s="1"/>
  <c r="S331" i="2"/>
  <c r="T331" i="2" s="1"/>
  <c r="P331" i="2"/>
  <c r="Q331" i="2" s="1"/>
  <c r="V331" i="2"/>
  <c r="W331" i="2" s="1"/>
  <c r="M331" i="2"/>
  <c r="N331" i="2" s="1"/>
  <c r="P327" i="2"/>
  <c r="Q327" i="2" s="1"/>
  <c r="V327" i="2"/>
  <c r="W327" i="2" s="1"/>
  <c r="S327" i="2"/>
  <c r="T327" i="2" s="1"/>
  <c r="M327" i="2"/>
  <c r="N327" i="2" s="1"/>
  <c r="P323" i="2"/>
  <c r="Q323" i="2" s="1"/>
  <c r="V323" i="2"/>
  <c r="W323" i="2" s="1"/>
  <c r="M323" i="2"/>
  <c r="N323" i="2" s="1"/>
  <c r="S323" i="2"/>
  <c r="T323" i="2" s="1"/>
  <c r="P319" i="2"/>
  <c r="Q319" i="2" s="1"/>
  <c r="V319" i="2"/>
  <c r="W319" i="2" s="1"/>
  <c r="S319" i="2"/>
  <c r="T319" i="2" s="1"/>
  <c r="M319" i="2"/>
  <c r="N319" i="2" s="1"/>
  <c r="P315" i="2"/>
  <c r="Q315" i="2" s="1"/>
  <c r="M315" i="2"/>
  <c r="N315" i="2" s="1"/>
  <c r="V315" i="2"/>
  <c r="W315" i="2" s="1"/>
  <c r="S315" i="2"/>
  <c r="T315" i="2" s="1"/>
  <c r="P311" i="2"/>
  <c r="Q311" i="2" s="1"/>
  <c r="V311" i="2"/>
  <c r="W311" i="2" s="1"/>
  <c r="M311" i="2"/>
  <c r="N311" i="2" s="1"/>
  <c r="S311" i="2"/>
  <c r="T311" i="2" s="1"/>
  <c r="P307" i="2"/>
  <c r="Q307" i="2" s="1"/>
  <c r="S307" i="2"/>
  <c r="T307" i="2" s="1"/>
  <c r="M307" i="2"/>
  <c r="N307" i="2" s="1"/>
  <c r="V307" i="2"/>
  <c r="W307" i="2" s="1"/>
  <c r="P303" i="2"/>
  <c r="Q303" i="2" s="1"/>
  <c r="M303" i="2"/>
  <c r="N303" i="2" s="1"/>
  <c r="V303" i="2"/>
  <c r="W303" i="2" s="1"/>
  <c r="S303" i="2"/>
  <c r="T303" i="2" s="1"/>
  <c r="P299" i="2"/>
  <c r="Q299" i="2" s="1"/>
  <c r="V299" i="2"/>
  <c r="W299" i="2" s="1"/>
  <c r="M299" i="2"/>
  <c r="N299" i="2" s="1"/>
  <c r="S299" i="2"/>
  <c r="T299" i="2" s="1"/>
  <c r="P295" i="2"/>
  <c r="Q295" i="2" s="1"/>
  <c r="V295" i="2"/>
  <c r="W295" i="2" s="1"/>
  <c r="S295" i="2"/>
  <c r="T295" i="2" s="1"/>
  <c r="M295" i="2"/>
  <c r="N295" i="2" s="1"/>
  <c r="P291" i="2"/>
  <c r="Q291" i="2" s="1"/>
  <c r="S291" i="2"/>
  <c r="T291" i="2" s="1"/>
  <c r="M291" i="2"/>
  <c r="N291" i="2" s="1"/>
  <c r="V291" i="2"/>
  <c r="W291" i="2" s="1"/>
  <c r="P287" i="2"/>
  <c r="Q287" i="2" s="1"/>
  <c r="V287" i="2"/>
  <c r="W287" i="2" s="1"/>
  <c r="M287" i="2"/>
  <c r="N287" i="2" s="1"/>
  <c r="S287" i="2"/>
  <c r="T287" i="2" s="1"/>
  <c r="P283" i="2"/>
  <c r="Q283" i="2" s="1"/>
  <c r="S283" i="2"/>
  <c r="T283" i="2" s="1"/>
  <c r="M283" i="2"/>
  <c r="N283" i="2" s="1"/>
  <c r="V283" i="2"/>
  <c r="W283" i="2" s="1"/>
  <c r="P279" i="2"/>
  <c r="Q279" i="2" s="1"/>
  <c r="S279" i="2"/>
  <c r="T279" i="2" s="1"/>
  <c r="M279" i="2"/>
  <c r="N279" i="2" s="1"/>
  <c r="V279" i="2"/>
  <c r="W279" i="2" s="1"/>
  <c r="P275" i="2"/>
  <c r="Q275" i="2" s="1"/>
  <c r="S275" i="2"/>
  <c r="T275" i="2" s="1"/>
  <c r="M275" i="2"/>
  <c r="N275" i="2" s="1"/>
  <c r="V275" i="2"/>
  <c r="W275" i="2" s="1"/>
  <c r="P271" i="2"/>
  <c r="Q271" i="2" s="1"/>
  <c r="S271" i="2"/>
  <c r="T271" i="2" s="1"/>
  <c r="M271" i="2"/>
  <c r="N271" i="2" s="1"/>
  <c r="V271" i="2"/>
  <c r="W271" i="2" s="1"/>
  <c r="P267" i="2"/>
  <c r="Q267" i="2" s="1"/>
  <c r="S267" i="2"/>
  <c r="T267" i="2" s="1"/>
  <c r="M267" i="2"/>
  <c r="N267" i="2" s="1"/>
  <c r="V267" i="2"/>
  <c r="W267" i="2" s="1"/>
  <c r="P263" i="2"/>
  <c r="Q263" i="2" s="1"/>
  <c r="S263" i="2"/>
  <c r="T263" i="2" s="1"/>
  <c r="M263" i="2"/>
  <c r="N263" i="2" s="1"/>
  <c r="V263" i="2"/>
  <c r="W263" i="2" s="1"/>
  <c r="P259" i="2"/>
  <c r="Q259" i="2" s="1"/>
  <c r="S259" i="2"/>
  <c r="T259" i="2" s="1"/>
  <c r="M259" i="2"/>
  <c r="N259" i="2" s="1"/>
  <c r="V259" i="2"/>
  <c r="W259" i="2" s="1"/>
  <c r="P255" i="2"/>
  <c r="Q255" i="2" s="1"/>
  <c r="S255" i="2"/>
  <c r="T255" i="2" s="1"/>
  <c r="M255" i="2"/>
  <c r="N255" i="2" s="1"/>
  <c r="V255" i="2"/>
  <c r="W255" i="2" s="1"/>
  <c r="P251" i="2"/>
  <c r="Q251" i="2" s="1"/>
  <c r="S251" i="2"/>
  <c r="T251" i="2" s="1"/>
  <c r="M251" i="2"/>
  <c r="N251" i="2" s="1"/>
  <c r="V251" i="2"/>
  <c r="W251" i="2" s="1"/>
  <c r="P247" i="2"/>
  <c r="Q247" i="2" s="1"/>
  <c r="S247" i="2"/>
  <c r="T247" i="2" s="1"/>
  <c r="M247" i="2"/>
  <c r="N247" i="2" s="1"/>
  <c r="V247" i="2"/>
  <c r="W247" i="2" s="1"/>
  <c r="P243" i="2"/>
  <c r="Q243" i="2" s="1"/>
  <c r="S243" i="2"/>
  <c r="T243" i="2" s="1"/>
  <c r="M243" i="2"/>
  <c r="N243" i="2" s="1"/>
  <c r="V243" i="2"/>
  <c r="W243" i="2" s="1"/>
  <c r="P239" i="2"/>
  <c r="Q239" i="2" s="1"/>
  <c r="S239" i="2"/>
  <c r="T239" i="2" s="1"/>
  <c r="M239" i="2"/>
  <c r="N239" i="2" s="1"/>
  <c r="V239" i="2"/>
  <c r="W239" i="2" s="1"/>
  <c r="P235" i="2"/>
  <c r="Q235" i="2" s="1"/>
  <c r="S235" i="2"/>
  <c r="T235" i="2" s="1"/>
  <c r="M235" i="2"/>
  <c r="N235" i="2" s="1"/>
  <c r="V235" i="2"/>
  <c r="W235" i="2" s="1"/>
  <c r="P231" i="2"/>
  <c r="Q231" i="2" s="1"/>
  <c r="S231" i="2"/>
  <c r="T231" i="2" s="1"/>
  <c r="M231" i="2"/>
  <c r="N231" i="2" s="1"/>
  <c r="V231" i="2"/>
  <c r="W231" i="2" s="1"/>
  <c r="P227" i="2"/>
  <c r="Q227" i="2" s="1"/>
  <c r="S227" i="2"/>
  <c r="T227" i="2" s="1"/>
  <c r="M227" i="2"/>
  <c r="N227" i="2" s="1"/>
  <c r="V227" i="2"/>
  <c r="W227" i="2" s="1"/>
  <c r="P223" i="2"/>
  <c r="Q223" i="2" s="1"/>
  <c r="S223" i="2"/>
  <c r="T223" i="2" s="1"/>
  <c r="M223" i="2"/>
  <c r="N223" i="2" s="1"/>
  <c r="V223" i="2"/>
  <c r="W223" i="2" s="1"/>
  <c r="P219" i="2"/>
  <c r="Q219" i="2" s="1"/>
  <c r="S219" i="2"/>
  <c r="T219" i="2" s="1"/>
  <c r="M219" i="2"/>
  <c r="N219" i="2" s="1"/>
  <c r="V219" i="2"/>
  <c r="W219" i="2" s="1"/>
  <c r="P215" i="2"/>
  <c r="Q215" i="2" s="1"/>
  <c r="S215" i="2"/>
  <c r="T215" i="2" s="1"/>
  <c r="M215" i="2"/>
  <c r="N215" i="2" s="1"/>
  <c r="V215" i="2"/>
  <c r="W215" i="2" s="1"/>
  <c r="P211" i="2"/>
  <c r="Q211" i="2" s="1"/>
  <c r="S211" i="2"/>
  <c r="T211" i="2" s="1"/>
  <c r="M211" i="2"/>
  <c r="N211" i="2" s="1"/>
  <c r="V211" i="2"/>
  <c r="W211" i="2" s="1"/>
  <c r="P207" i="2"/>
  <c r="Q207" i="2" s="1"/>
  <c r="S207" i="2"/>
  <c r="T207" i="2" s="1"/>
  <c r="M207" i="2"/>
  <c r="N207" i="2" s="1"/>
  <c r="V207" i="2"/>
  <c r="W207" i="2" s="1"/>
  <c r="P203" i="2"/>
  <c r="Q203" i="2" s="1"/>
  <c r="S203" i="2"/>
  <c r="T203" i="2" s="1"/>
  <c r="M203" i="2"/>
  <c r="N203" i="2" s="1"/>
  <c r="V203" i="2"/>
  <c r="W203" i="2" s="1"/>
  <c r="P199" i="2"/>
  <c r="Q199" i="2" s="1"/>
  <c r="S199" i="2"/>
  <c r="T199" i="2" s="1"/>
  <c r="M199" i="2"/>
  <c r="N199" i="2" s="1"/>
  <c r="V199" i="2"/>
  <c r="W199" i="2" s="1"/>
  <c r="P195" i="2"/>
  <c r="Q195" i="2" s="1"/>
  <c r="S195" i="2"/>
  <c r="T195" i="2" s="1"/>
  <c r="M195" i="2"/>
  <c r="N195" i="2" s="1"/>
  <c r="V195" i="2"/>
  <c r="W195" i="2" s="1"/>
  <c r="P191" i="2"/>
  <c r="Q191" i="2" s="1"/>
  <c r="S191" i="2"/>
  <c r="T191" i="2" s="1"/>
  <c r="M191" i="2"/>
  <c r="N191" i="2" s="1"/>
  <c r="V191" i="2"/>
  <c r="W191" i="2" s="1"/>
  <c r="P187" i="2"/>
  <c r="Q187" i="2" s="1"/>
  <c r="S187" i="2"/>
  <c r="T187" i="2" s="1"/>
  <c r="M187" i="2"/>
  <c r="N187" i="2" s="1"/>
  <c r="V187" i="2"/>
  <c r="W187" i="2" s="1"/>
  <c r="P183" i="2"/>
  <c r="Q183" i="2" s="1"/>
  <c r="S183" i="2"/>
  <c r="T183" i="2" s="1"/>
  <c r="M183" i="2"/>
  <c r="N183" i="2" s="1"/>
  <c r="V183" i="2"/>
  <c r="W183" i="2" s="1"/>
  <c r="P179" i="2"/>
  <c r="Q179" i="2" s="1"/>
  <c r="S179" i="2"/>
  <c r="T179" i="2" s="1"/>
  <c r="M179" i="2"/>
  <c r="N179" i="2" s="1"/>
  <c r="V179" i="2"/>
  <c r="W179" i="2" s="1"/>
  <c r="P175" i="2"/>
  <c r="Q175" i="2" s="1"/>
  <c r="S175" i="2"/>
  <c r="T175" i="2" s="1"/>
  <c r="M175" i="2"/>
  <c r="N175" i="2" s="1"/>
  <c r="V175" i="2"/>
  <c r="W175" i="2" s="1"/>
  <c r="P171" i="2"/>
  <c r="Q171" i="2" s="1"/>
  <c r="S171" i="2"/>
  <c r="T171" i="2" s="1"/>
  <c r="M171" i="2"/>
  <c r="N171" i="2" s="1"/>
  <c r="V171" i="2"/>
  <c r="W171" i="2" s="1"/>
  <c r="P167" i="2"/>
  <c r="Q167" i="2" s="1"/>
  <c r="S167" i="2"/>
  <c r="T167" i="2" s="1"/>
  <c r="M167" i="2"/>
  <c r="N167" i="2" s="1"/>
  <c r="V167" i="2"/>
  <c r="W167" i="2" s="1"/>
  <c r="P163" i="2"/>
  <c r="Q163" i="2" s="1"/>
  <c r="S163" i="2"/>
  <c r="T163" i="2" s="1"/>
  <c r="M163" i="2"/>
  <c r="N163" i="2" s="1"/>
  <c r="V163" i="2"/>
  <c r="W163" i="2" s="1"/>
  <c r="P159" i="2"/>
  <c r="Q159" i="2" s="1"/>
  <c r="S159" i="2"/>
  <c r="T159" i="2" s="1"/>
  <c r="M159" i="2"/>
  <c r="N159" i="2" s="1"/>
  <c r="V159" i="2"/>
  <c r="W159" i="2" s="1"/>
  <c r="P155" i="2"/>
  <c r="Q155" i="2" s="1"/>
  <c r="S155" i="2"/>
  <c r="T155" i="2" s="1"/>
  <c r="M155" i="2"/>
  <c r="N155" i="2" s="1"/>
  <c r="V155" i="2"/>
  <c r="W155" i="2" s="1"/>
  <c r="P151" i="2"/>
  <c r="Q151" i="2" s="1"/>
  <c r="S151" i="2"/>
  <c r="T151" i="2" s="1"/>
  <c r="M151" i="2"/>
  <c r="N151" i="2" s="1"/>
  <c r="V151" i="2"/>
  <c r="W151" i="2" s="1"/>
  <c r="P147" i="2"/>
  <c r="Q147" i="2" s="1"/>
  <c r="S147" i="2"/>
  <c r="T147" i="2" s="1"/>
  <c r="M147" i="2"/>
  <c r="N147" i="2" s="1"/>
  <c r="V147" i="2"/>
  <c r="W147" i="2" s="1"/>
  <c r="P143" i="2"/>
  <c r="Q143" i="2" s="1"/>
  <c r="S143" i="2"/>
  <c r="T143" i="2" s="1"/>
  <c r="M143" i="2"/>
  <c r="N143" i="2" s="1"/>
  <c r="V143" i="2"/>
  <c r="W143" i="2" s="1"/>
  <c r="P139" i="2"/>
  <c r="Q139" i="2" s="1"/>
  <c r="S139" i="2"/>
  <c r="T139" i="2" s="1"/>
  <c r="M139" i="2"/>
  <c r="N139" i="2" s="1"/>
  <c r="V139" i="2"/>
  <c r="W139" i="2" s="1"/>
  <c r="P135" i="2"/>
  <c r="Q135" i="2" s="1"/>
  <c r="S135" i="2"/>
  <c r="T135" i="2" s="1"/>
  <c r="M135" i="2"/>
  <c r="N135" i="2" s="1"/>
  <c r="V135" i="2"/>
  <c r="W135" i="2" s="1"/>
  <c r="P131" i="2"/>
  <c r="Q131" i="2" s="1"/>
  <c r="S131" i="2"/>
  <c r="T131" i="2" s="1"/>
  <c r="M131" i="2"/>
  <c r="N131" i="2" s="1"/>
  <c r="V131" i="2"/>
  <c r="W131" i="2" s="1"/>
  <c r="P127" i="2"/>
  <c r="Q127" i="2" s="1"/>
  <c r="S127" i="2"/>
  <c r="T127" i="2" s="1"/>
  <c r="M127" i="2"/>
  <c r="N127" i="2" s="1"/>
  <c r="V127" i="2"/>
  <c r="W127" i="2" s="1"/>
  <c r="P123" i="2"/>
  <c r="Q123" i="2" s="1"/>
  <c r="S123" i="2"/>
  <c r="T123" i="2" s="1"/>
  <c r="M123" i="2"/>
  <c r="N123" i="2" s="1"/>
  <c r="V123" i="2"/>
  <c r="W123" i="2" s="1"/>
  <c r="P119" i="2"/>
  <c r="Q119" i="2" s="1"/>
  <c r="S119" i="2"/>
  <c r="T119" i="2" s="1"/>
  <c r="M119" i="2"/>
  <c r="N119" i="2" s="1"/>
  <c r="V119" i="2"/>
  <c r="W119" i="2" s="1"/>
  <c r="P115" i="2"/>
  <c r="Q115" i="2" s="1"/>
  <c r="S115" i="2"/>
  <c r="T115" i="2" s="1"/>
  <c r="M115" i="2"/>
  <c r="N115" i="2" s="1"/>
  <c r="V115" i="2"/>
  <c r="W115" i="2" s="1"/>
  <c r="P111" i="2"/>
  <c r="Q111" i="2" s="1"/>
  <c r="S111" i="2"/>
  <c r="T111" i="2" s="1"/>
  <c r="M111" i="2"/>
  <c r="N111" i="2" s="1"/>
  <c r="V111" i="2"/>
  <c r="W111" i="2" s="1"/>
  <c r="P107" i="2"/>
  <c r="Q107" i="2" s="1"/>
  <c r="S107" i="2"/>
  <c r="T107" i="2" s="1"/>
  <c r="M107" i="2"/>
  <c r="N107" i="2" s="1"/>
  <c r="V107" i="2"/>
  <c r="W107" i="2" s="1"/>
  <c r="P103" i="2"/>
  <c r="Q103" i="2" s="1"/>
  <c r="S103" i="2"/>
  <c r="T103" i="2" s="1"/>
  <c r="M103" i="2"/>
  <c r="N103" i="2" s="1"/>
  <c r="V103" i="2"/>
  <c r="W103" i="2" s="1"/>
  <c r="P99" i="2"/>
  <c r="Q99" i="2" s="1"/>
  <c r="S99" i="2"/>
  <c r="T99" i="2" s="1"/>
  <c r="M99" i="2"/>
  <c r="N99" i="2" s="1"/>
  <c r="V99" i="2"/>
  <c r="W99" i="2" s="1"/>
  <c r="P95" i="2"/>
  <c r="Q95" i="2" s="1"/>
  <c r="S95" i="2"/>
  <c r="T95" i="2" s="1"/>
  <c r="M95" i="2"/>
  <c r="N95" i="2" s="1"/>
  <c r="V95" i="2"/>
  <c r="W95" i="2" s="1"/>
  <c r="P91" i="2"/>
  <c r="Q91" i="2" s="1"/>
  <c r="S91" i="2"/>
  <c r="T91" i="2" s="1"/>
  <c r="M91" i="2"/>
  <c r="N91" i="2" s="1"/>
  <c r="V91" i="2"/>
  <c r="W91" i="2" s="1"/>
  <c r="P87" i="2"/>
  <c r="Q87" i="2" s="1"/>
  <c r="S87" i="2"/>
  <c r="T87" i="2" s="1"/>
  <c r="M87" i="2"/>
  <c r="N87" i="2" s="1"/>
  <c r="V87" i="2"/>
  <c r="W87" i="2" s="1"/>
  <c r="P83" i="2"/>
  <c r="Q83" i="2" s="1"/>
  <c r="S83" i="2"/>
  <c r="T83" i="2" s="1"/>
  <c r="M83" i="2"/>
  <c r="N83" i="2" s="1"/>
  <c r="V83" i="2"/>
  <c r="W83" i="2" s="1"/>
  <c r="P79" i="2"/>
  <c r="Q79" i="2" s="1"/>
  <c r="S79" i="2"/>
  <c r="T79" i="2" s="1"/>
  <c r="M79" i="2"/>
  <c r="N79" i="2" s="1"/>
  <c r="V79" i="2"/>
  <c r="W79" i="2" s="1"/>
  <c r="P75" i="2"/>
  <c r="Q75" i="2" s="1"/>
  <c r="S75" i="2"/>
  <c r="T75" i="2" s="1"/>
  <c r="M75" i="2"/>
  <c r="N75" i="2" s="1"/>
  <c r="V75" i="2"/>
  <c r="W75" i="2" s="1"/>
  <c r="P71" i="2"/>
  <c r="Q71" i="2" s="1"/>
  <c r="S71" i="2"/>
  <c r="T71" i="2" s="1"/>
  <c r="M71" i="2"/>
  <c r="N71" i="2" s="1"/>
  <c r="V71" i="2"/>
  <c r="W71" i="2" s="1"/>
  <c r="P67" i="2"/>
  <c r="Q67" i="2" s="1"/>
  <c r="S67" i="2"/>
  <c r="T67" i="2" s="1"/>
  <c r="M67" i="2"/>
  <c r="N67" i="2" s="1"/>
  <c r="V67" i="2"/>
  <c r="W67" i="2" s="1"/>
  <c r="P63" i="2"/>
  <c r="Q63" i="2" s="1"/>
  <c r="S63" i="2"/>
  <c r="T63" i="2" s="1"/>
  <c r="M63" i="2"/>
  <c r="N63" i="2" s="1"/>
  <c r="V63" i="2"/>
  <c r="W63" i="2" s="1"/>
  <c r="P59" i="2"/>
  <c r="Q59" i="2" s="1"/>
  <c r="S59" i="2"/>
  <c r="T59" i="2" s="1"/>
  <c r="M59" i="2"/>
  <c r="N59" i="2" s="1"/>
  <c r="V59" i="2"/>
  <c r="W59" i="2" s="1"/>
  <c r="P55" i="2"/>
  <c r="Q55" i="2" s="1"/>
  <c r="S55" i="2"/>
  <c r="T55" i="2" s="1"/>
  <c r="M55" i="2"/>
  <c r="N55" i="2" s="1"/>
  <c r="V55" i="2"/>
  <c r="W55" i="2" s="1"/>
  <c r="P51" i="2"/>
  <c r="Q51" i="2" s="1"/>
  <c r="S51" i="2"/>
  <c r="T51" i="2" s="1"/>
  <c r="M51" i="2"/>
  <c r="N51" i="2" s="1"/>
  <c r="V51" i="2"/>
  <c r="W51" i="2" s="1"/>
  <c r="P47" i="2"/>
  <c r="Q47" i="2" s="1"/>
  <c r="S47" i="2"/>
  <c r="T47" i="2" s="1"/>
  <c r="M47" i="2"/>
  <c r="N47" i="2" s="1"/>
  <c r="V47" i="2"/>
  <c r="W47" i="2" s="1"/>
  <c r="P43" i="2"/>
  <c r="Q43" i="2" s="1"/>
  <c r="S43" i="2"/>
  <c r="T43" i="2" s="1"/>
  <c r="M43" i="2"/>
  <c r="N43" i="2" s="1"/>
  <c r="V43" i="2"/>
  <c r="W43" i="2" s="1"/>
  <c r="P39" i="2"/>
  <c r="Q39" i="2" s="1"/>
  <c r="S39" i="2"/>
  <c r="T39" i="2" s="1"/>
  <c r="M39" i="2"/>
  <c r="N39" i="2" s="1"/>
  <c r="V39" i="2"/>
  <c r="W39" i="2" s="1"/>
  <c r="P35" i="2"/>
  <c r="Q35" i="2" s="1"/>
  <c r="S35" i="2"/>
  <c r="T35" i="2" s="1"/>
  <c r="M35" i="2"/>
  <c r="N35" i="2" s="1"/>
  <c r="V35" i="2"/>
  <c r="W35" i="2" s="1"/>
  <c r="P31" i="2"/>
  <c r="Q31" i="2" s="1"/>
  <c r="S31" i="2"/>
  <c r="T31" i="2" s="1"/>
  <c r="M31" i="2"/>
  <c r="N31" i="2" s="1"/>
  <c r="V31" i="2"/>
  <c r="W31" i="2" s="1"/>
  <c r="P27" i="2"/>
  <c r="Q27" i="2" s="1"/>
  <c r="S27" i="2"/>
  <c r="T27" i="2" s="1"/>
  <c r="M27" i="2"/>
  <c r="N27" i="2" s="1"/>
  <c r="V27" i="2"/>
  <c r="W27" i="2" s="1"/>
  <c r="P23" i="2"/>
  <c r="Q23" i="2" s="1"/>
  <c r="S23" i="2"/>
  <c r="T23" i="2" s="1"/>
  <c r="M23" i="2"/>
  <c r="N23" i="2" s="1"/>
  <c r="V23" i="2"/>
  <c r="W23" i="2" s="1"/>
  <c r="E2646" i="2"/>
  <c r="E1670" i="2"/>
  <c r="H1670" i="2" s="1"/>
  <c r="E1284" i="2"/>
  <c r="H1284" i="2" s="1"/>
  <c r="E890" i="2"/>
  <c r="H890" i="2" s="1"/>
  <c r="E1934" i="2"/>
  <c r="H1934" i="2" s="1"/>
  <c r="E1534" i="2"/>
  <c r="H1534" i="2" s="1"/>
  <c r="E1949" i="2"/>
  <c r="H1949" i="2" s="1"/>
  <c r="E1607" i="2"/>
  <c r="H1607" i="2" s="1"/>
  <c r="E1969" i="2"/>
  <c r="H1969" i="2" s="1"/>
  <c r="E1862" i="2"/>
  <c r="H1862" i="2" s="1"/>
  <c r="E1995" i="2"/>
  <c r="H1995" i="2" s="1"/>
  <c r="E1994" i="2"/>
  <c r="H1994" i="2" s="1"/>
  <c r="E1804" i="2"/>
  <c r="H1804" i="2" s="1"/>
  <c r="E1548" i="2"/>
  <c r="H1548" i="2" s="1"/>
  <c r="E1556" i="2"/>
  <c r="H1556" i="2" s="1"/>
  <c r="E1903" i="2"/>
  <c r="H1903" i="2" s="1"/>
  <c r="E888" i="2"/>
  <c r="H888" i="2" s="1"/>
  <c r="E1682" i="2"/>
  <c r="H1682" i="2" s="1"/>
  <c r="E2488" i="2"/>
  <c r="H2488" i="2" s="1"/>
  <c r="E1907" i="2"/>
  <c r="H1907" i="2" s="1"/>
  <c r="E1229" i="2"/>
  <c r="H1229" i="2" s="1"/>
  <c r="E2440" i="2"/>
  <c r="E3071" i="2"/>
  <c r="H3071" i="2" s="1"/>
  <c r="E3045" i="2"/>
  <c r="H3045" i="2" s="1"/>
  <c r="E1854" i="2"/>
  <c r="H1854" i="2" s="1"/>
  <c r="E2980" i="2"/>
  <c r="H2980" i="2" s="1"/>
  <c r="G2660" i="2"/>
  <c r="E1133" i="2"/>
  <c r="H1133" i="2" s="1"/>
  <c r="E1909" i="2"/>
  <c r="H1909" i="2" s="1"/>
  <c r="E1680" i="2"/>
  <c r="H1680" i="2" s="1"/>
  <c r="E1683" i="2"/>
  <c r="H1683" i="2" s="1"/>
  <c r="E2500" i="2"/>
  <c r="H2500" i="2" s="1"/>
  <c r="E1815" i="2"/>
  <c r="H1815" i="2" s="1"/>
  <c r="V3579" i="2" l="1"/>
  <c r="W3579" i="2" s="1"/>
  <c r="P3579" i="2"/>
  <c r="Q3579" i="2" s="1"/>
  <c r="S3579" i="2"/>
  <c r="T3579" i="2" s="1"/>
  <c r="M3579" i="2"/>
  <c r="N3579" i="2" s="1"/>
  <c r="V3572" i="2"/>
  <c r="W3572" i="2" s="1"/>
  <c r="P3572" i="2"/>
  <c r="Q3572" i="2" s="1"/>
  <c r="S3572" i="2"/>
  <c r="T3572" i="2" s="1"/>
  <c r="M3572" i="2"/>
  <c r="N3572" i="2" s="1"/>
  <c r="S3541" i="2"/>
  <c r="T3541" i="2" s="1"/>
  <c r="M3541" i="2"/>
  <c r="N3541" i="2" s="1"/>
  <c r="V3541" i="2"/>
  <c r="W3541" i="2" s="1"/>
  <c r="P3541" i="2"/>
  <c r="Q3541" i="2" s="1"/>
  <c r="V3583" i="2"/>
  <c r="W3583" i="2" s="1"/>
  <c r="P3583" i="2"/>
  <c r="Q3583" i="2" s="1"/>
  <c r="S3583" i="2"/>
  <c r="T3583" i="2" s="1"/>
  <c r="M3583" i="2"/>
  <c r="N3583" i="2" s="1"/>
  <c r="V3576" i="2"/>
  <c r="W3576" i="2" s="1"/>
  <c r="P3576" i="2"/>
  <c r="Q3576" i="2" s="1"/>
  <c r="S3576" i="2"/>
  <c r="T3576" i="2" s="1"/>
  <c r="M3576" i="2"/>
  <c r="N3576" i="2" s="1"/>
  <c r="V3569" i="2"/>
  <c r="W3569" i="2" s="1"/>
  <c r="P3569" i="2"/>
  <c r="Q3569" i="2" s="1"/>
  <c r="M3569" i="2"/>
  <c r="N3569" i="2" s="1"/>
  <c r="S3569" i="2"/>
  <c r="T3569" i="2" s="1"/>
  <c r="S3542" i="2"/>
  <c r="T3542" i="2" s="1"/>
  <c r="M3542" i="2"/>
  <c r="N3542" i="2" s="1"/>
  <c r="V3542" i="2"/>
  <c r="W3542" i="2" s="1"/>
  <c r="P3542" i="2"/>
  <c r="Q3542" i="2" s="1"/>
  <c r="V3567" i="2"/>
  <c r="W3567" i="2" s="1"/>
  <c r="P3567" i="2"/>
  <c r="Q3567" i="2" s="1"/>
  <c r="M3567" i="2"/>
  <c r="N3567" i="2" s="1"/>
  <c r="S3567" i="2"/>
  <c r="T3567" i="2" s="1"/>
  <c r="P3611" i="2"/>
  <c r="Q3611" i="2" s="1"/>
  <c r="V3611" i="2"/>
  <c r="W3611" i="2" s="1"/>
  <c r="S3611" i="2"/>
  <c r="T3611" i="2" s="1"/>
  <c r="M3611" i="2"/>
  <c r="N3611" i="2" s="1"/>
  <c r="V3556" i="2"/>
  <c r="W3556" i="2" s="1"/>
  <c r="P3556" i="2"/>
  <c r="Q3556" i="2" s="1"/>
  <c r="M3556" i="2"/>
  <c r="N3556" i="2" s="1"/>
  <c r="S3556" i="2"/>
  <c r="T3556" i="2" s="1"/>
  <c r="V3580" i="2"/>
  <c r="W3580" i="2" s="1"/>
  <c r="P3580" i="2"/>
  <c r="Q3580" i="2" s="1"/>
  <c r="S3580" i="2"/>
  <c r="T3580" i="2" s="1"/>
  <c r="M3580" i="2"/>
  <c r="N3580" i="2" s="1"/>
  <c r="P3605" i="2"/>
  <c r="Q3605" i="2" s="1"/>
  <c r="M3605" i="2"/>
  <c r="N3605" i="2" s="1"/>
  <c r="S3605" i="2"/>
  <c r="T3605" i="2" s="1"/>
  <c r="V3605" i="2"/>
  <c r="W3605" i="2" s="1"/>
  <c r="V3570" i="2"/>
  <c r="W3570" i="2" s="1"/>
  <c r="P3570" i="2"/>
  <c r="Q3570" i="2" s="1"/>
  <c r="M3570" i="2"/>
  <c r="N3570" i="2" s="1"/>
  <c r="S3570" i="2"/>
  <c r="T3570" i="2" s="1"/>
  <c r="V3571" i="2"/>
  <c r="W3571" i="2" s="1"/>
  <c r="P3571" i="2"/>
  <c r="Q3571" i="2" s="1"/>
  <c r="S3571" i="2"/>
  <c r="T3571" i="2" s="1"/>
  <c r="M3571" i="2"/>
  <c r="N3571" i="2" s="1"/>
  <c r="V3568" i="2"/>
  <c r="W3568" i="2" s="1"/>
  <c r="P3568" i="2"/>
  <c r="Q3568" i="2" s="1"/>
  <c r="M3568" i="2"/>
  <c r="N3568" i="2" s="1"/>
  <c r="S3568" i="2"/>
  <c r="T3568" i="2" s="1"/>
  <c r="V3537" i="2"/>
  <c r="W3537" i="2" s="1"/>
  <c r="M3537" i="2"/>
  <c r="N3537" i="2" s="1"/>
  <c r="S3537" i="2"/>
  <c r="T3537" i="2" s="1"/>
  <c r="P3537" i="2"/>
  <c r="Q3537" i="2" s="1"/>
  <c r="J2660" i="2"/>
  <c r="K2660" i="2" s="1"/>
  <c r="H2660" i="2"/>
  <c r="V3344" i="2"/>
  <c r="W3344" i="2" s="1"/>
  <c r="P3344" i="2"/>
  <c r="Q3344" i="2" s="1"/>
  <c r="S3344" i="2"/>
  <c r="T3344" i="2" s="1"/>
  <c r="M3344" i="2"/>
  <c r="N3344" i="2" s="1"/>
  <c r="V3383" i="2"/>
  <c r="W3383" i="2" s="1"/>
  <c r="P3383" i="2"/>
  <c r="Q3383" i="2" s="1"/>
  <c r="M3383" i="2"/>
  <c r="N3383" i="2" s="1"/>
  <c r="S3383" i="2"/>
  <c r="T3383" i="2" s="1"/>
  <c r="S3411" i="2"/>
  <c r="T3411" i="2" s="1"/>
  <c r="M3411" i="2"/>
  <c r="N3411" i="2" s="1"/>
  <c r="V3411" i="2"/>
  <c r="W3411" i="2" s="1"/>
  <c r="P3411" i="2"/>
  <c r="Q3411" i="2" s="1"/>
  <c r="M3534" i="2"/>
  <c r="N3534" i="2" s="1"/>
  <c r="V3534" i="2"/>
  <c r="W3534" i="2" s="1"/>
  <c r="S3534" i="2"/>
  <c r="T3534" i="2" s="1"/>
  <c r="P3534" i="2"/>
  <c r="Q3534" i="2" s="1"/>
  <c r="L2591" i="2"/>
  <c r="M2591" i="2" s="1"/>
  <c r="N2591" i="2" s="1"/>
  <c r="P2660" i="2" l="1"/>
  <c r="Q2660" i="2" s="1"/>
  <c r="V2660" i="2"/>
  <c r="W2660" i="2" s="1"/>
  <c r="S2660" i="2"/>
  <c r="T2660" i="2" s="1"/>
  <c r="L2614" i="2"/>
  <c r="M2614" i="2" s="1"/>
  <c r="N2614" i="2" s="1"/>
  <c r="L2590" i="2"/>
  <c r="M2590" i="2" s="1"/>
  <c r="N2590" i="2" s="1"/>
  <c r="L2660" i="2"/>
  <c r="M2660" i="2" s="1"/>
  <c r="N2660" i="2" s="1"/>
  <c r="L2581" i="2"/>
  <c r="M2581" i="2" s="1"/>
  <c r="N2581" i="2" s="1"/>
  <c r="E2647" i="2" l="1"/>
  <c r="E1669" i="2"/>
  <c r="H1669" i="2" s="1"/>
  <c r="E684" i="2"/>
  <c r="G3205" i="2"/>
  <c r="G3204" i="2"/>
  <c r="G4187" i="2"/>
  <c r="E4187" i="2"/>
  <c r="G4186" i="2"/>
  <c r="G4235" i="2"/>
  <c r="G4374" i="2"/>
  <c r="E463" i="2"/>
  <c r="H463" i="2" s="1"/>
  <c r="G4545" i="2"/>
  <c r="G4539" i="2"/>
  <c r="G4534" i="2"/>
  <c r="G4532" i="2"/>
  <c r="E4459" i="2"/>
  <c r="H4459" i="2" s="1"/>
  <c r="E4361" i="2"/>
  <c r="H4361" i="2" s="1"/>
  <c r="E4359" i="2"/>
  <c r="H4359" i="2" s="1"/>
  <c r="G4349" i="2"/>
  <c r="E4313" i="2"/>
  <c r="H4313" i="2" s="1"/>
  <c r="E4312" i="2"/>
  <c r="H4312" i="2" s="1"/>
  <c r="E4307" i="2"/>
  <c r="H4307" i="2" s="1"/>
  <c r="E4282" i="2"/>
  <c r="H4282" i="2" s="1"/>
  <c r="E4280" i="2"/>
  <c r="H4280" i="2" s="1"/>
  <c r="G4277" i="2"/>
  <c r="G4274" i="2"/>
  <c r="G4273" i="2"/>
  <c r="G4267" i="2"/>
  <c r="E4266" i="2"/>
  <c r="H4266" i="2" s="1"/>
  <c r="G4260" i="2"/>
  <c r="G4245" i="2"/>
  <c r="G4222" i="2"/>
  <c r="G4216" i="2"/>
  <c r="E4216" i="2"/>
  <c r="E4214" i="2"/>
  <c r="H4214" i="2" s="1"/>
  <c r="E4209" i="2"/>
  <c r="H4209" i="2" s="1"/>
  <c r="E4204" i="2"/>
  <c r="H4204" i="2" s="1"/>
  <c r="G4202" i="2"/>
  <c r="G4193" i="2"/>
  <c r="E4174" i="2"/>
  <c r="H4174" i="2" s="1"/>
  <c r="E4007" i="2"/>
  <c r="H4007" i="2" s="1"/>
  <c r="G3959" i="2"/>
  <c r="G3950" i="2"/>
  <c r="G4055" i="2"/>
  <c r="G4002" i="2"/>
  <c r="G3934" i="2"/>
  <c r="G3925" i="2"/>
  <c r="E3886" i="2"/>
  <c r="H3886" i="2" s="1"/>
  <c r="E3895" i="2"/>
  <c r="H3895" i="2" s="1"/>
  <c r="G3817" i="2"/>
  <c r="G3808" i="2"/>
  <c r="G3783" i="2"/>
  <c r="G3903" i="2"/>
  <c r="E3903" i="2"/>
  <c r="G3899" i="2"/>
  <c r="E3899" i="2"/>
  <c r="G3897" i="2"/>
  <c r="G3896" i="2"/>
  <c r="E3893" i="2"/>
  <c r="H3893" i="2" s="1"/>
  <c r="G3890" i="2"/>
  <c r="E3887" i="2"/>
  <c r="H3887" i="2" s="1"/>
  <c r="G3885" i="2"/>
  <c r="E3885" i="2"/>
  <c r="E3880" i="2"/>
  <c r="H3880" i="2" s="1"/>
  <c r="G3879" i="2"/>
  <c r="G3878" i="2"/>
  <c r="G3876" i="2"/>
  <c r="E3876" i="2"/>
  <c r="E3853" i="2"/>
  <c r="H3853" i="2" s="1"/>
  <c r="E3834" i="2"/>
  <c r="H3834" i="2" s="1"/>
  <c r="G3810" i="2"/>
  <c r="E3810" i="2"/>
  <c r="G3816" i="2"/>
  <c r="E3816" i="2"/>
  <c r="G3821" i="2"/>
  <c r="G3813" i="2"/>
  <c r="E3761" i="2"/>
  <c r="H3761" i="2" s="1"/>
  <c r="G3677" i="2"/>
  <c r="G3621" i="2"/>
  <c r="G3620" i="2"/>
  <c r="G3619" i="2"/>
  <c r="G3618" i="2"/>
  <c r="G3617" i="2"/>
  <c r="G3670" i="2"/>
  <c r="G3669" i="2"/>
  <c r="G3668" i="2"/>
  <c r="G3667" i="2"/>
  <c r="G3655" i="2"/>
  <c r="G3628" i="2"/>
  <c r="G3627" i="2"/>
  <c r="E3627" i="2"/>
  <c r="G3626" i="2"/>
  <c r="G3625" i="2"/>
  <c r="G3624" i="2"/>
  <c r="G3623" i="2"/>
  <c r="G3622" i="2"/>
  <c r="G3645" i="2"/>
  <c r="G3319" i="2"/>
  <c r="G3318" i="2"/>
  <c r="G3317" i="2"/>
  <c r="E3315" i="2"/>
  <c r="H3315" i="2" s="1"/>
  <c r="E3313" i="2"/>
  <c r="H3313" i="2" s="1"/>
  <c r="E3312" i="2"/>
  <c r="H3312" i="2" s="1"/>
  <c r="E3309" i="2"/>
  <c r="H3309" i="2" s="1"/>
  <c r="E3308" i="2"/>
  <c r="H3308" i="2" s="1"/>
  <c r="E3306" i="2"/>
  <c r="H3306" i="2" s="1"/>
  <c r="E3303" i="2"/>
  <c r="H3303" i="2" s="1"/>
  <c r="E3300" i="2"/>
  <c r="H3300" i="2" s="1"/>
  <c r="E3299" i="2"/>
  <c r="H3299" i="2" s="1"/>
  <c r="E3298" i="2"/>
  <c r="H3298" i="2" s="1"/>
  <c r="G3296" i="2"/>
  <c r="E3296" i="2"/>
  <c r="E3294" i="2"/>
  <c r="H3294" i="2" s="1"/>
  <c r="G3292" i="2"/>
  <c r="E3292" i="2"/>
  <c r="G3291" i="2"/>
  <c r="E3291" i="2"/>
  <c r="G3289" i="2"/>
  <c r="E3289" i="2"/>
  <c r="G3288" i="2"/>
  <c r="E3288" i="2"/>
  <c r="G3287" i="2"/>
  <c r="E3287" i="2"/>
  <c r="G3286" i="2"/>
  <c r="E3286" i="2"/>
  <c r="G3285" i="2"/>
  <c r="E3284" i="2"/>
  <c r="H3284" i="2" s="1"/>
  <c r="E3283" i="2"/>
  <c r="H3283" i="2" s="1"/>
  <c r="G3281" i="2"/>
  <c r="E3279" i="2"/>
  <c r="H3279" i="2" s="1"/>
  <c r="G3278" i="2"/>
  <c r="E3275" i="2"/>
  <c r="H3275" i="2" s="1"/>
  <c r="E3274" i="2"/>
  <c r="H3274" i="2" s="1"/>
  <c r="E3273" i="2"/>
  <c r="H3273" i="2" s="1"/>
  <c r="G3231" i="2"/>
  <c r="G3254" i="2"/>
  <c r="G3221" i="2"/>
  <c r="E3202" i="2"/>
  <c r="H3202" i="2" s="1"/>
  <c r="G3201" i="2"/>
  <c r="E3201" i="2"/>
  <c r="E3200" i="2"/>
  <c r="H3200" i="2" s="1"/>
  <c r="G3199" i="2"/>
  <c r="E3199" i="2"/>
  <c r="E3197" i="2"/>
  <c r="H3197" i="2" s="1"/>
  <c r="E3196" i="2"/>
  <c r="H3196" i="2" s="1"/>
  <c r="G3195" i="2"/>
  <c r="E3195" i="2"/>
  <c r="E3194" i="2"/>
  <c r="H3194" i="2" s="1"/>
  <c r="G3193" i="2"/>
  <c r="E3193" i="2"/>
  <c r="E3192" i="2"/>
  <c r="H3192" i="2" s="1"/>
  <c r="E3191" i="2"/>
  <c r="H3191" i="2" s="1"/>
  <c r="E3190" i="2"/>
  <c r="H3190" i="2" s="1"/>
  <c r="E3189" i="2"/>
  <c r="H3189" i="2" s="1"/>
  <c r="E3188" i="2"/>
  <c r="H3188" i="2" s="1"/>
  <c r="E3187" i="2"/>
  <c r="H3187" i="2" s="1"/>
  <c r="G3182" i="2"/>
  <c r="E3181" i="2"/>
  <c r="H3181" i="2" s="1"/>
  <c r="G3179" i="2"/>
  <c r="G3178" i="2"/>
  <c r="G3177" i="2"/>
  <c r="G3175" i="2"/>
  <c r="G3174" i="2"/>
  <c r="G3152" i="2"/>
  <c r="E3150" i="2"/>
  <c r="H3150" i="2" s="1"/>
  <c r="G3127" i="2"/>
  <c r="E3111" i="2"/>
  <c r="H3111" i="2" s="1"/>
  <c r="E3106" i="2"/>
  <c r="H3106" i="2" s="1"/>
  <c r="G3105" i="2"/>
  <c r="E3105" i="2"/>
  <c r="E3103" i="2"/>
  <c r="H3103" i="2" s="1"/>
  <c r="E3101" i="2"/>
  <c r="H3101" i="2" s="1"/>
  <c r="G3085" i="2"/>
  <c r="E3069" i="2"/>
  <c r="H3069" i="2" s="1"/>
  <c r="E3078" i="2"/>
  <c r="H3078" i="2" s="1"/>
  <c r="E3079" i="2"/>
  <c r="H3079" i="2" s="1"/>
  <c r="E3076" i="2"/>
  <c r="H3076" i="2" s="1"/>
  <c r="E3075" i="2"/>
  <c r="H3075" i="2" s="1"/>
  <c r="E3072" i="2"/>
  <c r="H3072" i="2" s="1"/>
  <c r="E3070" i="2"/>
  <c r="H3070" i="2" s="1"/>
  <c r="E3068" i="2"/>
  <c r="H3068" i="2" s="1"/>
  <c r="G3062" i="2"/>
  <c r="E3048" i="2"/>
  <c r="H3048" i="2" s="1"/>
  <c r="E3053" i="2"/>
  <c r="H3053" i="2" s="1"/>
  <c r="E3051" i="2"/>
  <c r="H3051" i="2" s="1"/>
  <c r="E3046" i="2"/>
  <c r="H3046" i="2" s="1"/>
  <c r="E3047" i="2"/>
  <c r="H3047" i="2" s="1"/>
  <c r="E3037" i="2"/>
  <c r="H3037" i="2" s="1"/>
  <c r="G3036" i="2"/>
  <c r="G3035" i="2"/>
  <c r="E3032" i="2"/>
  <c r="H3032" i="2" s="1"/>
  <c r="E1929" i="2"/>
  <c r="H1929" i="2" s="1"/>
  <c r="E2652" i="2"/>
  <c r="H2652" i="2" s="1"/>
  <c r="E682" i="2"/>
  <c r="H3152" i="2" l="1"/>
  <c r="J3152" i="2"/>
  <c r="K3152" i="2" s="1"/>
  <c r="H3178" i="2"/>
  <c r="J3178" i="2"/>
  <c r="K3178" i="2" s="1"/>
  <c r="J3254" i="2"/>
  <c r="K3254" i="2" s="1"/>
  <c r="H3254" i="2"/>
  <c r="J3286" i="2"/>
  <c r="K3286" i="2" s="1"/>
  <c r="H3286" i="2"/>
  <c r="J3288" i="2"/>
  <c r="K3288" i="2" s="1"/>
  <c r="H3288" i="2"/>
  <c r="J3291" i="2"/>
  <c r="K3291" i="2" s="1"/>
  <c r="H3291" i="2"/>
  <c r="J3317" i="2"/>
  <c r="K3317" i="2" s="1"/>
  <c r="H3317" i="2"/>
  <c r="J3622" i="2"/>
  <c r="K3622" i="2" s="1"/>
  <c r="H3622" i="2"/>
  <c r="J3626" i="2"/>
  <c r="K3626" i="2" s="1"/>
  <c r="H3626" i="2"/>
  <c r="J3655" i="2"/>
  <c r="K3655" i="2" s="1"/>
  <c r="H3655" i="2"/>
  <c r="J3670" i="2"/>
  <c r="K3670" i="2" s="1"/>
  <c r="H3670" i="2"/>
  <c r="J3620" i="2"/>
  <c r="K3620" i="2" s="1"/>
  <c r="H3620" i="2"/>
  <c r="H3813" i="2"/>
  <c r="J3813" i="2"/>
  <c r="K3813" i="2" s="1"/>
  <c r="J3890" i="2"/>
  <c r="K3890" i="2" s="1"/>
  <c r="H3890" i="2"/>
  <c r="J3783" i="2"/>
  <c r="K3783" i="2" s="1"/>
  <c r="H3783" i="2"/>
  <c r="J4055" i="2"/>
  <c r="K4055" i="2" s="1"/>
  <c r="H4055" i="2"/>
  <c r="J4222" i="2"/>
  <c r="K4222" i="2" s="1"/>
  <c r="H4222" i="2"/>
  <c r="J4267" i="2"/>
  <c r="K4267" i="2" s="1"/>
  <c r="H4267" i="2"/>
  <c r="H4545" i="2"/>
  <c r="J4545" i="2"/>
  <c r="K4545" i="2" s="1"/>
  <c r="J4186" i="2"/>
  <c r="K4186" i="2" s="1"/>
  <c r="H4186" i="2"/>
  <c r="J3205" i="2"/>
  <c r="K3205" i="2" s="1"/>
  <c r="H3205" i="2"/>
  <c r="H3174" i="2"/>
  <c r="J3174" i="2"/>
  <c r="K3174" i="2" s="1"/>
  <c r="H3179" i="2"/>
  <c r="J3179" i="2"/>
  <c r="K3179" i="2" s="1"/>
  <c r="J3201" i="2"/>
  <c r="K3201" i="2" s="1"/>
  <c r="H3201" i="2"/>
  <c r="J3231" i="2"/>
  <c r="K3231" i="2" s="1"/>
  <c r="H3231" i="2"/>
  <c r="J3278" i="2"/>
  <c r="K3278" i="2" s="1"/>
  <c r="H3278" i="2"/>
  <c r="J3296" i="2"/>
  <c r="K3296" i="2" s="1"/>
  <c r="H3296" i="2"/>
  <c r="J3318" i="2"/>
  <c r="K3318" i="2" s="1"/>
  <c r="H3318" i="2"/>
  <c r="J3623" i="2"/>
  <c r="K3623" i="2" s="1"/>
  <c r="H3623" i="2"/>
  <c r="J3667" i="2"/>
  <c r="K3667" i="2" s="1"/>
  <c r="H3667" i="2"/>
  <c r="J3617" i="2"/>
  <c r="K3617" i="2" s="1"/>
  <c r="H3617" i="2"/>
  <c r="J3621" i="2"/>
  <c r="K3621" i="2" s="1"/>
  <c r="H3621" i="2"/>
  <c r="H3821" i="2"/>
  <c r="J3821" i="2"/>
  <c r="K3821" i="2" s="1"/>
  <c r="J3810" i="2"/>
  <c r="K3810" i="2" s="1"/>
  <c r="H3810" i="2"/>
  <c r="H3876" i="2"/>
  <c r="J3876" i="2"/>
  <c r="K3876" i="2" s="1"/>
  <c r="J3899" i="2"/>
  <c r="K3899" i="2" s="1"/>
  <c r="H3899" i="2"/>
  <c r="H3808" i="2"/>
  <c r="J3808" i="2"/>
  <c r="K3808" i="2" s="1"/>
  <c r="J3925" i="2"/>
  <c r="K3925" i="2" s="1"/>
  <c r="H3925" i="2"/>
  <c r="H3950" i="2"/>
  <c r="J3950" i="2"/>
  <c r="K3950" i="2" s="1"/>
  <c r="J4193" i="2"/>
  <c r="K4193" i="2" s="1"/>
  <c r="H4193" i="2"/>
  <c r="J4245" i="2"/>
  <c r="K4245" i="2" s="1"/>
  <c r="H4245" i="2"/>
  <c r="H4273" i="2"/>
  <c r="J4273" i="2"/>
  <c r="K4273" i="2" s="1"/>
  <c r="J4349" i="2"/>
  <c r="K4349" i="2" s="1"/>
  <c r="H4349" i="2"/>
  <c r="J4532" i="2"/>
  <c r="K4532" i="2" s="1"/>
  <c r="H4532" i="2"/>
  <c r="H3035" i="2"/>
  <c r="J3035" i="2"/>
  <c r="K3035" i="2" s="1"/>
  <c r="J3062" i="2"/>
  <c r="K3062" i="2" s="1"/>
  <c r="H3062" i="2"/>
  <c r="H3127" i="2"/>
  <c r="J3127" i="2"/>
  <c r="K3127" i="2" s="1"/>
  <c r="H3175" i="2"/>
  <c r="J3175" i="2"/>
  <c r="K3175" i="2" s="1"/>
  <c r="H3195" i="2"/>
  <c r="J3195" i="2"/>
  <c r="K3195" i="2" s="1"/>
  <c r="H3199" i="2"/>
  <c r="J3199" i="2"/>
  <c r="K3199" i="2" s="1"/>
  <c r="J3285" i="2"/>
  <c r="K3285" i="2" s="1"/>
  <c r="H3285" i="2"/>
  <c r="J3287" i="2"/>
  <c r="K3287" i="2" s="1"/>
  <c r="H3287" i="2"/>
  <c r="J3289" i="2"/>
  <c r="K3289" i="2" s="1"/>
  <c r="H3289" i="2"/>
  <c r="J3292" i="2"/>
  <c r="K3292" i="2" s="1"/>
  <c r="H3292" i="2"/>
  <c r="J3319" i="2"/>
  <c r="K3319" i="2" s="1"/>
  <c r="H3319" i="2"/>
  <c r="J3624" i="2"/>
  <c r="K3624" i="2" s="1"/>
  <c r="H3624" i="2"/>
  <c r="J3627" i="2"/>
  <c r="K3627" i="2" s="1"/>
  <c r="H3627" i="2"/>
  <c r="J3668" i="2"/>
  <c r="K3668" i="2" s="1"/>
  <c r="H3668" i="2"/>
  <c r="J3618" i="2"/>
  <c r="K3618" i="2" s="1"/>
  <c r="H3618" i="2"/>
  <c r="J3677" i="2"/>
  <c r="K3677" i="2" s="1"/>
  <c r="H3677" i="2"/>
  <c r="J3878" i="2"/>
  <c r="K3878" i="2" s="1"/>
  <c r="H3878" i="2"/>
  <c r="H3885" i="2"/>
  <c r="J3885" i="2"/>
  <c r="K3885" i="2" s="1"/>
  <c r="H3896" i="2"/>
  <c r="J3896" i="2"/>
  <c r="K3896" i="2" s="1"/>
  <c r="H3817" i="2"/>
  <c r="J3817" i="2"/>
  <c r="K3817" i="2" s="1"/>
  <c r="J3934" i="2"/>
  <c r="K3934" i="2" s="1"/>
  <c r="H3934" i="2"/>
  <c r="J3959" i="2"/>
  <c r="K3959" i="2" s="1"/>
  <c r="H3959" i="2"/>
  <c r="J4202" i="2"/>
  <c r="K4202" i="2" s="1"/>
  <c r="H4202" i="2"/>
  <c r="H4260" i="2"/>
  <c r="J4260" i="2"/>
  <c r="K4260" i="2" s="1"/>
  <c r="H4274" i="2"/>
  <c r="J4274" i="2"/>
  <c r="K4274" i="2" s="1"/>
  <c r="H4534" i="2"/>
  <c r="J4534" i="2"/>
  <c r="K4534" i="2" s="1"/>
  <c r="H4374" i="2"/>
  <c r="J4374" i="2"/>
  <c r="K4374" i="2" s="1"/>
  <c r="H4187" i="2"/>
  <c r="J4187" i="2"/>
  <c r="K4187" i="2" s="1"/>
  <c r="H3036" i="2"/>
  <c r="J3036" i="2"/>
  <c r="K3036" i="2" s="1"/>
  <c r="J3085" i="2"/>
  <c r="K3085" i="2" s="1"/>
  <c r="H3085" i="2"/>
  <c r="J3105" i="2"/>
  <c r="K3105" i="2" s="1"/>
  <c r="H3105" i="2"/>
  <c r="J3177" i="2"/>
  <c r="K3177" i="2" s="1"/>
  <c r="H3177" i="2"/>
  <c r="H3182" i="2"/>
  <c r="J3182" i="2"/>
  <c r="K3182" i="2" s="1"/>
  <c r="J3193" i="2"/>
  <c r="K3193" i="2" s="1"/>
  <c r="H3193" i="2"/>
  <c r="J3221" i="2"/>
  <c r="K3221" i="2" s="1"/>
  <c r="H3221" i="2"/>
  <c r="J3281" i="2"/>
  <c r="K3281" i="2" s="1"/>
  <c r="H3281" i="2"/>
  <c r="J3645" i="2"/>
  <c r="K3645" i="2" s="1"/>
  <c r="H3645" i="2"/>
  <c r="J3625" i="2"/>
  <c r="K3625" i="2" s="1"/>
  <c r="H3625" i="2"/>
  <c r="J3628" i="2"/>
  <c r="K3628" i="2" s="1"/>
  <c r="H3628" i="2"/>
  <c r="J3669" i="2"/>
  <c r="K3669" i="2" s="1"/>
  <c r="H3669" i="2"/>
  <c r="J3619" i="2"/>
  <c r="K3619" i="2" s="1"/>
  <c r="H3619" i="2"/>
  <c r="H3816" i="2"/>
  <c r="J3816" i="2"/>
  <c r="K3816" i="2" s="1"/>
  <c r="J3879" i="2"/>
  <c r="K3879" i="2" s="1"/>
  <c r="H3879" i="2"/>
  <c r="H3897" i="2"/>
  <c r="J3897" i="2"/>
  <c r="K3897" i="2" s="1"/>
  <c r="J3903" i="2"/>
  <c r="K3903" i="2" s="1"/>
  <c r="H3903" i="2"/>
  <c r="H4002" i="2"/>
  <c r="J4002" i="2"/>
  <c r="K4002" i="2" s="1"/>
  <c r="J4216" i="2"/>
  <c r="K4216" i="2" s="1"/>
  <c r="H4216" i="2"/>
  <c r="H4277" i="2"/>
  <c r="J4277" i="2"/>
  <c r="K4277" i="2" s="1"/>
  <c r="H4539" i="2"/>
  <c r="J4539" i="2"/>
  <c r="K4539" i="2" s="1"/>
  <c r="H4235" i="2"/>
  <c r="J4235" i="2"/>
  <c r="K4235" i="2" s="1"/>
  <c r="J3204" i="2"/>
  <c r="K3204" i="2" s="1"/>
  <c r="H3204" i="2"/>
  <c r="G3026" i="2"/>
  <c r="E3019" i="2"/>
  <c r="H3019" i="2" s="1"/>
  <c r="E3007" i="2"/>
  <c r="H3007" i="2" s="1"/>
  <c r="G2947" i="2"/>
  <c r="E2947" i="2"/>
  <c r="E2987" i="2"/>
  <c r="H2987" i="2" s="1"/>
  <c r="G2986" i="2"/>
  <c r="E2984" i="2"/>
  <c r="H2984" i="2" s="1"/>
  <c r="G2884" i="2"/>
  <c r="E2884" i="2"/>
  <c r="E2899" i="2"/>
  <c r="H2899" i="2" s="1"/>
  <c r="E2897" i="2"/>
  <c r="H2897" i="2" s="1"/>
  <c r="G2896" i="2"/>
  <c r="G2894" i="2"/>
  <c r="G2893" i="2"/>
  <c r="G2892" i="2"/>
  <c r="E2892" i="2"/>
  <c r="G2891" i="2"/>
  <c r="G2883" i="2"/>
  <c r="G2874" i="2"/>
  <c r="G2873" i="2"/>
  <c r="G2872" i="2"/>
  <c r="E2824" i="2"/>
  <c r="H2824" i="2" s="1"/>
  <c r="G2818" i="2"/>
  <c r="E2800" i="2"/>
  <c r="H2800" i="2" s="1"/>
  <c r="E2796" i="2"/>
  <c r="H2796" i="2" s="1"/>
  <c r="G2749" i="2"/>
  <c r="G2657" i="2"/>
  <c r="E2657" i="2"/>
  <c r="G2647" i="2"/>
  <c r="G2646" i="2"/>
  <c r="E2624" i="2"/>
  <c r="H2624" i="2" s="1"/>
  <c r="E2487" i="2"/>
  <c r="H2487" i="2" s="1"/>
  <c r="E2499" i="2"/>
  <c r="H2499" i="2" s="1"/>
  <c r="E2493" i="2"/>
  <c r="H2493" i="2" s="1"/>
  <c r="E2491" i="2"/>
  <c r="H2491" i="2" s="1"/>
  <c r="G2486" i="2"/>
  <c r="P4277" i="2" l="1"/>
  <c r="Q4277" i="2" s="1"/>
  <c r="S4277" i="2"/>
  <c r="T4277" i="2" s="1"/>
  <c r="V4277" i="2"/>
  <c r="W4277" i="2" s="1"/>
  <c r="M4277" i="2"/>
  <c r="N4277" i="2" s="1"/>
  <c r="P3204" i="2"/>
  <c r="Q3204" i="2" s="1"/>
  <c r="S3204" i="2"/>
  <c r="T3204" i="2" s="1"/>
  <c r="V3204" i="2"/>
  <c r="W3204" i="2" s="1"/>
  <c r="M3204" i="2"/>
  <c r="N3204" i="2" s="1"/>
  <c r="P3177" i="2"/>
  <c r="Q3177" i="2" s="1"/>
  <c r="S3177" i="2"/>
  <c r="T3177" i="2" s="1"/>
  <c r="V3177" i="2"/>
  <c r="W3177" i="2" s="1"/>
  <c r="M3177" i="2"/>
  <c r="N3177" i="2" s="1"/>
  <c r="P3281" i="2"/>
  <c r="Q3281" i="2" s="1"/>
  <c r="S3281" i="2"/>
  <c r="T3281" i="2" s="1"/>
  <c r="V3281" i="2"/>
  <c r="W3281" i="2" s="1"/>
  <c r="M3281" i="2"/>
  <c r="N3281" i="2" s="1"/>
  <c r="P3085" i="2"/>
  <c r="Q3085" i="2" s="1"/>
  <c r="V3085" i="2"/>
  <c r="W3085" i="2" s="1"/>
  <c r="S3085" i="2"/>
  <c r="T3085" i="2" s="1"/>
  <c r="M3085" i="2"/>
  <c r="N3085" i="2" s="1"/>
  <c r="P3292" i="2"/>
  <c r="Q3292" i="2" s="1"/>
  <c r="S3292" i="2"/>
  <c r="T3292" i="2" s="1"/>
  <c r="V3292" i="2"/>
  <c r="W3292" i="2" s="1"/>
  <c r="M3292" i="2"/>
  <c r="N3292" i="2" s="1"/>
  <c r="P3318" i="2"/>
  <c r="Q3318" i="2" s="1"/>
  <c r="V3318" i="2"/>
  <c r="W3318" i="2" s="1"/>
  <c r="S3318" i="2"/>
  <c r="T3318" i="2" s="1"/>
  <c r="M3318" i="2"/>
  <c r="N3318" i="2" s="1"/>
  <c r="P4545" i="2"/>
  <c r="Q4545" i="2" s="1"/>
  <c r="V4545" i="2"/>
  <c r="W4545" i="2" s="1"/>
  <c r="S4545" i="2"/>
  <c r="T4545" i="2" s="1"/>
  <c r="M4545" i="2"/>
  <c r="N4545" i="2" s="1"/>
  <c r="P3291" i="2"/>
  <c r="Q3291" i="2" s="1"/>
  <c r="V3291" i="2"/>
  <c r="W3291" i="2" s="1"/>
  <c r="S3291" i="2"/>
  <c r="T3291" i="2" s="1"/>
  <c r="M3291" i="2"/>
  <c r="N3291" i="2" s="1"/>
  <c r="P3178" i="2"/>
  <c r="Q3178" i="2" s="1"/>
  <c r="S3178" i="2"/>
  <c r="T3178" i="2" s="1"/>
  <c r="V3178" i="2"/>
  <c r="W3178" i="2" s="1"/>
  <c r="M3178" i="2"/>
  <c r="N3178" i="2" s="1"/>
  <c r="P3896" i="2"/>
  <c r="Q3896" i="2" s="1"/>
  <c r="S3896" i="2"/>
  <c r="T3896" i="2" s="1"/>
  <c r="V3896" i="2"/>
  <c r="W3896" i="2" s="1"/>
  <c r="M3896" i="2"/>
  <c r="N3896" i="2" s="1"/>
  <c r="P3677" i="2"/>
  <c r="Q3677" i="2" s="1"/>
  <c r="V3677" i="2"/>
  <c r="W3677" i="2" s="1"/>
  <c r="S3677" i="2"/>
  <c r="T3677" i="2" s="1"/>
  <c r="M3677" i="2"/>
  <c r="N3677" i="2" s="1"/>
  <c r="P3287" i="2"/>
  <c r="Q3287" i="2" s="1"/>
  <c r="V3287" i="2"/>
  <c r="W3287" i="2" s="1"/>
  <c r="S3287" i="2"/>
  <c r="T3287" i="2" s="1"/>
  <c r="M3287" i="2"/>
  <c r="N3287" i="2" s="1"/>
  <c r="P3062" i="2"/>
  <c r="Q3062" i="2" s="1"/>
  <c r="V3062" i="2"/>
  <c r="W3062" i="2" s="1"/>
  <c r="S3062" i="2"/>
  <c r="T3062" i="2" s="1"/>
  <c r="M3062" i="2"/>
  <c r="N3062" i="2" s="1"/>
  <c r="P3278" i="2"/>
  <c r="Q3278" i="2" s="1"/>
  <c r="V3278" i="2"/>
  <c r="W3278" i="2" s="1"/>
  <c r="S3278" i="2"/>
  <c r="T3278" i="2" s="1"/>
  <c r="M3278" i="2"/>
  <c r="N3278" i="2" s="1"/>
  <c r="P3174" i="2"/>
  <c r="Q3174" i="2" s="1"/>
  <c r="V3174" i="2"/>
  <c r="W3174" i="2" s="1"/>
  <c r="S3174" i="2"/>
  <c r="T3174" i="2" s="1"/>
  <c r="M3174" i="2"/>
  <c r="N3174" i="2" s="1"/>
  <c r="P3626" i="2"/>
  <c r="Q3626" i="2" s="1"/>
  <c r="V3626" i="2"/>
  <c r="W3626" i="2" s="1"/>
  <c r="S3626" i="2"/>
  <c r="T3626" i="2" s="1"/>
  <c r="M3626" i="2"/>
  <c r="N3626" i="2" s="1"/>
  <c r="P3286" i="2"/>
  <c r="Q3286" i="2" s="1"/>
  <c r="S3286" i="2"/>
  <c r="T3286" i="2" s="1"/>
  <c r="V3286" i="2"/>
  <c r="W3286" i="2" s="1"/>
  <c r="M3286" i="2"/>
  <c r="N3286" i="2" s="1"/>
  <c r="P3669" i="2"/>
  <c r="Q3669" i="2" s="1"/>
  <c r="V3669" i="2"/>
  <c r="W3669" i="2" s="1"/>
  <c r="S3669" i="2"/>
  <c r="T3669" i="2" s="1"/>
  <c r="M3669" i="2"/>
  <c r="N3669" i="2" s="1"/>
  <c r="P3668" i="2"/>
  <c r="Q3668" i="2" s="1"/>
  <c r="V3668" i="2"/>
  <c r="W3668" i="2" s="1"/>
  <c r="S3668" i="2"/>
  <c r="T3668" i="2" s="1"/>
  <c r="M3668" i="2"/>
  <c r="N3668" i="2" s="1"/>
  <c r="P4193" i="2"/>
  <c r="Q4193" i="2" s="1"/>
  <c r="V4193" i="2"/>
  <c r="W4193" i="2" s="1"/>
  <c r="S4193" i="2"/>
  <c r="T4193" i="2" s="1"/>
  <c r="M4193" i="2"/>
  <c r="N4193" i="2" s="1"/>
  <c r="P3925" i="2"/>
  <c r="Q3925" i="2" s="1"/>
  <c r="S3925" i="2"/>
  <c r="T3925" i="2" s="1"/>
  <c r="V3925" i="2"/>
  <c r="W3925" i="2" s="1"/>
  <c r="M3925" i="2"/>
  <c r="N3925" i="2" s="1"/>
  <c r="P3899" i="2"/>
  <c r="Q3899" i="2" s="1"/>
  <c r="V3899" i="2"/>
  <c r="W3899" i="2" s="1"/>
  <c r="S3899" i="2"/>
  <c r="T3899" i="2" s="1"/>
  <c r="M3899" i="2"/>
  <c r="N3899" i="2" s="1"/>
  <c r="P3810" i="2"/>
  <c r="Q3810" i="2" s="1"/>
  <c r="V3810" i="2"/>
  <c r="W3810" i="2" s="1"/>
  <c r="S3810" i="2"/>
  <c r="T3810" i="2" s="1"/>
  <c r="M3810" i="2"/>
  <c r="N3810" i="2" s="1"/>
  <c r="P3621" i="2"/>
  <c r="Q3621" i="2" s="1"/>
  <c r="S3621" i="2"/>
  <c r="T3621" i="2" s="1"/>
  <c r="V3621" i="2"/>
  <c r="W3621" i="2" s="1"/>
  <c r="M3621" i="2"/>
  <c r="N3621" i="2" s="1"/>
  <c r="P3201" i="2"/>
  <c r="Q3201" i="2" s="1"/>
  <c r="V3201" i="2"/>
  <c r="W3201" i="2" s="1"/>
  <c r="S3201" i="2"/>
  <c r="T3201" i="2" s="1"/>
  <c r="M3201" i="2"/>
  <c r="N3201" i="2" s="1"/>
  <c r="P3890" i="2"/>
  <c r="Q3890" i="2" s="1"/>
  <c r="S3890" i="2"/>
  <c r="T3890" i="2" s="1"/>
  <c r="V3890" i="2"/>
  <c r="W3890" i="2" s="1"/>
  <c r="M3890" i="2"/>
  <c r="N3890" i="2" s="1"/>
  <c r="P3620" i="2"/>
  <c r="Q3620" i="2" s="1"/>
  <c r="V3620" i="2"/>
  <c r="W3620" i="2" s="1"/>
  <c r="S3620" i="2"/>
  <c r="T3620" i="2" s="1"/>
  <c r="M3620" i="2"/>
  <c r="N3620" i="2" s="1"/>
  <c r="P3317" i="2"/>
  <c r="Q3317" i="2" s="1"/>
  <c r="V3317" i="2"/>
  <c r="W3317" i="2" s="1"/>
  <c r="S3317" i="2"/>
  <c r="T3317" i="2" s="1"/>
  <c r="M3317" i="2"/>
  <c r="N3317" i="2" s="1"/>
  <c r="P3152" i="2"/>
  <c r="Q3152" i="2" s="1"/>
  <c r="V3152" i="2"/>
  <c r="W3152" i="2" s="1"/>
  <c r="S3152" i="2"/>
  <c r="T3152" i="2" s="1"/>
  <c r="M3152" i="2"/>
  <c r="N3152" i="2" s="1"/>
  <c r="P3625" i="2"/>
  <c r="Q3625" i="2" s="1"/>
  <c r="S3625" i="2"/>
  <c r="T3625" i="2" s="1"/>
  <c r="V3625" i="2"/>
  <c r="W3625" i="2" s="1"/>
  <c r="M3625" i="2"/>
  <c r="N3625" i="2" s="1"/>
  <c r="P4374" i="2"/>
  <c r="Q4374" i="2" s="1"/>
  <c r="V4374" i="2"/>
  <c r="W4374" i="2" s="1"/>
  <c r="S4374" i="2"/>
  <c r="T4374" i="2" s="1"/>
  <c r="M4374" i="2"/>
  <c r="N4374" i="2" s="1"/>
  <c r="P4260" i="2"/>
  <c r="Q4260" i="2" s="1"/>
  <c r="V4260" i="2"/>
  <c r="W4260" i="2" s="1"/>
  <c r="S4260" i="2"/>
  <c r="T4260" i="2" s="1"/>
  <c r="M4260" i="2"/>
  <c r="N4260" i="2" s="1"/>
  <c r="P3878" i="2"/>
  <c r="Q3878" i="2" s="1"/>
  <c r="S3878" i="2"/>
  <c r="T3878" i="2" s="1"/>
  <c r="V3878" i="2"/>
  <c r="W3878" i="2" s="1"/>
  <c r="M3878" i="2"/>
  <c r="N3878" i="2" s="1"/>
  <c r="P3624" i="2"/>
  <c r="Q3624" i="2" s="1"/>
  <c r="V3624" i="2"/>
  <c r="W3624" i="2" s="1"/>
  <c r="M3624" i="2"/>
  <c r="N3624" i="2" s="1"/>
  <c r="S3624" i="2"/>
  <c r="T3624" i="2" s="1"/>
  <c r="P3175" i="2"/>
  <c r="Q3175" i="2" s="1"/>
  <c r="S3175" i="2"/>
  <c r="T3175" i="2" s="1"/>
  <c r="V3175" i="2"/>
  <c r="W3175" i="2" s="1"/>
  <c r="M3175" i="2"/>
  <c r="N3175" i="2" s="1"/>
  <c r="P3950" i="2"/>
  <c r="Q3950" i="2" s="1"/>
  <c r="V3950" i="2"/>
  <c r="W3950" i="2" s="1"/>
  <c r="M3950" i="2"/>
  <c r="N3950" i="2" s="1"/>
  <c r="S3950" i="2"/>
  <c r="T3950" i="2" s="1"/>
  <c r="P3808" i="2"/>
  <c r="Q3808" i="2" s="1"/>
  <c r="V3808" i="2"/>
  <c r="W3808" i="2" s="1"/>
  <c r="S3808" i="2"/>
  <c r="T3808" i="2" s="1"/>
  <c r="M3808" i="2"/>
  <c r="N3808" i="2" s="1"/>
  <c r="P3876" i="2"/>
  <c r="Q3876" i="2" s="1"/>
  <c r="V3876" i="2"/>
  <c r="W3876" i="2" s="1"/>
  <c r="S3876" i="2"/>
  <c r="T3876" i="2" s="1"/>
  <c r="M3876" i="2"/>
  <c r="N3876" i="2" s="1"/>
  <c r="P3821" i="2"/>
  <c r="Q3821" i="2" s="1"/>
  <c r="S3821" i="2"/>
  <c r="T3821" i="2" s="1"/>
  <c r="V3821" i="2"/>
  <c r="W3821" i="2" s="1"/>
  <c r="M3821" i="2"/>
  <c r="N3821" i="2" s="1"/>
  <c r="P3667" i="2"/>
  <c r="Q3667" i="2" s="1"/>
  <c r="V3667" i="2"/>
  <c r="W3667" i="2" s="1"/>
  <c r="S3667" i="2"/>
  <c r="T3667" i="2" s="1"/>
  <c r="M3667" i="2"/>
  <c r="N3667" i="2" s="1"/>
  <c r="P3179" i="2"/>
  <c r="Q3179" i="2" s="1"/>
  <c r="V3179" i="2"/>
  <c r="W3179" i="2" s="1"/>
  <c r="S3179" i="2"/>
  <c r="T3179" i="2" s="1"/>
  <c r="M3179" i="2"/>
  <c r="N3179" i="2" s="1"/>
  <c r="P4186" i="2"/>
  <c r="Q4186" i="2" s="1"/>
  <c r="V4186" i="2"/>
  <c r="W4186" i="2" s="1"/>
  <c r="S4186" i="2"/>
  <c r="T4186" i="2" s="1"/>
  <c r="M4186" i="2"/>
  <c r="N4186" i="2" s="1"/>
  <c r="P4267" i="2"/>
  <c r="Q4267" i="2" s="1"/>
  <c r="V4267" i="2"/>
  <c r="W4267" i="2" s="1"/>
  <c r="S4267" i="2"/>
  <c r="T4267" i="2" s="1"/>
  <c r="M4267" i="2"/>
  <c r="N4267" i="2" s="1"/>
  <c r="P3813" i="2"/>
  <c r="Q3813" i="2" s="1"/>
  <c r="S3813" i="2"/>
  <c r="T3813" i="2" s="1"/>
  <c r="V3813" i="2"/>
  <c r="W3813" i="2" s="1"/>
  <c r="M3813" i="2"/>
  <c r="N3813" i="2" s="1"/>
  <c r="S3655" i="2"/>
  <c r="T3655" i="2" s="1"/>
  <c r="P3655" i="2"/>
  <c r="Q3655" i="2" s="1"/>
  <c r="V3655" i="2"/>
  <c r="W3655" i="2" s="1"/>
  <c r="M3655" i="2"/>
  <c r="N3655" i="2" s="1"/>
  <c r="P3254" i="2"/>
  <c r="Q3254" i="2" s="1"/>
  <c r="V3254" i="2"/>
  <c r="W3254" i="2" s="1"/>
  <c r="S3254" i="2"/>
  <c r="T3254" i="2" s="1"/>
  <c r="M3254" i="2"/>
  <c r="N3254" i="2" s="1"/>
  <c r="J2818" i="2"/>
  <c r="K2818" i="2" s="1"/>
  <c r="H2818" i="2"/>
  <c r="J2892" i="2"/>
  <c r="K2892" i="2" s="1"/>
  <c r="H2892" i="2"/>
  <c r="J2646" i="2"/>
  <c r="K2646" i="2" s="1"/>
  <c r="H2646" i="2"/>
  <c r="H2749" i="2"/>
  <c r="J2749" i="2"/>
  <c r="K2749" i="2" s="1"/>
  <c r="H2883" i="2"/>
  <c r="J2883" i="2"/>
  <c r="K2883" i="2" s="1"/>
  <c r="J2893" i="2"/>
  <c r="K2893" i="2" s="1"/>
  <c r="H2893" i="2"/>
  <c r="J2986" i="2"/>
  <c r="K2986" i="2" s="1"/>
  <c r="H2986" i="2"/>
  <c r="P4235" i="2"/>
  <c r="Q4235" i="2" s="1"/>
  <c r="V4235" i="2"/>
  <c r="W4235" i="2" s="1"/>
  <c r="S4235" i="2"/>
  <c r="T4235" i="2" s="1"/>
  <c r="M4235" i="2"/>
  <c r="N4235" i="2" s="1"/>
  <c r="P4002" i="2"/>
  <c r="Q4002" i="2" s="1"/>
  <c r="V4002" i="2"/>
  <c r="W4002" i="2" s="1"/>
  <c r="S4002" i="2"/>
  <c r="T4002" i="2" s="1"/>
  <c r="M4002" i="2"/>
  <c r="N4002" i="2" s="1"/>
  <c r="P4534" i="2"/>
  <c r="Q4534" i="2" s="1"/>
  <c r="V4534" i="2"/>
  <c r="W4534" i="2" s="1"/>
  <c r="S4534" i="2"/>
  <c r="T4534" i="2" s="1"/>
  <c r="M4534" i="2"/>
  <c r="N4534" i="2" s="1"/>
  <c r="P3199" i="2"/>
  <c r="Q3199" i="2" s="1"/>
  <c r="S3199" i="2"/>
  <c r="T3199" i="2" s="1"/>
  <c r="V3199" i="2"/>
  <c r="W3199" i="2" s="1"/>
  <c r="M3199" i="2"/>
  <c r="N3199" i="2" s="1"/>
  <c r="P4273" i="2"/>
  <c r="Q4273" i="2" s="1"/>
  <c r="S4273" i="2"/>
  <c r="T4273" i="2" s="1"/>
  <c r="V4273" i="2"/>
  <c r="W4273" i="2" s="1"/>
  <c r="M4273" i="2"/>
  <c r="N4273" i="2" s="1"/>
  <c r="P3622" i="2"/>
  <c r="Q3622" i="2" s="1"/>
  <c r="V3622" i="2"/>
  <c r="W3622" i="2" s="1"/>
  <c r="S3622" i="2"/>
  <c r="T3622" i="2" s="1"/>
  <c r="M3622" i="2"/>
  <c r="N3622" i="2" s="1"/>
  <c r="J2657" i="2"/>
  <c r="K2657" i="2" s="1"/>
  <c r="H2657" i="2"/>
  <c r="J2874" i="2"/>
  <c r="K2874" i="2" s="1"/>
  <c r="H2874" i="2"/>
  <c r="H2947" i="2"/>
  <c r="J2947" i="2"/>
  <c r="K2947" i="2" s="1"/>
  <c r="J2647" i="2"/>
  <c r="K2647" i="2" s="1"/>
  <c r="H2647" i="2"/>
  <c r="J2872" i="2"/>
  <c r="K2872" i="2" s="1"/>
  <c r="H2872" i="2"/>
  <c r="H2891" i="2"/>
  <c r="J2891" i="2"/>
  <c r="K2891" i="2" s="1"/>
  <c r="J2894" i="2"/>
  <c r="K2894" i="2" s="1"/>
  <c r="H2894" i="2"/>
  <c r="P3897" i="2"/>
  <c r="Q3897" i="2" s="1"/>
  <c r="S3897" i="2"/>
  <c r="T3897" i="2" s="1"/>
  <c r="V3897" i="2"/>
  <c r="W3897" i="2" s="1"/>
  <c r="M3897" i="2"/>
  <c r="N3897" i="2" s="1"/>
  <c r="P3879" i="2"/>
  <c r="Q3879" i="2" s="1"/>
  <c r="S3879" i="2"/>
  <c r="T3879" i="2" s="1"/>
  <c r="V3879" i="2"/>
  <c r="W3879" i="2" s="1"/>
  <c r="M3879" i="2"/>
  <c r="N3879" i="2" s="1"/>
  <c r="P3628" i="2"/>
  <c r="Q3628" i="2" s="1"/>
  <c r="V3628" i="2"/>
  <c r="W3628" i="2" s="1"/>
  <c r="S3628" i="2"/>
  <c r="T3628" i="2" s="1"/>
  <c r="M3628" i="2"/>
  <c r="N3628" i="2" s="1"/>
  <c r="P3221" i="2"/>
  <c r="Q3221" i="2" s="1"/>
  <c r="V3221" i="2"/>
  <c r="W3221" i="2" s="1"/>
  <c r="S3221" i="2"/>
  <c r="T3221" i="2" s="1"/>
  <c r="M3221" i="2"/>
  <c r="N3221" i="2" s="1"/>
  <c r="P3105" i="2"/>
  <c r="Q3105" i="2" s="1"/>
  <c r="V3105" i="2"/>
  <c r="W3105" i="2" s="1"/>
  <c r="S3105" i="2"/>
  <c r="T3105" i="2" s="1"/>
  <c r="M3105" i="2"/>
  <c r="N3105" i="2" s="1"/>
  <c r="P4187" i="2"/>
  <c r="Q4187" i="2" s="1"/>
  <c r="V4187" i="2"/>
  <c r="W4187" i="2" s="1"/>
  <c r="M4187" i="2"/>
  <c r="N4187" i="2" s="1"/>
  <c r="S4187" i="2"/>
  <c r="T4187" i="2" s="1"/>
  <c r="P4202" i="2"/>
  <c r="Q4202" i="2" s="1"/>
  <c r="S4202" i="2"/>
  <c r="T4202" i="2" s="1"/>
  <c r="V4202" i="2"/>
  <c r="W4202" i="2" s="1"/>
  <c r="M4202" i="2"/>
  <c r="N4202" i="2" s="1"/>
  <c r="P3817" i="2"/>
  <c r="Q3817" i="2" s="1"/>
  <c r="S3817" i="2"/>
  <c r="T3817" i="2" s="1"/>
  <c r="V3817" i="2"/>
  <c r="W3817" i="2" s="1"/>
  <c r="M3817" i="2"/>
  <c r="N3817" i="2" s="1"/>
  <c r="P3319" i="2"/>
  <c r="Q3319" i="2" s="1"/>
  <c r="S3319" i="2"/>
  <c r="T3319" i="2" s="1"/>
  <c r="V3319" i="2"/>
  <c r="W3319" i="2" s="1"/>
  <c r="M3319" i="2"/>
  <c r="N3319" i="2" s="1"/>
  <c r="P3285" i="2"/>
  <c r="Q3285" i="2" s="1"/>
  <c r="V3285" i="2"/>
  <c r="W3285" i="2" s="1"/>
  <c r="S3285" i="2"/>
  <c r="T3285" i="2" s="1"/>
  <c r="M3285" i="2"/>
  <c r="N3285" i="2" s="1"/>
  <c r="P4532" i="2"/>
  <c r="Q4532" i="2" s="1"/>
  <c r="V4532" i="2"/>
  <c r="W4532" i="2" s="1"/>
  <c r="S4532" i="2"/>
  <c r="T4532" i="2" s="1"/>
  <c r="M4532" i="2"/>
  <c r="N4532" i="2" s="1"/>
  <c r="P3617" i="2"/>
  <c r="Q3617" i="2" s="1"/>
  <c r="S3617" i="2"/>
  <c r="T3617" i="2" s="1"/>
  <c r="V3617" i="2"/>
  <c r="W3617" i="2" s="1"/>
  <c r="M3617" i="2"/>
  <c r="N3617" i="2" s="1"/>
  <c r="P3296" i="2"/>
  <c r="Q3296" i="2" s="1"/>
  <c r="S3296" i="2"/>
  <c r="T3296" i="2" s="1"/>
  <c r="V3296" i="2"/>
  <c r="W3296" i="2" s="1"/>
  <c r="M3296" i="2"/>
  <c r="N3296" i="2" s="1"/>
  <c r="P4055" i="2"/>
  <c r="Q4055" i="2" s="1"/>
  <c r="V4055" i="2"/>
  <c r="W4055" i="2" s="1"/>
  <c r="S4055" i="2"/>
  <c r="T4055" i="2" s="1"/>
  <c r="M4055" i="2"/>
  <c r="N4055" i="2" s="1"/>
  <c r="P3783" i="2"/>
  <c r="Q3783" i="2" s="1"/>
  <c r="V3783" i="2"/>
  <c r="W3783" i="2" s="1"/>
  <c r="S3783" i="2"/>
  <c r="T3783" i="2" s="1"/>
  <c r="M3783" i="2"/>
  <c r="N3783" i="2" s="1"/>
  <c r="J2486" i="2"/>
  <c r="K2486" i="2" s="1"/>
  <c r="H2486" i="2"/>
  <c r="J2873" i="2"/>
  <c r="K2873" i="2" s="1"/>
  <c r="H2873" i="2"/>
  <c r="J2896" i="2"/>
  <c r="K2896" i="2" s="1"/>
  <c r="H2896" i="2"/>
  <c r="J2884" i="2"/>
  <c r="K2884" i="2" s="1"/>
  <c r="H2884" i="2"/>
  <c r="J3026" i="2"/>
  <c r="K3026" i="2" s="1"/>
  <c r="H3026" i="2"/>
  <c r="P4539" i="2"/>
  <c r="Q4539" i="2" s="1"/>
  <c r="V4539" i="2"/>
  <c r="W4539" i="2" s="1"/>
  <c r="S4539" i="2"/>
  <c r="T4539" i="2" s="1"/>
  <c r="M4539" i="2"/>
  <c r="N4539" i="2" s="1"/>
  <c r="P4216" i="2"/>
  <c r="Q4216" i="2" s="1"/>
  <c r="V4216" i="2"/>
  <c r="W4216" i="2" s="1"/>
  <c r="M4216" i="2"/>
  <c r="N4216" i="2" s="1"/>
  <c r="S4216" i="2"/>
  <c r="T4216" i="2" s="1"/>
  <c r="P3903" i="2"/>
  <c r="Q3903" i="2" s="1"/>
  <c r="V3903" i="2"/>
  <c r="W3903" i="2" s="1"/>
  <c r="S3903" i="2"/>
  <c r="T3903" i="2" s="1"/>
  <c r="M3903" i="2"/>
  <c r="N3903" i="2" s="1"/>
  <c r="P3816" i="2"/>
  <c r="Q3816" i="2" s="1"/>
  <c r="S3816" i="2"/>
  <c r="T3816" i="2" s="1"/>
  <c r="V3816" i="2"/>
  <c r="W3816" i="2" s="1"/>
  <c r="M3816" i="2"/>
  <c r="N3816" i="2" s="1"/>
  <c r="P3619" i="2"/>
  <c r="Q3619" i="2" s="1"/>
  <c r="V3619" i="2"/>
  <c r="W3619" i="2" s="1"/>
  <c r="S3619" i="2"/>
  <c r="T3619" i="2" s="1"/>
  <c r="M3619" i="2"/>
  <c r="N3619" i="2" s="1"/>
  <c r="P3645" i="2"/>
  <c r="Q3645" i="2" s="1"/>
  <c r="S3645" i="2"/>
  <c r="T3645" i="2" s="1"/>
  <c r="V3645" i="2"/>
  <c r="W3645" i="2" s="1"/>
  <c r="M3645" i="2"/>
  <c r="N3645" i="2" s="1"/>
  <c r="P3193" i="2"/>
  <c r="Q3193" i="2" s="1"/>
  <c r="V3193" i="2"/>
  <c r="W3193" i="2" s="1"/>
  <c r="S3193" i="2"/>
  <c r="T3193" i="2" s="1"/>
  <c r="M3193" i="2"/>
  <c r="N3193" i="2" s="1"/>
  <c r="P3182" i="2"/>
  <c r="Q3182" i="2" s="1"/>
  <c r="V3182" i="2"/>
  <c r="W3182" i="2" s="1"/>
  <c r="S3182" i="2"/>
  <c r="T3182" i="2" s="1"/>
  <c r="M3182" i="2"/>
  <c r="N3182" i="2" s="1"/>
  <c r="P3036" i="2"/>
  <c r="Q3036" i="2" s="1"/>
  <c r="V3036" i="2"/>
  <c r="W3036" i="2" s="1"/>
  <c r="S3036" i="2"/>
  <c r="T3036" i="2" s="1"/>
  <c r="M3036" i="2"/>
  <c r="N3036" i="2" s="1"/>
  <c r="P4274" i="2"/>
  <c r="Q4274" i="2" s="1"/>
  <c r="S4274" i="2"/>
  <c r="T4274" i="2" s="1"/>
  <c r="V4274" i="2"/>
  <c r="W4274" i="2" s="1"/>
  <c r="M4274" i="2"/>
  <c r="N4274" i="2" s="1"/>
  <c r="P3959" i="2"/>
  <c r="Q3959" i="2" s="1"/>
  <c r="V3959" i="2"/>
  <c r="W3959" i="2" s="1"/>
  <c r="M3959" i="2"/>
  <c r="N3959" i="2" s="1"/>
  <c r="S3959" i="2"/>
  <c r="T3959" i="2" s="1"/>
  <c r="P3934" i="2"/>
  <c r="Q3934" i="2" s="1"/>
  <c r="V3934" i="2"/>
  <c r="W3934" i="2" s="1"/>
  <c r="S3934" i="2"/>
  <c r="T3934" i="2" s="1"/>
  <c r="M3934" i="2"/>
  <c r="N3934" i="2" s="1"/>
  <c r="P3885" i="2"/>
  <c r="Q3885" i="2" s="1"/>
  <c r="V3885" i="2"/>
  <c r="W3885" i="2" s="1"/>
  <c r="S3885" i="2"/>
  <c r="T3885" i="2" s="1"/>
  <c r="M3885" i="2"/>
  <c r="N3885" i="2" s="1"/>
  <c r="P3618" i="2"/>
  <c r="Q3618" i="2" s="1"/>
  <c r="V3618" i="2"/>
  <c r="W3618" i="2" s="1"/>
  <c r="S3618" i="2"/>
  <c r="T3618" i="2" s="1"/>
  <c r="M3618" i="2"/>
  <c r="N3618" i="2" s="1"/>
  <c r="P3627" i="2"/>
  <c r="Q3627" i="2" s="1"/>
  <c r="V3627" i="2"/>
  <c r="W3627" i="2" s="1"/>
  <c r="S3627" i="2"/>
  <c r="T3627" i="2" s="1"/>
  <c r="M3627" i="2"/>
  <c r="N3627" i="2" s="1"/>
  <c r="P3289" i="2"/>
  <c r="Q3289" i="2" s="1"/>
  <c r="V3289" i="2"/>
  <c r="W3289" i="2" s="1"/>
  <c r="S3289" i="2"/>
  <c r="T3289" i="2" s="1"/>
  <c r="M3289" i="2"/>
  <c r="N3289" i="2" s="1"/>
  <c r="P3195" i="2"/>
  <c r="Q3195" i="2" s="1"/>
  <c r="S3195" i="2"/>
  <c r="T3195" i="2" s="1"/>
  <c r="V3195" i="2"/>
  <c r="W3195" i="2" s="1"/>
  <c r="M3195" i="2"/>
  <c r="N3195" i="2" s="1"/>
  <c r="P3127" i="2"/>
  <c r="Q3127" i="2" s="1"/>
  <c r="V3127" i="2"/>
  <c r="W3127" i="2" s="1"/>
  <c r="S3127" i="2"/>
  <c r="T3127" i="2" s="1"/>
  <c r="M3127" i="2"/>
  <c r="N3127" i="2" s="1"/>
  <c r="P3035" i="2"/>
  <c r="Q3035" i="2" s="1"/>
  <c r="S3035" i="2"/>
  <c r="T3035" i="2" s="1"/>
  <c r="V3035" i="2"/>
  <c r="W3035" i="2" s="1"/>
  <c r="M3035" i="2"/>
  <c r="N3035" i="2" s="1"/>
  <c r="P4349" i="2"/>
  <c r="Q4349" i="2" s="1"/>
  <c r="V4349" i="2"/>
  <c r="W4349" i="2" s="1"/>
  <c r="M4349" i="2"/>
  <c r="N4349" i="2" s="1"/>
  <c r="S4349" i="2"/>
  <c r="T4349" i="2" s="1"/>
  <c r="P4245" i="2"/>
  <c r="Q4245" i="2" s="1"/>
  <c r="S4245" i="2"/>
  <c r="T4245" i="2" s="1"/>
  <c r="V4245" i="2"/>
  <c r="W4245" i="2" s="1"/>
  <c r="M4245" i="2"/>
  <c r="N4245" i="2" s="1"/>
  <c r="P3623" i="2"/>
  <c r="Q3623" i="2" s="1"/>
  <c r="V3623" i="2"/>
  <c r="W3623" i="2" s="1"/>
  <c r="S3623" i="2"/>
  <c r="T3623" i="2" s="1"/>
  <c r="M3623" i="2"/>
  <c r="N3623" i="2" s="1"/>
  <c r="P3231" i="2"/>
  <c r="Q3231" i="2" s="1"/>
  <c r="S3231" i="2"/>
  <c r="T3231" i="2" s="1"/>
  <c r="V3231" i="2"/>
  <c r="W3231" i="2" s="1"/>
  <c r="M3231" i="2"/>
  <c r="N3231" i="2" s="1"/>
  <c r="P3205" i="2"/>
  <c r="Q3205" i="2" s="1"/>
  <c r="V3205" i="2"/>
  <c r="W3205" i="2" s="1"/>
  <c r="S3205" i="2"/>
  <c r="T3205" i="2" s="1"/>
  <c r="M3205" i="2"/>
  <c r="N3205" i="2" s="1"/>
  <c r="P4222" i="2"/>
  <c r="Q4222" i="2" s="1"/>
  <c r="V4222" i="2"/>
  <c r="W4222" i="2" s="1"/>
  <c r="S4222" i="2"/>
  <c r="T4222" i="2" s="1"/>
  <c r="M4222" i="2"/>
  <c r="N4222" i="2" s="1"/>
  <c r="P3670" i="2"/>
  <c r="Q3670" i="2" s="1"/>
  <c r="V3670" i="2"/>
  <c r="W3670" i="2" s="1"/>
  <c r="S3670" i="2"/>
  <c r="T3670" i="2" s="1"/>
  <c r="M3670" i="2"/>
  <c r="N3670" i="2" s="1"/>
  <c r="P3288" i="2"/>
  <c r="Q3288" i="2" s="1"/>
  <c r="V3288" i="2"/>
  <c r="W3288" i="2" s="1"/>
  <c r="S3288" i="2"/>
  <c r="T3288" i="2" s="1"/>
  <c r="M3288" i="2"/>
  <c r="N3288" i="2" s="1"/>
  <c r="E2463" i="2"/>
  <c r="H2463" i="2" s="1"/>
  <c r="E2437" i="2"/>
  <c r="H2437" i="2" s="1"/>
  <c r="G2441" i="2"/>
  <c r="G2440" i="2"/>
  <c r="G2439" i="2"/>
  <c r="E2435" i="2"/>
  <c r="H2435" i="2" s="1"/>
  <c r="G2434" i="2"/>
  <c r="E821" i="2"/>
  <c r="H821" i="2" s="1"/>
  <c r="E1853" i="2"/>
  <c r="H1853" i="2" s="1"/>
  <c r="E1606" i="2"/>
  <c r="H1606" i="2" s="1"/>
  <c r="P2657" i="2" l="1"/>
  <c r="Q2657" i="2" s="1"/>
  <c r="V2657" i="2"/>
  <c r="W2657" i="2" s="1"/>
  <c r="S2657" i="2"/>
  <c r="T2657" i="2" s="1"/>
  <c r="M2657" i="2"/>
  <c r="N2657" i="2" s="1"/>
  <c r="P2986" i="2"/>
  <c r="Q2986" i="2" s="1"/>
  <c r="S2986" i="2"/>
  <c r="T2986" i="2" s="1"/>
  <c r="V2986" i="2"/>
  <c r="W2986" i="2" s="1"/>
  <c r="M2986" i="2"/>
  <c r="N2986" i="2" s="1"/>
  <c r="P2883" i="2"/>
  <c r="Q2883" i="2" s="1"/>
  <c r="S2883" i="2"/>
  <c r="T2883" i="2" s="1"/>
  <c r="V2883" i="2"/>
  <c r="W2883" i="2" s="1"/>
  <c r="M2883" i="2"/>
  <c r="N2883" i="2" s="1"/>
  <c r="P2884" i="2"/>
  <c r="Q2884" i="2" s="1"/>
  <c r="V2884" i="2"/>
  <c r="W2884" i="2" s="1"/>
  <c r="S2884" i="2"/>
  <c r="T2884" i="2" s="1"/>
  <c r="M2884" i="2"/>
  <c r="N2884" i="2" s="1"/>
  <c r="P2873" i="2"/>
  <c r="Q2873" i="2" s="1"/>
  <c r="V2873" i="2"/>
  <c r="W2873" i="2" s="1"/>
  <c r="S2873" i="2"/>
  <c r="T2873" i="2" s="1"/>
  <c r="M2873" i="2"/>
  <c r="N2873" i="2" s="1"/>
  <c r="P2872" i="2"/>
  <c r="Q2872" i="2" s="1"/>
  <c r="V2872" i="2"/>
  <c r="W2872" i="2" s="1"/>
  <c r="S2872" i="2"/>
  <c r="T2872" i="2" s="1"/>
  <c r="M2872" i="2"/>
  <c r="N2872" i="2" s="1"/>
  <c r="P2874" i="2"/>
  <c r="Q2874" i="2" s="1"/>
  <c r="V2874" i="2"/>
  <c r="W2874" i="2" s="1"/>
  <c r="M2874" i="2"/>
  <c r="N2874" i="2" s="1"/>
  <c r="S2874" i="2"/>
  <c r="T2874" i="2" s="1"/>
  <c r="P2646" i="2"/>
  <c r="Q2646" i="2" s="1"/>
  <c r="V2646" i="2"/>
  <c r="W2646" i="2" s="1"/>
  <c r="S2646" i="2"/>
  <c r="T2646" i="2" s="1"/>
  <c r="M2646" i="2"/>
  <c r="N2646" i="2" s="1"/>
  <c r="P2896" i="2"/>
  <c r="Q2896" i="2" s="1"/>
  <c r="V2896" i="2"/>
  <c r="W2896" i="2" s="1"/>
  <c r="S2896" i="2"/>
  <c r="T2896" i="2" s="1"/>
  <c r="M2896" i="2"/>
  <c r="N2896" i="2" s="1"/>
  <c r="P2891" i="2"/>
  <c r="Q2891" i="2" s="1"/>
  <c r="V2891" i="2"/>
  <c r="W2891" i="2" s="1"/>
  <c r="S2891" i="2"/>
  <c r="T2891" i="2" s="1"/>
  <c r="M2891" i="2"/>
  <c r="N2891" i="2" s="1"/>
  <c r="P2749" i="2"/>
  <c r="Q2749" i="2" s="1"/>
  <c r="V2749" i="2"/>
  <c r="W2749" i="2" s="1"/>
  <c r="S2749" i="2"/>
  <c r="T2749" i="2" s="1"/>
  <c r="M2749" i="2"/>
  <c r="N2749" i="2" s="1"/>
  <c r="P2818" i="2"/>
  <c r="Q2818" i="2" s="1"/>
  <c r="V2818" i="2"/>
  <c r="W2818" i="2" s="1"/>
  <c r="S2818" i="2"/>
  <c r="T2818" i="2" s="1"/>
  <c r="M2818" i="2"/>
  <c r="N2818" i="2" s="1"/>
  <c r="P3026" i="2"/>
  <c r="Q3026" i="2" s="1"/>
  <c r="S3026" i="2"/>
  <c r="T3026" i="2" s="1"/>
  <c r="V3026" i="2"/>
  <c r="W3026" i="2" s="1"/>
  <c r="M3026" i="2"/>
  <c r="N3026" i="2" s="1"/>
  <c r="P2486" i="2"/>
  <c r="Q2486" i="2" s="1"/>
  <c r="S2486" i="2"/>
  <c r="T2486" i="2" s="1"/>
  <c r="V2486" i="2"/>
  <c r="W2486" i="2" s="1"/>
  <c r="M2486" i="2"/>
  <c r="N2486" i="2" s="1"/>
  <c r="P2894" i="2"/>
  <c r="Q2894" i="2" s="1"/>
  <c r="S2894" i="2"/>
  <c r="T2894" i="2" s="1"/>
  <c r="V2894" i="2"/>
  <c r="W2894" i="2" s="1"/>
  <c r="M2894" i="2"/>
  <c r="N2894" i="2" s="1"/>
  <c r="P2947" i="2"/>
  <c r="Q2947" i="2" s="1"/>
  <c r="S2947" i="2"/>
  <c r="T2947" i="2" s="1"/>
  <c r="V2947" i="2"/>
  <c r="W2947" i="2" s="1"/>
  <c r="M2947" i="2"/>
  <c r="N2947" i="2" s="1"/>
  <c r="P2893" i="2"/>
  <c r="Q2893" i="2" s="1"/>
  <c r="V2893" i="2"/>
  <c r="W2893" i="2" s="1"/>
  <c r="S2893" i="2"/>
  <c r="T2893" i="2" s="1"/>
  <c r="M2893" i="2"/>
  <c r="N2893" i="2" s="1"/>
  <c r="P2892" i="2"/>
  <c r="Q2892" i="2" s="1"/>
  <c r="V2892" i="2"/>
  <c r="W2892" i="2" s="1"/>
  <c r="S2892" i="2"/>
  <c r="T2892" i="2" s="1"/>
  <c r="M2892" i="2"/>
  <c r="N2892" i="2" s="1"/>
  <c r="P2647" i="2"/>
  <c r="Q2647" i="2" s="1"/>
  <c r="S2647" i="2"/>
  <c r="T2647" i="2" s="1"/>
  <c r="V2647" i="2"/>
  <c r="W2647" i="2" s="1"/>
  <c r="M2647" i="2"/>
  <c r="N2647" i="2" s="1"/>
  <c r="H2440" i="2"/>
  <c r="J2440" i="2"/>
  <c r="K2440" i="2" s="1"/>
  <c r="J2434" i="2"/>
  <c r="K2434" i="2" s="1"/>
  <c r="H2434" i="2"/>
  <c r="J2441" i="2"/>
  <c r="K2441" i="2" s="1"/>
  <c r="H2441" i="2"/>
  <c r="H2439" i="2"/>
  <c r="J2439" i="2"/>
  <c r="K2439" i="2" s="1"/>
  <c r="E2405" i="2"/>
  <c r="H2405" i="2" s="1"/>
  <c r="E2353" i="2"/>
  <c r="H2353" i="2" s="1"/>
  <c r="G2342" i="2"/>
  <c r="G2340" i="2"/>
  <c r="G2324" i="2"/>
  <c r="G2322" i="2"/>
  <c r="E2322" i="2"/>
  <c r="G2304" i="2"/>
  <c r="G2283" i="2"/>
  <c r="G2289" i="2"/>
  <c r="E2276" i="2"/>
  <c r="H2276" i="2" s="1"/>
  <c r="E2275" i="2"/>
  <c r="H2275" i="2" s="1"/>
  <c r="E2270" i="2"/>
  <c r="H2270" i="2" s="1"/>
  <c r="E2258" i="2"/>
  <c r="H2258" i="2" s="1"/>
  <c r="G2226" i="2"/>
  <c r="E2186" i="2"/>
  <c r="H2186" i="2" s="1"/>
  <c r="G2224" i="2"/>
  <c r="G2216" i="2"/>
  <c r="E2184" i="2"/>
  <c r="H2184" i="2" s="1"/>
  <c r="G2180" i="2"/>
  <c r="E2166" i="2"/>
  <c r="H2166" i="2" s="1"/>
  <c r="E2138" i="2"/>
  <c r="H2138" i="2" s="1"/>
  <c r="G2115" i="2"/>
  <c r="G2114" i="2"/>
  <c r="E2048" i="2"/>
  <c r="H2048" i="2" s="1"/>
  <c r="E862" i="2"/>
  <c r="H862" i="2" s="1"/>
  <c r="E1232" i="2"/>
  <c r="H1232" i="2" s="1"/>
  <c r="P2434" i="2" l="1"/>
  <c r="Q2434" i="2" s="1"/>
  <c r="V2434" i="2"/>
  <c r="W2434" i="2" s="1"/>
  <c r="S2434" i="2"/>
  <c r="T2434" i="2" s="1"/>
  <c r="M2434" i="2"/>
  <c r="N2434" i="2" s="1"/>
  <c r="P2441" i="2"/>
  <c r="Q2441" i="2" s="1"/>
  <c r="V2441" i="2"/>
  <c r="W2441" i="2" s="1"/>
  <c r="S2441" i="2"/>
  <c r="T2441" i="2" s="1"/>
  <c r="M2441" i="2"/>
  <c r="N2441" i="2" s="1"/>
  <c r="H2224" i="2"/>
  <c r="J2224" i="2"/>
  <c r="K2224" i="2" s="1"/>
  <c r="J2324" i="2"/>
  <c r="K2324" i="2" s="1"/>
  <c r="H2324" i="2"/>
  <c r="P2440" i="2"/>
  <c r="Q2440" i="2" s="1"/>
  <c r="S2440" i="2"/>
  <c r="T2440" i="2" s="1"/>
  <c r="V2440" i="2"/>
  <c r="W2440" i="2" s="1"/>
  <c r="M2440" i="2"/>
  <c r="N2440" i="2" s="1"/>
  <c r="H2216" i="2"/>
  <c r="J2216" i="2"/>
  <c r="K2216" i="2" s="1"/>
  <c r="J2289" i="2"/>
  <c r="K2289" i="2" s="1"/>
  <c r="H2289" i="2"/>
  <c r="P2439" i="2"/>
  <c r="Q2439" i="2" s="1"/>
  <c r="S2439" i="2"/>
  <c r="T2439" i="2" s="1"/>
  <c r="V2439" i="2"/>
  <c r="W2439" i="2" s="1"/>
  <c r="M2439" i="2"/>
  <c r="N2439" i="2" s="1"/>
  <c r="J2114" i="2"/>
  <c r="K2114" i="2" s="1"/>
  <c r="H2114" i="2"/>
  <c r="J2304" i="2"/>
  <c r="K2304" i="2" s="1"/>
  <c r="H2304" i="2"/>
  <c r="J2340" i="2"/>
  <c r="K2340" i="2" s="1"/>
  <c r="H2340" i="2"/>
  <c r="J2322" i="2"/>
  <c r="K2322" i="2" s="1"/>
  <c r="H2322" i="2"/>
  <c r="H2283" i="2"/>
  <c r="J2283" i="2"/>
  <c r="K2283" i="2" s="1"/>
  <c r="H2180" i="2"/>
  <c r="J2180" i="2"/>
  <c r="K2180" i="2" s="1"/>
  <c r="J2115" i="2"/>
  <c r="K2115" i="2" s="1"/>
  <c r="H2115" i="2"/>
  <c r="J2226" i="2"/>
  <c r="K2226" i="2" s="1"/>
  <c r="H2226" i="2"/>
  <c r="J2342" i="2"/>
  <c r="K2342" i="2" s="1"/>
  <c r="H2342" i="2"/>
  <c r="E2104" i="2"/>
  <c r="H2104" i="2" s="1"/>
  <c r="E2095" i="2"/>
  <c r="H2095" i="2" s="1"/>
  <c r="G2062" i="2"/>
  <c r="G2049" i="2"/>
  <c r="E1821" i="2"/>
  <c r="H1821" i="2" s="1"/>
  <c r="E1818" i="2"/>
  <c r="H1818" i="2" s="1"/>
  <c r="E1646" i="2"/>
  <c r="H1646" i="2" s="1"/>
  <c r="E2022" i="2"/>
  <c r="H2022" i="2" s="1"/>
  <c r="E2020" i="2"/>
  <c r="H2020" i="2" s="1"/>
  <c r="E1961" i="2"/>
  <c r="H1961" i="2" s="1"/>
  <c r="E1955" i="2"/>
  <c r="H1955" i="2" s="1"/>
  <c r="E1953" i="2"/>
  <c r="H1953" i="2" s="1"/>
  <c r="E1952" i="2"/>
  <c r="H1952" i="2" s="1"/>
  <c r="E1945" i="2"/>
  <c r="H1945" i="2" s="1"/>
  <c r="E1943" i="2"/>
  <c r="H1943" i="2" s="1"/>
  <c r="E1940" i="2"/>
  <c r="H1940" i="2" s="1"/>
  <c r="E1937" i="2"/>
  <c r="H1937" i="2" s="1"/>
  <c r="E1936" i="2"/>
  <c r="H1936" i="2" s="1"/>
  <c r="E1925" i="2"/>
  <c r="H1925" i="2" s="1"/>
  <c r="E1924" i="2"/>
  <c r="H1924" i="2" s="1"/>
  <c r="E1916" i="2"/>
  <c r="H1916" i="2" s="1"/>
  <c r="E1910" i="2"/>
  <c r="H1910" i="2" s="1"/>
  <c r="E1861" i="2"/>
  <c r="H1861" i="2" s="1"/>
  <c r="E1860" i="2"/>
  <c r="H1860" i="2" s="1"/>
  <c r="E1817" i="2"/>
  <c r="H1817" i="2" s="1"/>
  <c r="E1807" i="2"/>
  <c r="H1807" i="2" s="1"/>
  <c r="E1805" i="2"/>
  <c r="H1805" i="2" s="1"/>
  <c r="E1802" i="2"/>
  <c r="H1802" i="2" s="1"/>
  <c r="E1801" i="2"/>
  <c r="H1801" i="2" s="1"/>
  <c r="E1794" i="2"/>
  <c r="H1794" i="2" s="1"/>
  <c r="E1793" i="2"/>
  <c r="H1793" i="2" s="1"/>
  <c r="E1746" i="2"/>
  <c r="H1746" i="2" s="1"/>
  <c r="E1744" i="2"/>
  <c r="H1744" i="2" s="1"/>
  <c r="E1729" i="2"/>
  <c r="H1729" i="2" s="1"/>
  <c r="E1719" i="2"/>
  <c r="H1719" i="2" s="1"/>
  <c r="E1715" i="2"/>
  <c r="H1715" i="2" s="1"/>
  <c r="E1703" i="2"/>
  <c r="H1703" i="2" s="1"/>
  <c r="E1699" i="2"/>
  <c r="H1699" i="2" s="1"/>
  <c r="E1655" i="2"/>
  <c r="H1655" i="2" s="1"/>
  <c r="E1653" i="2"/>
  <c r="H1653" i="2" s="1"/>
  <c r="E1620" i="2"/>
  <c r="H1620" i="2" s="1"/>
  <c r="E1619" i="2"/>
  <c r="H1619" i="2" s="1"/>
  <c r="E1617" i="2"/>
  <c r="H1617" i="2" s="1"/>
  <c r="E1608" i="2"/>
  <c r="H1608" i="2" s="1"/>
  <c r="E1569" i="2"/>
  <c r="H1569" i="2" s="1"/>
  <c r="E1566" i="2"/>
  <c r="H1566" i="2" s="1"/>
  <c r="E1562" i="2"/>
  <c r="H1562" i="2" s="1"/>
  <c r="E1559" i="2"/>
  <c r="H1559" i="2" s="1"/>
  <c r="E1553" i="2"/>
  <c r="H1553" i="2" s="1"/>
  <c r="E1533" i="2"/>
  <c r="H1533" i="2" s="1"/>
  <c r="E1267" i="2"/>
  <c r="H1267" i="2" s="1"/>
  <c r="E1236" i="2"/>
  <c r="H1236" i="2" s="1"/>
  <c r="E581" i="2"/>
  <c r="H581" i="2" s="1"/>
  <c r="E689" i="2"/>
  <c r="H689" i="2" s="1"/>
  <c r="E681" i="2"/>
  <c r="E669" i="2"/>
  <c r="H669" i="2" s="1"/>
  <c r="E661" i="2"/>
  <c r="H661" i="2" s="1"/>
  <c r="E649" i="2"/>
  <c r="H649" i="2" s="1"/>
  <c r="E629" i="2"/>
  <c r="H629" i="2" s="1"/>
  <c r="E615" i="2"/>
  <c r="H615" i="2" s="1"/>
  <c r="E485" i="2"/>
  <c r="H485" i="2" s="1"/>
  <c r="E395" i="2"/>
  <c r="H395" i="2" s="1"/>
  <c r="E867" i="2"/>
  <c r="H867" i="2" s="1"/>
  <c r="E837" i="2"/>
  <c r="H837" i="2" s="1"/>
  <c r="E863" i="2"/>
  <c r="H863" i="2" s="1"/>
  <c r="E865" i="2"/>
  <c r="E886" i="2"/>
  <c r="H886" i="2" s="1"/>
  <c r="E887" i="2"/>
  <c r="H887" i="2" s="1"/>
  <c r="E1016" i="2"/>
  <c r="H1016" i="2" s="1"/>
  <c r="E1019" i="2"/>
  <c r="H1019" i="2" s="1"/>
  <c r="E1024" i="2"/>
  <c r="H1024" i="2" s="1"/>
  <c r="E1052" i="2"/>
  <c r="H1052" i="2" s="1"/>
  <c r="G1216" i="2"/>
  <c r="E2003" i="2"/>
  <c r="H2003" i="2" s="1"/>
  <c r="E2000" i="2"/>
  <c r="H2000" i="2" s="1"/>
  <c r="E1999" i="2"/>
  <c r="H1999" i="2" s="1"/>
  <c r="E2032" i="2"/>
  <c r="H2032" i="2" s="1"/>
  <c r="E1996" i="2"/>
  <c r="H1996" i="2" s="1"/>
  <c r="E1991" i="2"/>
  <c r="H1991" i="2" s="1"/>
  <c r="E1990" i="2"/>
  <c r="H1990" i="2" s="1"/>
  <c r="E1939" i="2"/>
  <c r="H1939" i="2" s="1"/>
  <c r="E1931" i="2"/>
  <c r="H1931" i="2" s="1"/>
  <c r="E1930" i="2"/>
  <c r="H1930" i="2" s="1"/>
  <c r="E1922" i="2"/>
  <c r="H1922" i="2" s="1"/>
  <c r="E1921" i="2"/>
  <c r="H1921" i="2" s="1"/>
  <c r="E1917" i="2"/>
  <c r="H1917" i="2" s="1"/>
  <c r="E1912" i="2"/>
  <c r="H1912" i="2" s="1"/>
  <c r="E1906" i="2"/>
  <c r="H1906" i="2" s="1"/>
  <c r="E1905" i="2"/>
  <c r="H1905" i="2" s="1"/>
  <c r="E1901" i="2"/>
  <c r="H1901" i="2" s="1"/>
  <c r="E1898" i="2"/>
  <c r="H1898" i="2" s="1"/>
  <c r="E1886" i="2"/>
  <c r="H1886" i="2" s="1"/>
  <c r="E1879" i="2"/>
  <c r="H1879" i="2" s="1"/>
  <c r="E1878" i="2"/>
  <c r="H1878" i="2" s="1"/>
  <c r="E1873" i="2"/>
  <c r="H1873" i="2" s="1"/>
  <c r="E1869" i="2"/>
  <c r="H1869" i="2" s="1"/>
  <c r="E1868" i="2"/>
  <c r="H1868" i="2" s="1"/>
  <c r="E1866" i="2"/>
  <c r="H1866" i="2" s="1"/>
  <c r="E1864" i="2"/>
  <c r="H1864" i="2" s="1"/>
  <c r="E1858" i="2"/>
  <c r="H1858" i="2" s="1"/>
  <c r="E1857" i="2"/>
  <c r="H1857" i="2" s="1"/>
  <c r="E1856" i="2"/>
  <c r="H1856" i="2" s="1"/>
  <c r="E1851" i="2"/>
  <c r="H1851" i="2" s="1"/>
  <c r="E1847" i="2"/>
  <c r="H1847" i="2" s="1"/>
  <c r="E1844" i="2"/>
  <c r="H1844" i="2" s="1"/>
  <c r="E1840" i="2"/>
  <c r="H1840" i="2" s="1"/>
  <c r="E1836" i="2"/>
  <c r="H1836" i="2" s="1"/>
  <c r="E1833" i="2"/>
  <c r="H1833" i="2" s="1"/>
  <c r="E1830" i="2"/>
  <c r="H1830" i="2" s="1"/>
  <c r="E1829" i="2"/>
  <c r="H1829" i="2" s="1"/>
  <c r="E1828" i="2"/>
  <c r="H1828" i="2" s="1"/>
  <c r="E1824" i="2"/>
  <c r="H1824" i="2" s="1"/>
  <c r="E1819" i="2"/>
  <c r="H1819" i="2" s="1"/>
  <c r="E1814" i="2"/>
  <c r="H1814" i="2" s="1"/>
  <c r="E1781" i="2"/>
  <c r="H1781" i="2" s="1"/>
  <c r="E1780" i="2"/>
  <c r="H1780" i="2" s="1"/>
  <c r="E1775" i="2"/>
  <c r="H1775" i="2" s="1"/>
  <c r="E1772" i="2"/>
  <c r="H1772" i="2" s="1"/>
  <c r="E1763" i="2"/>
  <c r="H1763" i="2" s="1"/>
  <c r="E1741" i="2"/>
  <c r="H1741" i="2" s="1"/>
  <c r="E1738" i="2"/>
  <c r="H1738" i="2" s="1"/>
  <c r="E1734" i="2"/>
  <c r="H1734" i="2" s="1"/>
  <c r="E1731" i="2"/>
  <c r="H1731" i="2" s="1"/>
  <c r="E1718" i="2"/>
  <c r="H1718" i="2" s="1"/>
  <c r="E1713" i="2"/>
  <c r="H1713" i="2" s="1"/>
  <c r="E1712" i="2"/>
  <c r="H1712" i="2" s="1"/>
  <c r="E1711" i="2"/>
  <c r="H1711" i="2" s="1"/>
  <c r="E1707" i="2"/>
  <c r="H1707" i="2" s="1"/>
  <c r="E1704" i="2"/>
  <c r="H1704" i="2" s="1"/>
  <c r="E1696" i="2"/>
  <c r="H1696" i="2" s="1"/>
  <c r="E1691" i="2"/>
  <c r="H1691" i="2" s="1"/>
  <c r="E1689" i="2"/>
  <c r="H1689" i="2" s="1"/>
  <c r="E1688" i="2"/>
  <c r="H1688" i="2" s="1"/>
  <c r="E1685" i="2"/>
  <c r="H1685" i="2" s="1"/>
  <c r="E1679" i="2"/>
  <c r="H1679" i="2" s="1"/>
  <c r="E1676" i="2"/>
  <c r="H1676" i="2" s="1"/>
  <c r="E1674" i="2"/>
  <c r="H1674" i="2" s="1"/>
  <c r="E1673" i="2"/>
  <c r="H1673" i="2" s="1"/>
  <c r="E1668" i="2"/>
  <c r="H1668" i="2" s="1"/>
  <c r="E1667" i="2"/>
  <c r="H1667" i="2" s="1"/>
  <c r="E1666" i="2"/>
  <c r="H1666" i="2" s="1"/>
  <c r="E1665" i="2"/>
  <c r="H1665" i="2" s="1"/>
  <c r="E1657" i="2"/>
  <c r="H1657" i="2" s="1"/>
  <c r="E1656" i="2"/>
  <c r="H1656" i="2" s="1"/>
  <c r="E1645" i="2"/>
  <c r="H1645" i="2" s="1"/>
  <c r="E1644" i="2"/>
  <c r="H1644" i="2" s="1"/>
  <c r="E1639" i="2"/>
  <c r="H1639" i="2" s="1"/>
  <c r="E1638" i="2"/>
  <c r="H1638" i="2" s="1"/>
  <c r="E1616" i="2"/>
  <c r="H1616" i="2" s="1"/>
  <c r="E1614" i="2"/>
  <c r="H1614" i="2" s="1"/>
  <c r="E1612" i="2"/>
  <c r="H1612" i="2" s="1"/>
  <c r="E1600" i="2"/>
  <c r="H1600" i="2" s="1"/>
  <c r="E1598" i="2"/>
  <c r="H1598" i="2" s="1"/>
  <c r="E1594" i="2"/>
  <c r="H1594" i="2" s="1"/>
  <c r="E1590" i="2"/>
  <c r="H1590" i="2" s="1"/>
  <c r="E1588" i="2"/>
  <c r="H1588" i="2" s="1"/>
  <c r="E1583" i="2"/>
  <c r="H1583" i="2" s="1"/>
  <c r="E1573" i="2"/>
  <c r="H1573" i="2" s="1"/>
  <c r="E1560" i="2"/>
  <c r="H1560" i="2" s="1"/>
  <c r="E1555" i="2"/>
  <c r="H1555" i="2" s="1"/>
  <c r="E1542" i="2"/>
  <c r="H1542" i="2" s="1"/>
  <c r="E1541" i="2"/>
  <c r="H1541" i="2" s="1"/>
  <c r="E1540" i="2"/>
  <c r="H1540" i="2" s="1"/>
  <c r="E1539" i="2"/>
  <c r="H1539" i="2" s="1"/>
  <c r="E1538" i="2"/>
  <c r="H1538" i="2" s="1"/>
  <c r="E1535" i="2"/>
  <c r="H1535" i="2" s="1"/>
  <c r="E1491" i="2"/>
  <c r="H1491" i="2" s="1"/>
  <c r="E1477" i="2"/>
  <c r="H1477" i="2" s="1"/>
  <c r="G1464" i="2"/>
  <c r="G1460" i="2"/>
  <c r="G1444" i="2"/>
  <c r="E1306" i="2"/>
  <c r="H1306" i="2" s="1"/>
  <c r="E1283" i="2"/>
  <c r="H1283" i="2" s="1"/>
  <c r="G1279" i="2"/>
  <c r="E1279" i="2"/>
  <c r="E1261" i="2"/>
  <c r="H1261" i="2" s="1"/>
  <c r="G1256" i="2"/>
  <c r="E1256" i="2"/>
  <c r="G1255" i="2"/>
  <c r="G1251" i="2"/>
  <c r="G1250" i="2"/>
  <c r="E1250" i="2"/>
  <c r="G1247" i="2"/>
  <c r="E1240" i="2"/>
  <c r="H1240" i="2" s="1"/>
  <c r="E1239" i="2"/>
  <c r="H1239" i="2" s="1"/>
  <c r="E1237" i="2"/>
  <c r="H1237" i="2" s="1"/>
  <c r="E1234" i="2"/>
  <c r="H1234" i="2" s="1"/>
  <c r="E1231" i="2"/>
  <c r="H1231" i="2" s="1"/>
  <c r="G1219" i="2"/>
  <c r="P2114" i="2" l="1"/>
  <c r="Q2114" i="2" s="1"/>
  <c r="S2114" i="2"/>
  <c r="T2114" i="2" s="1"/>
  <c r="V2114" i="2"/>
  <c r="W2114" i="2" s="1"/>
  <c r="M2114" i="2"/>
  <c r="N2114" i="2" s="1"/>
  <c r="P2324" i="2"/>
  <c r="Q2324" i="2" s="1"/>
  <c r="V2324" i="2"/>
  <c r="W2324" i="2" s="1"/>
  <c r="S2324" i="2"/>
  <c r="T2324" i="2" s="1"/>
  <c r="M2324" i="2"/>
  <c r="N2324" i="2" s="1"/>
  <c r="P2180" i="2"/>
  <c r="Q2180" i="2" s="1"/>
  <c r="V2180" i="2"/>
  <c r="W2180" i="2" s="1"/>
  <c r="S2180" i="2"/>
  <c r="T2180" i="2" s="1"/>
  <c r="M2180" i="2"/>
  <c r="N2180" i="2" s="1"/>
  <c r="P2304" i="2"/>
  <c r="Q2304" i="2" s="1"/>
  <c r="V2304" i="2"/>
  <c r="W2304" i="2" s="1"/>
  <c r="S2304" i="2"/>
  <c r="T2304" i="2" s="1"/>
  <c r="M2304" i="2"/>
  <c r="N2304" i="2" s="1"/>
  <c r="P2289" i="2"/>
  <c r="Q2289" i="2" s="1"/>
  <c r="V2289" i="2"/>
  <c r="W2289" i="2" s="1"/>
  <c r="S2289" i="2"/>
  <c r="T2289" i="2" s="1"/>
  <c r="M2289" i="2"/>
  <c r="N2289" i="2" s="1"/>
  <c r="P2342" i="2"/>
  <c r="Q2342" i="2" s="1"/>
  <c r="V2342" i="2"/>
  <c r="W2342" i="2" s="1"/>
  <c r="S2342" i="2"/>
  <c r="T2342" i="2" s="1"/>
  <c r="M2342" i="2"/>
  <c r="N2342" i="2" s="1"/>
  <c r="J1247" i="2"/>
  <c r="K1247" i="2" s="1"/>
  <c r="H1247" i="2"/>
  <c r="J1255" i="2"/>
  <c r="K1255" i="2" s="1"/>
  <c r="H1255" i="2"/>
  <c r="H1444" i="2"/>
  <c r="J1444" i="2"/>
  <c r="K1444" i="2" s="1"/>
  <c r="J2062" i="2"/>
  <c r="K2062" i="2" s="1"/>
  <c r="H2062" i="2"/>
  <c r="P2226" i="2"/>
  <c r="Q2226" i="2" s="1"/>
  <c r="S2226" i="2"/>
  <c r="T2226" i="2" s="1"/>
  <c r="V2226" i="2"/>
  <c r="W2226" i="2" s="1"/>
  <c r="M2226" i="2"/>
  <c r="N2226" i="2" s="1"/>
  <c r="P2322" i="2"/>
  <c r="Q2322" i="2" s="1"/>
  <c r="V2322" i="2"/>
  <c r="W2322" i="2" s="1"/>
  <c r="S2322" i="2"/>
  <c r="T2322" i="2" s="1"/>
  <c r="M2322" i="2"/>
  <c r="N2322" i="2" s="1"/>
  <c r="P2216" i="2"/>
  <c r="Q2216" i="2" s="1"/>
  <c r="V2216" i="2"/>
  <c r="W2216" i="2" s="1"/>
  <c r="M2216" i="2"/>
  <c r="N2216" i="2" s="1"/>
  <c r="S2216" i="2"/>
  <c r="T2216" i="2" s="1"/>
  <c r="P2224" i="2"/>
  <c r="Q2224" i="2" s="1"/>
  <c r="V2224" i="2"/>
  <c r="W2224" i="2" s="1"/>
  <c r="S2224" i="2"/>
  <c r="T2224" i="2" s="1"/>
  <c r="M2224" i="2"/>
  <c r="N2224" i="2" s="1"/>
  <c r="J1279" i="2"/>
  <c r="K1279" i="2" s="1"/>
  <c r="H1279" i="2"/>
  <c r="P2283" i="2"/>
  <c r="Q2283" i="2" s="1"/>
  <c r="V2283" i="2"/>
  <c r="W2283" i="2" s="1"/>
  <c r="S2283" i="2"/>
  <c r="T2283" i="2" s="1"/>
  <c r="M2283" i="2"/>
  <c r="N2283" i="2" s="1"/>
  <c r="H1460" i="2"/>
  <c r="J1460" i="2"/>
  <c r="K1460" i="2" s="1"/>
  <c r="J1219" i="2"/>
  <c r="K1219" i="2" s="1"/>
  <c r="H1219" i="2"/>
  <c r="J1250" i="2"/>
  <c r="K1250" i="2" s="1"/>
  <c r="H1250" i="2"/>
  <c r="J1256" i="2"/>
  <c r="K1256" i="2" s="1"/>
  <c r="H1256" i="2"/>
  <c r="H1464" i="2"/>
  <c r="J1464" i="2"/>
  <c r="K1464" i="2" s="1"/>
  <c r="J1216" i="2"/>
  <c r="K1216" i="2" s="1"/>
  <c r="H1216" i="2"/>
  <c r="J1251" i="2"/>
  <c r="K1251" i="2" s="1"/>
  <c r="H1251" i="2"/>
  <c r="J2049" i="2"/>
  <c r="K2049" i="2" s="1"/>
  <c r="H2049" i="2"/>
  <c r="P2115" i="2"/>
  <c r="Q2115" i="2" s="1"/>
  <c r="V2115" i="2"/>
  <c r="W2115" i="2" s="1"/>
  <c r="S2115" i="2"/>
  <c r="T2115" i="2" s="1"/>
  <c r="M2115" i="2"/>
  <c r="N2115" i="2" s="1"/>
  <c r="P2340" i="2"/>
  <c r="Q2340" i="2" s="1"/>
  <c r="V2340" i="2"/>
  <c r="W2340" i="2" s="1"/>
  <c r="S2340" i="2"/>
  <c r="T2340" i="2" s="1"/>
  <c r="M2340" i="2"/>
  <c r="N2340" i="2" s="1"/>
  <c r="E818" i="2"/>
  <c r="H818" i="2" s="1"/>
  <c r="G381" i="2"/>
  <c r="P1219" i="2" l="1"/>
  <c r="Q1219" i="2" s="1"/>
  <c r="V1219" i="2"/>
  <c r="W1219" i="2" s="1"/>
  <c r="M1219" i="2"/>
  <c r="N1219" i="2" s="1"/>
  <c r="S1219" i="2"/>
  <c r="T1219" i="2" s="1"/>
  <c r="P1279" i="2"/>
  <c r="Q1279" i="2" s="1"/>
  <c r="V1279" i="2"/>
  <c r="W1279" i="2" s="1"/>
  <c r="S1279" i="2"/>
  <c r="T1279" i="2" s="1"/>
  <c r="M1279" i="2"/>
  <c r="N1279" i="2" s="1"/>
  <c r="P2049" i="2"/>
  <c r="Q2049" i="2" s="1"/>
  <c r="V2049" i="2"/>
  <c r="W2049" i="2" s="1"/>
  <c r="S2049" i="2"/>
  <c r="T2049" i="2" s="1"/>
  <c r="M2049" i="2"/>
  <c r="N2049" i="2" s="1"/>
  <c r="P1216" i="2"/>
  <c r="Q1216" i="2" s="1"/>
  <c r="M1216" i="2"/>
  <c r="N1216" i="2" s="1"/>
  <c r="V1216" i="2"/>
  <c r="W1216" i="2" s="1"/>
  <c r="S1216" i="2"/>
  <c r="T1216" i="2" s="1"/>
  <c r="P2062" i="2"/>
  <c r="Q2062" i="2" s="1"/>
  <c r="V2062" i="2"/>
  <c r="W2062" i="2" s="1"/>
  <c r="S2062" i="2"/>
  <c r="T2062" i="2" s="1"/>
  <c r="M2062" i="2"/>
  <c r="N2062" i="2" s="1"/>
  <c r="P1247" i="2"/>
  <c r="Q1247" i="2" s="1"/>
  <c r="M1247" i="2"/>
  <c r="N1247" i="2" s="1"/>
  <c r="V1247" i="2"/>
  <c r="W1247" i="2" s="1"/>
  <c r="S1247" i="2"/>
  <c r="T1247" i="2" s="1"/>
  <c r="P1460" i="2"/>
  <c r="Q1460" i="2" s="1"/>
  <c r="V1460" i="2"/>
  <c r="W1460" i="2" s="1"/>
  <c r="S1460" i="2"/>
  <c r="T1460" i="2" s="1"/>
  <c r="M1460" i="2"/>
  <c r="N1460" i="2" s="1"/>
  <c r="P1464" i="2"/>
  <c r="Q1464" i="2" s="1"/>
  <c r="V1464" i="2"/>
  <c r="W1464" i="2" s="1"/>
  <c r="S1464" i="2"/>
  <c r="T1464" i="2" s="1"/>
  <c r="M1464" i="2"/>
  <c r="N1464" i="2" s="1"/>
  <c r="P1251" i="2"/>
  <c r="Q1251" i="2" s="1"/>
  <c r="M1251" i="2"/>
  <c r="N1251" i="2" s="1"/>
  <c r="V1251" i="2"/>
  <c r="W1251" i="2" s="1"/>
  <c r="S1251" i="2"/>
  <c r="T1251" i="2" s="1"/>
  <c r="P1250" i="2"/>
  <c r="Q1250" i="2" s="1"/>
  <c r="V1250" i="2"/>
  <c r="W1250" i="2" s="1"/>
  <c r="S1250" i="2"/>
  <c r="T1250" i="2" s="1"/>
  <c r="M1250" i="2"/>
  <c r="N1250" i="2" s="1"/>
  <c r="P1255" i="2"/>
  <c r="Q1255" i="2" s="1"/>
  <c r="V1255" i="2"/>
  <c r="W1255" i="2" s="1"/>
  <c r="S1255" i="2"/>
  <c r="T1255" i="2" s="1"/>
  <c r="M1255" i="2"/>
  <c r="N1255" i="2" s="1"/>
  <c r="P1444" i="2"/>
  <c r="Q1444" i="2" s="1"/>
  <c r="V1444" i="2"/>
  <c r="W1444" i="2" s="1"/>
  <c r="S1444" i="2"/>
  <c r="T1444" i="2" s="1"/>
  <c r="M1444" i="2"/>
  <c r="N1444" i="2" s="1"/>
  <c r="P1256" i="2"/>
  <c r="Q1256" i="2" s="1"/>
  <c r="S1256" i="2"/>
  <c r="T1256" i="2" s="1"/>
  <c r="V1256" i="2"/>
  <c r="W1256" i="2" s="1"/>
  <c r="M1256" i="2"/>
  <c r="N1256" i="2" s="1"/>
  <c r="J381" i="2"/>
  <c r="K381" i="2" s="1"/>
  <c r="H381" i="2"/>
  <c r="E1163" i="2"/>
  <c r="H1163" i="2" s="1"/>
  <c r="G1162" i="2"/>
  <c r="G1128" i="2"/>
  <c r="E1128" i="2"/>
  <c r="E1124" i="2"/>
  <c r="H1124" i="2" s="1"/>
  <c r="E1091" i="2"/>
  <c r="H1091" i="2" s="1"/>
  <c r="E1073" i="2"/>
  <c r="H1073" i="2" s="1"/>
  <c r="G1051" i="2"/>
  <c r="G1049" i="2"/>
  <c r="G1047" i="2"/>
  <c r="E1047" i="2"/>
  <c r="G1045" i="2"/>
  <c r="E1045" i="2"/>
  <c r="G1008" i="2"/>
  <c r="G1004" i="2"/>
  <c r="E986" i="2"/>
  <c r="H986" i="2" s="1"/>
  <c r="G977" i="2"/>
  <c r="G899" i="2"/>
  <c r="G879" i="2"/>
  <c r="E879" i="2"/>
  <c r="G878" i="2"/>
  <c r="E877" i="2"/>
  <c r="H877" i="2" s="1"/>
  <c r="G872" i="2"/>
  <c r="G865" i="2"/>
  <c r="G829" i="2"/>
  <c r="E829" i="2"/>
  <c r="E828" i="2"/>
  <c r="H828" i="2" s="1"/>
  <c r="G827" i="2"/>
  <c r="E827" i="2"/>
  <c r="E826" i="2"/>
  <c r="H826" i="2" s="1"/>
  <c r="E825" i="2"/>
  <c r="H825" i="2" s="1"/>
  <c r="E823" i="2"/>
  <c r="H823" i="2" s="1"/>
  <c r="G822" i="2"/>
  <c r="G816" i="2"/>
  <c r="E801" i="2"/>
  <c r="H801" i="2" s="1"/>
  <c r="E800" i="2"/>
  <c r="H800" i="2" s="1"/>
  <c r="G774" i="2"/>
  <c r="H899" i="2" l="1"/>
  <c r="J899" i="2"/>
  <c r="K899" i="2" s="1"/>
  <c r="J1008" i="2"/>
  <c r="K1008" i="2" s="1"/>
  <c r="H1008" i="2"/>
  <c r="H1047" i="2"/>
  <c r="J1047" i="2"/>
  <c r="K1047" i="2" s="1"/>
  <c r="J1162" i="2"/>
  <c r="K1162" i="2" s="1"/>
  <c r="H1162" i="2"/>
  <c r="P381" i="2"/>
  <c r="Q381" i="2" s="1"/>
  <c r="V381" i="2"/>
  <c r="W381" i="2" s="1"/>
  <c r="S381" i="2"/>
  <c r="T381" i="2" s="1"/>
  <c r="M381" i="2"/>
  <c r="N381" i="2" s="1"/>
  <c r="J816" i="2"/>
  <c r="K816" i="2" s="1"/>
  <c r="H816" i="2"/>
  <c r="J829" i="2"/>
  <c r="K829" i="2" s="1"/>
  <c r="H829" i="2"/>
  <c r="J878" i="2"/>
  <c r="K878" i="2" s="1"/>
  <c r="H878" i="2"/>
  <c r="J977" i="2"/>
  <c r="K977" i="2" s="1"/>
  <c r="H977" i="2"/>
  <c r="J1049" i="2"/>
  <c r="K1049" i="2" s="1"/>
  <c r="H1049" i="2"/>
  <c r="J774" i="2"/>
  <c r="K774" i="2" s="1"/>
  <c r="H774" i="2"/>
  <c r="J822" i="2"/>
  <c r="K822" i="2" s="1"/>
  <c r="H822" i="2"/>
  <c r="H827" i="2"/>
  <c r="J827" i="2"/>
  <c r="K827" i="2" s="1"/>
  <c r="J865" i="2"/>
  <c r="K865" i="2" s="1"/>
  <c r="H865" i="2"/>
  <c r="J1045" i="2"/>
  <c r="K1045" i="2" s="1"/>
  <c r="H1045" i="2"/>
  <c r="H1051" i="2"/>
  <c r="J1051" i="2"/>
  <c r="K1051" i="2" s="1"/>
  <c r="J872" i="2"/>
  <c r="K872" i="2" s="1"/>
  <c r="H872" i="2"/>
  <c r="H879" i="2"/>
  <c r="J879" i="2"/>
  <c r="K879" i="2" s="1"/>
  <c r="J1004" i="2"/>
  <c r="K1004" i="2" s="1"/>
  <c r="H1004" i="2"/>
  <c r="J1128" i="2"/>
  <c r="K1128" i="2" s="1"/>
  <c r="H1128" i="2"/>
  <c r="E723" i="2"/>
  <c r="H723" i="2" s="1"/>
  <c r="G687" i="2"/>
  <c r="G686" i="2"/>
  <c r="E686" i="2"/>
  <c r="G685" i="2"/>
  <c r="G684" i="2"/>
  <c r="G683" i="2"/>
  <c r="G682" i="2"/>
  <c r="G681" i="2"/>
  <c r="G680" i="2"/>
  <c r="G679" i="2"/>
  <c r="G677" i="2"/>
  <c r="G676" i="2"/>
  <c r="G675" i="2"/>
  <c r="E675" i="2"/>
  <c r="G660" i="2"/>
  <c r="G635" i="2"/>
  <c r="G622" i="2"/>
  <c r="G602" i="2"/>
  <c r="E575" i="2"/>
  <c r="H575" i="2" s="1"/>
  <c r="G430" i="2"/>
  <c r="E430" i="2"/>
  <c r="G429" i="2"/>
  <c r="G428" i="2"/>
  <c r="G411" i="2"/>
  <c r="P1045" i="2" l="1"/>
  <c r="Q1045" i="2" s="1"/>
  <c r="S1045" i="2"/>
  <c r="T1045" i="2" s="1"/>
  <c r="M1045" i="2"/>
  <c r="N1045" i="2" s="1"/>
  <c r="V1045" i="2"/>
  <c r="W1045" i="2" s="1"/>
  <c r="P1049" i="2"/>
  <c r="Q1049" i="2" s="1"/>
  <c r="S1049" i="2"/>
  <c r="T1049" i="2" s="1"/>
  <c r="M1049" i="2"/>
  <c r="N1049" i="2" s="1"/>
  <c r="V1049" i="2"/>
  <c r="W1049" i="2" s="1"/>
  <c r="P816" i="2"/>
  <c r="Q816" i="2" s="1"/>
  <c r="V816" i="2"/>
  <c r="W816" i="2" s="1"/>
  <c r="S816" i="2"/>
  <c r="T816" i="2" s="1"/>
  <c r="M816" i="2"/>
  <c r="N816" i="2" s="1"/>
  <c r="P879" i="2"/>
  <c r="Q879" i="2" s="1"/>
  <c r="V879" i="2"/>
  <c r="W879" i="2" s="1"/>
  <c r="M879" i="2"/>
  <c r="N879" i="2" s="1"/>
  <c r="S879" i="2"/>
  <c r="T879" i="2" s="1"/>
  <c r="P865" i="2"/>
  <c r="Q865" i="2" s="1"/>
  <c r="S865" i="2"/>
  <c r="T865" i="2" s="1"/>
  <c r="M865" i="2"/>
  <c r="N865" i="2" s="1"/>
  <c r="V865" i="2"/>
  <c r="W865" i="2" s="1"/>
  <c r="P774" i="2"/>
  <c r="Q774" i="2" s="1"/>
  <c r="V774" i="2"/>
  <c r="W774" i="2" s="1"/>
  <c r="S774" i="2"/>
  <c r="T774" i="2" s="1"/>
  <c r="M774" i="2"/>
  <c r="N774" i="2" s="1"/>
  <c r="P977" i="2"/>
  <c r="Q977" i="2" s="1"/>
  <c r="S977" i="2"/>
  <c r="T977" i="2" s="1"/>
  <c r="M977" i="2"/>
  <c r="N977" i="2" s="1"/>
  <c r="V977" i="2"/>
  <c r="W977" i="2" s="1"/>
  <c r="P899" i="2"/>
  <c r="Q899" i="2" s="1"/>
  <c r="V899" i="2"/>
  <c r="W899" i="2" s="1"/>
  <c r="S899" i="2"/>
  <c r="T899" i="2" s="1"/>
  <c r="M899" i="2"/>
  <c r="N899" i="2" s="1"/>
  <c r="P872" i="2"/>
  <c r="Q872" i="2" s="1"/>
  <c r="V872" i="2"/>
  <c r="W872" i="2" s="1"/>
  <c r="S872" i="2"/>
  <c r="T872" i="2" s="1"/>
  <c r="M872" i="2"/>
  <c r="N872" i="2" s="1"/>
  <c r="P829" i="2"/>
  <c r="Q829" i="2" s="1"/>
  <c r="S829" i="2"/>
  <c r="T829" i="2" s="1"/>
  <c r="V829" i="2"/>
  <c r="W829" i="2" s="1"/>
  <c r="M829" i="2"/>
  <c r="N829" i="2" s="1"/>
  <c r="P1162" i="2"/>
  <c r="Q1162" i="2" s="1"/>
  <c r="V1162" i="2"/>
  <c r="W1162" i="2" s="1"/>
  <c r="S1162" i="2"/>
  <c r="T1162" i="2" s="1"/>
  <c r="M1162" i="2"/>
  <c r="N1162" i="2" s="1"/>
  <c r="H675" i="2"/>
  <c r="J675" i="2"/>
  <c r="K675" i="2" s="1"/>
  <c r="H684" i="2"/>
  <c r="J684" i="2"/>
  <c r="K684" i="2" s="1"/>
  <c r="H687" i="2"/>
  <c r="J687" i="2"/>
  <c r="K687" i="2" s="1"/>
  <c r="P1128" i="2"/>
  <c r="Q1128" i="2" s="1"/>
  <c r="V1128" i="2"/>
  <c r="W1128" i="2" s="1"/>
  <c r="S1128" i="2"/>
  <c r="T1128" i="2" s="1"/>
  <c r="M1128" i="2"/>
  <c r="N1128" i="2" s="1"/>
  <c r="P1051" i="2"/>
  <c r="Q1051" i="2" s="1"/>
  <c r="V1051" i="2"/>
  <c r="W1051" i="2" s="1"/>
  <c r="S1051" i="2"/>
  <c r="T1051" i="2" s="1"/>
  <c r="M1051" i="2"/>
  <c r="N1051" i="2" s="1"/>
  <c r="P822" i="2"/>
  <c r="Q822" i="2" s="1"/>
  <c r="V822" i="2"/>
  <c r="W822" i="2" s="1"/>
  <c r="S822" i="2"/>
  <c r="T822" i="2" s="1"/>
  <c r="M822" i="2"/>
  <c r="N822" i="2" s="1"/>
  <c r="P878" i="2"/>
  <c r="Q878" i="2" s="1"/>
  <c r="V878" i="2"/>
  <c r="W878" i="2" s="1"/>
  <c r="M878" i="2"/>
  <c r="N878" i="2" s="1"/>
  <c r="S878" i="2"/>
  <c r="T878" i="2" s="1"/>
  <c r="P1008" i="2"/>
  <c r="Q1008" i="2" s="1"/>
  <c r="M1008" i="2"/>
  <c r="N1008" i="2" s="1"/>
  <c r="V1008" i="2"/>
  <c r="W1008" i="2" s="1"/>
  <c r="S1008" i="2"/>
  <c r="T1008" i="2" s="1"/>
  <c r="J430" i="2"/>
  <c r="K430" i="2" s="1"/>
  <c r="H430" i="2"/>
  <c r="P827" i="2"/>
  <c r="Q827" i="2" s="1"/>
  <c r="M827" i="2"/>
  <c r="N827" i="2" s="1"/>
  <c r="V827" i="2"/>
  <c r="W827" i="2" s="1"/>
  <c r="S827" i="2"/>
  <c r="T827" i="2" s="1"/>
  <c r="P1047" i="2"/>
  <c r="Q1047" i="2" s="1"/>
  <c r="V1047" i="2"/>
  <c r="W1047" i="2" s="1"/>
  <c r="S1047" i="2"/>
  <c r="T1047" i="2" s="1"/>
  <c r="M1047" i="2"/>
  <c r="N1047" i="2" s="1"/>
  <c r="H411" i="2"/>
  <c r="J411" i="2"/>
  <c r="K411" i="2" s="1"/>
  <c r="H676" i="2"/>
  <c r="J676" i="2"/>
  <c r="K676" i="2" s="1"/>
  <c r="H428" i="2"/>
  <c r="J428" i="2"/>
  <c r="K428" i="2" s="1"/>
  <c r="H660" i="2"/>
  <c r="J660" i="2"/>
  <c r="K660" i="2" s="1"/>
  <c r="H677" i="2"/>
  <c r="J677" i="2"/>
  <c r="K677" i="2" s="1"/>
  <c r="J682" i="2"/>
  <c r="K682" i="2" s="1"/>
  <c r="H682" i="2"/>
  <c r="J622" i="2"/>
  <c r="K622" i="2" s="1"/>
  <c r="H622" i="2"/>
  <c r="H680" i="2"/>
  <c r="J680" i="2"/>
  <c r="K680" i="2" s="1"/>
  <c r="H635" i="2"/>
  <c r="J635" i="2"/>
  <c r="K635" i="2" s="1"/>
  <c r="H681" i="2"/>
  <c r="J681" i="2"/>
  <c r="K681" i="2" s="1"/>
  <c r="H685" i="2"/>
  <c r="J685" i="2"/>
  <c r="K685" i="2" s="1"/>
  <c r="H429" i="2"/>
  <c r="J429" i="2"/>
  <c r="K429" i="2" s="1"/>
  <c r="J602" i="2"/>
  <c r="K602" i="2" s="1"/>
  <c r="H602" i="2"/>
  <c r="H679" i="2"/>
  <c r="J679" i="2"/>
  <c r="K679" i="2" s="1"/>
  <c r="H683" i="2"/>
  <c r="J683" i="2"/>
  <c r="K683" i="2" s="1"/>
  <c r="J686" i="2"/>
  <c r="K686" i="2" s="1"/>
  <c r="H686" i="2"/>
  <c r="P1004" i="2"/>
  <c r="Q1004" i="2" s="1"/>
  <c r="V1004" i="2"/>
  <c r="W1004" i="2" s="1"/>
  <c r="S1004" i="2"/>
  <c r="T1004" i="2" s="1"/>
  <c r="M1004" i="2"/>
  <c r="N1004" i="2" s="1"/>
  <c r="G394" i="2"/>
  <c r="G386" i="2"/>
  <c r="G353" i="2"/>
  <c r="G276" i="2"/>
  <c r="S687" i="2" l="1"/>
  <c r="T687" i="2" s="1"/>
  <c r="P687" i="2"/>
  <c r="Q687" i="2" s="1"/>
  <c r="V687" i="2"/>
  <c r="W687" i="2" s="1"/>
  <c r="M687" i="2"/>
  <c r="N687" i="2" s="1"/>
  <c r="S602" i="2"/>
  <c r="T602" i="2" s="1"/>
  <c r="P602" i="2"/>
  <c r="Q602" i="2" s="1"/>
  <c r="V602" i="2"/>
  <c r="W602" i="2" s="1"/>
  <c r="M602" i="2"/>
  <c r="N602" i="2" s="1"/>
  <c r="P428" i="2"/>
  <c r="Q428" i="2" s="1"/>
  <c r="V428" i="2"/>
  <c r="W428" i="2" s="1"/>
  <c r="S428" i="2"/>
  <c r="T428" i="2" s="1"/>
  <c r="M428" i="2"/>
  <c r="N428" i="2" s="1"/>
  <c r="P430" i="2"/>
  <c r="Q430" i="2" s="1"/>
  <c r="V430" i="2"/>
  <c r="W430" i="2" s="1"/>
  <c r="M430" i="2"/>
  <c r="N430" i="2" s="1"/>
  <c r="S430" i="2"/>
  <c r="T430" i="2" s="1"/>
  <c r="P683" i="2"/>
  <c r="Q683" i="2" s="1"/>
  <c r="S683" i="2"/>
  <c r="T683" i="2" s="1"/>
  <c r="M683" i="2"/>
  <c r="N683" i="2" s="1"/>
  <c r="V683" i="2"/>
  <c r="W683" i="2" s="1"/>
  <c r="P682" i="2"/>
  <c r="Q682" i="2" s="1"/>
  <c r="V682" i="2"/>
  <c r="W682" i="2" s="1"/>
  <c r="S682" i="2"/>
  <c r="T682" i="2" s="1"/>
  <c r="M682" i="2"/>
  <c r="N682" i="2" s="1"/>
  <c r="P622" i="2"/>
  <c r="Q622" i="2" s="1"/>
  <c r="V622" i="2"/>
  <c r="W622" i="2" s="1"/>
  <c r="S622" i="2"/>
  <c r="T622" i="2" s="1"/>
  <c r="M622" i="2"/>
  <c r="N622" i="2" s="1"/>
  <c r="V685" i="2"/>
  <c r="W685" i="2" s="1"/>
  <c r="P685" i="2"/>
  <c r="Q685" i="2" s="1"/>
  <c r="S685" i="2"/>
  <c r="T685" i="2" s="1"/>
  <c r="M685" i="2"/>
  <c r="N685" i="2" s="1"/>
  <c r="V679" i="2"/>
  <c r="W679" i="2" s="1"/>
  <c r="P679" i="2"/>
  <c r="Q679" i="2" s="1"/>
  <c r="S679" i="2"/>
  <c r="T679" i="2" s="1"/>
  <c r="M679" i="2"/>
  <c r="N679" i="2" s="1"/>
  <c r="P681" i="2"/>
  <c r="Q681" i="2" s="1"/>
  <c r="S681" i="2"/>
  <c r="T681" i="2" s="1"/>
  <c r="M681" i="2"/>
  <c r="N681" i="2" s="1"/>
  <c r="V681" i="2"/>
  <c r="W681" i="2" s="1"/>
  <c r="P676" i="2"/>
  <c r="Q676" i="2" s="1"/>
  <c r="V676" i="2"/>
  <c r="W676" i="2" s="1"/>
  <c r="S676" i="2"/>
  <c r="T676" i="2" s="1"/>
  <c r="M676" i="2"/>
  <c r="N676" i="2" s="1"/>
  <c r="V429" i="2"/>
  <c r="W429" i="2" s="1"/>
  <c r="S429" i="2"/>
  <c r="T429" i="2" s="1"/>
  <c r="M429" i="2"/>
  <c r="N429" i="2" s="1"/>
  <c r="P429" i="2"/>
  <c r="Q429" i="2" s="1"/>
  <c r="V680" i="2"/>
  <c r="W680" i="2" s="1"/>
  <c r="S680" i="2"/>
  <c r="T680" i="2" s="1"/>
  <c r="P680" i="2"/>
  <c r="Q680" i="2" s="1"/>
  <c r="M680" i="2"/>
  <c r="N680" i="2" s="1"/>
  <c r="V660" i="2"/>
  <c r="W660" i="2" s="1"/>
  <c r="M660" i="2"/>
  <c r="N660" i="2" s="1"/>
  <c r="S660" i="2"/>
  <c r="T660" i="2" s="1"/>
  <c r="P660" i="2"/>
  <c r="Q660" i="2" s="1"/>
  <c r="P675" i="2"/>
  <c r="Q675" i="2" s="1"/>
  <c r="V675" i="2"/>
  <c r="W675" i="2" s="1"/>
  <c r="M675" i="2"/>
  <c r="N675" i="2" s="1"/>
  <c r="S675" i="2"/>
  <c r="T675" i="2" s="1"/>
  <c r="P635" i="2"/>
  <c r="Q635" i="2" s="1"/>
  <c r="V635" i="2"/>
  <c r="W635" i="2" s="1"/>
  <c r="S635" i="2"/>
  <c r="T635" i="2" s="1"/>
  <c r="M635" i="2"/>
  <c r="N635" i="2" s="1"/>
  <c r="P677" i="2"/>
  <c r="Q677" i="2" s="1"/>
  <c r="S677" i="2"/>
  <c r="T677" i="2" s="1"/>
  <c r="M677" i="2"/>
  <c r="N677" i="2" s="1"/>
  <c r="V677" i="2"/>
  <c r="W677" i="2" s="1"/>
  <c r="P411" i="2"/>
  <c r="Q411" i="2" s="1"/>
  <c r="S411" i="2"/>
  <c r="T411" i="2" s="1"/>
  <c r="M411" i="2"/>
  <c r="N411" i="2" s="1"/>
  <c r="V411" i="2"/>
  <c r="W411" i="2" s="1"/>
  <c r="V684" i="2"/>
  <c r="W684" i="2" s="1"/>
  <c r="S684" i="2"/>
  <c r="T684" i="2" s="1"/>
  <c r="P684" i="2"/>
  <c r="Q684" i="2" s="1"/>
  <c r="M684" i="2"/>
  <c r="N684" i="2" s="1"/>
  <c r="J394" i="2"/>
  <c r="K394" i="2" s="1"/>
  <c r="H394" i="2"/>
  <c r="J276" i="2"/>
  <c r="K276" i="2" s="1"/>
  <c r="H276" i="2"/>
  <c r="J353" i="2"/>
  <c r="K353" i="2" s="1"/>
  <c r="H353" i="2"/>
  <c r="P686" i="2"/>
  <c r="Q686" i="2" s="1"/>
  <c r="V686" i="2"/>
  <c r="W686" i="2" s="1"/>
  <c r="M686" i="2"/>
  <c r="N686" i="2" s="1"/>
  <c r="S686" i="2"/>
  <c r="T686" i="2" s="1"/>
  <c r="J386" i="2"/>
  <c r="K386" i="2" s="1"/>
  <c r="H386" i="2"/>
  <c r="S394" i="2" l="1"/>
  <c r="T394" i="2" s="1"/>
  <c r="P394" i="2"/>
  <c r="Q394" i="2" s="1"/>
  <c r="V394" i="2"/>
  <c r="W394" i="2" s="1"/>
  <c r="M394" i="2"/>
  <c r="N394" i="2" s="1"/>
  <c r="V353" i="2"/>
  <c r="W353" i="2" s="1"/>
  <c r="P353" i="2"/>
  <c r="Q353" i="2" s="1"/>
  <c r="S353" i="2"/>
  <c r="T353" i="2" s="1"/>
  <c r="M353" i="2"/>
  <c r="N353" i="2" s="1"/>
  <c r="P386" i="2"/>
  <c r="Q386" i="2" s="1"/>
  <c r="V386" i="2"/>
  <c r="W386" i="2" s="1"/>
  <c r="S386" i="2"/>
  <c r="T386" i="2" s="1"/>
  <c r="M386" i="2"/>
  <c r="N386" i="2" s="1"/>
  <c r="P276" i="2"/>
  <c r="Q276" i="2" s="1"/>
  <c r="V276" i="2"/>
  <c r="W276" i="2" s="1"/>
  <c r="S276" i="2"/>
  <c r="T276" i="2" s="1"/>
  <c r="M276" i="2"/>
  <c r="N276" i="2" s="1"/>
</calcChain>
</file>

<file path=xl/sharedStrings.xml><?xml version="1.0" encoding="utf-8"?>
<sst xmlns="http://schemas.openxmlformats.org/spreadsheetml/2006/main" count="17986" uniqueCount="8710">
  <si>
    <t>ABRIDOR PARA BOTES DE PINTURA</t>
  </si>
  <si>
    <t>111910</t>
  </si>
  <si>
    <t>ABRIDOR PARA TAPAS CUBETA PLASTICO</t>
  </si>
  <si>
    <t>111911</t>
  </si>
  <si>
    <t>ABRILLANTADOR DE SUPERFICIES NAIS EN GALON</t>
  </si>
  <si>
    <t>ABRILLANTADOR PARA LLANTAS EN LITRO LLANTIL</t>
  </si>
  <si>
    <t>ACCESORIO CANALETA ANGULO 90 40 X 16</t>
  </si>
  <si>
    <t>109450</t>
  </si>
  <si>
    <t>ACCESORIO CANALETA ANGULO EXTERIOR 20 X 10</t>
  </si>
  <si>
    <t>109531</t>
  </si>
  <si>
    <t>ACCESORIO CANALETA ANGULO EXTERIOR 25 X 17</t>
  </si>
  <si>
    <t xml:space="preserve">ACCESORIO CANALETA ANGULO INTERIOR 20 X 10 </t>
  </si>
  <si>
    <t>109199</t>
  </si>
  <si>
    <t>ACCESORIO CANALETA ANGULO INTERIOR 25 X 17</t>
  </si>
  <si>
    <t>ACCESORIO CANALETA ANGULO INTERIOR 40 X 16</t>
  </si>
  <si>
    <t>109446</t>
  </si>
  <si>
    <t>ACCESORIO CANALETA ANGULO PLANO 25 X 17</t>
  </si>
  <si>
    <t>ACCESORIO CANALETA DERIVACION T 20 X 10</t>
  </si>
  <si>
    <t>109452</t>
  </si>
  <si>
    <t>ACCESORIO CANALETA DERIVACION T 25 X 17</t>
  </si>
  <si>
    <t>ACCESORIO CANALETA DERIVACION T 40 X 16</t>
  </si>
  <si>
    <t>109453</t>
  </si>
  <si>
    <t>ACCESORIO CANALETA TAPA FINAL 16 X 16MM LG638115</t>
  </si>
  <si>
    <t>109658</t>
  </si>
  <si>
    <t>ACCESORIO CANALETA TAPA FINAL 20 X 10</t>
  </si>
  <si>
    <t>109529</t>
  </si>
  <si>
    <t>ACCESORIO CANALETA TAPA FINAL 24 X 14MM LG638135</t>
  </si>
  <si>
    <t>109668</t>
  </si>
  <si>
    <t>ACCESORIO CANALETA TAPA FINAL 25 X 17</t>
  </si>
  <si>
    <t>109528</t>
  </si>
  <si>
    <t>ACCESORIO CANALETA TEE DERIVACION 100 X 40</t>
  </si>
  <si>
    <t>109503</t>
  </si>
  <si>
    <t>ACCESORIO CANALETA UNION 25 X 17</t>
  </si>
  <si>
    <t xml:space="preserve">ACCESORIO SEPARADOR CANALETA </t>
  </si>
  <si>
    <t>109695</t>
  </si>
  <si>
    <t>ACEITE 3 EN 1 GRANDE</t>
  </si>
  <si>
    <t>ACEITE 3 EN 1 PEQUEÑO</t>
  </si>
  <si>
    <t>ACEITE EN 1/4 DOS TIEMPOS MOBIL SUPER MOTO</t>
  </si>
  <si>
    <t>ACEITE MOBIL DELVAC 25W-50 PARA RELLENO</t>
  </si>
  <si>
    <t>ACEITE P/MOTO 4TIEMPOS 20W50 CASTROL EN 1/4</t>
  </si>
  <si>
    <t>ACEITE P/TRANSMISION CAJA AUTOMATICA MOBIL ATF</t>
  </si>
  <si>
    <t>ACEITE PARA CARRO MOBIL ESPECIAL 20W-50</t>
  </si>
  <si>
    <t>ACEITE PARA COMPRESOR 0.946ML  (1/4 GALON)22131</t>
  </si>
  <si>
    <t>ACEITE PARA DIRECCION HIDRAULICA 15ONZ</t>
  </si>
  <si>
    <t>ACEITE PENETRANTE WD-40 05ONZ</t>
  </si>
  <si>
    <t>ACEITE SUPER MOBIL 10W-30 EN 1/4 GALON</t>
  </si>
  <si>
    <t>ACEITERA TOLLCRAFT TUBO FLEXIBLE 6ONZ</t>
  </si>
  <si>
    <t>102001</t>
  </si>
  <si>
    <t>ACIDO MURIATICO EN 1/2 LITRO</t>
  </si>
  <si>
    <t>103004</t>
  </si>
  <si>
    <t>ACIDO MURIATICO EN LITRO</t>
  </si>
  <si>
    <t>103006</t>
  </si>
  <si>
    <t>ACOPLE C/ ESPIGA HEMBRA P/MANG.J1401-1/8</t>
  </si>
  <si>
    <t>401001</t>
  </si>
  <si>
    <t>ACOPLE C/ ESPIGA MACHO P/MANG.J1401-1/8</t>
  </si>
  <si>
    <t>401002</t>
  </si>
  <si>
    <t>ACOPLE C/ESPIGA 1/4 P/TEE CHEK</t>
  </si>
  <si>
    <t>ACOPLE DE OJO 16MM X ESPIGA 06MM CALAVERA</t>
  </si>
  <si>
    <t>ACOPLE ESPIGA MACHO NPT KFPS 0404</t>
  </si>
  <si>
    <t>ACOPLE ESPIGA MACHO NPT KFPS 0406</t>
  </si>
  <si>
    <t>ACOPLE ESPIGA MACHO NPT KFPS 0502</t>
  </si>
  <si>
    <t>ACOPLE ESPIGA MACHO NPT KFPS 0504</t>
  </si>
  <si>
    <t>ACOPLE ESPIGA MACHO NPT KFPS 0602</t>
  </si>
  <si>
    <t>ACOPLE ESPIGA MACHO NPT KFPS 0604</t>
  </si>
  <si>
    <t>ACOPLE ESPIGA MACHO NPT KFPS 0606</t>
  </si>
  <si>
    <t>ACOPLE ESPIGA MACHO NPT KFPS 0804</t>
  </si>
  <si>
    <t>ACOPLE ESPIGA MACHO NPT KFPS 0806</t>
  </si>
  <si>
    <t>ACOPLE ESPIGA MACHO NPT KFPS 0808</t>
  </si>
  <si>
    <t>ACOPLE ESPIGA MACHO NPT KFPS 1212</t>
  </si>
  <si>
    <t>ACOPLE HEMB.P/LAVADO PRESION 422</t>
  </si>
  <si>
    <t>ACOPLE HEMBRA BSPP HYBPF0404</t>
  </si>
  <si>
    <t>401004</t>
  </si>
  <si>
    <t>ACOPLE HEMBRA BSPP HYBPF0606 90º</t>
  </si>
  <si>
    <t>401005</t>
  </si>
  <si>
    <t>ACOPLE HEMBRA BSPP HYBPF0808</t>
  </si>
  <si>
    <t>401006</t>
  </si>
  <si>
    <t>ACOPLE HEMBRA BSPP HYBPF0810</t>
  </si>
  <si>
    <t>401007</t>
  </si>
  <si>
    <t>ACOPLE HEMBRA BWOFT CAT. 0808  P/100R12</t>
  </si>
  <si>
    <t>401008</t>
  </si>
  <si>
    <t>ACOPLE HEMBRA GIR GSNJ 0404 3/16 X 1/4</t>
  </si>
  <si>
    <t>401082</t>
  </si>
  <si>
    <t xml:space="preserve">ACOPLE HEMBRA JARDIN KFRY 0612 </t>
  </si>
  <si>
    <t>ACOPLE HEMBRA JARDIN KFRY 0812 TRUPER</t>
  </si>
  <si>
    <t>ACOPLE HEMBRA JARDIN KFRY 1012</t>
  </si>
  <si>
    <t xml:space="preserve">ACOPLE HEMBRA JARDIN KFRY 1212 </t>
  </si>
  <si>
    <t>ACOPLE HEMBRA JIC HANJ 0404 90°</t>
  </si>
  <si>
    <t>401014</t>
  </si>
  <si>
    <t>ACOPLE HEMBRA JIC HANJ 0404 S/CAMISA</t>
  </si>
  <si>
    <t>401080</t>
  </si>
  <si>
    <t>ACOPLE HEMBRA JIC HANJ 0406</t>
  </si>
  <si>
    <t>401016</t>
  </si>
  <si>
    <t>ACOPLE HEMBRA JIC HANJ 0606 90º</t>
  </si>
  <si>
    <t>401018</t>
  </si>
  <si>
    <t>ACOPLE HEMBRA JIC HANJ 0608</t>
  </si>
  <si>
    <t>401020</t>
  </si>
  <si>
    <t>401021</t>
  </si>
  <si>
    <t>ACOPLE HEMBRA JIC HANJ 0608 A 45º</t>
  </si>
  <si>
    <t>ACOPLE HEMBRA JIC HANJ 0808</t>
  </si>
  <si>
    <t>401023</t>
  </si>
  <si>
    <t>ACOPLE HEMBRA JIC HANJ 0808 A 45º</t>
  </si>
  <si>
    <t>401024</t>
  </si>
  <si>
    <t>ACOPLE HEMBRA JIC HANJ 0810</t>
  </si>
  <si>
    <t>401026</t>
  </si>
  <si>
    <t>ACOPLE HEMBRA JIC HANJ 1010</t>
  </si>
  <si>
    <t>401030</t>
  </si>
  <si>
    <t>ACOPLE HEMBRA JIC HANJ 1010 90°</t>
  </si>
  <si>
    <t>401031</t>
  </si>
  <si>
    <t>ACOPLE HEMBRA JIC HANJ 1212 45°</t>
  </si>
  <si>
    <t>401033</t>
  </si>
  <si>
    <t>ACOPLE HEMBRA JIC HANJ 1212 90°</t>
  </si>
  <si>
    <t>401035</t>
  </si>
  <si>
    <t>ACOPLE HEMBRA JIC HANJ 1214 S/CAMISA</t>
  </si>
  <si>
    <t>401036</t>
  </si>
  <si>
    <t>ACOPLE HEMBRA JIC HANJ 1616 90°</t>
  </si>
  <si>
    <t>401066</t>
  </si>
  <si>
    <t>ACOPLE HEMBRA NPSM HAFN0606</t>
  </si>
  <si>
    <t>401038</t>
  </si>
  <si>
    <t>ACOPLE HEMBRA NPSM HJFN0404</t>
  </si>
  <si>
    <t>401013</t>
  </si>
  <si>
    <t>ACOPLE HEMBRA NPT KFRH 0404</t>
  </si>
  <si>
    <t>ACOPLE HEMBRA NPT KFRH 0606</t>
  </si>
  <si>
    <t>ACOPLE HEMBRA NPT KFRH 0808</t>
  </si>
  <si>
    <t>ACOPLE HEMBRA PUSHON JIC BRONCE KANJB 0808</t>
  </si>
  <si>
    <t>ACOPLE HEMBRA SELLO PLANO HAOFT CAT. 0406</t>
  </si>
  <si>
    <t>401041</t>
  </si>
  <si>
    <t>ACOPLE HEMBRA SELLO PLANO HAOFT CAT. 0606</t>
  </si>
  <si>
    <t>401074</t>
  </si>
  <si>
    <t>ACOPLE HEMBRA SELLO PLANO HAOFT CAT. 0608</t>
  </si>
  <si>
    <t>401043</t>
  </si>
  <si>
    <t>ACOPLE HEMBRA SELLO PLANO HAOFT CAT. 0808</t>
  </si>
  <si>
    <t>401044</t>
  </si>
  <si>
    <t>ACOPLE HEMBRA SELLO PLANO HYOFT 0406 90º</t>
  </si>
  <si>
    <t>401045</t>
  </si>
  <si>
    <t>ACOPLE HEMBRA SELLO PLANO HYOFT 0810 90º</t>
  </si>
  <si>
    <t>401076</t>
  </si>
  <si>
    <t>ACOPLE HEMBRA SELLO PLANO HYOFT CAT. 1010 90º</t>
  </si>
  <si>
    <t>401077</t>
  </si>
  <si>
    <t>ACOPLE HIDRAULICO MILIMETRICO HARU 0418 M14 X 1.5</t>
  </si>
  <si>
    <t>405418</t>
  </si>
  <si>
    <t>ACOPLE JARDIN HEMBRA PLASTICO</t>
  </si>
  <si>
    <t>105001</t>
  </si>
  <si>
    <t>ACOPLE JARDIN MACHO PLASTICO</t>
  </si>
  <si>
    <t>105003</t>
  </si>
  <si>
    <t xml:space="preserve">ACOPLE MACHO JARDIN KFPY 0612 </t>
  </si>
  <si>
    <t>ACOPLE MACHO JARDIN KFPY 1012</t>
  </si>
  <si>
    <t>ACOPLE MACHO JARDIN KFPY 1212</t>
  </si>
  <si>
    <t>ACOPLE MACHO JIC HAMB 0402</t>
  </si>
  <si>
    <t>401059</t>
  </si>
  <si>
    <t>ACOPLE MACHO JIC HAMB 0404</t>
  </si>
  <si>
    <t>401048</t>
  </si>
  <si>
    <t>ACOPLE MACHO JIC HAMB 0406</t>
  </si>
  <si>
    <t>401050</t>
  </si>
  <si>
    <t>ACOPLE MACHO JIC HAMB 0606</t>
  </si>
  <si>
    <t>401051</t>
  </si>
  <si>
    <t>ACOPLE MACHO JIC HAMB 0808</t>
  </si>
  <si>
    <t>401070</t>
  </si>
  <si>
    <t>ACOPLE MACHO JIC HAMB 1616</t>
  </si>
  <si>
    <t>401072</t>
  </si>
  <si>
    <t>ACOPLE MACHO JIC HAMJ 0404</t>
  </si>
  <si>
    <t>401052</t>
  </si>
  <si>
    <t>ACOPLE MACHO JIC HAMJ 0406</t>
  </si>
  <si>
    <t>401049</t>
  </si>
  <si>
    <t>ACOPLE MACHO JIC HAMJ 0606</t>
  </si>
  <si>
    <t>401053</t>
  </si>
  <si>
    <t>ACOPLE MACHO JIC HAMJ 0608 S/CAMISA</t>
  </si>
  <si>
    <t>401054</t>
  </si>
  <si>
    <t>ACOPLE MACHO JIC HAMJ 0808 S/CAMISA</t>
  </si>
  <si>
    <t>401055</t>
  </si>
  <si>
    <t>ACOPLE MACHO JIC HAMJ 1212 S/CAMISA</t>
  </si>
  <si>
    <t>401057</t>
  </si>
  <si>
    <t>ACOPLE MACHO NPT GIR HAMC 0404</t>
  </si>
  <si>
    <t>401071</t>
  </si>
  <si>
    <t>ACOPLE OXIACETILENO DERECHO</t>
  </si>
  <si>
    <t>ACOPLE OXIACETILENO IZQUIERDO</t>
  </si>
  <si>
    <t>ACOPLE PARA FRENOS DE AIRE GTRU 08-08</t>
  </si>
  <si>
    <t>ACOPLE PARA MAQUINA MONOMIX 1"</t>
  </si>
  <si>
    <t>ACOPLE PERM. HEMBRA JIC GSNJ06</t>
  </si>
  <si>
    <t>401060</t>
  </si>
  <si>
    <t>ACOPLE PERM. HEMBRA SAE GSNS06</t>
  </si>
  <si>
    <t>401061</t>
  </si>
  <si>
    <t>ACOPLE PERM. MACHO NPTF GSMB 1008</t>
  </si>
  <si>
    <t>401062</t>
  </si>
  <si>
    <t>ACOPLE RAPIDO CUERPO HEMBRA 1/4</t>
  </si>
  <si>
    <t>ACOPLE RAPIDO CUERPO MACHO 1/4</t>
  </si>
  <si>
    <t>ACOPLE RAPIDO CUERPO MACHO 1/4 ACERO CROMADO</t>
  </si>
  <si>
    <t>ACOPLE RAPIDO HIDRAULICO CUERPO 1"</t>
  </si>
  <si>
    <t>ACOPLE RAPIDO HIDRAULICO PUNTA 1"</t>
  </si>
  <si>
    <t>ACOPLE RAPIDO HIDRAULICO PUNTA HEMBRA 3/8 NPT AGUA</t>
  </si>
  <si>
    <t>ACOPLE RAPIDO P/MANGUERA TRES SALIDAS</t>
  </si>
  <si>
    <t>105006</t>
  </si>
  <si>
    <t>ACOPLE RAPIDO PLASTICO CUERPO H a M P/JARDIN 2917-26</t>
  </si>
  <si>
    <t>105067</t>
  </si>
  <si>
    <t>ACOPLE RAPIDO PLASTICO CUERPO HEMBRA C/CHECK 18213</t>
  </si>
  <si>
    <t>105065</t>
  </si>
  <si>
    <t>ACOPLE RAPIDO PLASTICO CUERPO HEMBRA P/JARDIN 18215</t>
  </si>
  <si>
    <t>105066</t>
  </si>
  <si>
    <t>ACOPLE RAPIDO PLASTICO CUERPO M a M P/JARDIN 2922-26</t>
  </si>
  <si>
    <t>105069</t>
  </si>
  <si>
    <t>ACOPLE RAPIDO PLASTICO PUNTA H a M P/JARDIN 6904-21</t>
  </si>
  <si>
    <t>105070</t>
  </si>
  <si>
    <t>ACOPLE RAPIDO PUNTA HEMBRA 1/4</t>
  </si>
  <si>
    <t>ACOPLE RAPIDO PUNTA MACHO 1/2</t>
  </si>
  <si>
    <t>ACOPLE RAPIDO PUNTA MACHO 1/4</t>
  </si>
  <si>
    <t>ACOPLE RAPIDO PUNTA MACHO 3/8</t>
  </si>
  <si>
    <t>ACOPLE REUSABLE HEMBRA 100R5 BNNJ 1010 1/2-5/8</t>
  </si>
  <si>
    <t xml:space="preserve">ACOPLE REUSABLE HEMBRA BNNJ 0404 P/100R5-3/16 </t>
  </si>
  <si>
    <t>ACOPLE REUSABLE HEMBRA BNNS 0606 100R5</t>
  </si>
  <si>
    <t>ACOPLE SOLDABLE PARA FRENO J1401 1/8</t>
  </si>
  <si>
    <t>401063</t>
  </si>
  <si>
    <t>ACRIL EN 1/4 GALON</t>
  </si>
  <si>
    <t>103007</t>
  </si>
  <si>
    <t>ACRIL EN GALON</t>
  </si>
  <si>
    <t>ADAP P/J 1402 1032 1/2 X 1/4</t>
  </si>
  <si>
    <t>ADAPTADOR AC MULTIPLE EUROPEO 110V</t>
  </si>
  <si>
    <t>109001</t>
  </si>
  <si>
    <t>ADAPTADOR BORRACHO UNIVERSAL 1/2</t>
  </si>
  <si>
    <t>510034</t>
  </si>
  <si>
    <t>ADAPTADOR CPVC HEMBRA 1/2 C/INSERTO METALICO</t>
  </si>
  <si>
    <t>107046</t>
  </si>
  <si>
    <t>ADAPTADOR CPVC HEMBRA 3/4</t>
  </si>
  <si>
    <t>107047</t>
  </si>
  <si>
    <t>ADAPTADOR CPVC HEMBRA P/AGUA CALIENTE 1/2</t>
  </si>
  <si>
    <t>107002</t>
  </si>
  <si>
    <t>ADAPTADOR CPVC MACHO 1/2 C/INSERTO METALICO</t>
  </si>
  <si>
    <t>107044</t>
  </si>
  <si>
    <t>ADAPTADOR CPVC MACHO P/AGUA CALIENTE 1/2</t>
  </si>
  <si>
    <t>107004</t>
  </si>
  <si>
    <t>ADAPTADOR CPVC MACHO P/AGUA CALIENTE 3/4</t>
  </si>
  <si>
    <t>107005</t>
  </si>
  <si>
    <t>ADAPTADOR DC 1000MA 110V/220V A 12V DC /ORGANETAS</t>
  </si>
  <si>
    <t>109002</t>
  </si>
  <si>
    <t>ADAPTADOR DC 1000MA 12V 2USB P/ENCENDEDOR AUTO NEGRO</t>
  </si>
  <si>
    <t>109004</t>
  </si>
  <si>
    <t>ADAPTADOR DC 1000MA 5V USB P/IPHONE/SANSUNG HTC BLANCO</t>
  </si>
  <si>
    <t>109003</t>
  </si>
  <si>
    <t>ADAPTADOR DE HULE P/SIFON 2 X 1.1/2CA</t>
  </si>
  <si>
    <t>106002</t>
  </si>
  <si>
    <t>ADAPTADOR DE HULE P/SIFON 2 X 1.1/4CA</t>
  </si>
  <si>
    <t>106004</t>
  </si>
  <si>
    <t>ADAPTADOR DE HULE P/SIFON 2 X 1.1/4T</t>
  </si>
  <si>
    <t>106005</t>
  </si>
  <si>
    <t>ADAPTADOR HEMB JIC A HEMB NPT 882FS 1008</t>
  </si>
  <si>
    <t>406001</t>
  </si>
  <si>
    <t>ADAPTADOR JIC A ORING 848FSO 0505</t>
  </si>
  <si>
    <t>406058</t>
  </si>
  <si>
    <t>ADAPTADOR JIC A ORING 848FSO 0606</t>
  </si>
  <si>
    <t>406000</t>
  </si>
  <si>
    <t>ADAPTADOR JIC A ORING 848FSO 0810</t>
  </si>
  <si>
    <t>406002</t>
  </si>
  <si>
    <t>ADAPTADOR JIC A ORING 848FSO 1212</t>
  </si>
  <si>
    <t>406003</t>
  </si>
  <si>
    <t>ADAPTADOR JIC A ORING 848FSO 2020</t>
  </si>
  <si>
    <t>406005</t>
  </si>
  <si>
    <t>ADAPTADOR JIC A ORING 90 849FSO 0404</t>
  </si>
  <si>
    <t>406006</t>
  </si>
  <si>
    <t>ADAPTADOR JIC A ORING 90 849FSO 0810</t>
  </si>
  <si>
    <t>406107</t>
  </si>
  <si>
    <t>ADAPTADOR JIC A ORING 90 849FSO 1616</t>
  </si>
  <si>
    <t>406008</t>
  </si>
  <si>
    <t>ADAPTADOR JIC EN 3/8 P/SOLDAR</t>
  </si>
  <si>
    <t>406066</t>
  </si>
  <si>
    <t>ADAPTADOR MAC A HEM NPT 90 60UA0404</t>
  </si>
  <si>
    <t>406009</t>
  </si>
  <si>
    <t>ADAPTADOR MAC A HEMB 45 60TA0604</t>
  </si>
  <si>
    <t>406010</t>
  </si>
  <si>
    <t>ADAPTADOR MAC ORING A HEMB 60TB1212</t>
  </si>
  <si>
    <t>406011</t>
  </si>
  <si>
    <t>ADAPTADOR MAC ORING A HEMB 60UB0608</t>
  </si>
  <si>
    <t>406012</t>
  </si>
  <si>
    <t>ADAPTADOR MACHO A HEMB NPT 60SA1212</t>
  </si>
  <si>
    <t>406013</t>
  </si>
  <si>
    <t>ADAPTADOR MACHO A HEMB NPT 60SA2020</t>
  </si>
  <si>
    <t>ADAPTADOR MACHO A HEMBRA 879FS 0404</t>
  </si>
  <si>
    <t>406015</t>
  </si>
  <si>
    <t>ADAPTADOR MACHO A HEMBRA 879FS 08</t>
  </si>
  <si>
    <t>406016</t>
  </si>
  <si>
    <t>ADAPTADOR MACHO A HEMBRA 879FS 12</t>
  </si>
  <si>
    <t>406017</t>
  </si>
  <si>
    <t>ADAPTADOR MACHO JIC A MACHO JIC 90º 855FS-06</t>
  </si>
  <si>
    <t>406018</t>
  </si>
  <si>
    <t>ADAPTADOR MACHO JIC A NPT 848FS 0404</t>
  </si>
  <si>
    <t>406020</t>
  </si>
  <si>
    <t xml:space="preserve">ADAPTADOR MACHO JIC A NPT 848FS 0408 </t>
  </si>
  <si>
    <t>406044</t>
  </si>
  <si>
    <t>ADAPTADOR MACHO JIC A NPT 848FS 0604</t>
  </si>
  <si>
    <t>406022</t>
  </si>
  <si>
    <t>ADAPTADOR MACHO JIC A NPT 848FS 0606</t>
  </si>
  <si>
    <t>406023</t>
  </si>
  <si>
    <t>ADAPTADOR MACHO JIC A NPT 848FS 0608</t>
  </si>
  <si>
    <t>406065</t>
  </si>
  <si>
    <t>ADAPTADOR MACHO JIC A NPT 848FS 0804 1/2 X 1/4</t>
  </si>
  <si>
    <t>406067</t>
  </si>
  <si>
    <t>ADAPTADOR MACHO JIC A NPT 848FS 0806</t>
  </si>
  <si>
    <t>406024</t>
  </si>
  <si>
    <t>ADAPTADOR MACHO JIC A NPT 848FS 0808</t>
  </si>
  <si>
    <t>406025</t>
  </si>
  <si>
    <t>ADAPTADOR MACHO JIC A NPT 848FS 1012</t>
  </si>
  <si>
    <t>406026</t>
  </si>
  <si>
    <t>ADAPTADOR MACHO JIC A NPT 848FS 1208</t>
  </si>
  <si>
    <t>406027</t>
  </si>
  <si>
    <t>ADAPTADOR MACHO JIC A NPT 848FS 1212</t>
  </si>
  <si>
    <t>406029</t>
  </si>
  <si>
    <t>ADAPTADOR MACHO JIC A NPT 848FS 1612</t>
  </si>
  <si>
    <t>406004</t>
  </si>
  <si>
    <t>ADAPTADOR MACHO JIC A NPT 90 849FS 0404</t>
  </si>
  <si>
    <t>406031</t>
  </si>
  <si>
    <t>ADAPTADOR MACHO JIC A NPT 90 849FS 0604</t>
  </si>
  <si>
    <t>406032</t>
  </si>
  <si>
    <t>ADAPTADOR MACHO JIC A NPT 90 849FS 0808</t>
  </si>
  <si>
    <t>406034</t>
  </si>
  <si>
    <t>ADAPTADOR P/CUBO HEMBRA 3/8 X 1/4 MACHO</t>
  </si>
  <si>
    <t>510930</t>
  </si>
  <si>
    <t>ADAPTADOR PARA CUBO HEMBRA 3/8 X 1/2 MACHO FORCE 042932</t>
  </si>
  <si>
    <t>510932</t>
  </si>
  <si>
    <t>ADAPTADOR PARA RATCH DE 3/4 A 1/2</t>
  </si>
  <si>
    <t>101002</t>
  </si>
  <si>
    <t>ADAPTADOR PVC DE REGISTRO C/TAPON 2"</t>
  </si>
  <si>
    <t>107078</t>
  </si>
  <si>
    <t>ADAPTADOR PVC DE REGISTRO C/TAPON 3"</t>
  </si>
  <si>
    <t>107075</t>
  </si>
  <si>
    <t>ADAPTADOR PVC DE REGISTRO C/TAPON 4"</t>
  </si>
  <si>
    <t>107084</t>
  </si>
  <si>
    <t>ADAPTADOR PVC HEMBRA C/ROSCA 3</t>
  </si>
  <si>
    <t>ADAPTADOR PVC MACHO 1"</t>
  </si>
  <si>
    <t>107012</t>
  </si>
  <si>
    <t>ADAPTADOR PVC MACHO 1.1/2"</t>
  </si>
  <si>
    <t>107009</t>
  </si>
  <si>
    <t>ADAPTADOR PVC MACHO 1.1/4</t>
  </si>
  <si>
    <t>107010</t>
  </si>
  <si>
    <t>ADAPTADOR PVC MACHO 1/2</t>
  </si>
  <si>
    <t>107013</t>
  </si>
  <si>
    <t>ADAPTADOR PVC MACHO 2"</t>
  </si>
  <si>
    <t>107015</t>
  </si>
  <si>
    <t>ADAPTADOR PVC MACHO 3"</t>
  </si>
  <si>
    <t>107189</t>
  </si>
  <si>
    <t>ADAPTADOR PVC MACHO 3/4</t>
  </si>
  <si>
    <t>107016</t>
  </si>
  <si>
    <t>ADAPTADOR UNION MACHO JIC 842FS 0202</t>
  </si>
  <si>
    <t>406053</t>
  </si>
  <si>
    <t>ADAPTADOR UNION MACHO JIC 842FS 0404</t>
  </si>
  <si>
    <t>406046</t>
  </si>
  <si>
    <t>ADAPTADOR UNION MACHO JIC 842FS 0606</t>
  </si>
  <si>
    <t>ADAPTADOR UNION MACHO JIC 842FS 0808</t>
  </si>
  <si>
    <t>406035</t>
  </si>
  <si>
    <t>ADAPTADOR UNION MACHO JIC 842FS 1010</t>
  </si>
  <si>
    <t>406047</t>
  </si>
  <si>
    <t>ADHESIVO CIANOACRILATO 20GR</t>
  </si>
  <si>
    <t>ADHESIVO COBRE / HITACK 9ONZ</t>
  </si>
  <si>
    <t>ADHESIVO DE CONSTRUCCION SUPERNAIL TODO USO SUPER CLAVO LANCO</t>
  </si>
  <si>
    <t>103790</t>
  </si>
  <si>
    <t>ADHESIVO EPOXY INSTANTANEO JERING 14ML</t>
  </si>
  <si>
    <t>ADHESIVO INSTANTANEO 3G</t>
  </si>
  <si>
    <t>ADHESIVO PARA EMPAQUES HI TACK 30526</t>
  </si>
  <si>
    <t>ADHESIVO PARA ESPEJO RETROVISOR</t>
  </si>
  <si>
    <t>ADHESIVO PARA PARABRISAS URETANO NEGRO CARTUCHO</t>
  </si>
  <si>
    <t>ADHESIVO PEGADO TOTAL FISCHER EN CARTUCHO 310ML</t>
  </si>
  <si>
    <t>ADHESIVO SUPER BLANCO HI BOND 290ML</t>
  </si>
  <si>
    <t>ADORNO DE SOL</t>
  </si>
  <si>
    <t>105007</t>
  </si>
  <si>
    <t>112111</t>
  </si>
  <si>
    <t>AGARRADERA CHINA HUECA 3"</t>
  </si>
  <si>
    <t>108001</t>
  </si>
  <si>
    <t>AGARRADERA CHINA HUECA 4"</t>
  </si>
  <si>
    <t>108003</t>
  </si>
  <si>
    <t>AGARRADERA CHINA HUECA 5"</t>
  </si>
  <si>
    <t>108004</t>
  </si>
  <si>
    <t xml:space="preserve">AGARRADERA DECO. BRONCE ANTIGUO 145MM </t>
  </si>
  <si>
    <t>108007</t>
  </si>
  <si>
    <t>AGARRADERA DECO. FORJADA BRONCE ANTIGUO</t>
  </si>
  <si>
    <t>108008</t>
  </si>
  <si>
    <t>AGARRADERA PASAMANO BAÑO INOX 1.1/4 X 18"</t>
  </si>
  <si>
    <t>AGARRADERA PASAMANO BAÑO INOX 1.1/4 X 24"</t>
  </si>
  <si>
    <t>AGARRADERA TIPO ARCHIVO CROMADA 142MM</t>
  </si>
  <si>
    <t>108010</t>
  </si>
  <si>
    <t>AGARRADERA TIPO MARIPOSA BRONCE H025/HC307</t>
  </si>
  <si>
    <t>108009</t>
  </si>
  <si>
    <t>AGARRADERA TIPO MARIPOSA COBRE H, H0225/HC307</t>
  </si>
  <si>
    <t>108011</t>
  </si>
  <si>
    <t>AGARRADERA TIPO MARIPOSA NEGRA H025/HC307</t>
  </si>
  <si>
    <t>108013</t>
  </si>
  <si>
    <t>AGARRADERA TW  CONCHA BA 3091-31MM</t>
  </si>
  <si>
    <t>108039</t>
  </si>
  <si>
    <t>AGARRADERA TW 823AB 150MM 303-2-AB</t>
  </si>
  <si>
    <t>108033</t>
  </si>
  <si>
    <t>AGARRADERA TW 823AC 138MM 303-2-AC</t>
  </si>
  <si>
    <t>108015</t>
  </si>
  <si>
    <t>AGARRADERA TW 824AC 143MM 309-2-AC</t>
  </si>
  <si>
    <t>108016</t>
  </si>
  <si>
    <t>AGARRADERA TW 827AB 143MM 309-2-AB</t>
  </si>
  <si>
    <t>108018</t>
  </si>
  <si>
    <t>AGARRADERA TW AB 121MM 681-1-AB</t>
  </si>
  <si>
    <t>108019</t>
  </si>
  <si>
    <t>AGARRADERA TW AB 150MM 681-2-AB</t>
  </si>
  <si>
    <t>108021</t>
  </si>
  <si>
    <t>AGARRADERA TW AB 165MM 678-AB</t>
  </si>
  <si>
    <t>108023</t>
  </si>
  <si>
    <t>AGARRADERA TW AB 180MM 676-AB</t>
  </si>
  <si>
    <t>108024</t>
  </si>
  <si>
    <t>AGARRADERA TW AC 121MM 681-1-AC</t>
  </si>
  <si>
    <t>108027</t>
  </si>
  <si>
    <t>AGARRADERA TW AC 165MM 678-AC</t>
  </si>
  <si>
    <t>108029</t>
  </si>
  <si>
    <t>AGARRADERA TW AC 180MM 676-AC</t>
  </si>
  <si>
    <t>108031</t>
  </si>
  <si>
    <t xml:space="preserve">AGARRADERA TW BRONCE ANTIGUO 3982 -108AB </t>
  </si>
  <si>
    <t>108037</t>
  </si>
  <si>
    <t>AGARRADERA TW BRONCE ANTIGUO H- ZH- 1027</t>
  </si>
  <si>
    <t>108035</t>
  </si>
  <si>
    <t>AGARRADERA TW SATINADA 3931-1285N</t>
  </si>
  <si>
    <t>108040</t>
  </si>
  <si>
    <t>AGUA PARA BATERIA EN GALON</t>
  </si>
  <si>
    <t>AGUA PARA BATERIA EN PINTA</t>
  </si>
  <si>
    <t>AGUARRAS COMERCIAL CON ENVASE 1/2 LITRO</t>
  </si>
  <si>
    <t>103128</t>
  </si>
  <si>
    <t>AGUARRAS COMERCIAL CON ENVASE EN GALON</t>
  </si>
  <si>
    <t>103008</t>
  </si>
  <si>
    <t>AGUARRAS COMERCIAL CON ENVASE EN LITRO</t>
  </si>
  <si>
    <t>103009</t>
  </si>
  <si>
    <t xml:space="preserve">AGUJA PARA INFLAR BOLAS </t>
  </si>
  <si>
    <t>102003</t>
  </si>
  <si>
    <t>ALAMBRE GALVANIZADO Nº 12 X KILO</t>
  </si>
  <si>
    <t>110001</t>
  </si>
  <si>
    <t>ALAMBRE GALVANIZADO Nº10 X KILO</t>
  </si>
  <si>
    <t>110002</t>
  </si>
  <si>
    <t>ALAMBRE GALVANIZADO Nº16 X KILO</t>
  </si>
  <si>
    <t>110003</t>
  </si>
  <si>
    <t>ALAMBRE GALVANIZADO P/FLORES N°20 ROLLO 1KILO</t>
  </si>
  <si>
    <t>110004</t>
  </si>
  <si>
    <t>ALAMBRE NEGRO RECOGIDO Nº16 X KILO</t>
  </si>
  <si>
    <t>110006</t>
  </si>
  <si>
    <t>ALCAYATA LUNA DE MIEL PAV 4.1/2 SET</t>
  </si>
  <si>
    <t>ALCOHOL MULTIUSO EN LITRO</t>
  </si>
  <si>
    <t>103644</t>
  </si>
  <si>
    <t>ALDABA GROSSO PARA COFRE 6 X 38MM GOFRADO PLATA</t>
  </si>
  <si>
    <t>113002</t>
  </si>
  <si>
    <t>ALDABA INDUMA DORADA C/TORNILLO 2</t>
  </si>
  <si>
    <t>113006</t>
  </si>
  <si>
    <t>ALDABA INDUMA DORADA C/TORNILLO 2.1/2</t>
  </si>
  <si>
    <t>113005</t>
  </si>
  <si>
    <t>ALDABA INDUMA DORADA C/TORNILLO 3</t>
  </si>
  <si>
    <t>113007</t>
  </si>
  <si>
    <t>ALDABA INDUMA DORADA C/TORNILLO 4</t>
  </si>
  <si>
    <t>113008</t>
  </si>
  <si>
    <t>ALDABA INDUMA DORADA C/TORNILLO 5</t>
  </si>
  <si>
    <t>113066</t>
  </si>
  <si>
    <t>ALDABA NACIONAL 8" IZQ - DER</t>
  </si>
  <si>
    <t>ALDABA PORTACANDADO GALV 2.1/2</t>
  </si>
  <si>
    <t>ALEMITE PARA ENGRASADORA 06MM X 45º</t>
  </si>
  <si>
    <t>ALEMITE PARA ENGRASADORA 06MM X 90º</t>
  </si>
  <si>
    <t>ALEMITE PARA ENGRASADORA 08MM RECTO</t>
  </si>
  <si>
    <t>ALEMITE PARA ENGRASADORA 08MM X 45º</t>
  </si>
  <si>
    <t>ALEMITE PARA ENGRASADORA 10MM 90°</t>
  </si>
  <si>
    <t>ALEMITE PARA ENGRASADORA 10MM X 45º</t>
  </si>
  <si>
    <t>ALICATE AJUSTABLE 8" PRETUL</t>
  </si>
  <si>
    <t>102004</t>
  </si>
  <si>
    <t>ALICATE CORTADORA DE CABLE 8" THT11581</t>
  </si>
  <si>
    <t>ALICATE CORTADORA TOTAL 7" THT23706</t>
  </si>
  <si>
    <t>ALICATE DE CORTE 8"</t>
  </si>
  <si>
    <t>102680</t>
  </si>
  <si>
    <t>ALICATE DE CORTE DIAGONAL 6"</t>
  </si>
  <si>
    <t>102008</t>
  </si>
  <si>
    <t>ALICATE DE ELECTRICISTA 8" THTIP181</t>
  </si>
  <si>
    <t>102806</t>
  </si>
  <si>
    <t>ALICATE DE PRESION CURVO 10 PERRO THT191003</t>
  </si>
  <si>
    <t>102039</t>
  </si>
  <si>
    <t>ALICATE DE PUNTAS TOTAL 6"</t>
  </si>
  <si>
    <t>102808</t>
  </si>
  <si>
    <t>ALICATE MECANICO 6"</t>
  </si>
  <si>
    <t>102020</t>
  </si>
  <si>
    <t>ALICATE MULTIFUNCIONES C/ESTUCHE TFMFT01151</t>
  </si>
  <si>
    <t>ALICATE PARA CERRAR ANILLOS P-166</t>
  </si>
  <si>
    <t>ALICATE PELA CABLE 7" THT1591</t>
  </si>
  <si>
    <t>102803</t>
  </si>
  <si>
    <t>ALICATE PELA CABLE MANUAL 6"</t>
  </si>
  <si>
    <t>102030</t>
  </si>
  <si>
    <t>ALICATE PELACABLE 9" PRETUL</t>
  </si>
  <si>
    <t>102031</t>
  </si>
  <si>
    <t>ALICATE PICO LORA 10" THT281006</t>
  </si>
  <si>
    <t>102810</t>
  </si>
  <si>
    <t>ALICATE PRESION CURVO (PERRO) 7"</t>
  </si>
  <si>
    <t>102024</t>
  </si>
  <si>
    <t>ALICATE PRESION PERRO TIPO C MORDAZA FIJA</t>
  </si>
  <si>
    <t>102826</t>
  </si>
  <si>
    <t>ALICATE PUNTAS CURVO 6"</t>
  </si>
  <si>
    <t>ALICATE UNIVERSAL TOTAL 8"</t>
  </si>
  <si>
    <t>102124</t>
  </si>
  <si>
    <t>ALQUITRAN PRESRV/MADERA LISTO PARA USAR LITRO</t>
  </si>
  <si>
    <t>103011</t>
  </si>
  <si>
    <t>AMARRA PLASTICA NYLON BLANCA 04"</t>
  </si>
  <si>
    <t>122001</t>
  </si>
  <si>
    <t>AMARRA PLASTICA NYLON BLANCA 06"</t>
  </si>
  <si>
    <t>122002</t>
  </si>
  <si>
    <t>AMARRA PLASTICA NYLON BLANCA 08"</t>
  </si>
  <si>
    <t>122003</t>
  </si>
  <si>
    <t>AMARRA PLASTICA NYLON BLANCA 10"</t>
  </si>
  <si>
    <t>122005</t>
  </si>
  <si>
    <t>AMARRA PLASTICA NYLON BLANCA 12"</t>
  </si>
  <si>
    <t>122008</t>
  </si>
  <si>
    <t>AMARRA PLASTICA NYLON BLANCA 14"</t>
  </si>
  <si>
    <t>122010</t>
  </si>
  <si>
    <t>AMARRA PLASTICA NYLON BLANCA 15"</t>
  </si>
  <si>
    <t>AMARRA PLASTICA NYLON BLANCA 17"</t>
  </si>
  <si>
    <t>122012</t>
  </si>
  <si>
    <t>AMARRA PLASTICA NYLON BLANCA 18"</t>
  </si>
  <si>
    <t>122007</t>
  </si>
  <si>
    <t>AMARRA PLASTICA NYLON BLANCA 21"</t>
  </si>
  <si>
    <t>122013</t>
  </si>
  <si>
    <t>AMARRA PLASTICA NYLON COLORES EN PAQ</t>
  </si>
  <si>
    <t>122015</t>
  </si>
  <si>
    <t>AMARRA PLASTICA NYLON NEGRA 06"</t>
  </si>
  <si>
    <t>122017</t>
  </si>
  <si>
    <t>AMARRA PLASTICA NYLON NEGRA 08"</t>
  </si>
  <si>
    <t>122018</t>
  </si>
  <si>
    <t>AMARRA PLASTICA NYLON NEGRA 10"</t>
  </si>
  <si>
    <t>122019</t>
  </si>
  <si>
    <t>AMARRA PLASTICA NYLON NEGRA 12"</t>
  </si>
  <si>
    <t>122020</t>
  </si>
  <si>
    <t>AMARRA PLASTICA NYLON NEGRA 14"</t>
  </si>
  <si>
    <t>122022</t>
  </si>
  <si>
    <t>AMARRA PLASTICA NYLON NEGRA 17"</t>
  </si>
  <si>
    <t>122024</t>
  </si>
  <si>
    <t>AMARRA PLASTICA NYLON NEGRA 18"</t>
  </si>
  <si>
    <t>122021</t>
  </si>
  <si>
    <t>AMARRA PLASTICA NYLON NEGRA 21"</t>
  </si>
  <si>
    <t>122026</t>
  </si>
  <si>
    <t>112684</t>
  </si>
  <si>
    <t>ANCLAJE DE 1/2-13 X 3.1/2</t>
  </si>
  <si>
    <t>112579</t>
  </si>
  <si>
    <t>ANCLAJE DE 3/8-16 X 3</t>
  </si>
  <si>
    <t>112541</t>
  </si>
  <si>
    <t>ANCLAJE DE 3/8-16 X 3.3/4</t>
  </si>
  <si>
    <t>112545</t>
  </si>
  <si>
    <t>ANCLAJE DE 3/8-16X2-1/4</t>
  </si>
  <si>
    <t>112002</t>
  </si>
  <si>
    <t>ANCLAJE DE 3/8-16X2-3/4</t>
  </si>
  <si>
    <t>112003</t>
  </si>
  <si>
    <t>ANCLAJE DE 3/8-16X4</t>
  </si>
  <si>
    <t>112234</t>
  </si>
  <si>
    <t>112244</t>
  </si>
  <si>
    <t xml:space="preserve">ANGULAR 1 X 1 X 1/8 X 6MTRS </t>
  </si>
  <si>
    <t>110112</t>
  </si>
  <si>
    <t>ANGULAR 2 X 2 X 1/8 X 6M</t>
  </si>
  <si>
    <t>110832</t>
  </si>
  <si>
    <t>ANGULAR 3/4 X 3/4 X 1/8 X 6M</t>
  </si>
  <si>
    <t>118002</t>
  </si>
  <si>
    <t>ANGULAR STD 1 X 1 X 3.05M</t>
  </si>
  <si>
    <t>118003</t>
  </si>
  <si>
    <t>ANTENA CONEJO C/BASE 2AROS COAXIAL</t>
  </si>
  <si>
    <t>109011</t>
  </si>
  <si>
    <t>ANTEOJO OSCURO PROTECTOR DEWALT</t>
  </si>
  <si>
    <t>117002</t>
  </si>
  <si>
    <t>ANTEOJO PROTECCION OSCURO</t>
  </si>
  <si>
    <t>117001</t>
  </si>
  <si>
    <t>ANTEOJO PROTECCION TRANSPARENTE</t>
  </si>
  <si>
    <t>117003</t>
  </si>
  <si>
    <t>ANTEOJO PROTECTOR AMARILLO GB014-6</t>
  </si>
  <si>
    <t>117004</t>
  </si>
  <si>
    <t>APAGADOR DE PASO Nº182</t>
  </si>
  <si>
    <t>109013</t>
  </si>
  <si>
    <t>APAGADOR DE RIENDA N°452</t>
  </si>
  <si>
    <t>109014</t>
  </si>
  <si>
    <t>APAGADOR DOBLE BLANCO 271W</t>
  </si>
  <si>
    <t>109377</t>
  </si>
  <si>
    <t>APAGADOR DOBLE PLACA BEIGE 1004V</t>
  </si>
  <si>
    <t>109601</t>
  </si>
  <si>
    <t>APAGADOR DOBLE PLACA N°1004 BLANCO</t>
  </si>
  <si>
    <t>109017</t>
  </si>
  <si>
    <t>APAGADOR DOBLE TRY WAY BLANCO 1004BW</t>
  </si>
  <si>
    <t>109019</t>
  </si>
  <si>
    <t>APAGADOR DOMINO DOBLE SENCIA AP5200</t>
  </si>
  <si>
    <t>109020</t>
  </si>
  <si>
    <t>APAGADOR DOMINO SENCILLO SENCIA AP5100</t>
  </si>
  <si>
    <t>109021</t>
  </si>
  <si>
    <t>APAGADOR INDUSTRIAL 15A ON-OFF 4468</t>
  </si>
  <si>
    <t>109023</t>
  </si>
  <si>
    <t>APAGADOR INDUSTRIAL SPST 15A ON-OFF 4447</t>
  </si>
  <si>
    <t>109024</t>
  </si>
  <si>
    <t>APAGADOR MAGIC PASTILLA Nº5001</t>
  </si>
  <si>
    <t>109025</t>
  </si>
  <si>
    <t>109031</t>
  </si>
  <si>
    <t>APAGADOR SENCILLO TRY WAY 1001W</t>
  </si>
  <si>
    <t>109393</t>
  </si>
  <si>
    <t>109032</t>
  </si>
  <si>
    <t>APAGADOR TRIPLE PLATA 1005W</t>
  </si>
  <si>
    <t>109034</t>
  </si>
  <si>
    <t>APAGADOR Y TOMA 15A 125V 274V</t>
  </si>
  <si>
    <t>109654</t>
  </si>
  <si>
    <t>ARANDELA DE COBRE 10 X 16MM</t>
  </si>
  <si>
    <t>ARANDELA DE COBRE 30MM</t>
  </si>
  <si>
    <t>ARANDELA DE COBRE 6 X 10MM</t>
  </si>
  <si>
    <t xml:space="preserve">ARANDELA DE NEOPRENO 1/4 </t>
  </si>
  <si>
    <t>112004</t>
  </si>
  <si>
    <t>ARANDELA PLANA GALV 1</t>
  </si>
  <si>
    <t>112007</t>
  </si>
  <si>
    <t>ARANDELA PLANA GALV 1/2</t>
  </si>
  <si>
    <t>112008</t>
  </si>
  <si>
    <t>ARANDELA PLANA GALV 1/4</t>
  </si>
  <si>
    <t>112011</t>
  </si>
  <si>
    <t>ARANDELA PLANA GALV 1/8</t>
  </si>
  <si>
    <t>112708</t>
  </si>
  <si>
    <t>ARANDELA PLANA GALV 3/16</t>
  </si>
  <si>
    <t>112012</t>
  </si>
  <si>
    <t>ARANDELA PLANA GALV 3/4</t>
  </si>
  <si>
    <t>112015</t>
  </si>
  <si>
    <t>ARANDELA PLANA GALV 7/8</t>
  </si>
  <si>
    <t>112005</t>
  </si>
  <si>
    <t>ARANDELA PLANA GALV 9/16</t>
  </si>
  <si>
    <t>112021</t>
  </si>
  <si>
    <t>ARANDELA PLANA INOX 9/16</t>
  </si>
  <si>
    <t>ARANDELA PLANA METRICA GALV M05</t>
  </si>
  <si>
    <t>112023</t>
  </si>
  <si>
    <t>ARANDELA PLANA METRICA GALV M06</t>
  </si>
  <si>
    <t>112026</t>
  </si>
  <si>
    <t>ARANDELA PLANA METRICA GALV M08</t>
  </si>
  <si>
    <t>112028</t>
  </si>
  <si>
    <t>ARANDELA PLANA METRICA GALV M10</t>
  </si>
  <si>
    <t>112029</t>
  </si>
  <si>
    <t>ARANDELA PLANA METRICA GALV M12</t>
  </si>
  <si>
    <t>112031</t>
  </si>
  <si>
    <t>ARANDELA PLANA METRICA GALV M14</t>
  </si>
  <si>
    <t>112030</t>
  </si>
  <si>
    <t>ARANDELA PLANA METRICA GALV M16</t>
  </si>
  <si>
    <t>112032</t>
  </si>
  <si>
    <t>ARANDELA PRESION GALV 1/2</t>
  </si>
  <si>
    <t>112034</t>
  </si>
  <si>
    <t>ARANDELA PRESION GALV 1/4</t>
  </si>
  <si>
    <t>112036</t>
  </si>
  <si>
    <t>ARANDELA PRESION GALV 3/16</t>
  </si>
  <si>
    <t>112037</t>
  </si>
  <si>
    <t>ARANDELA PRESION GALV 3/4</t>
  </si>
  <si>
    <t>ARANDELA PRESION GALV 3/8</t>
  </si>
  <si>
    <t>112040</t>
  </si>
  <si>
    <t>ARANDELA PRESION GALV 5/16</t>
  </si>
  <si>
    <t>112041</t>
  </si>
  <si>
    <t>ARANDELA PRESION GALV 5/8</t>
  </si>
  <si>
    <t>112043</t>
  </si>
  <si>
    <t>ARANDELA PRESION GALV 7/16</t>
  </si>
  <si>
    <t>112044</t>
  </si>
  <si>
    <t>ARANDELA PRESION GALV 7/8</t>
  </si>
  <si>
    <t>ARANDELA PRESION GALV 9/16</t>
  </si>
  <si>
    <t>112048</t>
  </si>
  <si>
    <t>ARANDELA PRESION METRICA M05</t>
  </si>
  <si>
    <t>112050</t>
  </si>
  <si>
    <t>ARANDELA PRESION METRICA M06</t>
  </si>
  <si>
    <t>112051</t>
  </si>
  <si>
    <t>ARANDELA PRESION METRICA M08</t>
  </si>
  <si>
    <t>112052</t>
  </si>
  <si>
    <t>ARANDELA PRESION METRICA M10</t>
  </si>
  <si>
    <t>112056</t>
  </si>
  <si>
    <t>ARANDELA PRESION METRICA M14</t>
  </si>
  <si>
    <t>ARANDELA PRESION METRICA M16</t>
  </si>
  <si>
    <t>ARCO PARA CALAR ESCOLAR</t>
  </si>
  <si>
    <t>102041</t>
  </si>
  <si>
    <t>ARCO PODAR BELLOTA 4539-24</t>
  </si>
  <si>
    <t>ARGOLLA ACERO SOLDADA 1/2</t>
  </si>
  <si>
    <t xml:space="preserve">ARO REPELLO EMT UL 1 GANG </t>
  </si>
  <si>
    <t>109098</t>
  </si>
  <si>
    <t>ARRANCADOR PARA FLUORESCENTE 20W FS-2</t>
  </si>
  <si>
    <t>109035</t>
  </si>
  <si>
    <t>ARRANCADOR PARA FLUORESCENTE 40W FS-4</t>
  </si>
  <si>
    <t>109036</t>
  </si>
  <si>
    <t>ASIENTO INODORO ECONOMICO BLANCO NORMAL</t>
  </si>
  <si>
    <t>ASIENTO PARA INODORO PLASTICO LISO BLANCO</t>
  </si>
  <si>
    <t>106007</t>
  </si>
  <si>
    <t>ASIENTO PARA INODORO PLASTICO ALARGADO BLANCO</t>
  </si>
  <si>
    <t>106006</t>
  </si>
  <si>
    <t>ASPERSION CON BRAZO GRACIELA 1 VIA 13-024 P8525A</t>
  </si>
  <si>
    <t>123001</t>
  </si>
  <si>
    <t>ASPERSION CON BRAZO GRACIELA 1/2 X 2 P8491</t>
  </si>
  <si>
    <t>123004</t>
  </si>
  <si>
    <t>ASPERSION DE HULE GRACIELA P/CACHERA P3163</t>
  </si>
  <si>
    <t>123003</t>
  </si>
  <si>
    <t>ASPERSION GRACIELA REDONDO 8" FW-D70</t>
  </si>
  <si>
    <t>123002</t>
  </si>
  <si>
    <t>ASPERSOR PLASTICO 3BRAZOS REG-3</t>
  </si>
  <si>
    <t>105008</t>
  </si>
  <si>
    <t>ASPERSOR PLASTICO TRES BRAZOS</t>
  </si>
  <si>
    <t>105000</t>
  </si>
  <si>
    <t>ASPIRADORA YILI 1200W 20LIBRAS</t>
  </si>
  <si>
    <t>ATOMIZADOR MANUAL 2LITROS AZUL P/AGUA DM-AL4002</t>
  </si>
  <si>
    <t>105072</t>
  </si>
  <si>
    <t>105073</t>
  </si>
  <si>
    <t>ATOMIZADOR MANUAL 2LITROS ROJA P/DETERGENTES Y ACIDOS DM-AL4012</t>
  </si>
  <si>
    <t>105071</t>
  </si>
  <si>
    <t>ATOMIZADOR PLASTICO 1/2 LITRO</t>
  </si>
  <si>
    <t>105010</t>
  </si>
  <si>
    <t xml:space="preserve">ATOMIZADOR PLASTICO 1LTRO </t>
  </si>
  <si>
    <t>105063</t>
  </si>
  <si>
    <t>AVELLANADORA 1/2 METAL ALUMINIO MADERA PLASTICO</t>
  </si>
  <si>
    <t>102042</t>
  </si>
  <si>
    <t>AZADA 790GRS S/CABO 7.1/2 **EXENTO**</t>
  </si>
  <si>
    <t xml:space="preserve">BALASTRO ELECTRONICO 2 X 32W T8 120/277V </t>
  </si>
  <si>
    <t>109037</t>
  </si>
  <si>
    <t>BALASTRO ELECTRONICO 2 X 96 T12</t>
  </si>
  <si>
    <t>109046</t>
  </si>
  <si>
    <t>BALASTRO ELECTRONICO 4 X 32W T8 120/277V SYLV</t>
  </si>
  <si>
    <t>109606</t>
  </si>
  <si>
    <t>BALASTRO ELECTRONICO SB EI0-F-239 2X48 T12</t>
  </si>
  <si>
    <t>109039</t>
  </si>
  <si>
    <t>BALASTRO MAGNETICO 1 X 20W ENCENDIDO RAPIDO BLANCO 120V</t>
  </si>
  <si>
    <t>109044</t>
  </si>
  <si>
    <t>BALASTRO MAGNETICO PARA 1 X 40 W FLUORESCENTE</t>
  </si>
  <si>
    <t>109040</t>
  </si>
  <si>
    <t>BALASTRO OSRAM 1 X 20</t>
  </si>
  <si>
    <t>109041</t>
  </si>
  <si>
    <t>BALASTRO OSRAM ELECTRICO QTP 2 X 59W T8</t>
  </si>
  <si>
    <t>109043</t>
  </si>
  <si>
    <t>BALASTRO OSRAM ELECTRONICO 3X32 T8 QTP3X32T8MV</t>
  </si>
  <si>
    <t>109045</t>
  </si>
  <si>
    <t>BALASTRO PARA PLAFON LED 9W/12W MULTIVOLTAJE</t>
  </si>
  <si>
    <t>109567</t>
  </si>
  <si>
    <t>BALDE DE HULE PARA CONSTRUCCION</t>
  </si>
  <si>
    <t>110114</t>
  </si>
  <si>
    <t>BANDEJA NOVA PARA PINTAR PLASTICA ROJA  9"</t>
  </si>
  <si>
    <t>BANDEJA PARA GIPSON PLASTICA 10"</t>
  </si>
  <si>
    <t>118112</t>
  </si>
  <si>
    <t>BANDEJA PARA PINTAR PERFECT PLASTICA R00306</t>
  </si>
  <si>
    <t>BARNIZ EN SPRAY MAPLE ARCE</t>
  </si>
  <si>
    <t>111003</t>
  </si>
  <si>
    <t>BARNIZ EN SPRAY ROBLE CLARO</t>
  </si>
  <si>
    <t>111004</t>
  </si>
  <si>
    <t>BARNIZ TRANSPARENTE MARINO EN 1/4 DE GALON</t>
  </si>
  <si>
    <t>111972</t>
  </si>
  <si>
    <t>BARNIZ UV 3 EN 1 PINO 1/4</t>
  </si>
  <si>
    <t>111012</t>
  </si>
  <si>
    <t>BARRA ROSCADA 1/4 X 36" R/O</t>
  </si>
  <si>
    <t>BARRA ROSCADA R/O 1/2 X 36</t>
  </si>
  <si>
    <t>112458</t>
  </si>
  <si>
    <t>BASE LAMPARA 2 TUBOS LED 18W</t>
  </si>
  <si>
    <t>109785</t>
  </si>
  <si>
    <t>BASE P/BOMBILLO HALOGENO H4 CERAMICA</t>
  </si>
  <si>
    <t>BASE P/PANTALLA TV 14"/32" MOVIL 15GR 30KG</t>
  </si>
  <si>
    <t>113437</t>
  </si>
  <si>
    <t>BASE PARA BOMBILLO 1CONT PLASTICA</t>
  </si>
  <si>
    <t>505004</t>
  </si>
  <si>
    <t>BASE PARA BOMBILLO 2CONT PLASTICA</t>
  </si>
  <si>
    <t>505005</t>
  </si>
  <si>
    <t>BASE PARA BOMBILLO TODO VIDRIO MED 158 C/CABLE 2 GUIAS</t>
  </si>
  <si>
    <t>BASE PARA BOMBILLO TODO VIDRIO T20 1CONT C/CABLE HULE</t>
  </si>
  <si>
    <t>BASE PARA BOMBILLO TODO VIDRIO T20 2CONT C/CABLE HULE</t>
  </si>
  <si>
    <t>BASE PARA FOTOCELDA C/SOPORTE 6889</t>
  </si>
  <si>
    <t>109049</t>
  </si>
  <si>
    <t>BASE PARA TUBO FLUORESCENTE RS N°2509</t>
  </si>
  <si>
    <t>109050</t>
  </si>
  <si>
    <t>BASE PARA TUBO FLUORESCENTE RS- Nº924</t>
  </si>
  <si>
    <t>109051</t>
  </si>
  <si>
    <t>BASE TRIPLE PARA SOCKET METAL Y-3</t>
  </si>
  <si>
    <t>109053</t>
  </si>
  <si>
    <t>BASE TV P/PANTALLA LCD 14/40" MOVIL 2BRAZOS MONTAJE GIR 25KG</t>
  </si>
  <si>
    <t>113350</t>
  </si>
  <si>
    <t>BATERIA ALCALINA TIPO D EN BLISTER</t>
  </si>
  <si>
    <t>124015</t>
  </si>
  <si>
    <t>BATERIA CARBON TIPO C 1.5V R14P UM</t>
  </si>
  <si>
    <t>124012</t>
  </si>
  <si>
    <t>BATERIA CUADRADA 9V ALKALINA</t>
  </si>
  <si>
    <t>124001</t>
  </si>
  <si>
    <t>BATERIA P/CONTROL DE ALARMA 12V A23</t>
  </si>
  <si>
    <t>124011</t>
  </si>
  <si>
    <t>124002</t>
  </si>
  <si>
    <t>BATERIA PARA CONTROL DE ALARMA 12V A27</t>
  </si>
  <si>
    <t>BATERIA PARA TELEFONO PANASONIC 2AAA 2.4V 800MAH C/CABLE</t>
  </si>
  <si>
    <t>124003</t>
  </si>
  <si>
    <t>BATERIA PASTILLA 1.5V ALKALINA A76 LR44 AG13</t>
  </si>
  <si>
    <t>BATERIA PASTILLA 1.5V ALKALINA LR1130</t>
  </si>
  <si>
    <t>124022</t>
  </si>
  <si>
    <t>BATERIA PASTILLA 1.5V PARA RELOJ 377 SR626</t>
  </si>
  <si>
    <t>124023</t>
  </si>
  <si>
    <t>124006</t>
  </si>
  <si>
    <t>BATERIA PASTILLA 3V LITHIUM CR2016 1091125</t>
  </si>
  <si>
    <t>124005</t>
  </si>
  <si>
    <t>BATERIA PASTILLA 3V LITHIUM CR2025</t>
  </si>
  <si>
    <t>BATERIA PASTILLA 3V MICRO LITHIUM 2012</t>
  </si>
  <si>
    <t>124010</t>
  </si>
  <si>
    <t>BATERIA RAYOVAC ALCALINA AA-BL 2UND</t>
  </si>
  <si>
    <t>124013</t>
  </si>
  <si>
    <t>BATERIA RAYOVAC ALCALINA AA-BL 6UND</t>
  </si>
  <si>
    <t>BATERIA RAYOVAC TIPO PASTILLA CR1620</t>
  </si>
  <si>
    <t>124009</t>
  </si>
  <si>
    <t>BENJAMIN CON CADENA BEIJE</t>
  </si>
  <si>
    <t>BISAGRA 2ALETAS GROSSO 2 A 10 9,5X2,5X3/16</t>
  </si>
  <si>
    <t>113031</t>
  </si>
  <si>
    <t>BISAGRA DORADA 3.1/2 X 3.1/2 F19B35</t>
  </si>
  <si>
    <t>113013</t>
  </si>
  <si>
    <t>BISAGRA INDUMA DE PISTON 3 CUERPO 3/8</t>
  </si>
  <si>
    <t>113117</t>
  </si>
  <si>
    <t>BISAGRA INDUMA DE PISTON 3/4 X 3.1/2 PAR</t>
  </si>
  <si>
    <t>113118</t>
  </si>
  <si>
    <t>BISAGRA INDUMA DORADA C/TORNILLO 02"</t>
  </si>
  <si>
    <t>113415</t>
  </si>
  <si>
    <t>BISAGRA INDUMA DORADA C/TORNILLO 03 X 03</t>
  </si>
  <si>
    <t>113710</t>
  </si>
  <si>
    <t>BISAGRA INDUMA DORADA C/TORNILLO 03"</t>
  </si>
  <si>
    <t>BISAGRA INDUMA DORADA C/TORNILLO 1,1/2"</t>
  </si>
  <si>
    <t>113410</t>
  </si>
  <si>
    <t>BISAGRA INDUMA DORADA C/TORNILLO 2,1/2"</t>
  </si>
  <si>
    <t>113023</t>
  </si>
  <si>
    <t>BISAGRA INDUMA DORADA C/TORNILLO 3/4</t>
  </si>
  <si>
    <t>113021</t>
  </si>
  <si>
    <t>BISAGRA INDUMA DORADA C/TORNILLO 4 X 4</t>
  </si>
  <si>
    <t>113022</t>
  </si>
  <si>
    <t>BISAGRA INDUMA DORADA C/TORNILLO2,1/2 X 2,1/2"</t>
  </si>
  <si>
    <t>113020</t>
  </si>
  <si>
    <t>BISAGRA INVISIBLE CON PISTON PAR 1/2 X 2</t>
  </si>
  <si>
    <t>113024</t>
  </si>
  <si>
    <t>BISAGRA INVISIBLE EN BLISTER CROWNMAN 45G</t>
  </si>
  <si>
    <t>113034</t>
  </si>
  <si>
    <t>BISAGRA INVISIBLE FGV N°2 GRANDE PARA CODO 0</t>
  </si>
  <si>
    <t>113026</t>
  </si>
  <si>
    <t>BISAGRA INVISIBLE FGV N°2 GRANDE PARA CODO 8</t>
  </si>
  <si>
    <t>113025</t>
  </si>
  <si>
    <t>BISAGRA INVISIBLE FGV Nº1 PEQUEÑA PAR CODO 0</t>
  </si>
  <si>
    <t>113120</t>
  </si>
  <si>
    <t>BISAGRA INVISIBLE FGV Nº1 PEQUEÑA PAR CODO 8</t>
  </si>
  <si>
    <t>113125</t>
  </si>
  <si>
    <t>BISAGRA MARIPOSA BRONCE PAR</t>
  </si>
  <si>
    <t>113027</t>
  </si>
  <si>
    <t xml:space="preserve">BISAGRA MARIPOSA COBRE PAR </t>
  </si>
  <si>
    <t>113059</t>
  </si>
  <si>
    <t>BISAGRA PLATINA PARA SOLDAR 4 X 3.3/4 EN PAR</t>
  </si>
  <si>
    <t>113032</t>
  </si>
  <si>
    <t>BISAGRA PLATINA SOLDADA 2 X 3/16</t>
  </si>
  <si>
    <t>113540</t>
  </si>
  <si>
    <t>BLOQUEADOR DE MANCHAS STAIN KILLER DE LANCO</t>
  </si>
  <si>
    <t>BOCINA DISCO SENCILLO BOSCH 12V 124309</t>
  </si>
  <si>
    <t>BOLSA P/BASURA SUPER JARDIN PAQ 5 UND</t>
  </si>
  <si>
    <t>121004</t>
  </si>
  <si>
    <t>BOLSA PARA BASURA ZESTA JARDIN 85 X 1.2 24/5UND</t>
  </si>
  <si>
    <t>121110</t>
  </si>
  <si>
    <t>BOMBA FUMIGADORA JARDINERA 2LTS</t>
  </si>
  <si>
    <t>105077</t>
  </si>
  <si>
    <t xml:space="preserve">BOMBILLO 1034-24V 2CONT GRAN 12LED BLANCO </t>
  </si>
  <si>
    <t>BOMBILLO 1034-24V 2CONTACTOS</t>
  </si>
  <si>
    <t xml:space="preserve">BOMBILLO 1034-24V 2CONTACTOS </t>
  </si>
  <si>
    <t xml:space="preserve">BOMBILLO 1073-12V 1CONT GRAN BLANCO </t>
  </si>
  <si>
    <t>BOMBILLO 1073-12V 21W AMBAR FLOSSER</t>
  </si>
  <si>
    <t>BOMBILLO 1073-24V 1CONTACTO</t>
  </si>
  <si>
    <t>BOMBILLO 1141-12V 1CONT GRANDE AMBAR FLASH</t>
  </si>
  <si>
    <t>BOMBILLO 12V 1,2W TODO VIDRIO MINI GRANO DE ARROZ</t>
  </si>
  <si>
    <t>BOMBILLO 12V 1CONT TODO VIDRIO GRANDE T20</t>
  </si>
  <si>
    <t>BOMBILLO 12V 1CONTACTO 12V P27W 27W G25.5 BASE PLASTICA</t>
  </si>
  <si>
    <t>505001</t>
  </si>
  <si>
    <t>BOMBILLO 12V 21W 1CONTACTO 21W BA15S 86276Z</t>
  </si>
  <si>
    <t>BOMBILLO 12V 27 2CONTACTOS AMBAR C/BASE</t>
  </si>
  <si>
    <t>505012</t>
  </si>
  <si>
    <t>BOMBILLO 12V 2CONT GRAN DOBLE FILAMENTO FLOSSER</t>
  </si>
  <si>
    <t>BOMBILLO 12V 2CONTACTO 27/7W P27/7W G25.5 BASE PLASTICA</t>
  </si>
  <si>
    <t>505002</t>
  </si>
  <si>
    <t>BOMBILLO 12V 35/35W MOTO BA20D</t>
  </si>
  <si>
    <t>BOMBILLO 12V 3W T10 AMBAR</t>
  </si>
  <si>
    <t>BOMBILLO 12V DOBLE FIL. 21/5W TODO VIDRIO GRAND T20 FLOSSER</t>
  </si>
  <si>
    <t>BOMBILLO 12V GRAN 1CONT 12LED ROJO</t>
  </si>
  <si>
    <t>BOMBILLO 12V GRAN 2CONT 12LED AZUL BLISTER</t>
  </si>
  <si>
    <t>BOMBILLO 12V MEDIANO 1CONT CHINO AZUL</t>
  </si>
  <si>
    <t>BOMBILLO 12V MEDIANO 2CONT 2FILAMENTOS</t>
  </si>
  <si>
    <t>BOMBILLO 12V T/VIDRIO GRAN 1CONT B/PLASTICA 3156</t>
  </si>
  <si>
    <t>BOMBILLO 12V T/VIDRIO GRAN 2CONT B/PLASTICA 3157</t>
  </si>
  <si>
    <t>BOMBILLO 12V T/VIDRIO PEQ 1LED BLANCO T5 BLISTER 2UN 8104</t>
  </si>
  <si>
    <t>BOMBILLO 12V TODO VIDRIO T15 P/TERCERA LUZ FLOSSER</t>
  </si>
  <si>
    <t>BOMBILLO 24V MED 2CONT 9LED BLANCO BLISTER</t>
  </si>
  <si>
    <t>BOMBILLO 53 12V 1CONTACTO 4W BA9S FLOSSER</t>
  </si>
  <si>
    <t>BOMBILLO A60 4W LED FILAMENTO ROSADO</t>
  </si>
  <si>
    <t>125046</t>
  </si>
  <si>
    <t>BOMBILLO AHORRO NARE 2U 13W 120V E27 8000HRS**EXENTO</t>
  </si>
  <si>
    <t>BOMBILLO AHORRO PAR 38 23W LUZ DIA 10.000HRS **EXENTO**</t>
  </si>
  <si>
    <t>125043</t>
  </si>
  <si>
    <t>BOMBILLO BULBO HALOGENO 100W 12, 78MM ***EXENTO**</t>
  </si>
  <si>
    <t>125021</t>
  </si>
  <si>
    <t>BOMBILLO BULBO HALOGENO GX53 MR 50W-120V</t>
  </si>
  <si>
    <t>125028</t>
  </si>
  <si>
    <t>BOMBILLO BULBO HALOGENO MR16 50W12V GY5.3</t>
  </si>
  <si>
    <t>125029</t>
  </si>
  <si>
    <t>BOMBILLO CORRIENTE 25W SYLVANIA **EXENTO</t>
  </si>
  <si>
    <t>125057</t>
  </si>
  <si>
    <t>BOMBILLO FLOSSER 12V 3W</t>
  </si>
  <si>
    <t>BOMBILLO FLOSSER 12V 6671 P21/5W</t>
  </si>
  <si>
    <t>BOMBILLO FULGORE AHORRO ESPIRAL LUZ DIA 11W **EXENTO**</t>
  </si>
  <si>
    <t>125089</t>
  </si>
  <si>
    <t>BOMBILLO FULGORE AHORRO ESPIRAL LUZ DIA 25W</t>
  </si>
  <si>
    <t>125087</t>
  </si>
  <si>
    <t>BOMBILLO FULGORE AHORRO MINI ESPIRAL LUZ DIA 9W T2 **EXENTO**</t>
  </si>
  <si>
    <t>125088</t>
  </si>
  <si>
    <t>BOMBILLO FULGORE LED 5W LUZ DIA BASE E27</t>
  </si>
  <si>
    <t>125005</t>
  </si>
  <si>
    <t>BOMBILLO HALOGENO 12V 35/35W MOTO BA20D</t>
  </si>
  <si>
    <t>505010</t>
  </si>
  <si>
    <t>BOMBILLO HALOGENO 12V H11 55W 9845</t>
  </si>
  <si>
    <t>505011</t>
  </si>
  <si>
    <t>BOMBILLO HALOGENO 12V H3 100W AMARILLO BLISTER</t>
  </si>
  <si>
    <t>BOMBILLO HALOGENO 9004 HB1 P29T 12V 65/45W</t>
  </si>
  <si>
    <t xml:space="preserve">BOMBILLO HALOGENO 9007 12V HB5 PX29T 65/55W KLAXCAR  </t>
  </si>
  <si>
    <t>BOMBILLO HALOGENO 9007 HB5 12V 100/80W P29T</t>
  </si>
  <si>
    <t>505003</t>
  </si>
  <si>
    <t>BOMBILLO HALOGENO H3 12V 100W PK22S 86204</t>
  </si>
  <si>
    <t>BOMBILLO HALOGENO H4 12V 100/90W 3PINES</t>
  </si>
  <si>
    <t>BOMBILLO HALOGENO H4 12V 60/55W 3PINES</t>
  </si>
  <si>
    <t>BOMBILLO HALOGENO H4 PX43T 12V 35/35W P/MOTO 86575Z</t>
  </si>
  <si>
    <t>505006</t>
  </si>
  <si>
    <t>BOMBILLO HS LUZ PRINCIPAL 126 45/40W P/MOTO</t>
  </si>
  <si>
    <t>BOMBILLO LED ECO A60 7W 510LM 6500K 120/240 LUZ DIA 27029-36</t>
  </si>
  <si>
    <t>125049</t>
  </si>
  <si>
    <t>BOMBILLO LED ECO A60 7W 510LM 6500K 120/240 LUZ DIA 27031-36</t>
  </si>
  <si>
    <t>125085</t>
  </si>
  <si>
    <t>BOMBILLO LED ECO A65 12W 910LM 2700K 120/240 LUZ CALIDA</t>
  </si>
  <si>
    <t>125090</t>
  </si>
  <si>
    <t>BOMBILLO LED ECO GU10 6W 470LM 3000K 120/240V LUZ CALIDA</t>
  </si>
  <si>
    <t>125044</t>
  </si>
  <si>
    <t>BOMBILLO LED FILAMENTO BICOLOR 4W LUZ CALIDA</t>
  </si>
  <si>
    <t>125024</t>
  </si>
  <si>
    <t>BOMBILLO LED ILUKON A19 12W-6000K</t>
  </si>
  <si>
    <t>125100</t>
  </si>
  <si>
    <t>BOMBILLO LED ST64 4 FILAMENTOS LUZ CALIDA VINTAGE</t>
  </si>
  <si>
    <t>125034</t>
  </si>
  <si>
    <t>BOMBILLO MOTO HS1 12V 35/35W 86535Z</t>
  </si>
  <si>
    <t>505535</t>
  </si>
  <si>
    <t>BOMBILLO MR16 ECO LED 3.5W LUZ DIA 6500K G5.3</t>
  </si>
  <si>
    <t>BOMBILLO OSRAM REFRI-HORNO 30W 120V INCANDE 145839**EXENTO**</t>
  </si>
  <si>
    <t>125052</t>
  </si>
  <si>
    <t>BOMBILLO PARA REFRIGERADORA CLARO E14-15W</t>
  </si>
  <si>
    <t>125054</t>
  </si>
  <si>
    <t>BOMBILLO PARA TECHO 24V 10W GRANDE FLOSSER</t>
  </si>
  <si>
    <t>BOMBILLO PARA TECHO 24V 5W MEDIANO FLOSSER</t>
  </si>
  <si>
    <t>BOMBILLO PARA VELADORA 7.5W E12</t>
  </si>
  <si>
    <t>125053</t>
  </si>
  <si>
    <t>BOMBILLO SILVIN 12V HALOGENO 9004 65/45W TAIWAN</t>
  </si>
  <si>
    <t>BOMBILLO SYLTECH LED ECO GU2.3 MR16 5.2W 365LM 6500K 120/240V</t>
  </si>
  <si>
    <t>BOMBILLO SYLVANIA MERCURIO H33 400CL 400W E40 P69449-20</t>
  </si>
  <si>
    <t>125031</t>
  </si>
  <si>
    <t>BOMBILLO TIPO VELA 40W E14 ***EXENTO**</t>
  </si>
  <si>
    <t>BOMBILLO TIPO VELA 40W E26 CLARO</t>
  </si>
  <si>
    <t>125084</t>
  </si>
  <si>
    <t>BOMBILLO VARIOS COLORES CORONA INTERMITENTE 7.5W</t>
  </si>
  <si>
    <t>125081</t>
  </si>
  <si>
    <t>BONDEX STANDARD CERAMICA 25KG</t>
  </si>
  <si>
    <t>114003</t>
  </si>
  <si>
    <t>BOOSTER TV 2VIAS AMPLIFICADOR CATV 20DB</t>
  </si>
  <si>
    <t>126001</t>
  </si>
  <si>
    <t>BOQUILLA PARA ENGRASADORA</t>
  </si>
  <si>
    <t xml:space="preserve">BOQUILLA PVC COLONIAL RECTANGULAR P/CANOA </t>
  </si>
  <si>
    <t>BOTA ALTA NEGRA Nº40</t>
  </si>
  <si>
    <t>117000</t>
  </si>
  <si>
    <t>BOTA ALTA NEGRA Nº41</t>
  </si>
  <si>
    <t>117041</t>
  </si>
  <si>
    <t>BOTA ALTA NEGRA Nº42</t>
  </si>
  <si>
    <t>117042</t>
  </si>
  <si>
    <t>BOTA ALTA NEGRA Nº43</t>
  </si>
  <si>
    <t>117045</t>
  </si>
  <si>
    <t>BOTA SUPER ALTA NEGRA Nº44</t>
  </si>
  <si>
    <t>117053</t>
  </si>
  <si>
    <t>BOTAGUA 18" X 1.83MTRS CALIBRE Nº28</t>
  </si>
  <si>
    <t>110109</t>
  </si>
  <si>
    <t>BOTAGUA CALIBRE 28 DE 12" X 1.83MTRS</t>
  </si>
  <si>
    <t>110008</t>
  </si>
  <si>
    <t>BOTAGUA CALIBRE 28 DE 9" X 1.83MTRS</t>
  </si>
  <si>
    <t>110100</t>
  </si>
  <si>
    <t>BOTON DE TIEMBRE P/INTERPERIE IP45</t>
  </si>
  <si>
    <t>109782</t>
  </si>
  <si>
    <t>BOTON PARA TIMBRE PARCHE 10152</t>
  </si>
  <si>
    <t>BOTON TIMBRE 1002W</t>
  </si>
  <si>
    <t>BOTON TIMBRE DOMINO SENCIA 10A AP1102</t>
  </si>
  <si>
    <t>109438</t>
  </si>
  <si>
    <t>BOTON TIMBRE MAGIC 5005</t>
  </si>
  <si>
    <t>109056</t>
  </si>
  <si>
    <t>BOTON TIMBRE PARCHE 126</t>
  </si>
  <si>
    <t>109057</t>
  </si>
  <si>
    <t>BOYA PLASTICA 1/4 X 6 9716</t>
  </si>
  <si>
    <t>106009</t>
  </si>
  <si>
    <t>BOYA PLASTICA PARA INODORO 4" 9714</t>
  </si>
  <si>
    <t>106011</t>
  </si>
  <si>
    <t>BRAZO PARA ASPERSION DE 12" GRACIELA</t>
  </si>
  <si>
    <t>123542</t>
  </si>
  <si>
    <t>BRAZO PARA DUCHA BLANCO PLASTICO</t>
  </si>
  <si>
    <t>123007</t>
  </si>
  <si>
    <t>BRAZO PARA DUCHA PLASTICO C/FLANGER 1/2 A 45º</t>
  </si>
  <si>
    <t>123006</t>
  </si>
  <si>
    <t>BREAKER 1POLO 1 X 15AMP CH</t>
  </si>
  <si>
    <t>109058</t>
  </si>
  <si>
    <t>BREAKER 1POLO 1 X 30AMP CH</t>
  </si>
  <si>
    <t>109060</t>
  </si>
  <si>
    <t>BREAKER 1POLO X 50AMP CH</t>
  </si>
  <si>
    <t>109070</t>
  </si>
  <si>
    <t>BREAKER 1POLOS X 40AMP EATON</t>
  </si>
  <si>
    <t>109063</t>
  </si>
  <si>
    <t>BREAKER 2POLOS 2 X 15AMP CH</t>
  </si>
  <si>
    <t>109067</t>
  </si>
  <si>
    <t>BREAKER 2POLOS X 60AMP CH</t>
  </si>
  <si>
    <t>109516</t>
  </si>
  <si>
    <t>BREAKER BTDIN 1 POLO 30A-32A 1 FN81CE32</t>
  </si>
  <si>
    <t>109064</t>
  </si>
  <si>
    <t>BREAKER DE PARCHE 1 X 50A P/DUCHA</t>
  </si>
  <si>
    <t>109323</t>
  </si>
  <si>
    <t>BREAKER EATON CHNT2020 20AMP 2POLOS</t>
  </si>
  <si>
    <t>109550</t>
  </si>
  <si>
    <t>BREAKER P/EMPOTRAR 1 X 15AMP</t>
  </si>
  <si>
    <t>109538</t>
  </si>
  <si>
    <t>BREAKER P/EMPOTRAR 1 X 40AMP</t>
  </si>
  <si>
    <t>109061</t>
  </si>
  <si>
    <t>BREAKER P/EMPOTRAR 1 X 60AMP</t>
  </si>
  <si>
    <t>109525</t>
  </si>
  <si>
    <t>BREAKER STDIN 1 POLO 63A 120/240 FN81CE63</t>
  </si>
  <si>
    <t>109071</t>
  </si>
  <si>
    <t>BRICROMATO DE POTASIO 150GR</t>
  </si>
  <si>
    <t>103012</t>
  </si>
  <si>
    <t>BRIDA PARA INODORO 4" CORTA PB-205</t>
  </si>
  <si>
    <t>106012</t>
  </si>
  <si>
    <t>BRIDA PARA INODORO 4" LARGA PB-300</t>
  </si>
  <si>
    <t>106121</t>
  </si>
  <si>
    <t>BROCA BARRENA P/PORCELANATO DE 1/4 DW5572</t>
  </si>
  <si>
    <t>127018</t>
  </si>
  <si>
    <t>127080</t>
  </si>
  <si>
    <t>127217</t>
  </si>
  <si>
    <t>BROCA P/METAL 1/16 COBALTO</t>
  </si>
  <si>
    <t>127075</t>
  </si>
  <si>
    <t>BROCA P/METAL 1/16 MAKITA</t>
  </si>
  <si>
    <t>127001</t>
  </si>
  <si>
    <t>BROCA P/METAL 1/2 CHAMPION</t>
  </si>
  <si>
    <t>127005</t>
  </si>
  <si>
    <t>BROCA P/METAL 1/4 X 3.1/8 IRVIN</t>
  </si>
  <si>
    <t>BROCA P/METAL 1/8 CHAMPION</t>
  </si>
  <si>
    <t>127008</t>
  </si>
  <si>
    <t>BROCA P/METAL 11/32 COBALTO</t>
  </si>
  <si>
    <t>127009</t>
  </si>
  <si>
    <t>127054</t>
  </si>
  <si>
    <t>BROCA P/METAL 11/64 PLATINUN CHAMPION</t>
  </si>
  <si>
    <t>BROCA P/METAL 13/64 X 3.5/8</t>
  </si>
  <si>
    <t>127012</t>
  </si>
  <si>
    <t>BROCA P/METAL 15/32 COBALTO</t>
  </si>
  <si>
    <t>127013</t>
  </si>
  <si>
    <t>BROCA P/METAL 17/64 X 4.1/8</t>
  </si>
  <si>
    <t>127015</t>
  </si>
  <si>
    <t>BROCA P/METAL 19/64 COBALTO</t>
  </si>
  <si>
    <t>127017</t>
  </si>
  <si>
    <t xml:space="preserve">BROCA P/METAL 27/64 X 5,3/8 TRIUMPH </t>
  </si>
  <si>
    <t>127026</t>
  </si>
  <si>
    <t>BROCA P/METAL 29/64 COBALTO</t>
  </si>
  <si>
    <t>127027</t>
  </si>
  <si>
    <t>BROCA P/METAL 3/16 X 6 CHAMPION</t>
  </si>
  <si>
    <t>127028</t>
  </si>
  <si>
    <t>BROCA P/METAL 3/32 X 2.1/4 MAKITA</t>
  </si>
  <si>
    <t>127195</t>
  </si>
  <si>
    <t>BROCA P/METAL 3/4 COBALTO ESPIGA 1/2</t>
  </si>
  <si>
    <t>127003</t>
  </si>
  <si>
    <t xml:space="preserve">BROCA P/METAL 3/64 JOBBER </t>
  </si>
  <si>
    <t>127199</t>
  </si>
  <si>
    <t>BROCA P/METAL 3/8 CHAMPION</t>
  </si>
  <si>
    <t>127094</t>
  </si>
  <si>
    <t>BROCA P/METAL 3/8 X 12 COBALTO</t>
  </si>
  <si>
    <t>127032</t>
  </si>
  <si>
    <t>BROCA P/METAL 3/8 X 3.1/8 IRVIN</t>
  </si>
  <si>
    <t>127031</t>
  </si>
  <si>
    <t>BROCA P/METAL 5/32  MAKITA</t>
  </si>
  <si>
    <t>127036</t>
  </si>
  <si>
    <t>BROCA P/METAL 5/32 X 3.1/8 IRVIN</t>
  </si>
  <si>
    <t>127040</t>
  </si>
  <si>
    <t>BROCA P/METAL 5/64 COBALTO</t>
  </si>
  <si>
    <t>127068</t>
  </si>
  <si>
    <t>BROCA P/METAL 5/64 X 2 MAKITA</t>
  </si>
  <si>
    <t>127035</t>
  </si>
  <si>
    <t>BROCA P/METAL 7/16 COBALTO</t>
  </si>
  <si>
    <t>127038</t>
  </si>
  <si>
    <t>BROCA P/METAL 7/32 COBALTO</t>
  </si>
  <si>
    <t>127030</t>
  </si>
  <si>
    <t>BROCA P/METAL 7/32 DEWALT</t>
  </si>
  <si>
    <t>127042</t>
  </si>
  <si>
    <t>BROCA P/METAL 7/32 X 3.3/4</t>
  </si>
  <si>
    <t>127037</t>
  </si>
  <si>
    <t>BROCA P/METAL 7/64  X 2.5/8</t>
  </si>
  <si>
    <t>127044</t>
  </si>
  <si>
    <t>BROCA P/METAL 9/32 COBALTO</t>
  </si>
  <si>
    <t>127047</t>
  </si>
  <si>
    <t>BROCA P/METAL 9/32 DEWALT</t>
  </si>
  <si>
    <t>127048</t>
  </si>
  <si>
    <t>BROCA P/METAL 9/64 CHAMPION</t>
  </si>
  <si>
    <t>127055</t>
  </si>
  <si>
    <t>BROCA PALETA 1 X 9</t>
  </si>
  <si>
    <t>BROCA PALETA 1.1/2 X 6</t>
  </si>
  <si>
    <t>127058</t>
  </si>
  <si>
    <t>BROCA PALETA 1.1/8 X 8</t>
  </si>
  <si>
    <t>BROCA PALETA 1.3/8 X 6</t>
  </si>
  <si>
    <t>127202</t>
  </si>
  <si>
    <t>BROCA PALETA 1/2 X 6" MAKITA</t>
  </si>
  <si>
    <t>127061</t>
  </si>
  <si>
    <t>BROCA PALETA 1/4 X 7</t>
  </si>
  <si>
    <t>BROCA PALETA 3/4 X 6</t>
  </si>
  <si>
    <t>BROCA PALETA 5/8 X 6" MAKITA</t>
  </si>
  <si>
    <t>127063</t>
  </si>
  <si>
    <t>BROCA PALETA 7/8 X 6 MAKITA</t>
  </si>
  <si>
    <t>127064</t>
  </si>
  <si>
    <t>BROCA PALETA 9/16 TOOLCRAFT</t>
  </si>
  <si>
    <t>127065</t>
  </si>
  <si>
    <t>BROCA PARA BISAGRA INVISIBLE 35MM</t>
  </si>
  <si>
    <t>127097</t>
  </si>
  <si>
    <t>BROCA PARA CONCRETO 1/2</t>
  </si>
  <si>
    <t>127066</t>
  </si>
  <si>
    <t>BROCA PARA CONCRETO 1/2 X 6" MAKITA</t>
  </si>
  <si>
    <t>127095</t>
  </si>
  <si>
    <t>BROCA PARA CONCRETO 1/2X4X6 R/C DW5437Y</t>
  </si>
  <si>
    <t>116060</t>
  </si>
  <si>
    <t>BROCA PARA CONCRETO 1/4 X 12" SURTEK</t>
  </si>
  <si>
    <t>127077</t>
  </si>
  <si>
    <t>BROCA PARA CONCRETO 1/4 X 4</t>
  </si>
  <si>
    <t>127071</t>
  </si>
  <si>
    <t>BROCA PARA CONCRETO 1/4 X 6 DW540635</t>
  </si>
  <si>
    <t>127072</t>
  </si>
  <si>
    <t>BROCA PARA CONCRETO 1/4 X 6.1/2 PERCU DW5418</t>
  </si>
  <si>
    <t>127073</t>
  </si>
  <si>
    <t>BROCA PARA CONCRETO 1/4X2X4 PERC DW5224Y</t>
  </si>
  <si>
    <t>127188</t>
  </si>
  <si>
    <t>BROCA PARA CONCRETO 1/8 ALEMANA</t>
  </si>
  <si>
    <t>127216</t>
  </si>
  <si>
    <t>BROCA PARA CONCRETO 1/8 X 3 PESADA</t>
  </si>
  <si>
    <t>127078</t>
  </si>
  <si>
    <t>BROCA PARA CONCRETO 3/16 X 4</t>
  </si>
  <si>
    <t>BROCA PARA CONCRETO 3/4 X 6 HORSE</t>
  </si>
  <si>
    <t>127081</t>
  </si>
  <si>
    <t>BROCA PARA CONCRETO 3/8 X 12" SURTEK</t>
  </si>
  <si>
    <t>127083</t>
  </si>
  <si>
    <t>BROCA PARA CONCRETO 3/8 X 6</t>
  </si>
  <si>
    <t>127082</t>
  </si>
  <si>
    <t>BROCA PARA CONCRETO 5/16 X 12" SURTEK</t>
  </si>
  <si>
    <t>127088</t>
  </si>
  <si>
    <t>BROCA PARA CONCRETO 5/16 X 6</t>
  </si>
  <si>
    <t>127089</t>
  </si>
  <si>
    <t>BROCA PARA CONCRETO 5/16 X 6 MAKITA</t>
  </si>
  <si>
    <t>127190</t>
  </si>
  <si>
    <t>BROCA PARA CONCRETO 5/32 X 3</t>
  </si>
  <si>
    <t>127090</t>
  </si>
  <si>
    <t>BROCA PARA CONCRETO 7/32 X 6 MAKITA</t>
  </si>
  <si>
    <t>BROCA PARA VIDRIO 3/16 X 2.1/2</t>
  </si>
  <si>
    <t>127206</t>
  </si>
  <si>
    <t xml:space="preserve">BROCA SIERRA B1-METAL 1 </t>
  </si>
  <si>
    <t>127098</t>
  </si>
  <si>
    <t>BROCA SIERRA B1-METAL 1.1/2 120741</t>
  </si>
  <si>
    <t>127100</t>
  </si>
  <si>
    <t>BROCA SIERRA B1-METAL 1.1/4 120739</t>
  </si>
  <si>
    <t>127101</t>
  </si>
  <si>
    <t>BROCA SIERRA B1-METAL 1.1/8</t>
  </si>
  <si>
    <t>BROCA SIERRA B1-METAL 1.1/8 120739</t>
  </si>
  <si>
    <t>127103</t>
  </si>
  <si>
    <t>BROCA SIERRA B1-METAL 1.11/16</t>
  </si>
  <si>
    <t>127181</t>
  </si>
  <si>
    <t>BROCA SIERRA B1-METAL 1.3/16 120738</t>
  </si>
  <si>
    <t>127102</t>
  </si>
  <si>
    <t>BROCA SIERRA B1-METAL 1.3/4</t>
  </si>
  <si>
    <t>127646</t>
  </si>
  <si>
    <t>BROCA SIERRA B1-METAL 1.5/8</t>
  </si>
  <si>
    <t>127180</t>
  </si>
  <si>
    <t>BROCA SIERRA B1-METAL 1.716</t>
  </si>
  <si>
    <t>127179</t>
  </si>
  <si>
    <t>BROCA SIERRA B1-METAL 13/16</t>
  </si>
  <si>
    <t>127178</t>
  </si>
  <si>
    <t>BROCA SIERRA B1-METAL 2.1/2</t>
  </si>
  <si>
    <t>127106</t>
  </si>
  <si>
    <t>BROCA SIERRA B1-METAL 2.1/8</t>
  </si>
  <si>
    <t>BROCA SIERRA B1-METAL 2.3/4</t>
  </si>
  <si>
    <t>BROCA SIERRA B1-METAL 2.3/8</t>
  </si>
  <si>
    <t>127109</t>
  </si>
  <si>
    <t>BROCA SIERRA B1-METAL 2.5/16</t>
  </si>
  <si>
    <t>127182</t>
  </si>
  <si>
    <t>BROCA SIERRA B1-METAL 3.1/2</t>
  </si>
  <si>
    <t>127185</t>
  </si>
  <si>
    <t>BROCA SIERRA B1-METAL 3/4</t>
  </si>
  <si>
    <t>BROCA SIERRA B1-METAL 4</t>
  </si>
  <si>
    <t>127186</t>
  </si>
  <si>
    <t>BROCA SIERRA B1-METAL 5/8</t>
  </si>
  <si>
    <t>127165</t>
  </si>
  <si>
    <t>BROCA SIERRA BI-METAL 1.3/8 120740</t>
  </si>
  <si>
    <t>127104</t>
  </si>
  <si>
    <t>BROCA SIERRA BI-METAL 1.9/16 120742</t>
  </si>
  <si>
    <t>127645</t>
  </si>
  <si>
    <t>BROCA SIERRA BI-METAL 2"</t>
  </si>
  <si>
    <t>127105</t>
  </si>
  <si>
    <t>BROCA SIERRA BI-METAL 2.1/4 120746</t>
  </si>
  <si>
    <t>127112</t>
  </si>
  <si>
    <t>BROCHA MANGO PLASTICO 4"</t>
  </si>
  <si>
    <t>BROCHA MONOBLOCK GLIDDEN 2.1/2 BMG25</t>
  </si>
  <si>
    <t>111035</t>
  </si>
  <si>
    <t>BROCHA MONOBLOCK GLIDDEN 3PULG BMG30</t>
  </si>
  <si>
    <t>111844</t>
  </si>
  <si>
    <t>BROCHA MONOBLOCK GLIDDEN 4 BMG40</t>
  </si>
  <si>
    <t>111030</t>
  </si>
  <si>
    <t>BROCHA NOVA PRODUCTIVITY PROFESIONAL 3" CERDA MIXTA BLANCA</t>
  </si>
  <si>
    <t>111016</t>
  </si>
  <si>
    <t>BROCHA NOVA PRODUCTIVITY PROFESIONAL 4" CERDA MIXTA BLANCA</t>
  </si>
  <si>
    <t>111020</t>
  </si>
  <si>
    <t>BROCHA NOVA TREND CERDA MIXTA 2" P/RECORTES</t>
  </si>
  <si>
    <t>111206</t>
  </si>
  <si>
    <t>BROCHA NOVA TREND CERDA MIXTA 3" P/RECORTES</t>
  </si>
  <si>
    <t>111212</t>
  </si>
  <si>
    <t>BROCHA PARA PINTAR 1" NOVA</t>
  </si>
  <si>
    <t>111015</t>
  </si>
  <si>
    <t>BROCHA PARA PINTAR NOVA BASIC 1.1/2"</t>
  </si>
  <si>
    <t>111909</t>
  </si>
  <si>
    <t>BROCHA PARA PINTAR NOVA BASIC 1/2</t>
  </si>
  <si>
    <t>111031</t>
  </si>
  <si>
    <t>BROCHA PARA PINTAR NOVA BASIC 2.1/2</t>
  </si>
  <si>
    <t>111903</t>
  </si>
  <si>
    <t>BROCHA PARA PINTAR NOVA BASIC 3"</t>
  </si>
  <si>
    <t>111901</t>
  </si>
  <si>
    <t>BROCHA PARA PINTAR NOVA BASIC 4"</t>
  </si>
  <si>
    <t>111026</t>
  </si>
  <si>
    <t>BROCHA PARA TECHO TOTAL 5" THT8420306</t>
  </si>
  <si>
    <t>111021</t>
  </si>
  <si>
    <t>BROCHIN PARA TECHO MANGO PLASTICO 8"</t>
  </si>
  <si>
    <t>111612</t>
  </si>
  <si>
    <t>BUJIA DE COBRE</t>
  </si>
  <si>
    <t>BUJIA DE DOBLE PLATINO 5683</t>
  </si>
  <si>
    <t>BUJIA DE PLATINO AP64</t>
  </si>
  <si>
    <t>BUSCHING CAÑERIA HG 1.1/2 X 1/2</t>
  </si>
  <si>
    <t>128009</t>
  </si>
  <si>
    <t>BUSCHING CAÑERIA HG 1/2 X 3/8</t>
  </si>
  <si>
    <t>128002</t>
  </si>
  <si>
    <t>BUSCHING CAÑERIA HG 2 X 1/2 C40</t>
  </si>
  <si>
    <t>BUSCHING CAÑERIA HG 2,1/2 X 3/4</t>
  </si>
  <si>
    <t>128006</t>
  </si>
  <si>
    <t>BUSCHING CAÑERIA HG 3/4 X 1/2</t>
  </si>
  <si>
    <t>128007</t>
  </si>
  <si>
    <t>BUSCHING CAÑERIA HG 3/8 X 1/4</t>
  </si>
  <si>
    <t>128008</t>
  </si>
  <si>
    <t>BUSCHING NPT M-H 110 X 1 X 3/4</t>
  </si>
  <si>
    <t>BUSCHING NPT M-H 110 X 1/2 X 1/4</t>
  </si>
  <si>
    <t>BUSCHING NPT M-H 110 X 3/8 X 1/2</t>
  </si>
  <si>
    <t>BUSCHING NPT M-H 110 X 3/8 X 1/8</t>
  </si>
  <si>
    <t>BUZON DE METAL PARA CARTERO PEQUEÑO P/DELANTE</t>
  </si>
  <si>
    <t>119007</t>
  </si>
  <si>
    <t xml:space="preserve">CABEZA INFLADORA C/CLIP 1/4 NPT </t>
  </si>
  <si>
    <t>303002</t>
  </si>
  <si>
    <t>CABEZA INFLADORA HEMBRA 1/4NPT TRUPER 19088</t>
  </si>
  <si>
    <t>303003</t>
  </si>
  <si>
    <t>CABLE AC PARA OLLA ARROCERA ORIGINAL 2PINES</t>
  </si>
  <si>
    <t>115002</t>
  </si>
  <si>
    <t>CABLE AC POLARIZADO PARA COMPUTO 7MTRS</t>
  </si>
  <si>
    <t>CABLE ACERADO GALV C/FORRO 3/32 7 X 7</t>
  </si>
  <si>
    <t>110010</t>
  </si>
  <si>
    <t>CABLE AUTOMOTRIZ N°14 BLANCO X METRO</t>
  </si>
  <si>
    <t>CABLE AUTOMOTRIZ N°14 NEGRO X METRO</t>
  </si>
  <si>
    <t>CABLE AUTOMOTRIZ N°14 ROJO X METRO</t>
  </si>
  <si>
    <t>CABLE AUTOMOTRIZ N°14 VERDE X METRO</t>
  </si>
  <si>
    <t>CABLE AUTOMOTRIZ N°16 AMARILLO POR METRO</t>
  </si>
  <si>
    <t>CABLE AUTOMOTRIZ N°16 NEGRO X METRO</t>
  </si>
  <si>
    <t>CABLE AUTOMOTRIZ Nº 16 ROJO X METRO</t>
  </si>
  <si>
    <t>CABLE AUTOMOTRIZ Nº 18 AMARILLO X METRO</t>
  </si>
  <si>
    <t>CABLE AUTOMOTRIZ Nº 18 AZUL X METRO</t>
  </si>
  <si>
    <t>CABLE AUTOMOTRIZ Nº 18 BLANCO X METRO</t>
  </si>
  <si>
    <t>CABLE AUTOMOTRIZ Nº 18 NEGRO X METRO</t>
  </si>
  <si>
    <t>CABLE AUTOMOTRIZ Nº 18 ROJO X METRO</t>
  </si>
  <si>
    <t>CABLE COAXIAL RG-6 NEGRO CUATRO MALLAS 100% PVC </t>
  </si>
  <si>
    <t>126042</t>
  </si>
  <si>
    <t xml:space="preserve">CABLE COAXIAL RG-6 NEGRO TRES MAYA 100% PVC </t>
  </si>
  <si>
    <t>126003</t>
  </si>
  <si>
    <t>CABLE ELECTRICO TSJ 2 X 12 X METRO</t>
  </si>
  <si>
    <t>109171</t>
  </si>
  <si>
    <t>CABLE ELECTRICO TSJ 2 X 16 X METRO</t>
  </si>
  <si>
    <t>109597</t>
  </si>
  <si>
    <t>CABLE ELECTRICO TSJ 3 X 12 X METRO</t>
  </si>
  <si>
    <t>109092</t>
  </si>
  <si>
    <t>CABLE ELECTRICO TSJ 3 X 14 X METRO</t>
  </si>
  <si>
    <t>109093</t>
  </si>
  <si>
    <t>CABLE EN ESPIRAL P/AURICULAR BLANCO 2,10M</t>
  </si>
  <si>
    <t>109073</t>
  </si>
  <si>
    <t xml:space="preserve">CABLE P/PARLANTE N°14 R/N </t>
  </si>
  <si>
    <t>CABLE P/TELEFONO 2PARES REDONDO SOLIDO P/ALARMA</t>
  </si>
  <si>
    <t>109075</t>
  </si>
  <si>
    <t>CABLE PARA PERCOLADOR 2PINES 6FT AC-30</t>
  </si>
  <si>
    <t>115042</t>
  </si>
  <si>
    <t>CABLE PARA PLANCHA TEFLON Y TELA</t>
  </si>
  <si>
    <t>CABLE PARA SOLDAR Nº4</t>
  </si>
  <si>
    <t>CABLE TELEFONICO 2PARES INTERIOR</t>
  </si>
  <si>
    <t>109078</t>
  </si>
  <si>
    <t>CABLE TELEFONICO 4PARES INTERIOR</t>
  </si>
  <si>
    <t>109079</t>
  </si>
  <si>
    <t>CABLE TESTER C/PLUG BANANA 3FT</t>
  </si>
  <si>
    <t>CABLE TGP ELECTRICO 3 X 12</t>
  </si>
  <si>
    <t>109583</t>
  </si>
  <si>
    <t xml:space="preserve">CABLE THHN N°06 POR METRO BLANCO </t>
  </si>
  <si>
    <t>109687</t>
  </si>
  <si>
    <t xml:space="preserve">CABLE THHN N°06 POR METRO NEGRO </t>
  </si>
  <si>
    <t>109686</t>
  </si>
  <si>
    <t xml:space="preserve">CABLE THHN N°08 POR METRO BLANCO </t>
  </si>
  <si>
    <t>109080</t>
  </si>
  <si>
    <t>CABLE THHN N°08 POR METRO MEGRO</t>
  </si>
  <si>
    <t>109081</t>
  </si>
  <si>
    <t>CABLE THHN N°08 POR METRO ROJO</t>
  </si>
  <si>
    <t>109082</t>
  </si>
  <si>
    <t>CABLE THHN N°10 POR METRO ROJO</t>
  </si>
  <si>
    <t>109085</t>
  </si>
  <si>
    <t>CABLE THHN N°12 AZUL POR METRO</t>
  </si>
  <si>
    <t>109086</t>
  </si>
  <si>
    <t>CABLE THHN N°12 POR METRO NEGRO</t>
  </si>
  <si>
    <t>109088</t>
  </si>
  <si>
    <t>CABLE THHN N°12 POR METRO ROJO</t>
  </si>
  <si>
    <t>109089</t>
  </si>
  <si>
    <t>CABLE THHN N°12 POR METRO VERDE</t>
  </si>
  <si>
    <t>109090</t>
  </si>
  <si>
    <t>CABLE THHN N°6 POR METRO VERDE</t>
  </si>
  <si>
    <t>109083</t>
  </si>
  <si>
    <t>CABLE USB HEMBRA A USB MACHO 6FT 1,8M</t>
  </si>
  <si>
    <t>126006</t>
  </si>
  <si>
    <t>CABLE UTP AMERICAN CABLE CAR-6 GRIS 550MHZ 75OHM CERTIFICADO</t>
  </si>
  <si>
    <t>126005</t>
  </si>
  <si>
    <t xml:space="preserve">CABLE UTP CAT-6 CERTIFICADO 6R23UTPRM20 </t>
  </si>
  <si>
    <t>CABO DE MADERA PARA HACHA</t>
  </si>
  <si>
    <t>115097</t>
  </si>
  <si>
    <t>CABO PALA CARRILERA ARSA PUÑO N°11**EXENTO**</t>
  </si>
  <si>
    <t>115004</t>
  </si>
  <si>
    <t>CABO PARA MACANA 48" 443301</t>
  </si>
  <si>
    <t>115081</t>
  </si>
  <si>
    <t>CABO PARA MAZO 12" 2 A 4LBRS**EXENTO 3%**</t>
  </si>
  <si>
    <t>115099</t>
  </si>
  <si>
    <t>CABO PARA MAZO 36" 6 A 16LBS ***EXENTO 3%**</t>
  </si>
  <si>
    <t>115006</t>
  </si>
  <si>
    <t>CABO PARA PICO CABEZA PLASTICA 35"**EXENTO 3%**</t>
  </si>
  <si>
    <t>115098</t>
  </si>
  <si>
    <t>CACHERA FREGADERO CUELLO GANZO CRUZ CROMO ZS2210 F8258C</t>
  </si>
  <si>
    <t>123088</t>
  </si>
  <si>
    <t>CACHERA GRACIELA BAÑO 3 COPAS CRUZ</t>
  </si>
  <si>
    <t>123012</t>
  </si>
  <si>
    <t>CACHERA GRACIELA BAÑO MONOC CROM CK-90096-DA</t>
  </si>
  <si>
    <t>123427</t>
  </si>
  <si>
    <t>CACHERA GRACIELA FREGADERO AB C 8038C</t>
  </si>
  <si>
    <t>123078</t>
  </si>
  <si>
    <t>CACHERA GRACIELA LAVATORIO ABS CROMADA 4053</t>
  </si>
  <si>
    <t>123013</t>
  </si>
  <si>
    <t>CACHERA PARA FREGADERO CROMADA ECONOMICA F8203</t>
  </si>
  <si>
    <t>123009</t>
  </si>
  <si>
    <t>CACHERA PARA LAVATORIO 4" CROMADA</t>
  </si>
  <si>
    <t>123011</t>
  </si>
  <si>
    <t>CACHERA PARA LAVATORIO 4" CRUZ NEGRA</t>
  </si>
  <si>
    <t>123074</t>
  </si>
  <si>
    <t>CADENA ESL. SOLD GALV 3/8 X MTR</t>
  </si>
  <si>
    <t>129002</t>
  </si>
  <si>
    <t>CADENA ESL. SOLD GALV 5/16 X MTR</t>
  </si>
  <si>
    <t>129001</t>
  </si>
  <si>
    <t>CAJA 10 ENTRADAS 190 X 150 X 70 225B</t>
  </si>
  <si>
    <t>109652</t>
  </si>
  <si>
    <t>CAJA CHINCHES MEJIA 100 UNIDADES DORADO</t>
  </si>
  <si>
    <t>CAJA CHINCHES MEJIA 100 UNIDADES NIQUELADO</t>
  </si>
  <si>
    <t>CAJA CUADRADA C/CONOS PARA EXTERIOR 80X80X50 N220B</t>
  </si>
  <si>
    <t>109094</t>
  </si>
  <si>
    <t>CAJA DE EMPAQUE ORING MILIMETRICA 225PZ</t>
  </si>
  <si>
    <t>CAJA DE EMPAQUE ORING MILIMETRICA X UNIDAD</t>
  </si>
  <si>
    <t>CAJA DE HERRAMIENTAS ESSENCIAL 16PUL STST16331</t>
  </si>
  <si>
    <t>CAJA DE HERRAMIENTAS FATMAX 22 23-001W RESINA</t>
  </si>
  <si>
    <t>CAJA DE HERRAMIENTAS METAL PEQUEÑA THT10703</t>
  </si>
  <si>
    <t>102703</t>
  </si>
  <si>
    <t>CAJA EMT CUADRADA 1/2 X 3/4 UL</t>
  </si>
  <si>
    <t>109151</t>
  </si>
  <si>
    <t>CAJA EMT CUADRADA DOBLE FONDO LIVIANA</t>
  </si>
  <si>
    <t>109101</t>
  </si>
  <si>
    <t xml:space="preserve">CAJA EMT CUADRADA LIVIANA </t>
  </si>
  <si>
    <t>109095</t>
  </si>
  <si>
    <t>CAJA EMT CUADRADA PLASTICA</t>
  </si>
  <si>
    <t>109980</t>
  </si>
  <si>
    <t>CAJA EMT OCTAGONAL LIVIANA</t>
  </si>
  <si>
    <t>109097</t>
  </si>
  <si>
    <t>CAJA EMT OCTAGONAL PLASTICA</t>
  </si>
  <si>
    <t>109099</t>
  </si>
  <si>
    <t>CAJA EMT RECTANGULAR NACIONAL</t>
  </si>
  <si>
    <t>109102</t>
  </si>
  <si>
    <t xml:space="preserve">CAJA EMT RECTANGULAR PLASTICA </t>
  </si>
  <si>
    <t>109103</t>
  </si>
  <si>
    <t xml:space="preserve">CAJA EMT RECTANGULAR UL 1/2 X 3/4 </t>
  </si>
  <si>
    <t>109100</t>
  </si>
  <si>
    <t>CAJA FLEX 10 ENTRADAS 175 X 110 X 6 00223-B</t>
  </si>
  <si>
    <t>109111</t>
  </si>
  <si>
    <t>CAJA FLEXO LISA 100X100X55 222-A</t>
  </si>
  <si>
    <t>109106</t>
  </si>
  <si>
    <t>CAJA HERRAMIENTA PLASTICA 21ESP 530X270X245MM BEIGE/VERDE</t>
  </si>
  <si>
    <t>102781</t>
  </si>
  <si>
    <t>CAJA HERRAMIENTAS 17CON 3 GABETAS 43.5 X 23.5</t>
  </si>
  <si>
    <t>102701</t>
  </si>
  <si>
    <t>CAJA LISA TRANSPARENTE 150 221-LTR</t>
  </si>
  <si>
    <t>109107</t>
  </si>
  <si>
    <t>CAJA MODULAR PARCHE 3556</t>
  </si>
  <si>
    <t>109108</t>
  </si>
  <si>
    <t>CAJA MODULAR PARCHE DOBLE 3557</t>
  </si>
  <si>
    <t>109109</t>
  </si>
  <si>
    <t xml:space="preserve">CAJA MULTIUSO 20LTS NATURAL </t>
  </si>
  <si>
    <t>CAJA PARA CANALETA 6010B</t>
  </si>
  <si>
    <t>109110</t>
  </si>
  <si>
    <t>CALIBRADOR DE LAMINAS 32 107329</t>
  </si>
  <si>
    <t>510033</t>
  </si>
  <si>
    <t xml:space="preserve">CALIBRADOR PIE DE REY ANALOGICO </t>
  </si>
  <si>
    <t>102825</t>
  </si>
  <si>
    <t xml:space="preserve">CAMISA P/CENTRO DE MANG. DIRECCION HIDRAULICA </t>
  </si>
  <si>
    <t>403005</t>
  </si>
  <si>
    <t>CAMISA PARA MANGUERA 100R12 1</t>
  </si>
  <si>
    <t>403001</t>
  </si>
  <si>
    <t>CAMISA PARA MANGUERA 100R12 1.1/2</t>
  </si>
  <si>
    <t>403009</t>
  </si>
  <si>
    <t>CAMISA PARA MANGUERA 100R2 1,1/4</t>
  </si>
  <si>
    <t>403008</t>
  </si>
  <si>
    <t>CAMISA PARA MANGUERA 100R2 1/2</t>
  </si>
  <si>
    <t>403003</t>
  </si>
  <si>
    <t>CAMISA PARA MANGUERA 100R2 1/4</t>
  </si>
  <si>
    <t>403004</t>
  </si>
  <si>
    <t>CAMISA PARA MANGUERA 100R2 3/4</t>
  </si>
  <si>
    <t>403006</t>
  </si>
  <si>
    <t>CAMISA PARA MANGUERA 100R2 3/8</t>
  </si>
  <si>
    <t>403007</t>
  </si>
  <si>
    <t>CANAL CIELO 0.70 X 4.88MM 16FT</t>
  </si>
  <si>
    <t>118007</t>
  </si>
  <si>
    <t>CANALETA 15 X 17 X 2 1VIA S/ADHESIVO</t>
  </si>
  <si>
    <t>109116</t>
  </si>
  <si>
    <t>CANALETA 16 X 10 X 2 1VIA S/ADHESIVO</t>
  </si>
  <si>
    <t>109121</t>
  </si>
  <si>
    <t>CANALETA 20 X 10 X 2 S/ADHESIVO</t>
  </si>
  <si>
    <t>109124</t>
  </si>
  <si>
    <t>CANALETA 75 X 20MM S/ADHESIVO EAGLE 10140</t>
  </si>
  <si>
    <t>109592</t>
  </si>
  <si>
    <t>CANALETA C/ADHESIVO DLP 12 X 12 LG638210</t>
  </si>
  <si>
    <t>109596</t>
  </si>
  <si>
    <t>CANALETA C/ADHESIVO DLP 16 X 16 LG638212</t>
  </si>
  <si>
    <t>109119</t>
  </si>
  <si>
    <t>CANALETA C/ADHESIVO DLP 25 X 17 LG638213</t>
  </si>
  <si>
    <t>109125</t>
  </si>
  <si>
    <t>CANALETA C/ADHESIVO DLP 40 X 25 LG638217</t>
  </si>
  <si>
    <t>109758</t>
  </si>
  <si>
    <t>CANALETA DLP C/ADHESIVO 15 X 17 1517BAD</t>
  </si>
  <si>
    <t>109117</t>
  </si>
  <si>
    <t>CANALETA DLP C/ADHESIVO 16 X 10 1610BAD</t>
  </si>
  <si>
    <t>109120</t>
  </si>
  <si>
    <t>CANALETA DLP S/ADHESIVO 15 X 1 LG638100</t>
  </si>
  <si>
    <t>109584</t>
  </si>
  <si>
    <t>CANALETA DLP S/ADHESIVO 32 X 1 LG638140</t>
  </si>
  <si>
    <t>109594</t>
  </si>
  <si>
    <t>CANALETA PARA PISO EFAPEL 50 X 12</t>
  </si>
  <si>
    <t>109600</t>
  </si>
  <si>
    <t>CANALETA PARA PISO EFAPEL 75 X 17</t>
  </si>
  <si>
    <t>109128</t>
  </si>
  <si>
    <t xml:space="preserve">CANALETA S/ADHESIVO BLANCA 50 X 20 </t>
  </si>
  <si>
    <t>109853</t>
  </si>
  <si>
    <t>CANALETA S/ADHESIVO DLP 60 X 20 LG638170</t>
  </si>
  <si>
    <t>109587</t>
  </si>
  <si>
    <t>CANASTA METALICA PARA EXTENSION DE MECANICO</t>
  </si>
  <si>
    <t xml:space="preserve">CANASTA PARA BATERIA DE AUTO AJUSTABLE </t>
  </si>
  <si>
    <t>CANASTA PARA DESAGUE FREGADERO MIDER HERME RC-MET</t>
  </si>
  <si>
    <t>106013</t>
  </si>
  <si>
    <t>CANASTA PARA DESAGUE FREGADERO T/CELDA BLISTER</t>
  </si>
  <si>
    <t>106014</t>
  </si>
  <si>
    <t>CANASTA PLASTICA PARA EXTENCION MECANICO 1467</t>
  </si>
  <si>
    <t>109129</t>
  </si>
  <si>
    <t>CANDADO DE SEGURIDAD BRONCE 60MM</t>
  </si>
  <si>
    <t>119121</t>
  </si>
  <si>
    <t>CANDADO FANAL BRONCE 25MM</t>
  </si>
  <si>
    <t>119013</t>
  </si>
  <si>
    <t>CANDADO FANAL BRONCE 40MM</t>
  </si>
  <si>
    <t>119027</t>
  </si>
  <si>
    <t>CANDADO ISEO 25MM</t>
  </si>
  <si>
    <t>119015</t>
  </si>
  <si>
    <t>CANDADO ISEO 30MM</t>
  </si>
  <si>
    <t>119107</t>
  </si>
  <si>
    <t>CANDADO ISEO 40MM</t>
  </si>
  <si>
    <t>119018</t>
  </si>
  <si>
    <t>CANDADO ISEO 50MM</t>
  </si>
  <si>
    <t>119109</t>
  </si>
  <si>
    <t>CANDADO ISEO 60MM</t>
  </si>
  <si>
    <t>119190</t>
  </si>
  <si>
    <t>CANDADO ISEO ACORAZADO SLINDING PIN 70MM</t>
  </si>
  <si>
    <t>119023</t>
  </si>
  <si>
    <t>CANDADO ISEO ADITUS 20MM</t>
  </si>
  <si>
    <t>119097</t>
  </si>
  <si>
    <t>CANDADO SLINDING PIN BRONCE 60MM</t>
  </si>
  <si>
    <t>119106</t>
  </si>
  <si>
    <t>CANDADO SLINDING PIN BRONCE 70MM</t>
  </si>
  <si>
    <t>119009</t>
  </si>
  <si>
    <t>CANDADO TRI-CICLE 261 20MM</t>
  </si>
  <si>
    <t>119021</t>
  </si>
  <si>
    <t>CANDADO TRI-CICLE 262 25MM</t>
  </si>
  <si>
    <t>119012</t>
  </si>
  <si>
    <t>CANDADO TRI-CIRCLE 30MM LARGO</t>
  </si>
  <si>
    <t>119115</t>
  </si>
  <si>
    <t>CANDADO YALE ITALIANO ARCO CORTO 40MM</t>
  </si>
  <si>
    <t>119095</t>
  </si>
  <si>
    <t>CANDADO YALE ITALIANO ARCO CORTO 50MM BRONCE</t>
  </si>
  <si>
    <t>119094</t>
  </si>
  <si>
    <t>CANDADO YALE ITALIANO INTICIZALLA 162-60 BRONCE</t>
  </si>
  <si>
    <t>119114</t>
  </si>
  <si>
    <t>CANDADO YALE SUECO ARCO CORTO 120-50 CROMO SATINADO</t>
  </si>
  <si>
    <t>119113</t>
  </si>
  <si>
    <t>CANDADO YALE SUECO ARCO CORTO 120-70 CROMO SATINADO 02070</t>
  </si>
  <si>
    <t>119110</t>
  </si>
  <si>
    <t>CANDADO YALE SUECO ARCO PROTEGIDO 122-50 CROMA SATINADO</t>
  </si>
  <si>
    <t>119029</t>
  </si>
  <si>
    <t>CANFIN C/ENVASE  GALON **EXENTO**</t>
  </si>
  <si>
    <t>103013</t>
  </si>
  <si>
    <t>CANFIN C/ENVASE 1/2 LITRO **EXENTO**</t>
  </si>
  <si>
    <t>103111</t>
  </si>
  <si>
    <t>CANFIN C/ENVASE LITRO **EXENTO**</t>
  </si>
  <si>
    <t>103015</t>
  </si>
  <si>
    <t>CANOA PVC ALTO CAUDAL 3MTRS 909542</t>
  </si>
  <si>
    <t>107600</t>
  </si>
  <si>
    <t>CANOA PVC COLONIAL 4MTRS</t>
  </si>
  <si>
    <t>107019</t>
  </si>
  <si>
    <t>CAPA CONJUNTO POPULAR CON ZIPPER</t>
  </si>
  <si>
    <t>117054</t>
  </si>
  <si>
    <t>CARBOLINA DESINFECTANTE 1/2 LITRO</t>
  </si>
  <si>
    <t>121005</t>
  </si>
  <si>
    <t>CARBOLINA DESINFECTANTE EN LITRO</t>
  </si>
  <si>
    <t>CARBON PT P/ESMERILADORA A6230</t>
  </si>
  <si>
    <t>115007</t>
  </si>
  <si>
    <t>CARBON PT P/MOTO TOOL R-6518</t>
  </si>
  <si>
    <t>115009</t>
  </si>
  <si>
    <t>CARBON PT P/MOTOGUADAÑA F-3114</t>
  </si>
  <si>
    <t>115010</t>
  </si>
  <si>
    <t xml:space="preserve">CARBON PT P/SIERRA CIRCULAR </t>
  </si>
  <si>
    <t>115012</t>
  </si>
  <si>
    <t>CARBON PT P/SIERRA CIRCULAR C-6501</t>
  </si>
  <si>
    <t>115013</t>
  </si>
  <si>
    <t>CARBON PT P/TALADRO P-1000</t>
  </si>
  <si>
    <t>115014</t>
  </si>
  <si>
    <t>CARBON PT P/TALADRO P-3513</t>
  </si>
  <si>
    <t>115015</t>
  </si>
  <si>
    <t>CARBON PT P/TALADRO P-4515</t>
  </si>
  <si>
    <t>115016</t>
  </si>
  <si>
    <t>CARETA ESMERILAR  C/ACRIL TSP610</t>
  </si>
  <si>
    <t>117005</t>
  </si>
  <si>
    <t xml:space="preserve">CARGADOR USB 5V P/ENCENDEDOR DE AUTO C/CABLE </t>
  </si>
  <si>
    <t>CARRETILLO 1PIE JUGUETE</t>
  </si>
  <si>
    <t>102850</t>
  </si>
  <si>
    <t>CASCO DE SEGURIDAD CLIMAX AMARILLO</t>
  </si>
  <si>
    <t>117055</t>
  </si>
  <si>
    <t xml:space="preserve">CASCO DE SEGURIDAD CLIMAX AZUL </t>
  </si>
  <si>
    <t>117006</t>
  </si>
  <si>
    <t>CASCO DE SEGURIDAD CLIMAX BLANCO</t>
  </si>
  <si>
    <t>117052</t>
  </si>
  <si>
    <t>CATALIZADOR PARA RESINA 1ONZ</t>
  </si>
  <si>
    <t>CAUTIN 40W 110V MANGO DE MADERA</t>
  </si>
  <si>
    <t>101107</t>
  </si>
  <si>
    <t>CAUTIN 60W 110V MANGO DE MADERA</t>
  </si>
  <si>
    <t>101117</t>
  </si>
  <si>
    <t>CEDAZO DE FIBRA GRIS 36" X METRO</t>
  </si>
  <si>
    <t>120001</t>
  </si>
  <si>
    <t>CEDAZO DE FIBRA PARA MOSQUITERO 90CM AZUL</t>
  </si>
  <si>
    <t>120000</t>
  </si>
  <si>
    <t>CEDAZO DE FIBRA PARA MOSQUITERO 90CM VERDE</t>
  </si>
  <si>
    <t>120009</t>
  </si>
  <si>
    <t>CEDAZO DE MALLA 1/2 X 1/2 X METRO</t>
  </si>
  <si>
    <t>120007</t>
  </si>
  <si>
    <t>CEDAZO MALLA GALVANIZADA DE 1 X 1 X METRO</t>
  </si>
  <si>
    <t>120003</t>
  </si>
  <si>
    <t>120005</t>
  </si>
  <si>
    <t>CEDAZO PARA MOSQUITO ALUMINIO 1/16 36" 8099</t>
  </si>
  <si>
    <t>120006</t>
  </si>
  <si>
    <t>CEDAZO ZARANDA 6 X 6 5/32 BWG25</t>
  </si>
  <si>
    <t>120008</t>
  </si>
  <si>
    <t>CEMENTO BLANCO X KILO</t>
  </si>
  <si>
    <t>114007</t>
  </si>
  <si>
    <t>CEMENTO DE CONTACTO 1/48</t>
  </si>
  <si>
    <t>103022</t>
  </si>
  <si>
    <t>CEMENTO DE CONTACTO EN 4ONZ</t>
  </si>
  <si>
    <t>103023</t>
  </si>
  <si>
    <t>CEMENTO DE CONTACTO EN GALON LANCO</t>
  </si>
  <si>
    <t>103024</t>
  </si>
  <si>
    <t>CENTRO DE CARGA 02 ESPACIOS EMPOTRAR</t>
  </si>
  <si>
    <t>109534</t>
  </si>
  <si>
    <t>CENTRO DE CARGA 04 ESPACIOS EMPOTRAR</t>
  </si>
  <si>
    <t>109509</t>
  </si>
  <si>
    <t>CENTRO DE CARGA 12P 125A P/EMPOTRAR 12L125FA CUTLER H</t>
  </si>
  <si>
    <t>109522</t>
  </si>
  <si>
    <t>CENTRO DE CARGA 12P 125A PARCHE 12L125FA CUTLER H</t>
  </si>
  <si>
    <t>109521</t>
  </si>
  <si>
    <t xml:space="preserve">CENTRO DE PUNTO 10 X 185MM </t>
  </si>
  <si>
    <t>102653</t>
  </si>
  <si>
    <t>CENTRO P/UNION DE CONO PARA MANGUERA 15MM</t>
  </si>
  <si>
    <t>CENTRO P/UNION DE CONO PARA MANGUERA 8MM</t>
  </si>
  <si>
    <t>CENTRO P/UNION DE CONO PARA MANGUERA 9MM</t>
  </si>
  <si>
    <t>CENTRO PARA MANGUERA 61P-02</t>
  </si>
  <si>
    <t>601044</t>
  </si>
  <si>
    <t>CENTRO PARA MANGUERA 61P-06</t>
  </si>
  <si>
    <t>CENTRO PARA MANGUERA 61P-08</t>
  </si>
  <si>
    <t>601050</t>
  </si>
  <si>
    <t>CEPILLO ACERO PUÑO MADERA 4LINEAS ALEMAN</t>
  </si>
  <si>
    <t>102045</t>
  </si>
  <si>
    <t xml:space="preserve">CEPILLO BRONCE CON PUÑO 250MM </t>
  </si>
  <si>
    <t>CEPILLO CIRCULAR TRENZADO MULTI EJE 7"</t>
  </si>
  <si>
    <t>102665</t>
  </si>
  <si>
    <t>CEPILLO DE BRONCE BROCHIN 1/4 X 3/4</t>
  </si>
  <si>
    <t>102055</t>
  </si>
  <si>
    <t>CEPILLO DE BRONCE COPA 1/4 X 2</t>
  </si>
  <si>
    <t>102057</t>
  </si>
  <si>
    <t xml:space="preserve">CEPILLO DE BRONCE COPA 1/4 X 3 </t>
  </si>
  <si>
    <t>102058</t>
  </si>
  <si>
    <t>CEPILLO DE BRONCE COPA 5/8 X 3.1/4</t>
  </si>
  <si>
    <t>102059</t>
  </si>
  <si>
    <t>CEPILLO DE BRONCE ESPIGA 1/4 X 2"</t>
  </si>
  <si>
    <t>102062</t>
  </si>
  <si>
    <t xml:space="preserve">CEPILLO DE BRONCE ESPIGA 1/4 X 3 </t>
  </si>
  <si>
    <t>102064</t>
  </si>
  <si>
    <t>CEPILLO DE BRONCE ESPIGA 1/4 X 4</t>
  </si>
  <si>
    <t>102664</t>
  </si>
  <si>
    <t>121009</t>
  </si>
  <si>
    <t>CEPILLO PARA PINTAR PERFECT  F03213/FA03214</t>
  </si>
  <si>
    <t>111048</t>
  </si>
  <si>
    <t>CEPILLO PLANCHA</t>
  </si>
  <si>
    <t>121008</t>
  </si>
  <si>
    <t>121055</t>
  </si>
  <si>
    <t>CERA LIQUIDA BLANCA EN GALON</t>
  </si>
  <si>
    <t>905000</t>
  </si>
  <si>
    <t>CERA PARA AUTO LIQUIDA DE COLOR ROJA</t>
  </si>
  <si>
    <t>CERA PARA AUTO LIQUIDO DE COLOR GRIS</t>
  </si>
  <si>
    <t>905001</t>
  </si>
  <si>
    <t>CERA PARA AUTOMOVIL MEGUIARS 311GRM</t>
  </si>
  <si>
    <t xml:space="preserve">CERA PARA AUTOS DE COLOR AZUL OSCURO 354ML </t>
  </si>
  <si>
    <t xml:space="preserve">CERA PARA AUTOS DE COLOR NEGRA 354ML 52012 </t>
  </si>
  <si>
    <t xml:space="preserve">CERA PARA AUTOS DE COLOR PLATA 354ML </t>
  </si>
  <si>
    <t xml:space="preserve">CERA PARA AUTOS DE COLOR VERDE OSCURO 354ML </t>
  </si>
  <si>
    <t xml:space="preserve">CERA PARA AUTOS LIQUIDA DE COLOR BLANCO </t>
  </si>
  <si>
    <t>CERRADURA DE BOLA C/LLAVE YALE ACERO INOX</t>
  </si>
  <si>
    <t>119034</t>
  </si>
  <si>
    <t xml:space="preserve">CERRADURA DE BOLA C/LLAVE YALE BRONCE </t>
  </si>
  <si>
    <t>119680</t>
  </si>
  <si>
    <t>CERRADURA DE BOLA S/LLAVE SATINADA SAT BK SN 607</t>
  </si>
  <si>
    <t>119105</t>
  </si>
  <si>
    <t xml:space="preserve">CERRADURA DELKO MANIJA C/LLAVE NIQUEL SATINADO </t>
  </si>
  <si>
    <t>119039</t>
  </si>
  <si>
    <t>CERRADURA GAVETA GATO 1550</t>
  </si>
  <si>
    <t>119037</t>
  </si>
  <si>
    <t>CERRADURA GEO C/SEGURO SC 115BK3</t>
  </si>
  <si>
    <t>119133</t>
  </si>
  <si>
    <t>CERRADURA ISEO SOBREPONER DERECHA</t>
  </si>
  <si>
    <t>CERRADURA ISEO SOBREPONER IZQUIERDA</t>
  </si>
  <si>
    <t>119088</t>
  </si>
  <si>
    <t>CERRADURA P/BAUL PAPAIZ</t>
  </si>
  <si>
    <t>119818</t>
  </si>
  <si>
    <t>CERRADURA PARA CARRO PAPAIZ 60</t>
  </si>
  <si>
    <t>119041</t>
  </si>
  <si>
    <t>CERRADURA PARA GAVETA CROMO CM-24C HERMEX</t>
  </si>
  <si>
    <t>119040</t>
  </si>
  <si>
    <t>CERRADURA PERFIL GATO ALUM INTER A-10 PLATA</t>
  </si>
  <si>
    <t>119044</t>
  </si>
  <si>
    <t>CERRADURA PERFIL GATO ALUM INTER A-15 PLATA</t>
  </si>
  <si>
    <t>119045</t>
  </si>
  <si>
    <t>CERRADURA YALE ELECTRICO 670-50 DERECHO (LLAVIN)</t>
  </si>
  <si>
    <t>CERROJO GEO DOBLE SATINADO 120-32 91200-012</t>
  </si>
  <si>
    <t>119047</t>
  </si>
  <si>
    <t>CHALECO FLUORESCENTE BLANCO/ROSADO TIRA 1"</t>
  </si>
  <si>
    <t>117007</t>
  </si>
  <si>
    <t>CHALECO SEGURIDAD REFLECTIVO VERDE SV022</t>
  </si>
  <si>
    <t>117008</t>
  </si>
  <si>
    <t>CHAMPU PARA AUTOS CON CERA GALON</t>
  </si>
  <si>
    <t>CHECK LINEAL ITAP 103 1"</t>
  </si>
  <si>
    <t>130043</t>
  </si>
  <si>
    <t>CHECK LINEAL ITAP 103 1/2</t>
  </si>
  <si>
    <t>130001</t>
  </si>
  <si>
    <t xml:space="preserve">CHECK LINEAL ITAP 103 3/4 </t>
  </si>
  <si>
    <t>130002</t>
  </si>
  <si>
    <t>CHECK PASCON C/CEDAZO ITAP 108 1"</t>
  </si>
  <si>
    <t>130044</t>
  </si>
  <si>
    <t>CHECK PASCON C/CEDAZO ITAP 108 1.1/2"</t>
  </si>
  <si>
    <t>130051</t>
  </si>
  <si>
    <t>CHECK PASCON CON CEDAZO ITAP 108 1/2</t>
  </si>
  <si>
    <t>130003</t>
  </si>
  <si>
    <t>CHECK PASCON CON CEDAZO ITAP 108 3/4</t>
  </si>
  <si>
    <t>130045</t>
  </si>
  <si>
    <t xml:space="preserve">CHESQUERO PARA ACETILENO </t>
  </si>
  <si>
    <t>CHISPA PARA VIDRIO UNIVERSAL</t>
  </si>
  <si>
    <t>102068</t>
  </si>
  <si>
    <t xml:space="preserve">CHOCK PARA TALADRO 3/8 C/LLAVE </t>
  </si>
  <si>
    <t>102280</t>
  </si>
  <si>
    <t>CIERRE DE PUERTA HIDRAULICO YALE 2234 80LBRS</t>
  </si>
  <si>
    <t>CILINDRO ACETILENO DE 6.5KG 3-9-19</t>
  </si>
  <si>
    <t xml:space="preserve">CILINDRO DE GAS BUTANO P/COCINA 1/4 GAS </t>
  </si>
  <si>
    <t>115018</t>
  </si>
  <si>
    <t>115017</t>
  </si>
  <si>
    <t>CINCEL CON PUÑO 7/8 X 10</t>
  </si>
  <si>
    <t>102562</t>
  </si>
  <si>
    <t>CINCEL DE 3/8 X 6</t>
  </si>
  <si>
    <t>102081</t>
  </si>
  <si>
    <t>CINCEL DE 5/8 X 6</t>
  </si>
  <si>
    <t>102452</t>
  </si>
  <si>
    <t>CINTA ADHESIVA DOBLE CARA 3/4 X METRO</t>
  </si>
  <si>
    <t>131043</t>
  </si>
  <si>
    <t>CINTA ANTIDESLISANTE ADHESIVA 3M X METRO</t>
  </si>
  <si>
    <t>131004</t>
  </si>
  <si>
    <t>CINTA ANTIDESLISANTE ADHESIVA TAIWAN X METRO</t>
  </si>
  <si>
    <t>CINTA DE EMPAQUE TRANSPARENTE 48MM X 50MM X 180MTRS</t>
  </si>
  <si>
    <t>131005</t>
  </si>
  <si>
    <t>CINTA DE SEGURIDAD PRECAUCION AMARILLA</t>
  </si>
  <si>
    <t>CINTA DUCTO 2 X  30 YARDAS</t>
  </si>
  <si>
    <t>131007</t>
  </si>
  <si>
    <t>CINTA DUCTO 2 X 10 YARDAS</t>
  </si>
  <si>
    <t>131006</t>
  </si>
  <si>
    <t>CINTA FLEXIBLE MAGNETICA 1/2 X 30</t>
  </si>
  <si>
    <t>102083</t>
  </si>
  <si>
    <t>CINTA METRICA 3MTRS TOTAL TMT126031</t>
  </si>
  <si>
    <t>102086</t>
  </si>
  <si>
    <t xml:space="preserve">CINTA METRICA 5MTR X 19MM </t>
  </si>
  <si>
    <t>102088</t>
  </si>
  <si>
    <t xml:space="preserve">CINTA METRICA 8MM X 25MM </t>
  </si>
  <si>
    <t>102388</t>
  </si>
  <si>
    <t>CINTA METRICA CONTRA IMPACTO 3MTRS</t>
  </si>
  <si>
    <t>102794</t>
  </si>
  <si>
    <t>CINTA METRICA EN BLISTER AZUL 3MTRS</t>
  </si>
  <si>
    <t>102443</t>
  </si>
  <si>
    <t>CINTA METRICA TOPOGRAFO 20MTR</t>
  </si>
  <si>
    <t>102704</t>
  </si>
  <si>
    <t>CINTA METRICA TOPOGRAFO 50MTRS, C/CARRETE</t>
  </si>
  <si>
    <t>102711</t>
  </si>
  <si>
    <t>CINTA METRICA TOTAL 5M THT126052</t>
  </si>
  <si>
    <t>102085</t>
  </si>
  <si>
    <t>CINTA P/GIPSON RED 2" X 40MT ADHESIVA (MALLA)</t>
  </si>
  <si>
    <t>118008</t>
  </si>
  <si>
    <t>CINTA P/GYPSON PAPEL ADHESIVO 2 X 70</t>
  </si>
  <si>
    <t>118034</t>
  </si>
  <si>
    <t>CINTA REFLECTIVA ROJA BLANCO 2"</t>
  </si>
  <si>
    <t>CINTA TAPAGOTERAS 2" x METRO</t>
  </si>
  <si>
    <t>CINTA TAPAGOTERAS 4" X METRO</t>
  </si>
  <si>
    <t>131008</t>
  </si>
  <si>
    <t>CINTA TEFLON 1/2</t>
  </si>
  <si>
    <t>131010</t>
  </si>
  <si>
    <t>CINTA TEFLON 19MM 3/4</t>
  </si>
  <si>
    <t>131009</t>
  </si>
  <si>
    <t>CINTA TEFLON P/GAS DE 1/2 X 6.60MTS</t>
  </si>
  <si>
    <t>CIZALLA TOTAL 18" THT113186</t>
  </si>
  <si>
    <t>102092</t>
  </si>
  <si>
    <t>CIZALLA TOTAL 24" THT113246</t>
  </si>
  <si>
    <t>102473</t>
  </si>
  <si>
    <t>CLAVO ACERO 1 PARA PISTOLA X UNIDAD</t>
  </si>
  <si>
    <t>110011</t>
  </si>
  <si>
    <t>CLAVO ACERO 1.1/2 PARA PISTOLA X UNIDAD</t>
  </si>
  <si>
    <t>110015</t>
  </si>
  <si>
    <t>CLAVO ACERO 1.1/4 PARA PISTOLA X UNIDAD</t>
  </si>
  <si>
    <t>110012</t>
  </si>
  <si>
    <t>CLAVO ACERO BAR 2,7 X 1"</t>
  </si>
  <si>
    <t>110017</t>
  </si>
  <si>
    <t>CLAVO ACERO BAR 2,7 X 3/4"</t>
  </si>
  <si>
    <t>110019</t>
  </si>
  <si>
    <t>CLAVO ACERO BAR 2.7 X 30 (1.1/4)</t>
  </si>
  <si>
    <t>110023</t>
  </si>
  <si>
    <t>CLAVO ACERO BAR 2.7 X 40 (1.1/2)</t>
  </si>
  <si>
    <t>110024</t>
  </si>
  <si>
    <t>CLAVO ACERO BAR 3.5 X 50 (2")</t>
  </si>
  <si>
    <t>110027</t>
  </si>
  <si>
    <t>CLAVO ACERO BAR 3.5 X 65 (2.1/2")</t>
  </si>
  <si>
    <t>110025</t>
  </si>
  <si>
    <t>CLAVO ACERO BAR 3.5 X 72 (3")</t>
  </si>
  <si>
    <t>110028</t>
  </si>
  <si>
    <t>CLAVO ACERO BAR 4"</t>
  </si>
  <si>
    <t>110029</t>
  </si>
  <si>
    <t>CLAVO ACERO MEJIA NEGRO 1" X 100UNID</t>
  </si>
  <si>
    <t>110032</t>
  </si>
  <si>
    <t>CLAVO ACERO MEJIA NEGRO 1,1/2" X 100UNID</t>
  </si>
  <si>
    <t>110030</t>
  </si>
  <si>
    <t>CLAVO ACERO MEJIA NEGRO 1,1/4 X 100UNID</t>
  </si>
  <si>
    <t>110031</t>
  </si>
  <si>
    <t>CLAVO ACERO MEJIA NEGRO 2 X 2" PAQ DE 50</t>
  </si>
  <si>
    <t>110033</t>
  </si>
  <si>
    <t>CLAVO ACERO MEJIA NEGRO 3/4" X 100UNID</t>
  </si>
  <si>
    <t>110035</t>
  </si>
  <si>
    <t>CLAVO CON CABEZA 1" X CUARTOS</t>
  </si>
  <si>
    <t>110037</t>
  </si>
  <si>
    <t>CLAVO CON CABEZA 1,1/2 EN CUARTOS</t>
  </si>
  <si>
    <t>110036</t>
  </si>
  <si>
    <t>CLAVO CON CABEZA 2" X CUARTOS</t>
  </si>
  <si>
    <t>110039</t>
  </si>
  <si>
    <t>CLAVO CON CABEZA 2,1/2 EN CUARTOS</t>
  </si>
  <si>
    <t>110038</t>
  </si>
  <si>
    <t>CLAVO CON CABEZA 3" EN CUARTOS</t>
  </si>
  <si>
    <t>110040</t>
  </si>
  <si>
    <t>CLAVO CON CABEZA 3/4 EN CUARTOS</t>
  </si>
  <si>
    <t>110041</t>
  </si>
  <si>
    <t>CLAVO CON CABEZA 4 EN CUARTOS</t>
  </si>
  <si>
    <t>110042</t>
  </si>
  <si>
    <t>CLAVO DE ACERO 2" P/PISTOLA IMPACTO X UNIDAD</t>
  </si>
  <si>
    <t>110902</t>
  </si>
  <si>
    <t>CLAVO PARA TECHO 2.1/2 EN CUARTOS</t>
  </si>
  <si>
    <t>110043</t>
  </si>
  <si>
    <t>CLAVO SIN CABEZA 1" EN CUARTOS</t>
  </si>
  <si>
    <t>110022</t>
  </si>
  <si>
    <t>CLAVO SIN CABEZA 2" X CUARTOS</t>
  </si>
  <si>
    <t>110044</t>
  </si>
  <si>
    <t>CLAVO SIN CABEZA 3/4 EN CUARTOS</t>
  </si>
  <si>
    <t>110018</t>
  </si>
  <si>
    <t>CLAVO SIN CABEZA NAC. 1,1/2" EN CUARTOS</t>
  </si>
  <si>
    <t>110045</t>
  </si>
  <si>
    <t>CLIP PLASTICA TAPICERIA AUTO GRIS INTERIOR P/FORRO PUERTA</t>
  </si>
  <si>
    <t>CLIP PLASTICA TAPICERIA AUTO NEGRO EXTERIOR P/FORRO</t>
  </si>
  <si>
    <t xml:space="preserve">CLIP PLASTICA TAPICERIA AUTO NEGRO EXTERIOR P/FORRO </t>
  </si>
  <si>
    <t>CLIP PLASTICA TAPICERIA AUTO NEGRO P/FORRO</t>
  </si>
  <si>
    <t>CLIP PLASTICA TAPICERIA AUTO ROJA INTERIOR P/FORRO</t>
  </si>
  <si>
    <t>CLIP PLASTICA TAPICERIA AUTO TRANSPATENTE P/FORRO PUERTA</t>
  </si>
  <si>
    <t>CLIP PLASTICO CONECTOR P/MANGUERA TIRA AGUA TIPO Y 5.7MM</t>
  </si>
  <si>
    <t>503014</t>
  </si>
  <si>
    <t>CLIP PLASTICO CONECTOR P/MANGUERA TIRA AGUA UNION 3.6MM</t>
  </si>
  <si>
    <t>503012</t>
  </si>
  <si>
    <t>CLIP PLASTICO CONECTOR P/MANGUERA TIRA AGUA UNION 5.5MM</t>
  </si>
  <si>
    <t>503013</t>
  </si>
  <si>
    <t>CLORO LIQUIDO AL 3% EN GALON</t>
  </si>
  <si>
    <t>121056</t>
  </si>
  <si>
    <t>COBERTOR P/TERMINAL DE BATERIA 2UND R/N 1029496</t>
  </si>
  <si>
    <t>COBERTOR PARA VARILLAS P.V.C. ROJA</t>
  </si>
  <si>
    <t>CODO CAÑERIA HG 1 X 90</t>
  </si>
  <si>
    <t>128011</t>
  </si>
  <si>
    <t>CODO CAÑERIA HG 1/2 X 45</t>
  </si>
  <si>
    <t>128012</t>
  </si>
  <si>
    <t>CODO CAÑERIA HG 1/4 X 90</t>
  </si>
  <si>
    <t>128014</t>
  </si>
  <si>
    <t>CODO CAÑERIA HG 3/4 X 90</t>
  </si>
  <si>
    <t>128015</t>
  </si>
  <si>
    <t>CODO CAÑERIA HG 3/8 X 90</t>
  </si>
  <si>
    <t>128016</t>
  </si>
  <si>
    <t>CODO CPVC P/PRES P/AGUA CALIENTE 1/2</t>
  </si>
  <si>
    <t>107020</t>
  </si>
  <si>
    <t>CODO CPVC P/PRES P/AGUA CALIENTE 1/2 A 45º</t>
  </si>
  <si>
    <t>107111</t>
  </si>
  <si>
    <t>CODO CROMADO DE 1/2</t>
  </si>
  <si>
    <t>128017</t>
  </si>
  <si>
    <t>CODO DE COBRE DE 3/4 X 90 ( 7/8 )</t>
  </si>
  <si>
    <t>CODO DE COMP. MACHO 69X1/2X1/4</t>
  </si>
  <si>
    <t>CODO DE COMP. MACHO 69X1/4X1/4</t>
  </si>
  <si>
    <t>CODO DE COMP. MACHO 69X1/4X1/8</t>
  </si>
  <si>
    <t>CODO DE COMP. MACHO 69X1/4X3/8</t>
  </si>
  <si>
    <t>CODO DE COMP. MACHO 69X3/8X1/4</t>
  </si>
  <si>
    <t>CODO DE COMP. MACHO 69X3/8X3/8</t>
  </si>
  <si>
    <t>CODO DE COMP. MACHO 69X5/16X1/4</t>
  </si>
  <si>
    <t>CODO DE COMP. MACHO 69X5/16X1/8</t>
  </si>
  <si>
    <t>CODO FLARE 409 - 0606</t>
  </si>
  <si>
    <t>CODO FLARE 409F-0402</t>
  </si>
  <si>
    <t>CODO FLARE A NPT 45 504 1/2 X 3/8</t>
  </si>
  <si>
    <t>CODO HEMBRA NPT 100 1/4</t>
  </si>
  <si>
    <t>CODO HEMBRA NPT 100 1/8</t>
  </si>
  <si>
    <t>CODO HEMBRA NPT 100 3/8</t>
  </si>
  <si>
    <t>CODO HG 1/2 X 90°</t>
  </si>
  <si>
    <t>128013</t>
  </si>
  <si>
    <t>CODO MACHO FLARE 505 - 3/8</t>
  </si>
  <si>
    <t>CODO MACHO NPT A HEMB. INVERT. 49W 3/16 X 1/8</t>
  </si>
  <si>
    <t>CODO MACHO NPT A HEMB. INVERT. 49W 3/8 X 1/4</t>
  </si>
  <si>
    <t>CODO MACHO NPT A HEMB. INVERT. 49W 5/16 X 1/4</t>
  </si>
  <si>
    <t>CODO NIPLE NPT 124 45 X 1/4</t>
  </si>
  <si>
    <t>CODO NIPLE NPT 124 45 X 1/8</t>
  </si>
  <si>
    <t>CODO NIPLE NPT 45º REDUCIDO 128X1/4X1/8</t>
  </si>
  <si>
    <t>CODO PVC C/INSERTO METALICO 1/2</t>
  </si>
  <si>
    <t>107023</t>
  </si>
  <si>
    <t>CODO PVC C/ROSCA 2 PARED GRUESA</t>
  </si>
  <si>
    <t>107065</t>
  </si>
  <si>
    <t>CODO PVC P/PRES C/ROSCA 1/2</t>
  </si>
  <si>
    <t>107024</t>
  </si>
  <si>
    <t>CODO PVC P/PRES C/ROSCA 3/4</t>
  </si>
  <si>
    <t>107026</t>
  </si>
  <si>
    <t>CODO PVC P/PRES S/ROSCA 1 A 45º</t>
  </si>
  <si>
    <t>107028</t>
  </si>
  <si>
    <t xml:space="preserve">CODO PVC P/PRES S/ROSCA 1" </t>
  </si>
  <si>
    <t>107030</t>
  </si>
  <si>
    <t>CODO PVC P/PRES S/ROSCA 1,1/2</t>
  </si>
  <si>
    <t>107033</t>
  </si>
  <si>
    <t>CODO PVC P/PRES S/ROSCA 1,1/4</t>
  </si>
  <si>
    <t>107029</t>
  </si>
  <si>
    <t>CODO PVC P/PRES S/ROSCA 1.1/4" A 45º</t>
  </si>
  <si>
    <t>107194</t>
  </si>
  <si>
    <t>CODO PVC P/PRES S/ROSCA 1/2</t>
  </si>
  <si>
    <t>107031</t>
  </si>
  <si>
    <t>CODO PVC P/PRES S/ROSCA 2</t>
  </si>
  <si>
    <t>107034</t>
  </si>
  <si>
    <t>CODO PVC P/PRES S/ROSCA 3"</t>
  </si>
  <si>
    <t>107036</t>
  </si>
  <si>
    <t>CODO PVC P/PRES S/ROSCA 3/4"</t>
  </si>
  <si>
    <t>107039</t>
  </si>
  <si>
    <t>CODO PVC P/PRES S/ROSCA 3/4" A 45º</t>
  </si>
  <si>
    <t>107038</t>
  </si>
  <si>
    <t>CODO PVC P/PRES S/ROSCA 4"</t>
  </si>
  <si>
    <t>107035</t>
  </si>
  <si>
    <t>CODO PVC PARA CANOA PROTECCION RECTANGULAR</t>
  </si>
  <si>
    <t>107027</t>
  </si>
  <si>
    <t xml:space="preserve">CODO PVC SANITARIO S/ROSCA 1,1/4" </t>
  </si>
  <si>
    <t>107041</t>
  </si>
  <si>
    <t>CODO PVC SANITARIO S/ROSCA 1.1/2</t>
  </si>
  <si>
    <t>107043</t>
  </si>
  <si>
    <t>CODO PVC SANITARIO S/ROSCA 1.1/2 a 45º</t>
  </si>
  <si>
    <t>107045</t>
  </si>
  <si>
    <t>CODO PVC SANITARIO S/ROSCA 1/2 a 45º</t>
  </si>
  <si>
    <t>107032</t>
  </si>
  <si>
    <t>CODO PVC SANITARIO S/ROSCA 2"</t>
  </si>
  <si>
    <t>107049</t>
  </si>
  <si>
    <t>CODO PVC SANITARIO S/ROSCA 2" A 45°</t>
  </si>
  <si>
    <t>107048</t>
  </si>
  <si>
    <t>CODO PVC SANITARIO S/ROSCA 3"</t>
  </si>
  <si>
    <t>107051</t>
  </si>
  <si>
    <t>CODO PVC SANITARIO S/ROSCA 3" A 45°</t>
  </si>
  <si>
    <t>107053</t>
  </si>
  <si>
    <t>CODO PVC SANITARIO S/ROSCA 4"</t>
  </si>
  <si>
    <t>107054</t>
  </si>
  <si>
    <t>CODO PVC SANITARIO S/ROSCA 4" A 45º</t>
  </si>
  <si>
    <t>107055</t>
  </si>
  <si>
    <t>CODO RAPIDO GIRATORIO 12MM ROSCA 1/4 METAL</t>
  </si>
  <si>
    <t>601010</t>
  </si>
  <si>
    <t>CODO RAPIDO HEMBRA PARA MANGUERA 1/2</t>
  </si>
  <si>
    <t>601012</t>
  </si>
  <si>
    <t>CODO RAPIDO HEMBRA PARA MANGUERA 3/8</t>
  </si>
  <si>
    <t>601013</t>
  </si>
  <si>
    <t>CODO RAPIDO MACHO 6MM X 1/8 NPT</t>
  </si>
  <si>
    <t>CODO RAPIDO MACHO 6MM X 1/8G</t>
  </si>
  <si>
    <t>601019</t>
  </si>
  <si>
    <t>CODO RAPIDO MACHO PARA MANGUERA 1/4 X 1/8 NPT</t>
  </si>
  <si>
    <t>601016</t>
  </si>
  <si>
    <t>CODO RAPIDO MACHO PARA MANGUERA 1/4X1/4 NPT</t>
  </si>
  <si>
    <t>601015</t>
  </si>
  <si>
    <t>CODO RAPIDO PARA MANGUERA 06MM X 1/4NPT</t>
  </si>
  <si>
    <t>601020</t>
  </si>
  <si>
    <t>CODO RAPIDO PARA MANGUERA 08MM X 1/4NPT</t>
  </si>
  <si>
    <t>601021</t>
  </si>
  <si>
    <t>CODO RAPIDO PARA MANGUERA 08MM X 1/8NPT</t>
  </si>
  <si>
    <t>601022</t>
  </si>
  <si>
    <t>CODO RAPIDO PARA MANGUERA 10MM X 1/8 NPT</t>
  </si>
  <si>
    <t>CODO RAPIDO PARA MANGUERA 6MM X 1/4 ORING</t>
  </si>
  <si>
    <t>COLA BLANCA LANCO SECADO RAPIDO GRIP BOND 3 4ONZ</t>
  </si>
  <si>
    <t>103026</t>
  </si>
  <si>
    <t>COLA BLANCA RESISTOL 1/16 DE GALON</t>
  </si>
  <si>
    <t>103502</t>
  </si>
  <si>
    <t>COLA BLANCA RESISTOL 1/4 DE GALON</t>
  </si>
  <si>
    <t>103028</t>
  </si>
  <si>
    <t>COLA BLANCA RESISTOL 1/8 DE GALON</t>
  </si>
  <si>
    <t>103504</t>
  </si>
  <si>
    <t>COLA BLANCA RESISTOL 850 EN GALON</t>
  </si>
  <si>
    <t>103505</t>
  </si>
  <si>
    <t>COLETA PLASTICA TAIWAN 1,1/2 X 4 T7204</t>
  </si>
  <si>
    <t>106015</t>
  </si>
  <si>
    <t>COMBO DE SOPLETE ENCENDIDO ELECTRICO + CILINDRO DE GAS</t>
  </si>
  <si>
    <t>132102</t>
  </si>
  <si>
    <t>COMBO REGALO PARA PAPA N"3</t>
  </si>
  <si>
    <t>132001</t>
  </si>
  <si>
    <t>CONCENTRADO ESTABILIZADOR DE ACEITE 500ML RISLONE</t>
  </si>
  <si>
    <t>CONDULETA BOTAGUA CODIGO UL 7000 1,1/2</t>
  </si>
  <si>
    <t>109130</t>
  </si>
  <si>
    <t>CONDULETA BOTAGUA EMT 1.1/4 UL</t>
  </si>
  <si>
    <t>109131</t>
  </si>
  <si>
    <t>CONDULETA BOTAGUA EMT 1/2"</t>
  </si>
  <si>
    <t>109479</t>
  </si>
  <si>
    <t>CONDULETA BOTAGUA EMT 3/4</t>
  </si>
  <si>
    <t>109475</t>
  </si>
  <si>
    <t>CONDULETA BOTAGUA EMT UL 2"</t>
  </si>
  <si>
    <t>109428</t>
  </si>
  <si>
    <t>CONDULETA EMT BOTAGUA EN 1" UL</t>
  </si>
  <si>
    <t>109478</t>
  </si>
  <si>
    <t>CONDULETA EMT UL TIPO C 1"</t>
  </si>
  <si>
    <t>109541</t>
  </si>
  <si>
    <t>CONECTOR ALUMINIO PARA DUCTO MIBER 4" DCO-4</t>
  </si>
  <si>
    <t>107058</t>
  </si>
  <si>
    <t>CONECTOR BARRIL 2/0 UL</t>
  </si>
  <si>
    <t>109432</t>
  </si>
  <si>
    <t>CONECTOR CONDUIT PVC 1.1/2 TIPO A UL</t>
  </si>
  <si>
    <t>109134</t>
  </si>
  <si>
    <t>CONECTOR CONDUIT PVC TIPO A 1.1/4 UL</t>
  </si>
  <si>
    <t>109137</t>
  </si>
  <si>
    <t>CONECTOR CONDUIT PVC TIPO A 1/2 UL</t>
  </si>
  <si>
    <t>109135</t>
  </si>
  <si>
    <t>CONECTOR CONDUIT PVC TIPO A 3/4 UL</t>
  </si>
  <si>
    <t>109139</t>
  </si>
  <si>
    <t>CONECTOR CONDUIT PVC TIPO A UL 1"</t>
  </si>
  <si>
    <t>109138</t>
  </si>
  <si>
    <t>CONECTOR D/RELAY 5LINEAS CERAMICA</t>
  </si>
  <si>
    <t xml:space="preserve">CONECTOR DE ANTENA P/EXTERIOR P/CABLE COAXIAL </t>
  </si>
  <si>
    <t>126008</t>
  </si>
  <si>
    <t xml:space="preserve">CONECTOR DE ANTENA P/INTERIOR P/CABLE COAXIAL </t>
  </si>
  <si>
    <t>126009</t>
  </si>
  <si>
    <t>CONECTOR DE COMP. HEMBRA 66X1/2X3/8</t>
  </si>
  <si>
    <t>CONECTOR DE COMP. HEMBRA 66X1/4X1/4</t>
  </si>
  <si>
    <t>601070</t>
  </si>
  <si>
    <t>CONECTOR DE COMP. HEMBRA 66X1/4X1/8</t>
  </si>
  <si>
    <t>CONECTOR DE COMP. HEMBRA 66X1/4X3/8</t>
  </si>
  <si>
    <t>CONECTOR DE COMP. HEMBRA 66X3/8X1/2</t>
  </si>
  <si>
    <t>CONECTOR DE COMP. HEMBRA 66X3/8X1/4</t>
  </si>
  <si>
    <t>CONECTOR DE COMP. HEMBRA 66X3/8X1/8</t>
  </si>
  <si>
    <t>CONECTOR DE COMP. HEMBRA 66X3/8X3/8</t>
  </si>
  <si>
    <t>CONECTOR DE COMP. MACHO 68X1/2X1/2</t>
  </si>
  <si>
    <t>CONECTOR DE COMP. MACHO 68X1/2X1/4</t>
  </si>
  <si>
    <t>CONECTOR DE COMP. MACHO 68X1/4X1/2</t>
  </si>
  <si>
    <t>CONECTOR DE COMP. MACHO 68X1/4X1/4</t>
  </si>
  <si>
    <t>CONECTOR DE COMP. MACHO 68X1/4X1/8</t>
  </si>
  <si>
    <t>CONECTOR DE COMP. MACHO 68X1/4X3/8</t>
  </si>
  <si>
    <t>CONECTOR DE COMP. MACHO 68X1/8X1/16</t>
  </si>
  <si>
    <t>CONECTOR DE COMP. MACHO 68X3/8X1/2</t>
  </si>
  <si>
    <t>CONECTOR DE COMP. MACHO 68X3/8X1/4</t>
  </si>
  <si>
    <t>CONECTOR DE COMP. MACHO 68X3/8X1/8</t>
  </si>
  <si>
    <t>CONECTOR DE COMP. MACHO 68X3/8X3/8</t>
  </si>
  <si>
    <t>CONECTOR DE COMP. MACHO 68X5/16X1/4</t>
  </si>
  <si>
    <t>CONECTOR DE DERIVACION 16-14</t>
  </si>
  <si>
    <t>109140</t>
  </si>
  <si>
    <t>CONECTOR DE SILVIN C/CABEZA</t>
  </si>
  <si>
    <t>CONECTOR EMT 1"</t>
  </si>
  <si>
    <t>109142</t>
  </si>
  <si>
    <t>109141</t>
  </si>
  <si>
    <t>CONECTOR EMT 1.1/2</t>
  </si>
  <si>
    <t>CONECTOR EMT 1/2 UL C/TORNILLO</t>
  </si>
  <si>
    <t>109144</t>
  </si>
  <si>
    <t>CONECTOR EMT C/TORNILLO 1.1/4</t>
  </si>
  <si>
    <t>109143</t>
  </si>
  <si>
    <t>CONECTOR EMT CODIGO UL 1"</t>
  </si>
  <si>
    <t>109148</t>
  </si>
  <si>
    <t>CONECTOR EMT DE PRESION EN 1/2 UL</t>
  </si>
  <si>
    <t>109149</t>
  </si>
  <si>
    <t>CONECTOR EMT DE PRESION EN 3/4</t>
  </si>
  <si>
    <t>109150</t>
  </si>
  <si>
    <t>CONECTOR EMT DE PRESION UL 1"</t>
  </si>
  <si>
    <t>109543</t>
  </si>
  <si>
    <t>CONECTOR EMT P/BIEX C/GAZA CODIGO UL 1.1/4</t>
  </si>
  <si>
    <t>109685</t>
  </si>
  <si>
    <t>CONECTOR EMT P/BIEX C/GAZA CODIGO UL 3/4</t>
  </si>
  <si>
    <t xml:space="preserve">CONECTOR HEMBRA PARA CABLE COAXIAL </t>
  </si>
  <si>
    <t>126028</t>
  </si>
  <si>
    <t>CONECTOR MACHO FLARE A HEMBRA NPT 406-1/2 X 1/4</t>
  </si>
  <si>
    <t>CONECTOR MACHO FLARE A NPT 408-0604</t>
  </si>
  <si>
    <t>CONECTOR MODULAR RJ-11</t>
  </si>
  <si>
    <t>126012</t>
  </si>
  <si>
    <t>CONECTOR MODULAR RJ-45 CAT-5</t>
  </si>
  <si>
    <t>126014</t>
  </si>
  <si>
    <t>CONECTOR MULTIPLE 1 LINEA PLASTICO</t>
  </si>
  <si>
    <t>CONECTOR MULTIPLE 2 LINEAS PLASTICO</t>
  </si>
  <si>
    <t>CONECTOR MULTIPLE 3 LINEAS PLASTICO</t>
  </si>
  <si>
    <t>CONECTOR MULTIPLE 4 LINEAS PLASTICO</t>
  </si>
  <si>
    <t>CONECTOR MULTIPLE 6 LINEAS PLASTICO</t>
  </si>
  <si>
    <t>CONECTOR PARA CABLE AMARILLO</t>
  </si>
  <si>
    <t>109154</t>
  </si>
  <si>
    <t>CONECTOR PARA CABLE GRANDE ROJO</t>
  </si>
  <si>
    <t>109152</t>
  </si>
  <si>
    <t>CONECTOR PARA CABLE JUMBO GRIS</t>
  </si>
  <si>
    <t>109153</t>
  </si>
  <si>
    <t>CONECTOR PARA CABLE PEQUEÑO ANARANJADO</t>
  </si>
  <si>
    <t>109155</t>
  </si>
  <si>
    <t>CONECTOR PARA EMPALME Nº8</t>
  </si>
  <si>
    <t>CONECTOR RAPIDO MACHO 6MM X 1/4 NPT</t>
  </si>
  <si>
    <t>601001</t>
  </si>
  <si>
    <t>CONECTOR RAPIDO MACHO 6MM X 1/8ORING</t>
  </si>
  <si>
    <t>CONECTOR RAPIDO MACHO 8MM X 1/4 NPT</t>
  </si>
  <si>
    <t>601008</t>
  </si>
  <si>
    <t>CONECTOR RAPIDO MACHO 8MM X 1/4G</t>
  </si>
  <si>
    <t>CONECTOR RAPIDO MACHO P/MANGUERA 3/8 X 1/4NPT</t>
  </si>
  <si>
    <t>CONECTOR RAPIDO MANGUERA 8MM X 1/4 NPT ROSCABLE</t>
  </si>
  <si>
    <t>CONECTOR RAPIDO PARA MANGUERA 1/4 X 1/4NPT</t>
  </si>
  <si>
    <t>601005</t>
  </si>
  <si>
    <t>CONECTOR RAPIDO PARA MANGUERA 8MM X 1/8ORING METAL</t>
  </si>
  <si>
    <t>CONECTOR TIPO BARRIL ALUMINO UL N°6</t>
  </si>
  <si>
    <t>109611</t>
  </si>
  <si>
    <t>CONECTOR TIPO BARRIL P/CABLE TW02</t>
  </si>
  <si>
    <t>109433</t>
  </si>
  <si>
    <t>CONECTOR TIPO BARRIL P/CABLE TW04</t>
  </si>
  <si>
    <t>109160</t>
  </si>
  <si>
    <t>CONECTOR TIPO BARRIL P/CABLE TW06</t>
  </si>
  <si>
    <t>109161</t>
  </si>
  <si>
    <t>CONECTOR TIPO BARRIL P/CABLE TW08</t>
  </si>
  <si>
    <t>109162</t>
  </si>
  <si>
    <t>CONECTOR TIPO BARRIL P/CABLE TW10</t>
  </si>
  <si>
    <t>109163</t>
  </si>
  <si>
    <t>CONECTOR TSJ 1" UL</t>
  </si>
  <si>
    <t>109165</t>
  </si>
  <si>
    <t>109168</t>
  </si>
  <si>
    <t xml:space="preserve">CONECTOR TSJ ROMEX CODIGO UL 1/2 X UNIDAD </t>
  </si>
  <si>
    <t>109167</t>
  </si>
  <si>
    <t>CONECTOR TSJ ROMEX P/TSJ - BIEX CODIGO UL 3/4</t>
  </si>
  <si>
    <t>CONFECCION DE SOLDADURA 1"</t>
  </si>
  <si>
    <t>CONFECCION DE SOLDADURA 1/2</t>
  </si>
  <si>
    <t>CONFECCION DE SOLDADURA 1/4</t>
  </si>
  <si>
    <t>CONFECCION DE SOLDADURA 3/4</t>
  </si>
  <si>
    <t>CONFECCION DE SOLDADURA 3/8</t>
  </si>
  <si>
    <t>CONFECCION DE SOLDADURA 5/16</t>
  </si>
  <si>
    <t>CONFECCION DE SOLDADURA 5/8</t>
  </si>
  <si>
    <t>CONO DE COMPRESION 60 X 1/2</t>
  </si>
  <si>
    <t>CONO DE COMPRESION 60 X 1/4</t>
  </si>
  <si>
    <t>CONO DE COMPRESION 60 X 1/8</t>
  </si>
  <si>
    <t>CONO DE COMPRESION 60 X 3/4</t>
  </si>
  <si>
    <t>CONO DE COMPRESION 60 X 3/8</t>
  </si>
  <si>
    <t>CONO DE COMPRESION 60 X 5/16</t>
  </si>
  <si>
    <t>CONO PARA MANGUERA 15MM</t>
  </si>
  <si>
    <t>CONO PARA UNION DE 12MM</t>
  </si>
  <si>
    <t>CONTRA TUERCA 1/8</t>
  </si>
  <si>
    <t>CONTRA TUERCA 3/8</t>
  </si>
  <si>
    <t>CONTROL REMOTO GENERAL UNIVERSAL P/PANTALLA/PLASMA/LCD</t>
  </si>
  <si>
    <t>115022</t>
  </si>
  <si>
    <t>CONTROL REMOTO GENERICO SAMSUNG LARGO AA59-0037</t>
  </si>
  <si>
    <t>115021</t>
  </si>
  <si>
    <t>CONTROL REMOTO UNIVERSAL 4FUNCIONES</t>
  </si>
  <si>
    <t>115020</t>
  </si>
  <si>
    <t>COPA CACHERA FREGADERO GRACIELA N°27</t>
  </si>
  <si>
    <t>123019</t>
  </si>
  <si>
    <t>COPA METAL PARA CACHERA FREGADERO H188 </t>
  </si>
  <si>
    <t>COPA METAL PP LLAVE EMPOTRAR Nº940510A</t>
  </si>
  <si>
    <t>123020</t>
  </si>
  <si>
    <t>CORCHETE DE HIERRO LATONADO Nª2</t>
  </si>
  <si>
    <t>113037</t>
  </si>
  <si>
    <t>CORCHETE DE HIERRO LATONADO Nº3</t>
  </si>
  <si>
    <t>113036</t>
  </si>
  <si>
    <t>CORCHETE DE HIERRO LATONADO Nº4</t>
  </si>
  <si>
    <t>113063</t>
  </si>
  <si>
    <t xml:space="preserve">CORDON PAREADO BLANCO 2 X12 X METRO </t>
  </si>
  <si>
    <t>109169</t>
  </si>
  <si>
    <t xml:space="preserve">CORDON PAREADO BLANCO 2 X14 X METRO </t>
  </si>
  <si>
    <t>109170</t>
  </si>
  <si>
    <t>CORDON PAREADO SPT 2 X 16 X METRO</t>
  </si>
  <si>
    <t>109468</t>
  </si>
  <si>
    <t>CORNIZA PARA TABLILLA PVC 8 X 5.95 BLANCA Nº2</t>
  </si>
  <si>
    <t xml:space="preserve">CORTADORA LATERAL 6" </t>
  </si>
  <si>
    <t>CORTADORA PARA TUBO ALUMINIO 1.1/8</t>
  </si>
  <si>
    <t xml:space="preserve">CORTARAMAS TUBULAR </t>
  </si>
  <si>
    <t>105078</t>
  </si>
  <si>
    <t>CORTINERO PLASTICO DOBLE EN PAR</t>
  </si>
  <si>
    <t>133001</t>
  </si>
  <si>
    <t>CRAYON LIRA ROJO S/FORRO **EXENTO**</t>
  </si>
  <si>
    <t>110048</t>
  </si>
  <si>
    <t>CRUZ HEMBRA NPT 102 3/8</t>
  </si>
  <si>
    <t>CRUZ HIERRO GALV 1</t>
  </si>
  <si>
    <t>CRUZ HIERRO GALV 1/2</t>
  </si>
  <si>
    <t>CRUZ RAPIDA P/MANGUERA 1/4 X 1/4 X 1/4</t>
  </si>
  <si>
    <t>601026</t>
  </si>
  <si>
    <t>CUBIERTA PARA LIMA FINA Nº12 OJETEADA C/CARGUERO</t>
  </si>
  <si>
    <t>CUBO 7/16 EN 1/2</t>
  </si>
  <si>
    <t>510060</t>
  </si>
  <si>
    <t>CUBO CANDELA ESPIGA 1/2 P/BUJIA 13/16</t>
  </si>
  <si>
    <t>510059</t>
  </si>
  <si>
    <t>CUBO CORTO DE 09MM ESPIGA 1/2</t>
  </si>
  <si>
    <t>510058</t>
  </si>
  <si>
    <t xml:space="preserve">CUBO CORTO DE 10MM ESP 1/2-6 </t>
  </si>
  <si>
    <t>510057</t>
  </si>
  <si>
    <t>CUBO CORTO DE 11MM ESPIGA 1/2</t>
  </si>
  <si>
    <t>510056</t>
  </si>
  <si>
    <t xml:space="preserve">CUBO CORTO DE 12MM ESP 1/2-6 </t>
  </si>
  <si>
    <t>510055</t>
  </si>
  <si>
    <t xml:space="preserve">CUBO CORTO DE 13MM ESP 1/2-6 </t>
  </si>
  <si>
    <t>510054</t>
  </si>
  <si>
    <t>CUBO CORTO DE 15MM ESPIGA 1/2</t>
  </si>
  <si>
    <t>510053</t>
  </si>
  <si>
    <t>CUBO CORTO DE 16MM ESP 1/2-6</t>
  </si>
  <si>
    <t>510052</t>
  </si>
  <si>
    <t>CUBO CORTO DE 16MM ESP 1/2-6 TRUP</t>
  </si>
  <si>
    <t>510051</t>
  </si>
  <si>
    <t>CUBO CORTO DE 17MM ESP 1/2-6</t>
  </si>
  <si>
    <t>510050</t>
  </si>
  <si>
    <t>CUBO CORTO DE 18MM ESP 1/2-6</t>
  </si>
  <si>
    <t>510031</t>
  </si>
  <si>
    <t xml:space="preserve">CUBO CORTO DE 20MM ESP 1/2-6 </t>
  </si>
  <si>
    <t>510047</t>
  </si>
  <si>
    <t xml:space="preserve">CUBO CORTO DE 22MM ESP 1/2-6 </t>
  </si>
  <si>
    <t>510048</t>
  </si>
  <si>
    <t xml:space="preserve">CUBO CORTO DE 23MM ESP 1/2-6 </t>
  </si>
  <si>
    <t>510049</t>
  </si>
  <si>
    <t>CUBO CROMADO 6PTO P/BUJIA ESPIGA 1/2 16 X 65MM</t>
  </si>
  <si>
    <t>510908</t>
  </si>
  <si>
    <t xml:space="preserve">CUBO CROMADO 6PTO P/BUJIA ESPIGA 1/2 18 X 65MM </t>
  </si>
  <si>
    <t>510909</t>
  </si>
  <si>
    <t>CUBO CROMADO 6PUNTOS PARA BUJIA ESPIGA 1/2 20.6MM X 63MM</t>
  </si>
  <si>
    <t>510910</t>
  </si>
  <si>
    <t>CUBO CROMADO CORTO 08MM ESPIGA 1/4 6PUNTOS</t>
  </si>
  <si>
    <t>510807</t>
  </si>
  <si>
    <t>CUBO CROMADO CORTO 09MM ESPIGA 1/2 6PUNTOS</t>
  </si>
  <si>
    <t>510251</t>
  </si>
  <si>
    <t>CUBO CROMADO CORTO 09MM ESPIGA 1/4 6PUNTOS</t>
  </si>
  <si>
    <t>510808</t>
  </si>
  <si>
    <t>CUBO CROMADO CORTO 09MM ESPIGA 3/8 6PNT</t>
  </si>
  <si>
    <t>510955</t>
  </si>
  <si>
    <t>CUBO CROMADO CORTO 10MM ESPIGA 1/2 6PUNTOS</t>
  </si>
  <si>
    <t>510252</t>
  </si>
  <si>
    <t>CUBO CROMADO CORTO 10MM ESPIGA 3/8 6PNT</t>
  </si>
  <si>
    <t>510956</t>
  </si>
  <si>
    <t>CUBO CROMADO CORTO 11MM ESPIGA 1/2 6PUNTOS</t>
  </si>
  <si>
    <t>510253</t>
  </si>
  <si>
    <t>CUBO CROMADO CORTO 11MM ESPIGA 1/4 6PUNTOS</t>
  </si>
  <si>
    <t>510810</t>
  </si>
  <si>
    <t>CUBO CROMADO CORTO 11MM ESPIGA 3/8 6PT 042957</t>
  </si>
  <si>
    <t>510957</t>
  </si>
  <si>
    <t>CUBO CROMADO CORTO 12MM ESPIGA 1/2 6PUNTOS</t>
  </si>
  <si>
    <t>510254</t>
  </si>
  <si>
    <t>CUBO CROMADO CORTO 12MM ESPIGA 1/4 6PUNTOS</t>
  </si>
  <si>
    <t>510811</t>
  </si>
  <si>
    <t xml:space="preserve">CUBO CROMADO CORTO 12MM ESPIGA 3/8 12PTS </t>
  </si>
  <si>
    <t>510030</t>
  </si>
  <si>
    <t>CUBO CROMADO CORTO 12MM ESPIGA 3/8 6PT 042958 FORCE</t>
  </si>
  <si>
    <t>510958</t>
  </si>
  <si>
    <t>CUBO CROMADO CORTO 13MM ESPIGA 1/2 6PUNTOS</t>
  </si>
  <si>
    <t>510255</t>
  </si>
  <si>
    <t>CUBO CROMADO CORTO 13MM ESPIGA 1/4 6PUNTOS</t>
  </si>
  <si>
    <t>510812</t>
  </si>
  <si>
    <t>CUBO CROMADO CORTO 13MM ESPIGA 3/8 6PNT</t>
  </si>
  <si>
    <t>510959</t>
  </si>
  <si>
    <t>CUBO CROMADO CORTO 14MM ESPIGA 1/2 6PUNTOS</t>
  </si>
  <si>
    <t>510256</t>
  </si>
  <si>
    <t>CUBO CROMADO CORTO 14MM ESPIGA 3/8 6PUNTOS</t>
  </si>
  <si>
    <t>510960</t>
  </si>
  <si>
    <t>CUBO CROMADO CORTO 15MM ESPIGA 1/2 12PUNTOS</t>
  </si>
  <si>
    <t>510604</t>
  </si>
  <si>
    <t>CUBO CROMADO CORTO 15MM ESPIGA 1/2 6PT 043257 FORCE</t>
  </si>
  <si>
    <t>510257</t>
  </si>
  <si>
    <t>CUBO CROMADO CORTO 16MM ESPIGA 1/2 6PUNTOS</t>
  </si>
  <si>
    <t>510258</t>
  </si>
  <si>
    <t>CUBO CROMADO CORTO 18MM ESPIGA 1/2 12PUNTOS</t>
  </si>
  <si>
    <t>510605</t>
  </si>
  <si>
    <t>CUBO CROMADO CORTO 18MM ESPIGA 1/2 6PT</t>
  </si>
  <si>
    <t>510260</t>
  </si>
  <si>
    <t xml:space="preserve">CUBO CROMADO CORTO 19MM ESPIGA 1/2 6PT </t>
  </si>
  <si>
    <t>510261</t>
  </si>
  <si>
    <t>CUBO CROMADO CORTO 20MM ESPIGA 1/2 6PUNTOS</t>
  </si>
  <si>
    <t>510262</t>
  </si>
  <si>
    <t>CUBO CROMADO CORTO 21MM ESPIGA 1/2 12PUNTOS</t>
  </si>
  <si>
    <t>510607</t>
  </si>
  <si>
    <t>CUBO CROMADO CORTO 21MM ESPIGA 1/2 6PT 043263 FORCE</t>
  </si>
  <si>
    <t>510263</t>
  </si>
  <si>
    <t>CUBO CROMADO CORTO 22MM ESPIGA 1/2 12PUNTOS</t>
  </si>
  <si>
    <t>510608</t>
  </si>
  <si>
    <t>CUBO CROMADO CORTO 23MM ESPIGA 1/2 6PUNTOS</t>
  </si>
  <si>
    <t>510265</t>
  </si>
  <si>
    <t>CUBO CROMADO CORTO 24MM ESPIGA 1/2 6PT 043266</t>
  </si>
  <si>
    <t>510266</t>
  </si>
  <si>
    <t>CUBO CROMADO CORTO 25MM ESPIGA 1/2 6PUNTOS</t>
  </si>
  <si>
    <t>510267</t>
  </si>
  <si>
    <t>CUBO CROMADO CORTO 26MM ESPIGA 1/2 6PUNTOS</t>
  </si>
  <si>
    <t>510268</t>
  </si>
  <si>
    <t>CUBO CROMADO CORTO 27MM ESPIGA 1/2 12PUNTOS</t>
  </si>
  <si>
    <t>510609</t>
  </si>
  <si>
    <t>CUBO CROMADO CORTO 27MM ESPIGA 1/2 6PT 043269</t>
  </si>
  <si>
    <t>510269</t>
  </si>
  <si>
    <t>CUBO CROMADO CORTO 28MM ESPIGA 1/2 12PUNTOS</t>
  </si>
  <si>
    <t>510610</t>
  </si>
  <si>
    <t>CUBO CROMADO CORTO 28MM ESPIGA 1/2 6PT 043270</t>
  </si>
  <si>
    <t>510601</t>
  </si>
  <si>
    <t>CUBO CROMADO CORTO 32MM ESPIGA 1/2 12PUNTOS</t>
  </si>
  <si>
    <t>510603</t>
  </si>
  <si>
    <t xml:space="preserve">CUBO CROMADO CORTO 32MM ESPIGA 1/2 6PUNTOS 043273 </t>
  </si>
  <si>
    <t>510273</t>
  </si>
  <si>
    <t>CUBO CROMADO CORTO 8MM ESPIGA 1/2 6PT 043250 FORCE</t>
  </si>
  <si>
    <t>510250</t>
  </si>
  <si>
    <t xml:space="preserve">CUBO CROMADO LARGO 08MM 6PUNTOS ESPIGA 1/4 </t>
  </si>
  <si>
    <t>510275</t>
  </si>
  <si>
    <t xml:space="preserve">CUBO CROMADO LARGO 10MM 6PUNTOS ESPIGA 3/8 </t>
  </si>
  <si>
    <t>510032</t>
  </si>
  <si>
    <t>CUBO CROMADO LARGO 11MM ESPIGA 1/2</t>
  </si>
  <si>
    <t>510510</t>
  </si>
  <si>
    <t>CUBO CROMADO LARGO 11MM ESPIGA 1/4 6PT 042872</t>
  </si>
  <si>
    <t>510611</t>
  </si>
  <si>
    <t>CUBO CROMADO LARGO 19MM ESPIGA 1/2 6PTOS 043312</t>
  </si>
  <si>
    <t>510312</t>
  </si>
  <si>
    <t>CUBO DE IMPACTO ALLEN 6MM ESPIG 1/2 043362</t>
  </si>
  <si>
    <t>510366</t>
  </si>
  <si>
    <t>510505</t>
  </si>
  <si>
    <t>CUBO DESATORNILLADOR ALLEN 10MM ESPIGA 1/4 FORCE</t>
  </si>
  <si>
    <t>510508</t>
  </si>
  <si>
    <t>CUBO DESATORNILLADOR ALLEN 12MM ESP 1/2 LARGO 043626</t>
  </si>
  <si>
    <t>510626</t>
  </si>
  <si>
    <t>CUBO DESATORNILLADOR ALLEN 6MM ESPIGA 1/2 FORCE</t>
  </si>
  <si>
    <t>CUBO DESATORNILLADOR ALLEN 7MM ESPIGA 1/4 FORCE</t>
  </si>
  <si>
    <t>CUBO DESATORNILLADOR ALLEN 8MM ESPIGA 1/2 FORCE</t>
  </si>
  <si>
    <t>CUBO DESATORNILLADOR ALLEN 8MM ESPIGA 1/4 FORCE</t>
  </si>
  <si>
    <t>510506</t>
  </si>
  <si>
    <t>CUBO DESATORNILLADOR ALLEN 9MM ESPIGA 1/4 FORCE</t>
  </si>
  <si>
    <t>510507</t>
  </si>
  <si>
    <t>CUBO DESATORNILLADOR CROMADO XZN 10MM ESPIGA 1/2</t>
  </si>
  <si>
    <t>510571</t>
  </si>
  <si>
    <t>CUBO DESATORNILLADOR CROMADO XZN 12MM ESPIGA 1/2</t>
  </si>
  <si>
    <t>CUBO DESATORNILLADOR IMPACTO ALLEM 5MM ESP3/8 043058</t>
  </si>
  <si>
    <t>510358</t>
  </si>
  <si>
    <t>CUBO DESATORNILLADOR TORX INTERIOR C/GUIA T-20H ESPIGA 1/2</t>
  </si>
  <si>
    <t>510046</t>
  </si>
  <si>
    <t>CUBO DESATORNILLADOR TORX INTERIOR C/GUIA T-25H ESPIGA 1/2</t>
  </si>
  <si>
    <t>510550</t>
  </si>
  <si>
    <t>CUBO DESATORNILLADOR TORX INTERIOR C/GUIA T-27H ESPIGA 1/2</t>
  </si>
  <si>
    <t>510552</t>
  </si>
  <si>
    <t>CUBO DESATORNILLADOR TORX INTERIOR C/GUIA T-30H ESPIGA 1/2</t>
  </si>
  <si>
    <t>510553</t>
  </si>
  <si>
    <t>CUBO DESATORNILLADOR TORX INTERIOR C/GUIA T-40H ESPIGA 1/2</t>
  </si>
  <si>
    <t>510270</t>
  </si>
  <si>
    <t>CUBO DESATORNILLADOR TORX INTERIOR C/GUIA T-45H ESPIGA 1/2</t>
  </si>
  <si>
    <t>510555</t>
  </si>
  <si>
    <t>CUBO DESATORNILLADOR TORX INTERIOR C/GUIA T-50H ESPIGA 1/2</t>
  </si>
  <si>
    <t>510556</t>
  </si>
  <si>
    <t>CUBO ESPIGA 1/2 HEXAGONAL 10MM</t>
  </si>
  <si>
    <t>510036</t>
  </si>
  <si>
    <t>CUBO ESPIGA 1/2 SURTEK 24MM</t>
  </si>
  <si>
    <t>510020</t>
  </si>
  <si>
    <t>CUBO ESPIGA 1/4 CORTO 6P 10MM</t>
  </si>
  <si>
    <t>510035</t>
  </si>
  <si>
    <t>CUBO ESPIGA 1/4 LARGO 6P 13MM</t>
  </si>
  <si>
    <t>510037</t>
  </si>
  <si>
    <t>CUBO ESPIGA 1/4 URREA HEXAGONAL 12MM</t>
  </si>
  <si>
    <t>510038</t>
  </si>
  <si>
    <t>CUBO ESPIGA 3/8 HEXAGONAL 18MM</t>
  </si>
  <si>
    <t>510039</t>
  </si>
  <si>
    <t>CUBO ESPIGA 3/8 HEXAGONAL 22MM</t>
  </si>
  <si>
    <t>510040</t>
  </si>
  <si>
    <t>CUBO ESPIGA 3/8 SURTEK 09MM</t>
  </si>
  <si>
    <t>510041</t>
  </si>
  <si>
    <t>CUBO ESPIGA 3/8 SURTEK 11MM</t>
  </si>
  <si>
    <t>510042</t>
  </si>
  <si>
    <t>CUBO ESPIGA 3/8 SURTEK 12MM</t>
  </si>
  <si>
    <t>510043</t>
  </si>
  <si>
    <t>CUBO ESPIGA 3/8 X 13/16 CORTO</t>
  </si>
  <si>
    <t>510044</t>
  </si>
  <si>
    <t>CUBO ESTRIADO 14MM ESPIGA 3/8</t>
  </si>
  <si>
    <t>510029</t>
  </si>
  <si>
    <t>CUBO HEXAGONAL C/MANGO EN ¨T¨ ALUMINIO 10MM 040475</t>
  </si>
  <si>
    <t>510025</t>
  </si>
  <si>
    <t>CUBO HEXAGONAL C/MANGO EN ¨T¨ ALUMINIO 8MM 040474</t>
  </si>
  <si>
    <t>510024</t>
  </si>
  <si>
    <t>CUBO HEXAGONAL CON MANGO EN T DE 12MM</t>
  </si>
  <si>
    <t>510001</t>
  </si>
  <si>
    <t>CUBO MAGNETICO PARA TECHO 3/8 X 1.3/4</t>
  </si>
  <si>
    <t>102980</t>
  </si>
  <si>
    <t>102141</t>
  </si>
  <si>
    <t>CUCHARA PARA ALBAÑIL TOTAL 6"</t>
  </si>
  <si>
    <t>102364</t>
  </si>
  <si>
    <t>CUCHARA PARA ALBAÑIL TOTAL 7"</t>
  </si>
  <si>
    <t>102366</t>
  </si>
  <si>
    <t>CUCHILLA CORTADORA CERAMICA 1958-8MM</t>
  </si>
  <si>
    <t>102148</t>
  </si>
  <si>
    <t>CUCHILLA DEPORTIVA 7" NEGRO CON BRUJULA</t>
  </si>
  <si>
    <t>102149</t>
  </si>
  <si>
    <t>CUCHILLA NAVAJA MULTIFUNCIONAL TIPO HACHA</t>
  </si>
  <si>
    <t>102407</t>
  </si>
  <si>
    <t>CUCHILLA P/LICUADORA OSTER 4961</t>
  </si>
  <si>
    <t>115961</t>
  </si>
  <si>
    <t>CUCHILLA PICO LORA P/ELECTRICISTA</t>
  </si>
  <si>
    <t>102150</t>
  </si>
  <si>
    <t>CUCHILLA SWITCH NEC TAIWAN 2 X 30</t>
  </si>
  <si>
    <t>109174</t>
  </si>
  <si>
    <t>CUCHILLA SWITCH NEC TAIWAN 2 X 60</t>
  </si>
  <si>
    <t>109173</t>
  </si>
  <si>
    <t>CUCHILLO AGRICOLA BELLOTA SUPERC 2127H-12 **EXENTO</t>
  </si>
  <si>
    <t>102153</t>
  </si>
  <si>
    <t>CUCHILLO AGRICOLA BELLOTA SUPERC 2127H-14 **EXENTO</t>
  </si>
  <si>
    <t>102154</t>
  </si>
  <si>
    <t>CUCHILLO AGRICOLA BELLOTA SUPERC 2127H-16 **EXENTO</t>
  </si>
  <si>
    <t>102155</t>
  </si>
  <si>
    <t>CUCHILLO AGRICOLA BELLOTA SUPERC 2127H-18 **EXENTO</t>
  </si>
  <si>
    <t>102156</t>
  </si>
  <si>
    <t>CUCHILLO AGRICOLA BELLOTA SUPERC 2127H-20 **EXENTO</t>
  </si>
  <si>
    <t>102157</t>
  </si>
  <si>
    <t xml:space="preserve">CUCHILLO AGRICOLA BELLOTA SUPERC 2127H-22 </t>
  </si>
  <si>
    <t>102426</t>
  </si>
  <si>
    <t>CUCHILLO AGRICOLA BELLOTA SUPERC 2127H-24 **EXENTO</t>
  </si>
  <si>
    <t>102158</t>
  </si>
  <si>
    <t>CUCHILLO CARNICERO HOJA ANCHA MANGO BLANCO</t>
  </si>
  <si>
    <t>102167</t>
  </si>
  <si>
    <t>CUELLO CACHERA FREGADERO REPUESTO</t>
  </si>
  <si>
    <t>123021</t>
  </si>
  <si>
    <t>CUERDA DE ARRANQUE X METRO</t>
  </si>
  <si>
    <t>110050</t>
  </si>
  <si>
    <t>129005</t>
  </si>
  <si>
    <t>129006</t>
  </si>
  <si>
    <t>129007</t>
  </si>
  <si>
    <t>129008</t>
  </si>
  <si>
    <t>CUERDA PARA ALBANIL BLANCA EN ROLLO</t>
  </si>
  <si>
    <t>110049</t>
  </si>
  <si>
    <t>CUERDA PARA ORILLADORA 4.0MM X METRO 1.55 VERDE</t>
  </si>
  <si>
    <t>CUERDA PARA ORILLADORA AMARILLA 1.20 X MTRS</t>
  </si>
  <si>
    <t>105013</t>
  </si>
  <si>
    <t>CUERDA PARA ORILLADORA MOTOGUADAÑA 0.95 X METRO</t>
  </si>
  <si>
    <t>105046</t>
  </si>
  <si>
    <t>CUIDADO LLANTAS 20OZ / 567GR</t>
  </si>
  <si>
    <t>CUMBRERA 12 X 1,83MTS CALIBRE 28</t>
  </si>
  <si>
    <t>110053</t>
  </si>
  <si>
    <t>CURVA CONDUIT P/ELECTRICIDAD 2 TIPO A</t>
  </si>
  <si>
    <t>109854</t>
  </si>
  <si>
    <t>CURVA CONDUIT P/ELECTRICIDAD 3/4 TIPO A (UL)</t>
  </si>
  <si>
    <t>109178</t>
  </si>
  <si>
    <t>CURVA CONDUIT PARA ELECTRICIDAD 1 TIPO A</t>
  </si>
  <si>
    <t>109179</t>
  </si>
  <si>
    <t>CURVA CONDUIT PARA ELECTRICIDAD 1/2 TIPO A</t>
  </si>
  <si>
    <t>109180</t>
  </si>
  <si>
    <t>CURVA CONDUIT PVC 1"</t>
  </si>
  <si>
    <t>109181</t>
  </si>
  <si>
    <t>CURVA CONDUIT PVC 1,1/2  TIPO A</t>
  </si>
  <si>
    <t>109175</t>
  </si>
  <si>
    <t>CURVA CONDUIT PVC 1,1/4</t>
  </si>
  <si>
    <t>109182</t>
  </si>
  <si>
    <t>CURVA CONDUIT PVC 1,1/4  TIPO A</t>
  </si>
  <si>
    <t>109177</t>
  </si>
  <si>
    <t>CURVA CONDUIT PVC 1.1/2 NACIONAL</t>
  </si>
  <si>
    <t>109176</t>
  </si>
  <si>
    <t>CURVA CONDUIT PVC 1/2 NACIONAL</t>
  </si>
  <si>
    <t>109184</t>
  </si>
  <si>
    <t>CURVA CONDUIT PVC 3/4</t>
  </si>
  <si>
    <t>109183</t>
  </si>
  <si>
    <t>CURVA EMT  (METALICA ) 1.1/2 UL</t>
  </si>
  <si>
    <t>109434</t>
  </si>
  <si>
    <t>CURVA EMT  (METALICA ) 3/4 UL</t>
  </si>
  <si>
    <t>109443</t>
  </si>
  <si>
    <t>CURVA EMT 1,1/4</t>
  </si>
  <si>
    <t>109186</t>
  </si>
  <si>
    <t>CURVA EMT DE 1/2</t>
  </si>
  <si>
    <t>109187</t>
  </si>
  <si>
    <t>CUTTER ALMA METALICA 5"</t>
  </si>
  <si>
    <t>102578</t>
  </si>
  <si>
    <t>CUTTER PARA CARTON TOTAL THT511812</t>
  </si>
  <si>
    <t>102160</t>
  </si>
  <si>
    <t>DADO PARA TERRAJA MILIMETRICO 10MM X 1.5</t>
  </si>
  <si>
    <t>510011</t>
  </si>
  <si>
    <t>DADO PARA TERRAJA MILIMETRICO 8MM X 1.25</t>
  </si>
  <si>
    <t>510010</t>
  </si>
  <si>
    <t>DEDO MAGNETICO TELESCOPICO MULTIUSO C/ESPEJO 235MM</t>
  </si>
  <si>
    <t>510289</t>
  </si>
  <si>
    <t>DELANTAL PARA CONSTRUCCION</t>
  </si>
  <si>
    <t>102165</t>
  </si>
  <si>
    <t>DELANTAL PARA GYPSON 3 BOLSAS CUERO</t>
  </si>
  <si>
    <t>102166</t>
  </si>
  <si>
    <t>DELANTAL PARA GYPSON 4 BOLSAS CUERO</t>
  </si>
  <si>
    <t>117225</t>
  </si>
  <si>
    <t>DELANTAL PARA SOLDADOR LARGO CUERO</t>
  </si>
  <si>
    <t>117125</t>
  </si>
  <si>
    <t>DELANTAL PORTA CINTA</t>
  </si>
  <si>
    <t>117127</t>
  </si>
  <si>
    <t>DELANTAL PORTA LAPICERO PEQUEÑO</t>
  </si>
  <si>
    <t>117128</t>
  </si>
  <si>
    <t>DELANTAL PORTA LAPICEROS GRANDE</t>
  </si>
  <si>
    <t>117126</t>
  </si>
  <si>
    <t>DELANTAL PORTA TALADRO</t>
  </si>
  <si>
    <t>117121</t>
  </si>
  <si>
    <t>DELANTAL PORTAHERRAMIENTAS DE CUERO CARPINTERO</t>
  </si>
  <si>
    <t>117122</t>
  </si>
  <si>
    <t>DELANTAL PORTAHERRAMIENTAS DE CUERO ELECTRICISTA 2BOLSAS</t>
  </si>
  <si>
    <t>102164</t>
  </si>
  <si>
    <t>DELANTAL PORTAHERRAMIENTAS DE CUERO GIPSON 2BOLSAS</t>
  </si>
  <si>
    <t>117120</t>
  </si>
  <si>
    <t>DELANTAL PORTAMARTILLO</t>
  </si>
  <si>
    <t>117124</t>
  </si>
  <si>
    <t>DELANTAL PVC 1.2MTS LARGO AMARILLO</t>
  </si>
  <si>
    <t>DESAGUE DE LAVATORIO METAL P3260</t>
  </si>
  <si>
    <t>106025</t>
  </si>
  <si>
    <t>DESAGUE FREGADERO DOBLE MIDER C/ CHE-DF</t>
  </si>
  <si>
    <t>106018</t>
  </si>
  <si>
    <t>DESAGUE FREGADERO METAL GRACIELA S9100B</t>
  </si>
  <si>
    <t>106702</t>
  </si>
  <si>
    <t xml:space="preserve">DESAGUE FREGADERO METAL MIBER 4 </t>
  </si>
  <si>
    <t>106701</t>
  </si>
  <si>
    <t>DESAGUE FREGADERO TAIWAN PLASTICO S9104B</t>
  </si>
  <si>
    <t>106020</t>
  </si>
  <si>
    <t>DESAGUE FREGADERO TW PLASTICO C/CO 2,1/2-</t>
  </si>
  <si>
    <t>106022</t>
  </si>
  <si>
    <t xml:space="preserve">DESAGUE LAVATORIO C/SIFON </t>
  </si>
  <si>
    <t>106300</t>
  </si>
  <si>
    <t>DESAGUE LAVATORIO C/SIFON PC MIBER DE-FLAT</t>
  </si>
  <si>
    <t>106024</t>
  </si>
  <si>
    <t>DESAGUE P/TINA PUSE SOLO</t>
  </si>
  <si>
    <t>106027</t>
  </si>
  <si>
    <t>DESAGUE PARA BAÑO CUADRADO 1.1/2"</t>
  </si>
  <si>
    <t>106120</t>
  </si>
  <si>
    <t>DESAGUE PARA BAÑO CUADRADO 2"</t>
  </si>
  <si>
    <t>106119</t>
  </si>
  <si>
    <t>DESAGUE PARA FREGADERO MIDER 4"</t>
  </si>
  <si>
    <t>106019</t>
  </si>
  <si>
    <t>DESAGUE PARA LAVATORIO PLASTICO  1,1/4 X 6 SA-5043</t>
  </si>
  <si>
    <t>106026</t>
  </si>
  <si>
    <t>DESAGUE POLIPROP 1.1/2 BLANCO</t>
  </si>
  <si>
    <t>106112</t>
  </si>
  <si>
    <t>DESATORADOR PARA TUBERIAS GALON</t>
  </si>
  <si>
    <t>103030</t>
  </si>
  <si>
    <t>DESATORADOR PARA TUBERIAS LITRO</t>
  </si>
  <si>
    <t>103032</t>
  </si>
  <si>
    <t>DESATORADOR POTASA LIQUIDA GALON</t>
  </si>
  <si>
    <t>103642</t>
  </si>
  <si>
    <t>DESATORADOR POTASA LIQUIDA LITRO</t>
  </si>
  <si>
    <t>103641</t>
  </si>
  <si>
    <t>DESATORNILLADOR PARA GIPSON INTO 6"</t>
  </si>
  <si>
    <t>101975</t>
  </si>
  <si>
    <t>DESATORNILLADOR PHILLIPS 1/4 X 5.2</t>
  </si>
  <si>
    <t>102168</t>
  </si>
  <si>
    <t>DESATORNILLADOR PHILLIPS 1/8 X 4"</t>
  </si>
  <si>
    <t>102175</t>
  </si>
  <si>
    <t>DESATORNILLADOR PHILLIPS 3/16 X 6</t>
  </si>
  <si>
    <t>102171</t>
  </si>
  <si>
    <t>DESATORNILLADOR PHILLIPS 3/16 X 8</t>
  </si>
  <si>
    <t>102172</t>
  </si>
  <si>
    <t>DESATORNILLADOR PHILLIPS ESPIGA LISA PH1 FORCE</t>
  </si>
  <si>
    <t>102677</t>
  </si>
  <si>
    <t>DESATORNILLADOR PHILLIPS ESPIGA LISA PH2 FORCE</t>
  </si>
  <si>
    <t>102678</t>
  </si>
  <si>
    <t>DESATORNILLADOR PHILLIPS MANGO CONFORT 1/4 X 4</t>
  </si>
  <si>
    <t>DESATORNILLADOR PHILLIPS MANGO CONFORT 1/4 X 6</t>
  </si>
  <si>
    <t>DESATORNILLADOR PHILLIPS PH0 HOJA AISLADA 2.4 X 5.6"</t>
  </si>
  <si>
    <t>102554</t>
  </si>
  <si>
    <t>DESATORNILLADOR PHILLIPS PH1 HOJA AISLADA 80 X 190</t>
  </si>
  <si>
    <t>102672</t>
  </si>
  <si>
    <t>DESATORNILLADOR PHILLIPS PH2 HOJA AISLADA 4" X 8.8"</t>
  </si>
  <si>
    <t>102556</t>
  </si>
  <si>
    <t>DESATORNILLADOR PLANO 1/4 X 6"</t>
  </si>
  <si>
    <t>102183</t>
  </si>
  <si>
    <t xml:space="preserve">DESATORNILLADOR PLANO 1/8 X 6 BICOLOR </t>
  </si>
  <si>
    <t>DESATORNILLADOR PLANO 3/16 X 4</t>
  </si>
  <si>
    <t>102392</t>
  </si>
  <si>
    <t>DESATORNILLADOR PLANO ROJO  C/HOJA AISLADA</t>
  </si>
  <si>
    <t>102566</t>
  </si>
  <si>
    <t>DESATORNILLADOR TORX ANTIDES. T-20H 100 X 205MM 042657</t>
  </si>
  <si>
    <t>102657</t>
  </si>
  <si>
    <t>DESATORNILLADOR TORX ANTIDES. T-30H 115 X 230MM 042660</t>
  </si>
  <si>
    <t>102662</t>
  </si>
  <si>
    <t>DESATORNILLADOR TORX ANTIDES. T-7H 60 X 145MM 042652</t>
  </si>
  <si>
    <t>102652</t>
  </si>
  <si>
    <t>DESATORNILLADOR TORX ANTIDESLIZANTE T-10H 80 X 185MM</t>
  </si>
  <si>
    <t>102655</t>
  </si>
  <si>
    <t>DESATORNILLADOR TORX ANTIDESLIZANTE T-25H 100 X 205MM</t>
  </si>
  <si>
    <t>102658</t>
  </si>
  <si>
    <t>DESATORNILLADOR TORX ANTIDESLIZANTE T-27H 115 X 230MM</t>
  </si>
  <si>
    <t>102659</t>
  </si>
  <si>
    <t>DESATORNILLADOR TORX ANTIDESLIZANTE T-405 130 X 245MM</t>
  </si>
  <si>
    <t>102663</t>
  </si>
  <si>
    <t>DESATORNILLADOR TORX ANTIDESLIZANTE T-40H 130 X 245MM</t>
  </si>
  <si>
    <t>102661</t>
  </si>
  <si>
    <t>DESATORNILLADOR TORX T-6</t>
  </si>
  <si>
    <t>102186</t>
  </si>
  <si>
    <t>DESATORNILLADOR TORX T-8</t>
  </si>
  <si>
    <t>102187</t>
  </si>
  <si>
    <t>DESATORNILLADOR ZAPITA PHILLIPS</t>
  </si>
  <si>
    <t>102190</t>
  </si>
  <si>
    <t>DESATORNILLADOR ZAPITA PLANO</t>
  </si>
  <si>
    <t>102191</t>
  </si>
  <si>
    <t>DESENGRASANTE PARA COCINA EN GALON</t>
  </si>
  <si>
    <t>121014</t>
  </si>
  <si>
    <t>DESENGRASANTE PARA HIERRO NEGRO EN LITRO</t>
  </si>
  <si>
    <t>DESENGRASANTE PARA PISOS Y BAÑOS EN GALON</t>
  </si>
  <si>
    <t>121019</t>
  </si>
  <si>
    <t>DESENGRASANTE PARA PISOS Y BAÑOS EN LITRO</t>
  </si>
  <si>
    <t>121020</t>
  </si>
  <si>
    <t>DESODORANTE AMBIENTAL MIXTO</t>
  </si>
  <si>
    <t>DESOXIDANTE METALES / QUITA HERRUMBRE 1/2L</t>
  </si>
  <si>
    <t xml:space="preserve">DESTUPIDOR PARA INODORO </t>
  </si>
  <si>
    <t>121023</t>
  </si>
  <si>
    <t>DIFERENCIA DE PRECIO EN FAJA AUTOMOTRIZ</t>
  </si>
  <si>
    <t>DIMER PLATA CON PLACA BLANCO 1003-W</t>
  </si>
  <si>
    <t>109189</t>
  </si>
  <si>
    <t>DISCO CORTE CONCRETO 4,1/2 X 3/32 DEWALT</t>
  </si>
  <si>
    <t>116002</t>
  </si>
  <si>
    <t>DISCO CORTE DIAMANTE 4.1/2 SEGMENTADO NORTON</t>
  </si>
  <si>
    <t>116102</t>
  </si>
  <si>
    <t>DISCO CORTE DIAMANTE 7 SEGMENTADO PREMIUN AD100-904</t>
  </si>
  <si>
    <t>116039</t>
  </si>
  <si>
    <t xml:space="preserve">DISCO CORTE DIAMANTE CONTINUO 4.1/2 </t>
  </si>
  <si>
    <t>116029</t>
  </si>
  <si>
    <t>DISCO CORTE DIAMANTE CONTINUO 7"</t>
  </si>
  <si>
    <t>116040</t>
  </si>
  <si>
    <t>DISCO CORTE DIAMANTE TURBO 7 X 1</t>
  </si>
  <si>
    <t>116037</t>
  </si>
  <si>
    <t>DISCO CORTE METAL 14 X 1/8 P/TRONZADORA NORTON</t>
  </si>
  <si>
    <t>116013</t>
  </si>
  <si>
    <t>DISCO CORTE METAL 4.1/2 X 1.0 X 7/8 QUANTUM</t>
  </si>
  <si>
    <t>116107</t>
  </si>
  <si>
    <t>DISCO CORTE METAL 4.1/2 X 1/16 X 7/8 MULTICORTE</t>
  </si>
  <si>
    <t>116106</t>
  </si>
  <si>
    <t>DISCO CORTE METAL 7 X 1/16 CORTE FINO</t>
  </si>
  <si>
    <t>116019</t>
  </si>
  <si>
    <t>DISCO CORTE METAL 7 X 1/8X7/8</t>
  </si>
  <si>
    <t>116017</t>
  </si>
  <si>
    <t>DISCO CORTE METAL 7 X 7/8 X 2.5MM DW</t>
  </si>
  <si>
    <t>116023</t>
  </si>
  <si>
    <t>DISCO CORTE METAL 9 X 1/8 X 7/8</t>
  </si>
  <si>
    <t>DISCO CORTE METAL 9 X 7/8 X 1.9MM C/FINO DW8067</t>
  </si>
  <si>
    <t>116027</t>
  </si>
  <si>
    <t>116024</t>
  </si>
  <si>
    <t xml:space="preserve">DISCO DE HULE 4,1/2 PARA ESMERILADORA </t>
  </si>
  <si>
    <t>116055</t>
  </si>
  <si>
    <t>DISCO DE LIJA PARA MADERA 4.1/2" GRN120</t>
  </si>
  <si>
    <t>DISCO DE LIJA PARA MADERA 7" GRN24</t>
  </si>
  <si>
    <t>DISCO DE LIJA VELCRO 150MM GRD100</t>
  </si>
  <si>
    <t>116097</t>
  </si>
  <si>
    <t>DISCO DE LIJA VELCRO 150MM GRD120</t>
  </si>
  <si>
    <t>DISCO DE LIJA VELCRO 150MM GRD150</t>
  </si>
  <si>
    <t>116003</t>
  </si>
  <si>
    <t>DISCO DE LIJA VELCRO 150MM GRD220 6PERF</t>
  </si>
  <si>
    <t>116096</t>
  </si>
  <si>
    <t>DISCO DE LIJA VELCRO 150MM GRD240</t>
  </si>
  <si>
    <t>116000</t>
  </si>
  <si>
    <t>DISCO DE LIJA VELCRO 150MM GRD320 6PERF</t>
  </si>
  <si>
    <t>116005</t>
  </si>
  <si>
    <t>116033</t>
  </si>
  <si>
    <t>DISCO DE LIJA VELCRO 150MM GRD60</t>
  </si>
  <si>
    <t>116099</t>
  </si>
  <si>
    <t>DISCO DIAMANTADO TURBO 4.1/2 CERAMICA/CONCRETO NORTON </t>
  </si>
  <si>
    <t>116011</t>
  </si>
  <si>
    <t>DISCO ESMERILAR DE 4,1/2 X 1/4 X 7/8 NORTON</t>
  </si>
  <si>
    <t>116044</t>
  </si>
  <si>
    <t>DISCO ESMERILAR METAL 7 X 1/4 X 7/8</t>
  </si>
  <si>
    <t>116046</t>
  </si>
  <si>
    <t>DISCO ESMERILAR METAL PREMIUN 9"</t>
  </si>
  <si>
    <t>116047</t>
  </si>
  <si>
    <t xml:space="preserve">DISCO P/LIJAR GRANO 60 1000HOJAS 4.1/2 X 7/8 </t>
  </si>
  <si>
    <t>116051</t>
  </si>
  <si>
    <t xml:space="preserve">DISCO P/LIJAR GRANO 80 1000HOJAS 4.1/2 </t>
  </si>
  <si>
    <t>116049</t>
  </si>
  <si>
    <t>DISCO PARA LIJADORA ORBITAL VINIL DE 5"</t>
  </si>
  <si>
    <t>DISCO PARA LIJAR GR120 DE 7" 100 HOJAS</t>
  </si>
  <si>
    <t>DISCO PARA LIJAR GRANO 36 100HOJAS 7"</t>
  </si>
  <si>
    <t>116053</t>
  </si>
  <si>
    <t>DISCO PARA LIJAR GRANO 60 100HOJAS 7"</t>
  </si>
  <si>
    <t>116054</t>
  </si>
  <si>
    <t>DISCO PARA LIJAR GRANO 80 100HOJAS 7"</t>
  </si>
  <si>
    <t xml:space="preserve">DISCO SIERRA 7.1/4 X 140D CORTE FINO PLYWOOD </t>
  </si>
  <si>
    <t>116105</t>
  </si>
  <si>
    <t>DISCO SIERRA 7.1/4 X 36D MADERA/MELAMINA C/CLAVOS</t>
  </si>
  <si>
    <t>116100</t>
  </si>
  <si>
    <t>DISCO VELCRO PULIDO EN SECO GR400 6 X 6H</t>
  </si>
  <si>
    <t>DISPENSADOR PARA JABON LIQUIDO GRACIELA</t>
  </si>
  <si>
    <t>123022</t>
  </si>
  <si>
    <t>DISTRIBUIDOR COAXIAL 2VIAS 2300MHZ</t>
  </si>
  <si>
    <t>126018</t>
  </si>
  <si>
    <t>DISTRIBUIDOR COAXIAL 3VIAS 2300MHZ</t>
  </si>
  <si>
    <t>126019</t>
  </si>
  <si>
    <t>DISTRIBUIDOR COAXIAL 4VIAS 2300MHZ</t>
  </si>
  <si>
    <t>126020</t>
  </si>
  <si>
    <t xml:space="preserve">DIVISORES PARA PEGAR CERAMICA 1MM </t>
  </si>
  <si>
    <t>110110</t>
  </si>
  <si>
    <t xml:space="preserve">DIVISORES PARA PEGAR CERAMICA 2MM </t>
  </si>
  <si>
    <t>110054</t>
  </si>
  <si>
    <t>DIVISORES PARA PEGAR CERAMICA 3MM EMP 100</t>
  </si>
  <si>
    <t>110055</t>
  </si>
  <si>
    <t>DIVISORES PARA PEGAR CERAMICA 4MM 100UND</t>
  </si>
  <si>
    <t>110056</t>
  </si>
  <si>
    <t>110059</t>
  </si>
  <si>
    <t>DIVISORES PARA PEGAR CERAMICA 5MM 100UND</t>
  </si>
  <si>
    <t xml:space="preserve">DIVISORES PARA PEGAR CERAMICA 6MM </t>
  </si>
  <si>
    <t>110060</t>
  </si>
  <si>
    <t>DIVISORES PARA PEGAR CERAMICA 8MM 100UND</t>
  </si>
  <si>
    <t>110061</t>
  </si>
  <si>
    <t>DUCHA ELECTRICA SUPER 4TEMP BLANCA 120V 5400W</t>
  </si>
  <si>
    <t>DUCHA TELEFONO GRACIELA CROMO M5541</t>
  </si>
  <si>
    <t>123023</t>
  </si>
  <si>
    <t>DUCTO FLEXIBLE ALUMINIO DF 60CM-240CM X 4"</t>
  </si>
  <si>
    <t>107766</t>
  </si>
  <si>
    <t>DURETAN BLANCO EN BLISTER 95G</t>
  </si>
  <si>
    <t>103034</t>
  </si>
  <si>
    <t>DURETAN BLANCO EN CARTUCHO</t>
  </si>
  <si>
    <t>103035</t>
  </si>
  <si>
    <t>DURETAN GRIS EN BLISTER 95G</t>
  </si>
  <si>
    <t>103036</t>
  </si>
  <si>
    <t>DURETAN GRIS EN CARTUCHO</t>
  </si>
  <si>
    <t>103037</t>
  </si>
  <si>
    <t>DURETAN NEGRO EN BLISTER 95G</t>
  </si>
  <si>
    <t>103039</t>
  </si>
  <si>
    <t>DURETAN NEGRO EN CARTUCHO</t>
  </si>
  <si>
    <t>103038</t>
  </si>
  <si>
    <t>103041</t>
  </si>
  <si>
    <t xml:space="preserve">DURETAN TEJA EN CARTUCHO </t>
  </si>
  <si>
    <t>DURETAN VERDE EN CARTUCHO</t>
  </si>
  <si>
    <t>103042</t>
  </si>
  <si>
    <t>EBONOL TINTE PARA MADERA EN 1/4 GALON</t>
  </si>
  <si>
    <t>103043</t>
  </si>
  <si>
    <t>ECO FIRE 200GR</t>
  </si>
  <si>
    <t>ELIMINADOR DE EMPAQUES 515-31 50ML IDH 27</t>
  </si>
  <si>
    <t>EMBLEMA DECORATIVA LOGO MAZDA C/LEDS</t>
  </si>
  <si>
    <t>EMBLEMA DECORATIVO LOGO HYUNDAI C/LUZ LEDS</t>
  </si>
  <si>
    <t>EMBLEMA SCARY MOVIE 8CM X 4CM</t>
  </si>
  <si>
    <t>EMBOLO CACHERA FREG PARA PP</t>
  </si>
  <si>
    <t>123024</t>
  </si>
  <si>
    <t>EMBOLO CENTRAL BAÑO PP</t>
  </si>
  <si>
    <t>123084</t>
  </si>
  <si>
    <t>EMBOLO CENTRAL COMPLETO JUEGO 910385U</t>
  </si>
  <si>
    <t>123027</t>
  </si>
  <si>
    <t>EMBOLO CENTRAL MODELO NUEVO PP 910022</t>
  </si>
  <si>
    <t>123025</t>
  </si>
  <si>
    <t>EMBOLO LATERAL COMPLETO 568 15-PP02</t>
  </si>
  <si>
    <t>123028</t>
  </si>
  <si>
    <t>EMBOLO PARA CACHERA FREGADERO F8258 EMP ROJO</t>
  </si>
  <si>
    <t>123030</t>
  </si>
  <si>
    <t>EMBOLO PARA LLAVE DE EMPOTRAR 013 Y LATERAL 801 R9741750N</t>
  </si>
  <si>
    <t>123029</t>
  </si>
  <si>
    <t>EMBOLO PARA LLAVE DE EMPOTRAR 013 Y LATERAL 801 Z9742370X</t>
  </si>
  <si>
    <t>123026</t>
  </si>
  <si>
    <t>EMBOLO PARA LLAVE DE EMPOTRAR CARCO-1</t>
  </si>
  <si>
    <t>123085</t>
  </si>
  <si>
    <t>EMPAQUE ASIENTO BAÑO 3/8L PARA EMBOLO</t>
  </si>
  <si>
    <t>123035</t>
  </si>
  <si>
    <t>EMPAQUE BELOMOIT GRADO H DE 1/8</t>
  </si>
  <si>
    <t>EMPAQUE DE CERA CON GUIA FAMA 2694</t>
  </si>
  <si>
    <t>106028</t>
  </si>
  <si>
    <t>EMPAQUE DE CERA P/INODORO SIN GUIA P/INODORO</t>
  </si>
  <si>
    <t xml:space="preserve">EMPAQUE ESPUMOSO PESADO </t>
  </si>
  <si>
    <t>106031</t>
  </si>
  <si>
    <t>EMPAQUE ORING 140 X 4</t>
  </si>
  <si>
    <t>EMPAQUE ORING 2 X 12 X 16</t>
  </si>
  <si>
    <t>EMPAQUE ORING 2 X 17 X 12MM</t>
  </si>
  <si>
    <t>EMPAQUE ORING 2 X 7 NITRILO</t>
  </si>
  <si>
    <t>EMPAQUE ORING 2 X 86MM</t>
  </si>
  <si>
    <t>EMPAQUE ORING 2-222</t>
  </si>
  <si>
    <t>EMPAQUE ORING 2MM X 23MM</t>
  </si>
  <si>
    <t>EMPAQUE ORING 3 X 133</t>
  </si>
  <si>
    <t>EMPAQUE ORING 3 X 51MM</t>
  </si>
  <si>
    <t>EMPAQUE ORING 4 x 47</t>
  </si>
  <si>
    <t>EMPAQUE ORING 5 X 30MM NITRILO</t>
  </si>
  <si>
    <t>EMPAQUE ORING 5 X 50MM NITRILO</t>
  </si>
  <si>
    <t>EMPAQUE ORING Nº10 GRUESO NEGRO</t>
  </si>
  <si>
    <t>EMPAQUE ORING Nº6 VERDE DELGADO</t>
  </si>
  <si>
    <t>EMPAQUE ORING VITON 5MM X 28MM</t>
  </si>
  <si>
    <t>EMPAQUE PARA LLAVE DE CHORRO EN BOLSA</t>
  </si>
  <si>
    <t>123032</t>
  </si>
  <si>
    <t xml:space="preserve">EMPAQUE PARA LLAVE EMPOTRAR PP </t>
  </si>
  <si>
    <t>123031</t>
  </si>
  <si>
    <t>EMPAQUE PARA MANGUERA JARDIN 1/2 25MM</t>
  </si>
  <si>
    <t>105016</t>
  </si>
  <si>
    <t>EMPAQUE PLANO 1/2 N°517</t>
  </si>
  <si>
    <t>123034</t>
  </si>
  <si>
    <t>EMPAQUE PLANO 1/4 RES1/4</t>
  </si>
  <si>
    <t>ENCHUFE 20A-125V 1707</t>
  </si>
  <si>
    <t>109398</t>
  </si>
  <si>
    <t>ENCHUFE 20A-250V 2P 3W 1703</t>
  </si>
  <si>
    <t>109193</t>
  </si>
  <si>
    <t>ENCHUFE ESCUADRA PARA REFRIGERADORA N°084</t>
  </si>
  <si>
    <t>ENCHUFE FLOSSER P/RELAY C/CAB 2210</t>
  </si>
  <si>
    <t>507015</t>
  </si>
  <si>
    <t>109213</t>
  </si>
  <si>
    <t>ENCHUFE HEMBRA JUMBO N°226</t>
  </si>
  <si>
    <t>109198</t>
  </si>
  <si>
    <t>ENCHUFE HEMBRA LISA 15A 250V 2POLOS 2229</t>
  </si>
  <si>
    <t>109156</t>
  </si>
  <si>
    <t>ENCHUFE HEMBRA POLARIZADO 15A-125V Nº222</t>
  </si>
  <si>
    <t>109202</t>
  </si>
  <si>
    <t>ENCHUFE HEMBRA POLARIZADO METAL 2887</t>
  </si>
  <si>
    <t>109204</t>
  </si>
  <si>
    <t>ENCHUFE HEMBRA SEGURIDAD 20A 250V L620C</t>
  </si>
  <si>
    <t>109492</t>
  </si>
  <si>
    <t>ENCHUFE HEMBRA SEGURIDAD 20A 3PATILLAS L520C</t>
  </si>
  <si>
    <t>109491</t>
  </si>
  <si>
    <t>ENCHUFE HEMBRA SEGURIDAD 30A 2PATILLAS 3W L530</t>
  </si>
  <si>
    <t>109488</t>
  </si>
  <si>
    <t>ENCHUFE HEMBRA SEGURIDAD LOCK 30A 2PATILLAS L630C</t>
  </si>
  <si>
    <t>109485</t>
  </si>
  <si>
    <t>ENCHUFE HULE 3P50A Nº80</t>
  </si>
  <si>
    <t>109205</t>
  </si>
  <si>
    <t>ENCHUFE HULE PLANO 1140</t>
  </si>
  <si>
    <t>109206</t>
  </si>
  <si>
    <t>ENCHUFE JUMBO Nº117</t>
  </si>
  <si>
    <t>109208</t>
  </si>
  <si>
    <t>ENCHUFE MACHO 4PT DE 50A 125/250V Nº21</t>
  </si>
  <si>
    <t>109477</t>
  </si>
  <si>
    <t>ENCHUFE MACHO SEGURIDAD 20A 250V L620C</t>
  </si>
  <si>
    <t>109493</t>
  </si>
  <si>
    <t>ENCHUFE MACHO SEGURIDAD 30A 2PATILLAS 3W L530P</t>
  </si>
  <si>
    <t>109489</t>
  </si>
  <si>
    <t>ENCHUFE POLARIZADO 1709</t>
  </si>
  <si>
    <t>109209</t>
  </si>
  <si>
    <t>ENCHUFE REDONDO PEQUEÑO BLANCO 2121W</t>
  </si>
  <si>
    <t>109146</t>
  </si>
  <si>
    <t>ENCHUFE REDONDO PEQUEÑO NEGRO 2121W</t>
  </si>
  <si>
    <t>109536</t>
  </si>
  <si>
    <t>ENCHUFE TRIPOLAR 20AMP 125/250 T2836</t>
  </si>
  <si>
    <t>109535</t>
  </si>
  <si>
    <t>ENCHUFE Y ADAPTADOR GRIS 419 DE 3 A 2</t>
  </si>
  <si>
    <t>109212</t>
  </si>
  <si>
    <t>ENGRAPADORA PROF TOOLCRAFT T-21 CROMADA</t>
  </si>
  <si>
    <t>102427</t>
  </si>
  <si>
    <t>ENGRASADORA MANUAL</t>
  </si>
  <si>
    <t>EPOXIL-MIL 98GRS </t>
  </si>
  <si>
    <t>ESCALERA DE ALUMINIO DOMESTICA 2PELDAÑOS 0.92MTRS</t>
  </si>
  <si>
    <t>102196</t>
  </si>
  <si>
    <t>ESCALERA DE ALUMINIO DOMESTICA 3PELDAÑOS 1.22MTRS</t>
  </si>
  <si>
    <t>102400</t>
  </si>
  <si>
    <t>ESCALERA DE ALUMINIO DOMESTICA 4PELDAÑOS 1.52MTRS</t>
  </si>
  <si>
    <t>102404</t>
  </si>
  <si>
    <t xml:space="preserve">ESCOBA JARDIN METALICO 22DIENTES RASTRILLO </t>
  </si>
  <si>
    <t>105029</t>
  </si>
  <si>
    <t xml:space="preserve">ESCOBA JARDIN PLASTICA RASTRILLO 22DIENTES </t>
  </si>
  <si>
    <t>105017</t>
  </si>
  <si>
    <t xml:space="preserve">ESCOBA SUPER LOLA </t>
  </si>
  <si>
    <t>121024</t>
  </si>
  <si>
    <t xml:space="preserve">ESCOBETA </t>
  </si>
  <si>
    <t>121025</t>
  </si>
  <si>
    <t>ESCOBILLA METALICA 19"</t>
  </si>
  <si>
    <t>ESCOBILLA METALICA 21"</t>
  </si>
  <si>
    <t>503000</t>
  </si>
  <si>
    <t>ESCOBILLA METALICA 22"</t>
  </si>
  <si>
    <t>ESCOBILLA P/PARABRISAS Nº16</t>
  </si>
  <si>
    <t>ESCOBILLA P/PUERTA GUARDAPOLVO COLOR ALUMINIO 1METRO</t>
  </si>
  <si>
    <t>ESCOBON BARRENDERO 10.3/4 N|137 411250 C/PALO</t>
  </si>
  <si>
    <t>ESCOBON Nº 136</t>
  </si>
  <si>
    <t>ESCOBON Nº136</t>
  </si>
  <si>
    <t>121027</t>
  </si>
  <si>
    <t>ESCUADRA AMIG ZINCADA PARA CANTO 1,1/2 X 1,1/2 N°397</t>
  </si>
  <si>
    <t>133003</t>
  </si>
  <si>
    <t>ESCUADRA AMIG ZINCADA PARA CANTO 2 X 2 N°400</t>
  </si>
  <si>
    <t>133004</t>
  </si>
  <si>
    <t>ESCUADRA AMIG ZINCADA PARA CANTO 2,1/2 X 2,1/2 N°403</t>
  </si>
  <si>
    <t>133005</t>
  </si>
  <si>
    <t>ESCUADRA AMIG ZINCADA PARA CANTO 3 X 3 N°406</t>
  </si>
  <si>
    <t>133006</t>
  </si>
  <si>
    <t>ESCUADRA AMIG ZINCADA PARA CANTO 4 X 4 N°409</t>
  </si>
  <si>
    <t>133007</t>
  </si>
  <si>
    <t>ESCUADRA ANGULAR PARA MUEBLE S/TORNILLO 3 X 3</t>
  </si>
  <si>
    <t>ESCUADRA ANGULAR PARA MUEBLE S/TORNILLO 4 X 4</t>
  </si>
  <si>
    <t>ESCUADRA DE COMBINACION 12"</t>
  </si>
  <si>
    <t>ESCUADRA DE REFUERZO 1 X 1 EN PAR</t>
  </si>
  <si>
    <t>ESCUADRA DE REFUERZO 2 X 2 EN PAR</t>
  </si>
  <si>
    <t>133012</t>
  </si>
  <si>
    <t>ESCUADRA DE REFUERZO 3 X 3 EN PAR</t>
  </si>
  <si>
    <t>133015</t>
  </si>
  <si>
    <t>ESCUADRA DE REFUERZO 4 X 4 EN PAR</t>
  </si>
  <si>
    <t>133016</t>
  </si>
  <si>
    <t>ESCUADRA DE REFUERZO 5 X 6 EN PAR</t>
  </si>
  <si>
    <t>133011</t>
  </si>
  <si>
    <t>ESCUADRA DE TOPE 06"</t>
  </si>
  <si>
    <t>102512</t>
  </si>
  <si>
    <t>ESCUADRA DE TOPE 08" 122251</t>
  </si>
  <si>
    <t>102199</t>
  </si>
  <si>
    <t>ESCUADRA PARA CARPINTERO 08 X 12"</t>
  </si>
  <si>
    <t>102401</t>
  </si>
  <si>
    <t>ESCUADRA PARA CARPINTERO INOX 16 X 24"</t>
  </si>
  <si>
    <t>102201</t>
  </si>
  <si>
    <t>ESCUADRA PARA ESTANTE 6 X 8</t>
  </si>
  <si>
    <t>133024</t>
  </si>
  <si>
    <t xml:space="preserve">ESCUADRA PARA ESTANTE BLANCA 10 X 12 </t>
  </si>
  <si>
    <t>133020</t>
  </si>
  <si>
    <t>ESCUADRA PARA ESTANTE BLANCA 12 X 14</t>
  </si>
  <si>
    <t>133021</t>
  </si>
  <si>
    <t>ESCUADRA PARA ESTANTE BLANCA 4 X 5</t>
  </si>
  <si>
    <t>133022</t>
  </si>
  <si>
    <t xml:space="preserve">ESCUADRA PARA ESTANTE BLANCA 8 X 10 </t>
  </si>
  <si>
    <t>133019</t>
  </si>
  <si>
    <t>ESCUADRA UNIVERSAL 12"</t>
  </si>
  <si>
    <t>102202</t>
  </si>
  <si>
    <t>ESCURRIDOR BASE ACERO 40CM S/CABO</t>
  </si>
  <si>
    <t>121052</t>
  </si>
  <si>
    <t>ESCURRIDOR PARA VENTANA CON ESPUMA LU-25CM</t>
  </si>
  <si>
    <t>121053</t>
  </si>
  <si>
    <t>ESLABON CON ROSCA 3/16 GRILLETE</t>
  </si>
  <si>
    <t>ESMERIL ELECTRICO TOTAL 6" 150W UTBG15015</t>
  </si>
  <si>
    <t>101015</t>
  </si>
  <si>
    <t>ESMERILADORA ANGULAR 4.1/2 MAKITA</t>
  </si>
  <si>
    <t>101838</t>
  </si>
  <si>
    <t>ESMERILADORA ANGULAR INTOP 4,1/2 31M-TO-100F3</t>
  </si>
  <si>
    <t>101518</t>
  </si>
  <si>
    <t>ESPARRAGO FLECHA 10MM-1.50X50</t>
  </si>
  <si>
    <t>112066</t>
  </si>
  <si>
    <t>ESPARRAGO FLECHA 12MM-1.75X50</t>
  </si>
  <si>
    <t>112067</t>
  </si>
  <si>
    <t>ESPARRAGO M6 X 50MM</t>
  </si>
  <si>
    <t>112648</t>
  </si>
  <si>
    <t>ESPATULA CHINA 1"</t>
  </si>
  <si>
    <t>102386</t>
  </si>
  <si>
    <t>ESPATULA FLEXIBLE MANGO BIMATERIAL 3"</t>
  </si>
  <si>
    <t>102210</t>
  </si>
  <si>
    <t>ESPATULA PUÑO PLASTICO 2.1/2 TOTAL</t>
  </si>
  <si>
    <t>102359</t>
  </si>
  <si>
    <t>ESPATULA PUÑO PLASTICO 3 TOTAL</t>
  </si>
  <si>
    <t>102360</t>
  </si>
  <si>
    <t>ESPATULA PUÑO PLASTICO 4 TOTAL</t>
  </si>
  <si>
    <t>102361</t>
  </si>
  <si>
    <t>ESPATULA PUÑO PLASTICO 5 TOTAL</t>
  </si>
  <si>
    <t>102362</t>
  </si>
  <si>
    <t>ESPATULA PUÑO PLASTICO 6 TOTAL</t>
  </si>
  <si>
    <t>102365</t>
  </si>
  <si>
    <t>ESPATULA RIGIDA 1" MANGO BIMATERIAL</t>
  </si>
  <si>
    <t>102212</t>
  </si>
  <si>
    <t xml:space="preserve">ESPEJO INSPECCION MECANICO </t>
  </si>
  <si>
    <t>ESPEJO PARA BAÑO GRACIELA REVERSIBLE 425-1048</t>
  </si>
  <si>
    <t>106109</t>
  </si>
  <si>
    <t>ESPONJA MULTIUSO GRANDE</t>
  </si>
  <si>
    <t>121029</t>
  </si>
  <si>
    <t>ESPONJA VERDE PAQUETE X UNIDAD</t>
  </si>
  <si>
    <t>121030</t>
  </si>
  <si>
    <t>ESPUMA EXPANSIVA DAP C/RETARDA FUEGO 680G</t>
  </si>
  <si>
    <t>103033</t>
  </si>
  <si>
    <t xml:space="preserve">ESQUINERO INTERNO BLANCO PVC TABLILLA </t>
  </si>
  <si>
    <t>ESQUINERO INTERNO CAFE PVC P/TABLILLA</t>
  </si>
  <si>
    <t>ESQUINERO METALICO 3.05MM</t>
  </si>
  <si>
    <t>118011</t>
  </si>
  <si>
    <t>ESQUINERO PLASTICO 10FT</t>
  </si>
  <si>
    <t>118012</t>
  </si>
  <si>
    <t>ESTANTE ESMALTADO BABY 25 X100</t>
  </si>
  <si>
    <t>115370</t>
  </si>
  <si>
    <t>ESTANTE ESMALTADO BABY 35 X 35 ESQUINERO</t>
  </si>
  <si>
    <t>115380</t>
  </si>
  <si>
    <t>EXT PLUG 3.5ST A PLUG 3.5ST 90CM LIBRE DE OXIGENO</t>
  </si>
  <si>
    <t>EXTENSION CON SOCKET 485-9</t>
  </si>
  <si>
    <t>109653</t>
  </si>
  <si>
    <t>EXTENSION ELECTRICA 2.75MTS BLANCA USO DOMESTICO</t>
  </si>
  <si>
    <t>109216</t>
  </si>
  <si>
    <t xml:space="preserve">EXTENSION ELECTRICA 3.66MTRS USO DOMESTICO </t>
  </si>
  <si>
    <t>109221</t>
  </si>
  <si>
    <t>EXTENSION ELECTRICA BLANCA ED-8B</t>
  </si>
  <si>
    <t>109215</t>
  </si>
  <si>
    <t>EXTENSION ELECTRICA P/COCINA 1,20CM</t>
  </si>
  <si>
    <t>EXTENSION ELECTRICA POLARIZADA 2.7MTRS E33198</t>
  </si>
  <si>
    <t>109217</t>
  </si>
  <si>
    <t xml:space="preserve">EXTENSION ELECTRICA POLARIZADA 3X16 4.5MTR </t>
  </si>
  <si>
    <t>EXTENSION ELECTRICA USO RUDO NARANJA 10MTRS</t>
  </si>
  <si>
    <t>109220</t>
  </si>
  <si>
    <t>EXTENSION ELECTRICA USO RUDO NARANJA 8MTRS</t>
  </si>
  <si>
    <t>109222</t>
  </si>
  <si>
    <t>EXTENSION METAL P/SIFON 1,1/2 X 1 P3288</t>
  </si>
  <si>
    <t>106740</t>
  </si>
  <si>
    <t>106032</t>
  </si>
  <si>
    <t>EXTENSION METAL P/SIFON 1,1/2 X 6 P3286</t>
  </si>
  <si>
    <t>106620</t>
  </si>
  <si>
    <t>EXTENSION METAL P/SIFON 1,1/2 X 8 P3287</t>
  </si>
  <si>
    <t>EXTENSION METAL P/SIFON 1,1/4 X 6 P3281</t>
  </si>
  <si>
    <t>106034</t>
  </si>
  <si>
    <t>EXTENSION METAL P/SIFON 1,1/4 X 8 P3282</t>
  </si>
  <si>
    <t>106033</t>
  </si>
  <si>
    <t>EXTENSION PARA MECANICO 15MTRS" POLARIZADA</t>
  </si>
  <si>
    <t>109780</t>
  </si>
  <si>
    <t>EXTENSION PARA PINTAR 1-2MTRS PERFECT</t>
  </si>
  <si>
    <t>111038</t>
  </si>
  <si>
    <t>EXTENSION PARA PINTAR ALUMINIO 1.83MTRS</t>
  </si>
  <si>
    <t>111039</t>
  </si>
  <si>
    <t>EXTENSION PARA PINTAR DE ALUMINIO 1.83 A 3.66MTRS</t>
  </si>
  <si>
    <t>111846</t>
  </si>
  <si>
    <t>EXTENSION PARA RATCH 1/4 X 6"</t>
  </si>
  <si>
    <t>510019</t>
  </si>
  <si>
    <t xml:space="preserve">EXTENSION PARA RATCH ESP 1/4 X 3" </t>
  </si>
  <si>
    <t>510018</t>
  </si>
  <si>
    <t xml:space="preserve">EXTENSION PARA RATCH ESP 3/8 X 9" </t>
  </si>
  <si>
    <t>510027</t>
  </si>
  <si>
    <t>EXTENSION PARA RATCH ESPIGA 1/4 X 145 MM FLEXIBLE</t>
  </si>
  <si>
    <t>510026</t>
  </si>
  <si>
    <t>EXTENSION PARA RATCH ESPIGA 3/8 X 3"</t>
  </si>
  <si>
    <t>510028</t>
  </si>
  <si>
    <t>EXTENSION PARA RATCH ESPIGA 3/8 X 4"</t>
  </si>
  <si>
    <t>510015</t>
  </si>
  <si>
    <t>EXTENSION PARA RATCH ESPIGA 3/8 X 6"</t>
  </si>
  <si>
    <t>510021</t>
  </si>
  <si>
    <t>EXTENSION PARA RODILLO METAL 3MTRS</t>
  </si>
  <si>
    <t>EXTENSION PLASTICA P/SIFON 1.1/2 X 6</t>
  </si>
  <si>
    <t>106707</t>
  </si>
  <si>
    <t>EXTENSION PLASTICA P/SIFON 1.1/2 X 8</t>
  </si>
  <si>
    <t>EXTENSION PLASTICA P/SIFON GRACIELA T5408-1 1/4 X 6</t>
  </si>
  <si>
    <t>106035</t>
  </si>
  <si>
    <t>EXTENSION PLASTICA P/SIFON GRACIELA T5408-1 1/4 X 8</t>
  </si>
  <si>
    <t>106036</t>
  </si>
  <si>
    <t>EXTENSION PLASTICO FLEXIBLE P/SIFON 1.1/2 X 9"</t>
  </si>
  <si>
    <t>106037</t>
  </si>
  <si>
    <t>EXTENSION POLARIZADA 8MTRS VOLTECH</t>
  </si>
  <si>
    <t>109225</t>
  </si>
  <si>
    <t>EXTENSION RCA AUDIO-VIDEO STEREO 6FT/1.8M</t>
  </si>
  <si>
    <t>EXTENSION RECLINABLE CROMADA ESPIGA 1/2 125MM 043525</t>
  </si>
  <si>
    <t>510023</t>
  </si>
  <si>
    <t>126024</t>
  </si>
  <si>
    <t>EXTENSION RJ-45 PATCH CHORD 3FT / 90CM ROJA</t>
  </si>
  <si>
    <t>EXTENSION TELEFONICA ENLACE 50FT/15MT IVORY</t>
  </si>
  <si>
    <t>EXTENSION TELEFONO ENLACE 4.5METROS</t>
  </si>
  <si>
    <t>126017</t>
  </si>
  <si>
    <t>EXTENSION TELEFONO ENLACE 7.5METROS</t>
  </si>
  <si>
    <t xml:space="preserve">EXTRACTOR DE POLEAS 3" 3GARRAS TRUPPER </t>
  </si>
  <si>
    <t>FABRICACION CONOS DE 18MM</t>
  </si>
  <si>
    <t>FAJA AUTOMOTRIZ  22390</t>
  </si>
  <si>
    <t>701399</t>
  </si>
  <si>
    <t>FAJA AUTOMOTRIZ  22460</t>
  </si>
  <si>
    <t>FAJA AUTOMOTRIZ  22520</t>
  </si>
  <si>
    <t>701520</t>
  </si>
  <si>
    <t>FAJA AUTOMOTRIZ  22570</t>
  </si>
  <si>
    <t>701570</t>
  </si>
  <si>
    <t>FAJA AUTOMOTRIZ  22630</t>
  </si>
  <si>
    <t>701550</t>
  </si>
  <si>
    <t>FAJA AUTOMOTRIZ  22640</t>
  </si>
  <si>
    <t>FAJA AUTOMOTRIZ  22700</t>
  </si>
  <si>
    <t>FAJA AUTOMOTRIZ  22720</t>
  </si>
  <si>
    <t>FAJA AUTOMOTRIZ  28445</t>
  </si>
  <si>
    <t>701445</t>
  </si>
  <si>
    <t>FAJA AUTOMOTRIZ  28490</t>
  </si>
  <si>
    <t>701490</t>
  </si>
  <si>
    <t>FAJA AUTOMOTRIZ  28500</t>
  </si>
  <si>
    <t>701500</t>
  </si>
  <si>
    <t xml:space="preserve">FAJA AUTOMOTRIZ 11AV 0710 </t>
  </si>
  <si>
    <t>FAJA AUTOMOTRIZ 11AV 0800</t>
  </si>
  <si>
    <t>FAJA AUTOMOTRIZ 11AV 0890</t>
  </si>
  <si>
    <t>FAJA AUTOMOTRIZ 11AV 0900</t>
  </si>
  <si>
    <t>FAJA AUTOMOTRIZ 11AV 1030</t>
  </si>
  <si>
    <t>FAJA AUTOMOTRIZ 11AV 1055</t>
  </si>
  <si>
    <t>FAJA AUTOMOTRIZ 11AV 1060</t>
  </si>
  <si>
    <t>FAJA AUTOMOTRIZ 11AV 1090</t>
  </si>
  <si>
    <t>FAJA AUTOMOTRIZ 11AV 1105</t>
  </si>
  <si>
    <t>FAJA AUTOMOTRIZ 11AV 1120</t>
  </si>
  <si>
    <t>FAJA AUTOMOTRIZ 11AV 1190</t>
  </si>
  <si>
    <t>FAJA AUTOMOTRIZ 11AV 1205</t>
  </si>
  <si>
    <t>FAJA AUTOMOTRIZ 11AV 1230</t>
  </si>
  <si>
    <t>FAJA AUTOMOTRIZ 11AV 1320</t>
  </si>
  <si>
    <t xml:space="preserve">FAJA AUTOMOTRIZ 11AV 1550 </t>
  </si>
  <si>
    <t xml:space="preserve">FAJA AUTOMOTRIZ 11AV 1565   </t>
  </si>
  <si>
    <t>FAJA AUTOMOTRIZ 13AV 0620</t>
  </si>
  <si>
    <t>FAJA AUTOMOTRIZ 13AV 0760</t>
  </si>
  <si>
    <t xml:space="preserve">FAJA AUTOMOTRIZ 13AV 0800 </t>
  </si>
  <si>
    <t>FAJA AUTOMOTRIZ 13AV 0825</t>
  </si>
  <si>
    <t>FAJA AUTOMOTRIZ 13AV 0870</t>
  </si>
  <si>
    <t>FAJA AUTOMOTRIZ 13AV 1055</t>
  </si>
  <si>
    <t>FAJA AUTOMOTRIZ 13AV 1145</t>
  </si>
  <si>
    <t>FAJA AUTOMOTRIZ 13AV 1170</t>
  </si>
  <si>
    <t>FAJA AUTOMOTRIZ 13AV 1175</t>
  </si>
  <si>
    <t>FAJA AUTOMOTRIZ 13AV 1180</t>
  </si>
  <si>
    <t>FAJA AUTOMOTRIZ 13AV 1380</t>
  </si>
  <si>
    <t>FAJA AUTOMOTRIZ 13AV 1525</t>
  </si>
  <si>
    <t>FAJA AUTOMOTRIZ 13AV 1725</t>
  </si>
  <si>
    <t>FAJA AUTOMOTRIZ 13AV 1780</t>
  </si>
  <si>
    <t>FAJA AUTOMOTRIZ 13AV 400</t>
  </si>
  <si>
    <t>FAJA AUTOMOTRIZ 22655</t>
  </si>
  <si>
    <t>FAJA AUTOMOTRIZ 3PK0560</t>
  </si>
  <si>
    <t>FAJA AUTOMOTRIZ 3PK0635</t>
  </si>
  <si>
    <t>FAJA AUTOMOTRIZ 3PK0760</t>
  </si>
  <si>
    <t>FAJA AUTOMOTRIZ 4PK0775</t>
  </si>
  <si>
    <t>FAJA AUTOMOTRIZ 4PK0815</t>
  </si>
  <si>
    <t>FAJA AUTOMOTRIZ 4PK0816</t>
  </si>
  <si>
    <t>FAJA AUTOMOTRIZ 4PK0825</t>
  </si>
  <si>
    <t>FAJA AUTOMOTRIZ 4PK0865</t>
  </si>
  <si>
    <t>FAJA AUTOMOTRIZ 4PK0955</t>
  </si>
  <si>
    <t>FAJA AUTOMOTRIZ 4PK1015</t>
  </si>
  <si>
    <t xml:space="preserve">FAJA AUTOMOTRIZ 4PK1090 </t>
  </si>
  <si>
    <t>FAJA AUTOMOTRIZ 4PK1120</t>
  </si>
  <si>
    <t>FAJA AUTOMOTRIZ 4PK1195</t>
  </si>
  <si>
    <t>FAJA AUTOMOTRIZ 4PK1310</t>
  </si>
  <si>
    <t>FAJA AUTOMOTRIZ 5PK0940</t>
  </si>
  <si>
    <t>FAJA AUTOMOTRIZ 5PK0950</t>
  </si>
  <si>
    <t>FAJA AUTOMOTRIZ 5PK0980</t>
  </si>
  <si>
    <t>FAJA AUTOMOTRIZ 5PK1015</t>
  </si>
  <si>
    <t>FAJA AUTOMOTRIZ 5PK1030</t>
  </si>
  <si>
    <t>FAJA AUTOMOTRIZ 5PK1040</t>
  </si>
  <si>
    <t>FAJA AUTOMOTRIZ 5PK1065</t>
  </si>
  <si>
    <t>FAJA AUTOMOTRIZ 5PK1110</t>
  </si>
  <si>
    <t>FAJA AUTOMOTRIZ 5PK1245</t>
  </si>
  <si>
    <t>FAJA AUTOMOTRIZ 5PK1345</t>
  </si>
  <si>
    <t>FAJA AUTOMOTRIZ 6PK1005</t>
  </si>
  <si>
    <t>FAJA AUTOMOTRIZ 6PK1040</t>
  </si>
  <si>
    <t>FAJA AUTOMOTRIZ 6PK1067</t>
  </si>
  <si>
    <t>FAJA AUTOMOTRIZ 6PK1105</t>
  </si>
  <si>
    <t>FAJA AUTOMOTRIZ 6PK1120</t>
  </si>
  <si>
    <t>FAJA AUTOMOTRIZ 6PK1155</t>
  </si>
  <si>
    <t>FAJA AUTOMOTRIZ 6PK1345</t>
  </si>
  <si>
    <t>FAJA AUTOMOTRIZ 6PK1675</t>
  </si>
  <si>
    <t>FAJA AUTOMOTRIZ 6PK2515</t>
  </si>
  <si>
    <t>FAJA AUTOMOTRIZ 8PK1335</t>
  </si>
  <si>
    <t>FAJA AUTOMOTRIZ 8PK1346</t>
  </si>
  <si>
    <t>FAJA AUTOMOTRIZ 8PK1455</t>
  </si>
  <si>
    <t>FAJA AUTOMOTRIZ 8PK1475</t>
  </si>
  <si>
    <t>FAJA AUTOMOTRIZ 8PK1615</t>
  </si>
  <si>
    <t>FAJA AUTOMOTRIZ 8PK1755</t>
  </si>
  <si>
    <t>FAJA AUTOMOTRIZ AX-46</t>
  </si>
  <si>
    <t>FAJA INDUSTRIAL A-120</t>
  </si>
  <si>
    <t>FAJA INDUSTRIAL A-40</t>
  </si>
  <si>
    <t>FAJA INDUSTRIAL A-42</t>
  </si>
  <si>
    <t>FAJA INDUSTRIAL A-64</t>
  </si>
  <si>
    <t>FAJA INDUSTRIAL A-65</t>
  </si>
  <si>
    <t>FAJA INDUSTRIAL A-70</t>
  </si>
  <si>
    <t>FAJA INDUSTRIAL B-27</t>
  </si>
  <si>
    <t>FAJA INDUSTRIAL B-45</t>
  </si>
  <si>
    <t>FAJA INDUSTRIAL B-78</t>
  </si>
  <si>
    <t>FAJA INDUSTRIAL C-210</t>
  </si>
  <si>
    <t>FAJA PARA LAVADORA 3L-230</t>
  </si>
  <si>
    <t>FAJA PARA LAVADORA 3L-250</t>
  </si>
  <si>
    <t>FAJA PARA LAVADORA 3L-260</t>
  </si>
  <si>
    <t>FAJA PARA LAVADORA 3L-270</t>
  </si>
  <si>
    <t>FAJA PARA LAVADORA A-24</t>
  </si>
  <si>
    <t>FAJA PARA LAVADORA A-25</t>
  </si>
  <si>
    <t>FAJA PARA LAVADORA A-27</t>
  </si>
  <si>
    <t>FAJAS INDUSTRIAL DE 0,26</t>
  </si>
  <si>
    <t>FARO AUXILIAR AMBAR 12VOLT</t>
  </si>
  <si>
    <t>FARO AUXILIAR AMBAR 24VOLT</t>
  </si>
  <si>
    <t>FARO AUXILIAR ROJO 12VOLT</t>
  </si>
  <si>
    <t>FARO AUXILIAR ROJO 24 VOLT</t>
  </si>
  <si>
    <t xml:space="preserve">FELPA ANTIGOTA 9 X 5/16 </t>
  </si>
  <si>
    <t>111902</t>
  </si>
  <si>
    <t>FELPA ANTIGOTEO 9 X 1/2 PERLON</t>
  </si>
  <si>
    <t>111905</t>
  </si>
  <si>
    <t>FELPA ANTIGOTEO 9 X 3/4 PERLON</t>
  </si>
  <si>
    <t>111906</t>
  </si>
  <si>
    <t>FELPA ANTIGOTEO 9 X 3/8 PERLON</t>
  </si>
  <si>
    <t>111907</t>
  </si>
  <si>
    <t>FELPA GAM PX PRO POLIESTER 9 X 3/4</t>
  </si>
  <si>
    <t>111211</t>
  </si>
  <si>
    <t>FELPA LANA/POLIESTER PROFESIONAL 9 X 34</t>
  </si>
  <si>
    <t>111047</t>
  </si>
  <si>
    <t>FELPA LIBRE DE PELUSA 9 X 3/8</t>
  </si>
  <si>
    <t>111044</t>
  </si>
  <si>
    <t>FELPA MINI PARA RODILLO DE 2" PAQ 2UNID</t>
  </si>
  <si>
    <t>111908</t>
  </si>
  <si>
    <t>FELPA MINI PARA RODILLO DE 4" PAQ 2UNID</t>
  </si>
  <si>
    <t>111912</t>
  </si>
  <si>
    <t>FELPA MINI PARA RODILLO DE 6" PAQ 2UNID</t>
  </si>
  <si>
    <t>111913</t>
  </si>
  <si>
    <t>FELPA P/RODILLO FOAM PRO DE ESPUMA 3 X 75MM 2UND</t>
  </si>
  <si>
    <t>111049</t>
  </si>
  <si>
    <t>FELPA P/RODILLO ONDULADA P/TECHO 9" PREMIUN</t>
  </si>
  <si>
    <t>111040</t>
  </si>
  <si>
    <t>FELPA PERFECT PARA PINTAR 4" ESP</t>
  </si>
  <si>
    <t>111051</t>
  </si>
  <si>
    <t>FELPA PERFECT PARA PINTAR 4" PEQUEÑA</t>
  </si>
  <si>
    <t>111052</t>
  </si>
  <si>
    <t>FERRUL ALUMINIO 15 X 17MM</t>
  </si>
  <si>
    <t>FERULA ALUMINIO 16 X 18MM</t>
  </si>
  <si>
    <t>FERULA ALUMINIO 36 X 38MM</t>
  </si>
  <si>
    <t>FERULA DE ACERO 7116 OJO GRANDE</t>
  </si>
  <si>
    <t>FERULA METAL 39 X 41</t>
  </si>
  <si>
    <t>FERULA METAL PARA A/C 20X22MM</t>
  </si>
  <si>
    <t>FERULA PARA BRONCE 20 X 22</t>
  </si>
  <si>
    <t>FERULA PARA MANGUERA 7104A</t>
  </si>
  <si>
    <t>FERULA PARA MANGUERA 7244A</t>
  </si>
  <si>
    <t>FERULA PARA MANGUERA 7324</t>
  </si>
  <si>
    <t>FERULA PARA MANGUERA 7327A</t>
  </si>
  <si>
    <t>FERULA PARA MANGUERA 7328</t>
  </si>
  <si>
    <t>FERULA PARA MANGUERA 7329A</t>
  </si>
  <si>
    <t>FERULA PARA MANGUERA 7332</t>
  </si>
  <si>
    <t>FERULA PARA MANGUERA 7333</t>
  </si>
  <si>
    <t>FIBRA DE VIDRIO 3/4 EN 1/2KILO</t>
  </si>
  <si>
    <t xml:space="preserve">FILTRO GASOLINA AUTO RECTO UNIVERSAL </t>
  </si>
  <si>
    <t>FILTRO GASOLINA MOTO TIPO TROMPO METAL AZUL</t>
  </si>
  <si>
    <t>FILTRO P/GASOLINA MOTO RECTO MINI</t>
  </si>
  <si>
    <t>FILTRO PARA COMBUSTIBLE FS2805 DE HYUNDAI EXCEL ELANTRA</t>
  </si>
  <si>
    <t>FILTRO PARA GAS EN L DE 5/16</t>
  </si>
  <si>
    <t>FILTRO PARA GAS EN V GFD-164</t>
  </si>
  <si>
    <t xml:space="preserve">FILTRO SEPARADOR DE AGUA S/MANOMETRO </t>
  </si>
  <si>
    <t>303005</t>
  </si>
  <si>
    <t>FINAL MANGUERA OCHO PLASTICO</t>
  </si>
  <si>
    <t xml:space="preserve">FITTING PRESION RG-6 METAL ALTA CALIDAD </t>
  </si>
  <si>
    <t>126031</t>
  </si>
  <si>
    <t>FLANGER CROMADO TW 1/2 P6305</t>
  </si>
  <si>
    <t>FLANGER EN HG DE 1/2</t>
  </si>
  <si>
    <t>FLANGER HG 3/4</t>
  </si>
  <si>
    <t>FLANGER PLASTICO ABIERTO P/MT 3/4</t>
  </si>
  <si>
    <t>133033</t>
  </si>
  <si>
    <t>FLANGER PVC PARA INODORO 4"</t>
  </si>
  <si>
    <t>FORMON PUÑO PLASTICO 5/8</t>
  </si>
  <si>
    <t>102223</t>
  </si>
  <si>
    <t>FOTOCELDA 110V-220V 1000W N°6890</t>
  </si>
  <si>
    <t>109227</t>
  </si>
  <si>
    <t xml:space="preserve">FOTOCELDA INTEGRADA C/PLACA </t>
  </si>
  <si>
    <t>109228</t>
  </si>
  <si>
    <t>FRAGUA BEIGE CLARO BOLSA 2K</t>
  </si>
  <si>
    <t>114014</t>
  </si>
  <si>
    <t>FRAGUA BEIGE FINA 2KG</t>
  </si>
  <si>
    <t>114015</t>
  </si>
  <si>
    <t>FRAGUA BLANCA FINA 2KG</t>
  </si>
  <si>
    <t>114019</t>
  </si>
  <si>
    <t>FRAGUA GRIS CLARO BOLSA 2K</t>
  </si>
  <si>
    <t>114018</t>
  </si>
  <si>
    <t>FRAGUA TERRACOTA FINA 2KG</t>
  </si>
  <si>
    <t>114023</t>
  </si>
  <si>
    <t>FRAGUA VERDE OSCURO BOLSA 2KG</t>
  </si>
  <si>
    <t>114024</t>
  </si>
  <si>
    <t>FREGADERO FIBRA DE VIDRIO 1,5MT BLANCO DOBLE</t>
  </si>
  <si>
    <t>123037</t>
  </si>
  <si>
    <t>FREGADERO GRACIELA PARCHE 100 X 50 DERECHO INOX</t>
  </si>
  <si>
    <t>FULMINANTE AMARILLO EN TIRA POR UNIDAD</t>
  </si>
  <si>
    <t>110121</t>
  </si>
  <si>
    <t>FULMINANTE CAFE CALIBRE 22</t>
  </si>
  <si>
    <t>110127</t>
  </si>
  <si>
    <t>FULMINANTE ROJO CALIBRE 22</t>
  </si>
  <si>
    <t>110064</t>
  </si>
  <si>
    <t>FULMINANTE VERDE CALIBRE 22</t>
  </si>
  <si>
    <t>110063</t>
  </si>
  <si>
    <t>FURRING STD 3.66MTRS 12FT</t>
  </si>
  <si>
    <t>118013</t>
  </si>
  <si>
    <t>FUSIBLE DE CERAMICA AZUL 25AM</t>
  </si>
  <si>
    <t>FUSIBLE DE CERAMICA BLANCO 8AM</t>
  </si>
  <si>
    <t>FUSIBLE DE CERAMICA ROJO 16AM</t>
  </si>
  <si>
    <t xml:space="preserve">FUSIBLE DE MUELA 40AMP HEMBRA </t>
  </si>
  <si>
    <t>FUSIBLE DE MUELA 40AMP HEMBRA MINI 1041-6</t>
  </si>
  <si>
    <t>FUSIBLE DE MUELA MINI 20AMP HEMBRA  VS-1063</t>
  </si>
  <si>
    <t>507001</t>
  </si>
  <si>
    <t>FUSIBLE DE MUELA MINI 30AMP HEMBRA  VS-1063</t>
  </si>
  <si>
    <t>507000</t>
  </si>
  <si>
    <t>FUSIBLE GOLDEN 60AMP</t>
  </si>
  <si>
    <t>FUSIBLE GOLDEN 80AMP</t>
  </si>
  <si>
    <t>FUSIBLE LEEN 40AMP MACHO</t>
  </si>
  <si>
    <t>FUSIBLE MICRO LEEN 30AMP  1041-5</t>
  </si>
  <si>
    <t>FUSIBLE MICRO SIN PATILLA 10AMP FLOSSER</t>
  </si>
  <si>
    <t>FUSIBLE MICRO SIN PATILLA 15AMP</t>
  </si>
  <si>
    <t>FUSIBLE MICRO SIN PATILLA 20AMP</t>
  </si>
  <si>
    <t>FUSIBLE MICRO SIN PATILLA 25AMP</t>
  </si>
  <si>
    <t>FUSIBLE MICRO SIN PATILLA 5AMP</t>
  </si>
  <si>
    <t>FUSIBLE MUELA AZUL HEMBRA 100AMP</t>
  </si>
  <si>
    <t>FUSIBLE MUELA CELESTE HEMBRA 20 AMP</t>
  </si>
  <si>
    <t>FUSIBLE MUELA MACHO AMARILLO 60 AMP</t>
  </si>
  <si>
    <t>FUSIBLE MUELA MACHO AZUL 100 AMP</t>
  </si>
  <si>
    <t>FUSIBLE MUELA MACHO ROSADO 30 AMP</t>
  </si>
  <si>
    <t>FUSIBLE MUELA MINI  ROSADO HEMBRA 30AMP</t>
  </si>
  <si>
    <t>FUSIBLE P/AUTOMOVIL  AZUL 15AMP</t>
  </si>
  <si>
    <t>FUSIBLE P/AUTOMOVIL AMARILLO 20AMP</t>
  </si>
  <si>
    <t>FUSIBLE P/AUTOMOVIL BLANCO 25AMP</t>
  </si>
  <si>
    <t>FUSIBLE P/AUTOMOVIL CAFÉ 7.5AMP</t>
  </si>
  <si>
    <t xml:space="preserve">FUSIBLE P/AUTOMOVIL MINI AMARILLO 20AMP </t>
  </si>
  <si>
    <t>FUSIBLE P/AUTOMOVIL MINI AZUL 15AMP</t>
  </si>
  <si>
    <t xml:space="preserve">FUSIBLE P/AUTOMOVIL MINI BLANCO 25AMP </t>
  </si>
  <si>
    <t>FUSIBLE P/AUTOMOVIL MINI CAFÉ 7.5AMP</t>
  </si>
  <si>
    <t>FUSIBLE P/AUTOMOVIL MINI NARANJA 05AMP</t>
  </si>
  <si>
    <t>FUSIBLE P/AUTOMOVIL MINI ROJO 10AMP</t>
  </si>
  <si>
    <t>FUSIBLE P/AUTOMOVIL MINI VERDE 30AMP</t>
  </si>
  <si>
    <t>FUSIBLE P/AUTOMOVIL ROJO 10AMP</t>
  </si>
  <si>
    <t>FUSIBLE P/AUTOMOVIL VERDE 35AMP</t>
  </si>
  <si>
    <t>FUSIBLE P/MICROONDAS GOLDSTAR 15AMP</t>
  </si>
  <si>
    <t>FUSIBLE TODO VIDRIO 05AMP</t>
  </si>
  <si>
    <t>FUSIBLE TODO VIDRIO 10AMP</t>
  </si>
  <si>
    <t>507010</t>
  </si>
  <si>
    <t>FUSIBLE TODO VIDRIO 15AMP</t>
  </si>
  <si>
    <t>FUSIBLE TODO VIDRIO 20AMP</t>
  </si>
  <si>
    <t>FUSIBLE TODO VIDRIO 25AMP</t>
  </si>
  <si>
    <t>FUSIBLE TODO VIDRIO 30AMP</t>
  </si>
  <si>
    <t xml:space="preserve">GANCHO ADHESIVO TRANSPARENTE </t>
  </si>
  <si>
    <t>133062</t>
  </si>
  <si>
    <t>GANCHO ALDABA 1,1/2</t>
  </si>
  <si>
    <t>112679</t>
  </si>
  <si>
    <t>GANCHO ALDABA 1,1/4</t>
  </si>
  <si>
    <t>112585</t>
  </si>
  <si>
    <t>GANCHO ALDABA 2,1/2</t>
  </si>
  <si>
    <t>112681</t>
  </si>
  <si>
    <t>GANCHO PERCHA DE ALUMINIO 5005</t>
  </si>
  <si>
    <t>133041</t>
  </si>
  <si>
    <t>GANCHO PERCHA DE ALUMINIO DOBLE 5003</t>
  </si>
  <si>
    <t>133042</t>
  </si>
  <si>
    <t xml:space="preserve">GANCHO PLASTICO ADHESIVO MEDIANO 4PZS N°3710 </t>
  </si>
  <si>
    <t>133045</t>
  </si>
  <si>
    <t>GANCHO PLASTICO ADHESIVO MINI 8PZAS 3705</t>
  </si>
  <si>
    <t>133046</t>
  </si>
  <si>
    <t>GANCHO PLASTICO C/CLAVO GRANDE 3PZAS</t>
  </si>
  <si>
    <t>133047</t>
  </si>
  <si>
    <t>GANCHO SACAVUELTAS NIQUEL 2"</t>
  </si>
  <si>
    <t>119050</t>
  </si>
  <si>
    <t>GANCHO SACAVUELTAS NIQUELADA 3"</t>
  </si>
  <si>
    <t>119051</t>
  </si>
  <si>
    <t>GAZA BORNER PARA AUTOS SEIWA NORMAL</t>
  </si>
  <si>
    <t>GAZA BORNER PARA BATERIA DE BRONCE VEHICULO LIVIANO</t>
  </si>
  <si>
    <t>GAZA DE TORQUE INDUSTRIAL T-503</t>
  </si>
  <si>
    <t>GAZA DE TORQUE INDUSTRIAL T-504</t>
  </si>
  <si>
    <t>GAZA DE TORQUE INDUSTRIAL T-505</t>
  </si>
  <si>
    <t>GAZA DE TORQUE INDUSTRIAL T-506</t>
  </si>
  <si>
    <t>GAZA DE TORQUE INDUSTRIAL T-507</t>
  </si>
  <si>
    <t>GAZA DE TORQUE INDUSTRIAL T-508</t>
  </si>
  <si>
    <t>GAZA DE TORQUE INDUSTRIAL T-512</t>
  </si>
  <si>
    <t>GAZA DE TORQUE INDUSTRIAL T-514</t>
  </si>
  <si>
    <t>GAZA DE TORQUE INDUSTRIAL T-516</t>
  </si>
  <si>
    <t>GAZA DE TORQUE INDUSTRIAL T-517</t>
  </si>
  <si>
    <t>GAZA DE TORQUE INDUSTRIAL T-521</t>
  </si>
  <si>
    <t>GAZA EMT DE 1 HUECO EN 1"</t>
  </si>
  <si>
    <t>GAZA EMT DE 1 HUECO EN 1,1/2"</t>
  </si>
  <si>
    <t>GAZA EMT DE 1 HUECO EN 1,1/4"</t>
  </si>
  <si>
    <t>GAZA EMT DE 1 HUECO EN 1/2</t>
  </si>
  <si>
    <t>GAZA EMT DE 1 HUECO EN 2</t>
  </si>
  <si>
    <t>GAZA EMT DE 1 HUECO EN 3/4</t>
  </si>
  <si>
    <t>GAZA EMT DE 2 HUECOS EN 1</t>
  </si>
  <si>
    <t>GAZA EMT DE 2 HUECOS EN 1,1/2</t>
  </si>
  <si>
    <t>GAZA EMT DE 2 HUECOS EN 1,1/4</t>
  </si>
  <si>
    <t>GAZA EMT DE 2 HUECOS EN 1/2</t>
  </si>
  <si>
    <t>GAZA EMT DE 2 HUECOS EN 2</t>
  </si>
  <si>
    <t>GAZA EMT DE 2 HUECOS EN 3"</t>
  </si>
  <si>
    <t>GAZA EMT DE 2 HUECOS EN 3/4</t>
  </si>
  <si>
    <t>GAZA EMT DE 2 HUECOS EN 4"</t>
  </si>
  <si>
    <t>109619</t>
  </si>
  <si>
    <t>GAZA P/CABLE ACERADO 1/8</t>
  </si>
  <si>
    <t>GAZA PARA BAJANTE REC PVC 2"</t>
  </si>
  <si>
    <t>GAZA PARA BOTA METALICA 19"</t>
  </si>
  <si>
    <t>GAZA PARA CABLE ACERO 1/4 BLISTER 2UND</t>
  </si>
  <si>
    <t>GAZA PARA CABLE ACERO NUDO 1/2</t>
  </si>
  <si>
    <t>GAZA PARA MANGUERA INOX Nº04</t>
  </si>
  <si>
    <t>GAZA PARA MANGUERA INOX Nº06</t>
  </si>
  <si>
    <t>GAZA PARA MANGUERA INOX Nº06 GRUESA</t>
  </si>
  <si>
    <t>GAZA PARA MANGUERA INOX Nº08</t>
  </si>
  <si>
    <t>GAZA PARA MANGUERA INOX Nº10</t>
  </si>
  <si>
    <t>GAZA PARA MANGUERA INOX Nº12</t>
  </si>
  <si>
    <t>GAZA PARA MANGUERA INOX Nº16</t>
  </si>
  <si>
    <t>GAZA PARA MANGUERA INOX Nº20</t>
  </si>
  <si>
    <t>GAZA PARA MANGUERA INOX Nº24</t>
  </si>
  <si>
    <t>GAZA PARA MANGUERA INOX Nº32</t>
  </si>
  <si>
    <t>GAZA PARA MANGUERA INOX Nº36</t>
  </si>
  <si>
    <t>GAZA PARA MANGUERA INOX Nº40</t>
  </si>
  <si>
    <t>GAZA PARA MANGUERA INOX Nº44</t>
  </si>
  <si>
    <t>GAZA PARA MANGUERA INOX Nº48</t>
  </si>
  <si>
    <t>GAZA PARA MANGUERA INOX Nº52</t>
  </si>
  <si>
    <t>GAZA PARA MANGUERA INOX Nº56</t>
  </si>
  <si>
    <t>GAZA PARA MANGUERA INOX Nº64</t>
  </si>
  <si>
    <t>GAZA PARA MANGUERA Nº104</t>
  </si>
  <si>
    <t>GAZA PARA MANGUERA Nº96</t>
  </si>
  <si>
    <t>506001</t>
  </si>
  <si>
    <t>GAZA PARA MUFLA 3.1/2</t>
  </si>
  <si>
    <t>GAZA PARA MUFLA 4.1/2</t>
  </si>
  <si>
    <t>GAZA PARA VARILLA COOPERWELL</t>
  </si>
  <si>
    <t>109229</t>
  </si>
  <si>
    <t>GAZA PARA VARILLA COOPERWELL 3/4 UL</t>
  </si>
  <si>
    <t>109449</t>
  </si>
  <si>
    <t>GAZA PARA VARILLA COOPERWELL 5/8 UL</t>
  </si>
  <si>
    <t xml:space="preserve">GAZA PVC PARA BAJANTE REDONDO 3" 75MM </t>
  </si>
  <si>
    <t>107200</t>
  </si>
  <si>
    <t xml:space="preserve">GAZA PVC PARA BAJANTE REDONDO 4" 100MM </t>
  </si>
  <si>
    <t>107212</t>
  </si>
  <si>
    <t xml:space="preserve">GAZA PVC RECTANGULAR PARA BAJANTE </t>
  </si>
  <si>
    <t>GORRA PARA PELO REDECILLA NEGRA</t>
  </si>
  <si>
    <t>117016</t>
  </si>
  <si>
    <t>GRAFITO EN POLVO PRESSOL 10189 18GR</t>
  </si>
  <si>
    <t>119092</t>
  </si>
  <si>
    <t>GRAPA AISLANTE JAPON 1/2 EN CAJITA</t>
  </si>
  <si>
    <t>109230</t>
  </si>
  <si>
    <t>GRAPA AISLANTE JAPON 5/8 EN CAJITA</t>
  </si>
  <si>
    <t>109232</t>
  </si>
  <si>
    <t xml:space="preserve">GRAPA C/CLAVO DE ACERO 08MM 100PZ </t>
  </si>
  <si>
    <t>109237</t>
  </si>
  <si>
    <t xml:space="preserve">GRAPA C/CLAVO DE ACERO 10MM 100PZ </t>
  </si>
  <si>
    <t>109236</t>
  </si>
  <si>
    <t xml:space="preserve">GRAPA C/CLAVO DE ACERO 4MM 50PZ </t>
  </si>
  <si>
    <t>109234</t>
  </si>
  <si>
    <t xml:space="preserve">GRAPA C/CLAVO DE ACERO 6MM 100PZ </t>
  </si>
  <si>
    <t>109235</t>
  </si>
  <si>
    <t>GRAPA CON CLAVO ACERO 10MM LG31559 X UNID</t>
  </si>
  <si>
    <t>109559</t>
  </si>
  <si>
    <t>GRAPA CON CLAVO ACERO 9MM LG31558 X UNID</t>
  </si>
  <si>
    <t>109495</t>
  </si>
  <si>
    <t>GRAPA CORRUGADA 470 APROX 5/8 N°180</t>
  </si>
  <si>
    <t>110065</t>
  </si>
  <si>
    <t>GRAPAS DE 5/16 (8MM) PARA T-21</t>
  </si>
  <si>
    <t>115027</t>
  </si>
  <si>
    <t>GRASA ALTA TEMPERATURA EN LATA ROJA</t>
  </si>
  <si>
    <t>GRASA BLANCA EN SPRAY 7ONZAS 3EN1</t>
  </si>
  <si>
    <t>GRASA EN CARTUCHO MARINA BOAT TRAILER</t>
  </si>
  <si>
    <t>GRASA GRADO ALIMENTICIO TUBO</t>
  </si>
  <si>
    <t>GRASA MULTIPROPOSITO EN CARTUCHO EP2/39</t>
  </si>
  <si>
    <t>GRASA MULTIPROPOSITO EN CARTUCHO MOBIL 350-604-55</t>
  </si>
  <si>
    <t>GRASA MULTIUSO ROLES CADENAS 1/16</t>
  </si>
  <si>
    <t xml:space="preserve">GRIFA PARA VARILLA DE CONSTRUCCION </t>
  </si>
  <si>
    <t>102896</t>
  </si>
  <si>
    <t>GUANTE ALGODÓN CON HULE AZUL</t>
  </si>
  <si>
    <t>117017</t>
  </si>
  <si>
    <t>GUANTE CONFORT GRIP 3M TALLA L</t>
  </si>
  <si>
    <t>117018</t>
  </si>
  <si>
    <t>GUANTE CONFORT GRIP 3M TALLA M</t>
  </si>
  <si>
    <t>117019</t>
  </si>
  <si>
    <t>GUANTE DE CUERO EXTRA LARGO EN PAR</t>
  </si>
  <si>
    <t>117024</t>
  </si>
  <si>
    <t>GUANTE DE CUERO SOLDADOR ROJO HIL KEVL</t>
  </si>
  <si>
    <t>117023</t>
  </si>
  <si>
    <t>GUANTE DE HULE DOMESTICO AMARILLO "M"</t>
  </si>
  <si>
    <t>GUANTE HULE DOMESTICO AMARILLO S</t>
  </si>
  <si>
    <t>GUANTE LATEX NEGRO INDUSTRIAL LARGE</t>
  </si>
  <si>
    <t>GUANTE MONDONGO PTW PARA Nº10</t>
  </si>
  <si>
    <t>117033</t>
  </si>
  <si>
    <t>GUANTE NITRILO EN PALMA VERDE</t>
  </si>
  <si>
    <t>117049</t>
  </si>
  <si>
    <t>GUANTE PARA JARDIN PFW07310</t>
  </si>
  <si>
    <t>105019</t>
  </si>
  <si>
    <t xml:space="preserve">GUANTE TEJIDO C/PUNTO AMBOS LADOS </t>
  </si>
  <si>
    <t>117027</t>
  </si>
  <si>
    <t>GUIJO PARA SOLDAR EN PAR Nº 1 PEQUEÑOS</t>
  </si>
  <si>
    <t>113015</t>
  </si>
  <si>
    <t>GUIJOS PARA SOLDAR Nº2 07020560</t>
  </si>
  <si>
    <t>113004</t>
  </si>
  <si>
    <t>HACHA CARPINTERO TOTAL FV 13**EXENTO**</t>
  </si>
  <si>
    <t>102865</t>
  </si>
  <si>
    <t>HEBILLA PARA CINTA FLEJE EN 3/4</t>
  </si>
  <si>
    <t>301002</t>
  </si>
  <si>
    <t>HERRAJES BLANCO P/GAVETA 16" 40CM</t>
  </si>
  <si>
    <t>113042</t>
  </si>
  <si>
    <t>HERRAJES BLANCO P/GAVETA 18" 45CM</t>
  </si>
  <si>
    <t>113043</t>
  </si>
  <si>
    <t>HERRAJES TELESCOPICOS PARA GAVETA 14" 350MM</t>
  </si>
  <si>
    <t>HERRAJES TELESCOPICOS PARA GAVETA 18" 450MM</t>
  </si>
  <si>
    <t>HERRAJES TELESCOPICOS PARA GAVETA 20" 500MM</t>
  </si>
  <si>
    <t>HERRAMIENTA LLAVE DE RANA DE SEGURIDAD 16 X 1</t>
  </si>
  <si>
    <t>HISOPO PARA BOTELLAS</t>
  </si>
  <si>
    <t>121032</t>
  </si>
  <si>
    <t>HISOPO PARA INODORO</t>
  </si>
  <si>
    <t>121033</t>
  </si>
  <si>
    <t>HOJA D/OLOR SOL</t>
  </si>
  <si>
    <t>HOJA DE OLOR LUNA</t>
  </si>
  <si>
    <t>HOJA DE OLOR PINO TORTUGA</t>
  </si>
  <si>
    <t>HOJA DE SEGUETA BI METAL 12 X 1/2 18DIENTES</t>
  </si>
  <si>
    <t>127118</t>
  </si>
  <si>
    <t>127121</t>
  </si>
  <si>
    <t>HOJA PARA ARCO PODAR 21DIENTES</t>
  </si>
  <si>
    <t>127120</t>
  </si>
  <si>
    <t>HOJA PARA ARCO PODAR 24DIENTES</t>
  </si>
  <si>
    <t>HOJA PARA SIERRA CALADORA C/PIN P/21602</t>
  </si>
  <si>
    <t>HOJA SIERRA CALADORA EN BLISTER 24T</t>
  </si>
  <si>
    <t>127125</t>
  </si>
  <si>
    <t>HOJA SIERRA CALADORA P/MADERA 5PCS 8T</t>
  </si>
  <si>
    <t>127114</t>
  </si>
  <si>
    <t>IDENTIFICADOR ARGOLLA P/LLAVE</t>
  </si>
  <si>
    <t>119053</t>
  </si>
  <si>
    <t>IDENTIFICADOR PARA LLAVES DE COLGAR L-141</t>
  </si>
  <si>
    <t>119054</t>
  </si>
  <si>
    <t xml:space="preserve">IDENTIFICADOR PARA LLAVES MEDIA LUNA COBERTOR </t>
  </si>
  <si>
    <t>119014</t>
  </si>
  <si>
    <t>INFLADOR CABEZA DOBLE 1/4 PRETUL</t>
  </si>
  <si>
    <t>303006</t>
  </si>
  <si>
    <t xml:space="preserve">INFLADOR DE LLANTAS C/MANOMETRO </t>
  </si>
  <si>
    <t>303009</t>
  </si>
  <si>
    <t xml:space="preserve">INFLADOR MANUAL P/BOLAS </t>
  </si>
  <si>
    <t>303011</t>
  </si>
  <si>
    <t>INSECTICIDA XILOTOX-4 30ML</t>
  </si>
  <si>
    <t>INTERRUPTOR DOBLE ETERNA AGUILA N°2260</t>
  </si>
  <si>
    <t>INTERRUPTOR PULSANTE 449</t>
  </si>
  <si>
    <t>109240</t>
  </si>
  <si>
    <t>JABONERA CROMADA METAL TW 42007ZN</t>
  </si>
  <si>
    <t>123087</t>
  </si>
  <si>
    <t>JABONERA CROMADA PLASTICA 461-42007</t>
  </si>
  <si>
    <t>123086</t>
  </si>
  <si>
    <t>JABONERA GRACIELA CROMADO</t>
  </si>
  <si>
    <t>123039</t>
  </si>
  <si>
    <t>JACK RCA METAL C/COBERTOR R/N</t>
  </si>
  <si>
    <t>JUEGO 3 MACHOS ACERO CARBON ROSCA M08 X 1.0</t>
  </si>
  <si>
    <t>510061</t>
  </si>
  <si>
    <t>JUEGO 3 MACHOS ACERO CARBON ROSCA M12 X 1.25</t>
  </si>
  <si>
    <t>510062</t>
  </si>
  <si>
    <t>JUEGO 3 MACHOS ACERO CARBON ROSCA M16 X 1.5</t>
  </si>
  <si>
    <t>510063</t>
  </si>
  <si>
    <t>JUEGO 3 MACHOS MM FAST 8MM X 1.25</t>
  </si>
  <si>
    <t>510064</t>
  </si>
  <si>
    <t>JUEGO 7 LLAVES ALLEN LARGAS PUL</t>
  </si>
  <si>
    <t>JUEGO DE 10CUBOS LARGOS ESPIGA 3/8 FORCE 043061</t>
  </si>
  <si>
    <t>510405</t>
  </si>
  <si>
    <t>JUEGO DE 8 LLAVES TORX PLEGABLE</t>
  </si>
  <si>
    <t>102233</t>
  </si>
  <si>
    <t>JUEGO DE ACCESORIOS MOTOTOOL TOTAL 250PZS</t>
  </si>
  <si>
    <t>102515</t>
  </si>
  <si>
    <t>JUEGO DE ACCESORIOS PARA BAÑO GRACIELA 6 998SERIE</t>
  </si>
  <si>
    <t>106040</t>
  </si>
  <si>
    <t>JUEGO DE ACCESORIOS TANQUE INODORO 9608</t>
  </si>
  <si>
    <t>106039</t>
  </si>
  <si>
    <t>JUEGO DE BASES 2 PINES 924AH</t>
  </si>
  <si>
    <t>109241</t>
  </si>
  <si>
    <t>JUEGO DE BASES DOS PIÑES FLUOR</t>
  </si>
  <si>
    <t>JUEGO DE BASES I PIN C/TORNILLO</t>
  </si>
  <si>
    <t>JUEGO DE BROCAS CONCRETO 5PCS</t>
  </si>
  <si>
    <t>JUEGO DE BROCAS CONCRETO 8PCS</t>
  </si>
  <si>
    <t>JUEGO DE BROCAS METAL 6PCS</t>
  </si>
  <si>
    <t>JUEGO DE BROCAS PARA METAL 13PZS</t>
  </si>
  <si>
    <t>127131</t>
  </si>
  <si>
    <t>JUEGO DE CUBO IMPACTO FORCE ESP 3/8 LARGO 8 A 19MM 043092</t>
  </si>
  <si>
    <t>510728</t>
  </si>
  <si>
    <t>JUEGO DE CUBOS C/RATCH ESPIGA 1/2</t>
  </si>
  <si>
    <t>510428</t>
  </si>
  <si>
    <t xml:space="preserve">JUEGO DE DESATORNILLADOR INTECAMBIABLE </t>
  </si>
  <si>
    <t>102831</t>
  </si>
  <si>
    <t>JUEGO DE DESATORNILLADORES P/ELECTRICISTA</t>
  </si>
  <si>
    <t>102444</t>
  </si>
  <si>
    <t>JUEGO DE DESATORNILLADORES PLANO/PHILLIPS 2PZ</t>
  </si>
  <si>
    <t>JUEGO DE EXTRACTOR P/TORNILLOS SACA TACOS</t>
  </si>
  <si>
    <t>510065</t>
  </si>
  <si>
    <t xml:space="preserve">JUEGO DE LLAVES ALLEN 10PZAS </t>
  </si>
  <si>
    <t>102231</t>
  </si>
  <si>
    <t>JUEGO DE LLAVES ALLEN TOTAL ML 9PCS CORTA</t>
  </si>
  <si>
    <t>102926</t>
  </si>
  <si>
    <t>JUEGO DE LLAVES ALLEN TOTAL TIPO L 9PCS MIL</t>
  </si>
  <si>
    <t>JUEGO DE LLAVES LARGAS EN PUL FORCE 044605</t>
  </si>
  <si>
    <t>JUEGO DE MACHOS A.C. 1/4-28</t>
  </si>
  <si>
    <t>510066</t>
  </si>
  <si>
    <t>JUEGO DE MACHOS A.C. 3/8-16</t>
  </si>
  <si>
    <t>510067</t>
  </si>
  <si>
    <t>JUEGO DE MACHOS A.C. 4MM X 0,070</t>
  </si>
  <si>
    <t>510068</t>
  </si>
  <si>
    <t>JUEGO DE MACHOS A.C. M10 X 1,0</t>
  </si>
  <si>
    <t>510069</t>
  </si>
  <si>
    <t>JUEGO DE MANGUERA PARA LLENADO LAVADORA</t>
  </si>
  <si>
    <t>115028</t>
  </si>
  <si>
    <t>JUEGO DE PASADORES METAL 555PZ</t>
  </si>
  <si>
    <t>510070</t>
  </si>
  <si>
    <t>JUEGO DE PINZAS P/PRECISION 4PZ</t>
  </si>
  <si>
    <t>102234</t>
  </si>
  <si>
    <t>JUEGO DE PUNTAS Y CUBOS TOTAL 18PCS</t>
  </si>
  <si>
    <t>JUEGO DE RATCHET  PUNTAS 32PZ</t>
  </si>
  <si>
    <t>510016</t>
  </si>
  <si>
    <t xml:space="preserve">JUEGO DESATORNILLADOR P/JOYERO PRETUL </t>
  </si>
  <si>
    <t>102378</t>
  </si>
  <si>
    <t>JUEGO DESATORNILLADOR P/JOYERO TRUPPER 14202</t>
  </si>
  <si>
    <t>102741</t>
  </si>
  <si>
    <t>JUEGO DESATORNILLADOR TIPO RATCH 34PZ</t>
  </si>
  <si>
    <t>510071</t>
  </si>
  <si>
    <t>JUEGO LLAVES ALLEN, CUBOS Y PUNTAS</t>
  </si>
  <si>
    <t>102240</t>
  </si>
  <si>
    <t>JUEGO LLAVES COROFIJA 8PCS THT102286</t>
  </si>
  <si>
    <t>JUEGO TORNILLO PARA FLANGER P183</t>
  </si>
  <si>
    <t>106042</t>
  </si>
  <si>
    <t>JUEGO TORNILLOS P/TANQUE INODORO PLASTICO</t>
  </si>
  <si>
    <t>106044</t>
  </si>
  <si>
    <t>JUEGO TORNILLOS PARA TANQUE METAL</t>
  </si>
  <si>
    <t>106043</t>
  </si>
  <si>
    <t>KIT PARA ICE MAKER COMPLETO</t>
  </si>
  <si>
    <t>115089</t>
  </si>
  <si>
    <t>KIT PARA PINTAR BANDEJA RODILLO Y FELPA</t>
  </si>
  <si>
    <t>111732</t>
  </si>
  <si>
    <t>KIT REPUESTOS PARA ATOMIZADOR AL4012 EPDM ROJA</t>
  </si>
  <si>
    <t>105076</t>
  </si>
  <si>
    <t>KIT VENTILACION PARA SECADORA</t>
  </si>
  <si>
    <t>115030</t>
  </si>
  <si>
    <t>LAGARTO 50AMP R/M GRANDE</t>
  </si>
  <si>
    <t>LAGARTO MEDIANO C/FORRO R/N 20AMP</t>
  </si>
  <si>
    <t>LAGARTO PEQUEÑO CON FORRO</t>
  </si>
  <si>
    <t>LAMINA DE GIPSON 4 X 8  1/2 SECUROCK  GLASS</t>
  </si>
  <si>
    <t>LAMINA DE GIPSON 4 X 8.1/2 REGULAR UL</t>
  </si>
  <si>
    <t>118015</t>
  </si>
  <si>
    <t>LAMINA DE POLICARBONATO TRANSPARENTE 12PIES</t>
  </si>
  <si>
    <t>110067</t>
  </si>
  <si>
    <t>LAMINA DE POLICARBONATO TRANSPARENTE 6PIES</t>
  </si>
  <si>
    <t>110069</t>
  </si>
  <si>
    <t>LAMINA FUSIBLE P/SWITCH 100A</t>
  </si>
  <si>
    <t>109244</t>
  </si>
  <si>
    <t>LAMINA FUSIBLE P/SWITCH 30A</t>
  </si>
  <si>
    <t>109245</t>
  </si>
  <si>
    <t>LAMINA FUSIBLE P/SWITCH 40A</t>
  </si>
  <si>
    <t>109247</t>
  </si>
  <si>
    <t>LAMINA FUSIBLE P/SWITCH 60A</t>
  </si>
  <si>
    <t>109248</t>
  </si>
  <si>
    <t>LAMINA FUSIBLE PARA CARTUCHO 100AM</t>
  </si>
  <si>
    <t>LAMINA LISA GALV. CAL 0.35MM 91 X 1.83MTRS</t>
  </si>
  <si>
    <t>110072</t>
  </si>
  <si>
    <t>LAMINA P/TECHO ONDULADA HG Nº26 81 X 1.83MTRS (GRUESA)1260010</t>
  </si>
  <si>
    <t>110034</t>
  </si>
  <si>
    <t>LAMINA PARA TECHO ONDULADA BLANCA Nº28 81 X 1.83 **EXENTO**</t>
  </si>
  <si>
    <t>110074</t>
  </si>
  <si>
    <t>LAMINA PARA TECHO ONDULADA BLANCA Nº28 81 X 3.66 **EXENTO**</t>
  </si>
  <si>
    <t>110117</t>
  </si>
  <si>
    <t xml:space="preserve">LAMINA RANURADA PARA EXHIBICION </t>
  </si>
  <si>
    <t>110506</t>
  </si>
  <si>
    <t>LAMPARA DE EMERGENCIA 60LED FULGORE</t>
  </si>
  <si>
    <t>109512</t>
  </si>
  <si>
    <t>LAMPARA DE EMPOTRAR NEGRA S/BOMBILLO L1199</t>
  </si>
  <si>
    <t>109257</t>
  </si>
  <si>
    <t xml:space="preserve">LAMPARA DE EMPOTRAR SALIDO BRONCE </t>
  </si>
  <si>
    <t>109507</t>
  </si>
  <si>
    <t>LAMPARA DE PARCHE TUBO FLUORESCENTE 1 X 40</t>
  </si>
  <si>
    <t>LAMPARA EMPOTRAR NEGRA S/BOMBILLO STARLED</t>
  </si>
  <si>
    <t>109515</t>
  </si>
  <si>
    <t>LAMPARA FLUORESCENTE 1 X 20 DE PARCHE</t>
  </si>
  <si>
    <t>109990</t>
  </si>
  <si>
    <t>LAMPARA FLUORESCENTE 1 X 40 DE PARCHE</t>
  </si>
  <si>
    <t>109252</t>
  </si>
  <si>
    <t>LAMPARA FLUORESCENTE 2 X 20 DE PARCHE</t>
  </si>
  <si>
    <t>109651</t>
  </si>
  <si>
    <t>LAMPARA FLUORESCENTE CIRCULAR T9 32W 1200LU</t>
  </si>
  <si>
    <t>109517</t>
  </si>
  <si>
    <t>LAMPARA FLUORESCENTE DE GABINETE 8W T5</t>
  </si>
  <si>
    <t>109259</t>
  </si>
  <si>
    <t>LAMPARA LED 18WATTS 48-1LEDT8 C/TUBO STRIP</t>
  </si>
  <si>
    <t>109752</t>
  </si>
  <si>
    <t>LAMPARA LED 36W REJILLA ECO</t>
  </si>
  <si>
    <t>109701</t>
  </si>
  <si>
    <t>LAMPARA LED CON DIFUSOR ACRILICO 36W</t>
  </si>
  <si>
    <t>109702</t>
  </si>
  <si>
    <t>LAMPARA LED CUADRADA BLANCA</t>
  </si>
  <si>
    <t>109861</t>
  </si>
  <si>
    <t>LAMPARA LED LUZ DIA MODELO JETA ECO 10W</t>
  </si>
  <si>
    <t>109750</t>
  </si>
  <si>
    <t>LAMPARA LED TIPO PANEL LUZ DIA</t>
  </si>
  <si>
    <t>LAMPARA LED TIPO PLAFON 18W REDONDO LUZ DIA</t>
  </si>
  <si>
    <t>109810</t>
  </si>
  <si>
    <t>LAMPARA PARA ELIMINAR MOSQUITOS 9W</t>
  </si>
  <si>
    <t>109730</t>
  </si>
  <si>
    <t>LAMPARA PLASTICA ACANALADA PARA STOP</t>
  </si>
  <si>
    <t>109261</t>
  </si>
  <si>
    <t>LAMPARA REDONDO P/EMPOTRAR LED 06W 6500K 4HUECOS</t>
  </si>
  <si>
    <t>109258</t>
  </si>
  <si>
    <t>LAMPARA REDONDO P/EMPOTRAR LED 18W 6500K 8"HUECOS</t>
  </si>
  <si>
    <t>109527</t>
  </si>
  <si>
    <t>LAMPARA STRIP FLAT-24-1LED T8 C/TUBO LED 9WATTS</t>
  </si>
  <si>
    <t>109508</t>
  </si>
  <si>
    <t>LAMPARA VELADORA N°850</t>
  </si>
  <si>
    <t>109262</t>
  </si>
  <si>
    <t>LAPIZ CARPINTERO ROJO</t>
  </si>
  <si>
    <t>110078</t>
  </si>
  <si>
    <t>110200</t>
  </si>
  <si>
    <t>110079</t>
  </si>
  <si>
    <t>LAVADO RAPIDO PARA RADIADOR</t>
  </si>
  <si>
    <t>LAVATORIO BLANCO PEQUEÑO 14"</t>
  </si>
  <si>
    <t>LEVANTADOR DE OLTANAJE WHIZ</t>
  </si>
  <si>
    <t>LIJA P/AGUA GR060 230 X 280MM</t>
  </si>
  <si>
    <t>LIJA P/AGUA GR080 230 X 280MM</t>
  </si>
  <si>
    <t>116061</t>
  </si>
  <si>
    <t>LIJA P/AGUA GR100 230 X 280MM</t>
  </si>
  <si>
    <t>116063</t>
  </si>
  <si>
    <t>LIJA P/AGUA GR1000 225 X 275MM</t>
  </si>
  <si>
    <t>116064</t>
  </si>
  <si>
    <t>LIJA P/AGUA GR120 230 X 280MM</t>
  </si>
  <si>
    <t>116065</t>
  </si>
  <si>
    <t>LIJA P/AGUA GR150 230 X 280MM</t>
  </si>
  <si>
    <t>116066</t>
  </si>
  <si>
    <t>LIJA P/AGUA GR1500 230 X 280MM</t>
  </si>
  <si>
    <t>116068</t>
  </si>
  <si>
    <t>LIJA P/AGUA GR180 230 X 280MM</t>
  </si>
  <si>
    <t>116069</t>
  </si>
  <si>
    <t>LIJA P/AGUA GR2000 230 X 280MM</t>
  </si>
  <si>
    <t>LIJA P/AGUA GR220 230 X 280MM</t>
  </si>
  <si>
    <t>116062</t>
  </si>
  <si>
    <t>116070</t>
  </si>
  <si>
    <t>LIJA P/AGUA GR240 230 X 280MM</t>
  </si>
  <si>
    <t>LIJA P/AGUA GR280 230 X 280MM</t>
  </si>
  <si>
    <t>116071</t>
  </si>
  <si>
    <t>LIJA P/AGUA GR320 230 X 280MM</t>
  </si>
  <si>
    <t>116072</t>
  </si>
  <si>
    <t>LIJA P/AGUA GR400 230 X 280MM</t>
  </si>
  <si>
    <t>116073</t>
  </si>
  <si>
    <t>LIJA P/AGUA GR500 230 X 280MM</t>
  </si>
  <si>
    <t>116067</t>
  </si>
  <si>
    <t>LIJA P/AGUA GR600 230 X 280MM</t>
  </si>
  <si>
    <t>116074</t>
  </si>
  <si>
    <t>LIJA P/AGUA GR800 230 X 280MM</t>
  </si>
  <si>
    <t>LIJA P/AGUA ULTRA FINA GR1200</t>
  </si>
  <si>
    <t>116075</t>
  </si>
  <si>
    <t>LIJA P/MADERA GR036 FANDELI</t>
  </si>
  <si>
    <t>116076</t>
  </si>
  <si>
    <t>LIJA P/MADERA GR050 230 X 280MM</t>
  </si>
  <si>
    <t>116077</t>
  </si>
  <si>
    <t>LIJA P/MADERA GR060 230 X 280MM</t>
  </si>
  <si>
    <t>116079</t>
  </si>
  <si>
    <t>LIJA P/MADERA GR080 230 X 280MM</t>
  </si>
  <si>
    <t>116080</t>
  </si>
  <si>
    <t>LIJA P/MADERA GR100 230 X 280MM</t>
  </si>
  <si>
    <t>116082</t>
  </si>
  <si>
    <t>LIJA P/MADERA GR120 230 X 280MM</t>
  </si>
  <si>
    <t>116083</t>
  </si>
  <si>
    <t>LIJA P/MADERA GR150 230 X 280MM</t>
  </si>
  <si>
    <t>116084</t>
  </si>
  <si>
    <t>LIJA P/MADERA GR180 230 X 280MM</t>
  </si>
  <si>
    <t>116085</t>
  </si>
  <si>
    <t>LIJA P/MADERA GR220 225 X 275</t>
  </si>
  <si>
    <t>116086</t>
  </si>
  <si>
    <t>LIJA P/MADERA GR280 230 X 280MM</t>
  </si>
  <si>
    <t>116081</t>
  </si>
  <si>
    <t>LIJA P/MADERA GR320 230 X 280MM</t>
  </si>
  <si>
    <t>116078</t>
  </si>
  <si>
    <t>116087</t>
  </si>
  <si>
    <t>LIJA P/METAL GR100 RESPALDO TELA</t>
  </si>
  <si>
    <t>116022</t>
  </si>
  <si>
    <t>502174</t>
  </si>
  <si>
    <t>LIMA CUCHILLO RAYADA 10"</t>
  </si>
  <si>
    <t>102243</t>
  </si>
  <si>
    <t>102242</t>
  </si>
  <si>
    <t>LIMA CUCHILLO RAYADA BELLOTA 4008-8"</t>
  </si>
  <si>
    <t>LIMA MEDIA CAÑA MADERA BELLOTA 4101-8</t>
  </si>
  <si>
    <t>102245</t>
  </si>
  <si>
    <t>LIMA MEDIA CAÑA MADERA BELLOTA E 4101-12</t>
  </si>
  <si>
    <t>102247</t>
  </si>
  <si>
    <t>LIMA MEDIA CAÑA METAL BELLOTA 4003-10</t>
  </si>
  <si>
    <t>102851</t>
  </si>
  <si>
    <t>LIMA MEDIA CAÑA METAL BELLOTA 4003-12</t>
  </si>
  <si>
    <t>102815</t>
  </si>
  <si>
    <t>LIMA MOTOSIERRA BELLOTA 1/4 4050-8</t>
  </si>
  <si>
    <t>102248</t>
  </si>
  <si>
    <t>LIMA PLANA BELLOTA 4001-12</t>
  </si>
  <si>
    <t>102358</t>
  </si>
  <si>
    <t>LIMA PLANA BELLOTA 4001-14</t>
  </si>
  <si>
    <t>102376</t>
  </si>
  <si>
    <t>LIMA REDONDA P/MOTOSIERRA 7/32</t>
  </si>
  <si>
    <t>102250</t>
  </si>
  <si>
    <t>LIMA TAPER BELLOTA 4081-10</t>
  </si>
  <si>
    <t>102374</t>
  </si>
  <si>
    <t>LIMA TRIANGULAR 4" 75811204</t>
  </si>
  <si>
    <t>102369</t>
  </si>
  <si>
    <t>LIMA TRIANGULAR 6" 75811206</t>
  </si>
  <si>
    <t>102370</t>
  </si>
  <si>
    <t>LIMATON CUADRADO BELLOTA 4006-10</t>
  </si>
  <si>
    <t>102368</t>
  </si>
  <si>
    <t>LIMATON CUADRADO BELLOTA 4006-12B</t>
  </si>
  <si>
    <t>102254</t>
  </si>
  <si>
    <t>LIMATON REDONDO METAL BELLOTA 4004-10</t>
  </si>
  <si>
    <t>102255</t>
  </si>
  <si>
    <t>LIMATON REDONDO P/METAL BELLOTA 4004-6"</t>
  </si>
  <si>
    <t>102513</t>
  </si>
  <si>
    <t>LIMPIADOR CONCENTRADO PARA PARABRISAS</t>
  </si>
  <si>
    <t>LIMPIADOR DE BOQUILLAS</t>
  </si>
  <si>
    <t>104250</t>
  </si>
  <si>
    <t>LIMPIADOR DE CARBURADOR MARINO 12OZ</t>
  </si>
  <si>
    <t>LIMPIADOR DE CONTACTOS ELECTRICOS</t>
  </si>
  <si>
    <t>LIMPIADOR PARA CERAMICA 370ML</t>
  </si>
  <si>
    <t>121035</t>
  </si>
  <si>
    <t>LIMPIADOR PARA VIDRIOS EN LITRO</t>
  </si>
  <si>
    <t xml:space="preserve">LINGA AJUSTABLE ELASTICA 100CM </t>
  </si>
  <si>
    <t>LINGA AJUSTABLE ELASTICA 70CM</t>
  </si>
  <si>
    <t>LINGA AJUSTABLE PARA CARGA 2PCS 1" X 3MTRS</t>
  </si>
  <si>
    <t>LINGA ELASTICA EN BLISTER PEQUEÑAS</t>
  </si>
  <si>
    <t>LINGA SUJETADORA C/RATCH 430LBS 1 X 5MTS</t>
  </si>
  <si>
    <t>LINTERNA LED 2AA 1W ABS ALUMINIO E07210</t>
  </si>
  <si>
    <t>124000</t>
  </si>
  <si>
    <t>LINTERNA LED 2AA 1W ABS NEGRO E07211 48/6</t>
  </si>
  <si>
    <t>124020</t>
  </si>
  <si>
    <t>LINTERNA RECARGABLE 5LEDS 24080</t>
  </si>
  <si>
    <t>124021</t>
  </si>
  <si>
    <t>LINTERNA RECARGABLE COMFORT 4LEDS PRETUL</t>
  </si>
  <si>
    <t>LIQUIDO DE ARRANQUE ETER 11OZ</t>
  </si>
  <si>
    <t>LIQUIDO PARA FRENOS 24/240 DOT3 PINTA MOBIL 602-011-44</t>
  </si>
  <si>
    <t>LIQUIDO PARA FRENOS EN LITRO DOT 3</t>
  </si>
  <si>
    <t>LLANETA CUADRADA DENTADA PUÑO PLASTICO 5" X 11</t>
  </si>
  <si>
    <t>102260</t>
  </si>
  <si>
    <t>LLANETA DE ESPONJA NEGRA 9" LISA (FLOTA)</t>
  </si>
  <si>
    <t>102759</t>
  </si>
  <si>
    <t>LLANETA ESPONJA 7/16 PUÑO PLASTICO 123189</t>
  </si>
  <si>
    <t>102261</t>
  </si>
  <si>
    <t xml:space="preserve">LLANETA HULE BASE BLANCA LISA 280 X 140 X 10MM </t>
  </si>
  <si>
    <t>102705</t>
  </si>
  <si>
    <t xml:space="preserve">LLANETA HULE BASE NEGRA LISA 280 X 140 X 10MM </t>
  </si>
  <si>
    <t>LLANETA LISA 5 X 11 MANGO PLASTICO 6 REMACHES</t>
  </si>
  <si>
    <t>LLAVE COMPUERTA 1/2 ITAP</t>
  </si>
  <si>
    <t>130025</t>
  </si>
  <si>
    <t>LLAVE CONTROL 1/2 A 5/8 ESC</t>
  </si>
  <si>
    <t>130005</t>
  </si>
  <si>
    <t>LLAVE CONTROL BRASS CRAFT DOBLE 1/2 X 3/8</t>
  </si>
  <si>
    <t>130007</t>
  </si>
  <si>
    <t>LLAVE CONTROL BRASS CRAFT ESCUADRA 1/2 X 1/2</t>
  </si>
  <si>
    <t>130012</t>
  </si>
  <si>
    <t>LLAVE CONTROL BRASS CRAFT ESCUADRA 1/2 X 3/8</t>
  </si>
  <si>
    <t>130008</t>
  </si>
  <si>
    <t>LLAVE CONTROL BRASS CRAFT RECTA 1/2 X 3/8</t>
  </si>
  <si>
    <t>130010</t>
  </si>
  <si>
    <t>LLAVE CONTROL DOBLE MIDER 1/2 X 1/2 X 1/2</t>
  </si>
  <si>
    <t>130011</t>
  </si>
  <si>
    <t>LLAVE CONTROL DOBLE MIDER 1/2 X 3/8 X 3/8</t>
  </si>
  <si>
    <t>130006</t>
  </si>
  <si>
    <t xml:space="preserve">LLAVE CONTROL ESCUADRA 1/2 X 1/2 </t>
  </si>
  <si>
    <t>130036</t>
  </si>
  <si>
    <t>LLAVE CONTROL GRACIELA CUADRADA ESCUADRA 1/2</t>
  </si>
  <si>
    <t>130015</t>
  </si>
  <si>
    <t>LLAVE CONTROL GRACIELA ESCUADRA 1/2 X 1/2</t>
  </si>
  <si>
    <t>130013</t>
  </si>
  <si>
    <t>LLAVE CONTROL GRACIELA HEXAGONAL ESCUADRA</t>
  </si>
  <si>
    <t>130014</t>
  </si>
  <si>
    <t>LLAVE CONTROL GRACIELA RECTA 1/2 X 1/2</t>
  </si>
  <si>
    <t>130018</t>
  </si>
  <si>
    <t>LLAVE CONTROL ITAP ESCUADRA 1/2 A 3/8</t>
  </si>
  <si>
    <t>LLAVE CONTROL MOSAICO C/TUBO AB 35CX5007104</t>
  </si>
  <si>
    <t>130016</t>
  </si>
  <si>
    <t xml:space="preserve">LLAVE CONTROL RECTA 1/2 A 3/8 </t>
  </si>
  <si>
    <t>130017</t>
  </si>
  <si>
    <t>LLAVE CONTROL RECTA 1/2 X 1/2 ECONOMICA</t>
  </si>
  <si>
    <t>130048</t>
  </si>
  <si>
    <t>LLAVE COROFIJA 06MM</t>
  </si>
  <si>
    <t>LLAVE COROFIJA 09MM</t>
  </si>
  <si>
    <t>LLAVE COROFIJA 1/2</t>
  </si>
  <si>
    <t>LLAVE COROFIJA 1/4</t>
  </si>
  <si>
    <t>LLAVE COROFIJA 15MM</t>
  </si>
  <si>
    <t>LLAVE COROFIJA 16MM</t>
  </si>
  <si>
    <t>510006</t>
  </si>
  <si>
    <t>LLAVE COROFIJA 18MM</t>
  </si>
  <si>
    <t>LLAVE COROFIJA 20MM</t>
  </si>
  <si>
    <t>LLAVE COROFIJA 21MM JONNES WAY</t>
  </si>
  <si>
    <t>LLAVE COROFIJA 21MM TCSPA211</t>
  </si>
  <si>
    <t>LLAVE COROFIJA 5/16</t>
  </si>
  <si>
    <t>LLAVE COROFIJA 5/8"</t>
  </si>
  <si>
    <t>LLAVE COROFIJA 7/16</t>
  </si>
  <si>
    <t>LLAVE COROFIJA C/RATCH 16MM FORCE</t>
  </si>
  <si>
    <t>LLAVE COROFIJA C/RATCH 17MM FORCE</t>
  </si>
  <si>
    <t>510007</t>
  </si>
  <si>
    <t>LLAVE COROFIJA CROMADA 12MM FORCE</t>
  </si>
  <si>
    <t>LLAVE COROFIJA CROMADA 13MM FORCE</t>
  </si>
  <si>
    <t>510634</t>
  </si>
  <si>
    <t>LLAVE COROFIJA CROMADA 14MM FORCE</t>
  </si>
  <si>
    <t>510635</t>
  </si>
  <si>
    <t>LLAVE COROFIJA CROMADA 15MM FORCE</t>
  </si>
  <si>
    <t>510636</t>
  </si>
  <si>
    <t>LLAVE COROFIJA CROMADA 16MM FORCE</t>
  </si>
  <si>
    <t>510637</t>
  </si>
  <si>
    <t>LLAVE COROFIJA CROMADA 17MM FORCE</t>
  </si>
  <si>
    <t>510638</t>
  </si>
  <si>
    <t>LLAVE COROFIJA CROMADA 18MM FORCE</t>
  </si>
  <si>
    <t>510639</t>
  </si>
  <si>
    <t>LLAVE COROFIJA CROMADA 8MM FORCE</t>
  </si>
  <si>
    <t>510640</t>
  </si>
  <si>
    <t>LLAVE COROFIJA CROMADA 9MM FORCE</t>
  </si>
  <si>
    <t>510631</t>
  </si>
  <si>
    <t>LLAVE CPVC PARA AGUA CALIENTE DE 1/2</t>
  </si>
  <si>
    <t>107003</t>
  </si>
  <si>
    <t xml:space="preserve">LLAVE DE BOLA 1/2 PVC C/ROSCA BLANCA </t>
  </si>
  <si>
    <t>130026</t>
  </si>
  <si>
    <t>LLAVE DE BOLA GRACIELA 1"</t>
  </si>
  <si>
    <t>130019</t>
  </si>
  <si>
    <t>LLAVE DE BOLA GRACIELA 1/2</t>
  </si>
  <si>
    <t>130020</t>
  </si>
  <si>
    <t>LLAVE DE BOLA ITAP 1/4</t>
  </si>
  <si>
    <t>130022</t>
  </si>
  <si>
    <t>LLAVE DE BOLA ITAP 3/4</t>
  </si>
  <si>
    <t>130023</t>
  </si>
  <si>
    <t>LLAVE DE BOLA ITAP PASO COMPLETO 3/8</t>
  </si>
  <si>
    <t>130024</t>
  </si>
  <si>
    <t>LLAVE DE BOLA PRICE PFISTER 1/2</t>
  </si>
  <si>
    <t>130021</t>
  </si>
  <si>
    <t>LLAVE DE BOLA PVC S/ROSCA 1"</t>
  </si>
  <si>
    <t>130030</t>
  </si>
  <si>
    <t>LLAVE DE BOLA PVC S/ROSCA 1,1/2</t>
  </si>
  <si>
    <t>130027</t>
  </si>
  <si>
    <t>LLAVE DE BOLA PVC S/ROSCA 1,1/4</t>
  </si>
  <si>
    <t>130028</t>
  </si>
  <si>
    <t>LLAVE DE BOLA PVC S/ROSCA 1/2</t>
  </si>
  <si>
    <t>130033</t>
  </si>
  <si>
    <t>LLAVE DE BOLA PVC S/ROSCA 2</t>
  </si>
  <si>
    <t>130031</t>
  </si>
  <si>
    <t>LLAVE DE BOLA PVC S/ROSCA BLANCA 1/2 TAPA AZUL</t>
  </si>
  <si>
    <t>130034</t>
  </si>
  <si>
    <t>LLAVE DE BOLA PVC S/ROSCA BLANCA 3/4</t>
  </si>
  <si>
    <t>130035</t>
  </si>
  <si>
    <t xml:space="preserve">LLAVE DE CHOCK PARA TALADRO 1/2 </t>
  </si>
  <si>
    <t>102279</t>
  </si>
  <si>
    <t xml:space="preserve">LLAVE DE CHOCK PARA TALADRO 3/8 EN BLISTER </t>
  </si>
  <si>
    <t>102852</t>
  </si>
  <si>
    <t>LLAVE DE CHOCK PARA TALADRO 5/8</t>
  </si>
  <si>
    <t>102270</t>
  </si>
  <si>
    <t>LLAVE DE CHORRO BOLA 1/2  X 3/4</t>
  </si>
  <si>
    <t>130029</t>
  </si>
  <si>
    <t>LLAVE DE CHORRO BOLA ITAP 3/4</t>
  </si>
  <si>
    <t>123045</t>
  </si>
  <si>
    <t>LLAVE DE CHORRO C/R DORADA PP</t>
  </si>
  <si>
    <t>123081</t>
  </si>
  <si>
    <t xml:space="preserve">LLAVE DE CHORRO CROMADA C/ROSCA </t>
  </si>
  <si>
    <t>123046</t>
  </si>
  <si>
    <t xml:space="preserve">LLAVE DE CHORRO CROMADA S/ROSCA </t>
  </si>
  <si>
    <t>123089</t>
  </si>
  <si>
    <t>LLAVE DE CHORRO PESADA GRACIELA</t>
  </si>
  <si>
    <t>123047</t>
  </si>
  <si>
    <t>LLAVE DE CHORRO PVC C/ROSCA BLANCA 1/2</t>
  </si>
  <si>
    <t>130032</t>
  </si>
  <si>
    <t>LLAVE DE CONTROL RECTA MIBER 1/2 X 1/2 150PSI</t>
  </si>
  <si>
    <t>130050</t>
  </si>
  <si>
    <t>LLAVE DE FONTANERO (CAÑERIA) 10"</t>
  </si>
  <si>
    <t>102273</t>
  </si>
  <si>
    <t>LLAVE DE FONTANERO (CAÑERIA) 12"</t>
  </si>
  <si>
    <t>102417</t>
  </si>
  <si>
    <t>LLAVE DE FONTANERO (CAÑERIA) 14"</t>
  </si>
  <si>
    <t>102442</t>
  </si>
  <si>
    <t>LLAVE DE FONTANERO (CAÑERIA) 8"</t>
  </si>
  <si>
    <t>LLAVE DE FONTANERO 24PUL THT171246</t>
  </si>
  <si>
    <t>102470</t>
  </si>
  <si>
    <t>LLAVE DE PASO ITAP HEMBRA MACHO 1/2</t>
  </si>
  <si>
    <t>130038</t>
  </si>
  <si>
    <t>LLAVE DE PASO ITAP MINI 1/2</t>
  </si>
  <si>
    <t>LLAVE DE PASO RUEDA 1/2 PP</t>
  </si>
  <si>
    <t>LLAVE DE PURGA PESADA 1/4</t>
  </si>
  <si>
    <t>LLAVE FRANCESA CROMADA 12"</t>
  </si>
  <si>
    <t xml:space="preserve">LLAVE FRANCESA TIPO LLAVERO </t>
  </si>
  <si>
    <t>102276</t>
  </si>
  <si>
    <t>LLAVE FRANCESA TOTAL 12"</t>
  </si>
  <si>
    <t>LLAVE FRANCESA CROMADA 6"</t>
  </si>
  <si>
    <t>LLAVE LAVATORIO GRACIELA CROMO M LGE 029-K</t>
  </si>
  <si>
    <t>123051</t>
  </si>
  <si>
    <t>LLAVE LAVATORIO GRACIELA CRUZ PE KW-031-B</t>
  </si>
  <si>
    <t>123057</t>
  </si>
  <si>
    <t>LLAVE MULTIPLE TOTAL 2PCS 9-32MM THT10309328</t>
  </si>
  <si>
    <t>102398</t>
  </si>
  <si>
    <t>LLAVE PARA BUJIA</t>
  </si>
  <si>
    <t>LLAVE PARA EMPOTRAR LARGA GRACIELA 441H</t>
  </si>
  <si>
    <t>123052</t>
  </si>
  <si>
    <t>LLAVE PARA FILTRO BANDA DE L 107315</t>
  </si>
  <si>
    <t>LLAVE PARA FILTROS CON PUÑO 2.3/4</t>
  </si>
  <si>
    <t>510003</t>
  </si>
  <si>
    <t>LLAVE PARA FILTROS CON PUÑO 3.1/2</t>
  </si>
  <si>
    <t>LLAVE PARA FREGADERO ACRILICA ECONOMICA F8204</t>
  </si>
  <si>
    <t>123014</t>
  </si>
  <si>
    <t>LLAVE PARA FREGADERO CUELLO GANSO PAL F8259</t>
  </si>
  <si>
    <t>123055</t>
  </si>
  <si>
    <t>LLAVE PARA JARDIN 1/2</t>
  </si>
  <si>
    <t>123042</t>
  </si>
  <si>
    <t>LLAVE PARA ORINAL DE PUSH GRACIELA CR F1121C</t>
  </si>
  <si>
    <t>123060</t>
  </si>
  <si>
    <t>LLAVE SOLA FREGADERO GRACIELA ABS 001</t>
  </si>
  <si>
    <t>123061</t>
  </si>
  <si>
    <t>LLAVE SOLA FREGADERO GRACIELA PARED MANIJA LATERAL FW-A1136</t>
  </si>
  <si>
    <t>123090</t>
  </si>
  <si>
    <t>LLAVE SOLA P/FREGADERO GRACIELA COPA F9419</t>
  </si>
  <si>
    <t>123059</t>
  </si>
  <si>
    <t>LLAVE TANQUE ALTO FLUIDMASTER 747UK</t>
  </si>
  <si>
    <t>106047</t>
  </si>
  <si>
    <t>LLAVE TANQUE BAJO 4 C/VA FAMA 9604</t>
  </si>
  <si>
    <t>106048</t>
  </si>
  <si>
    <t>LLAVE TANQUE BAJO GRACIELA AUTOMATICA</t>
  </si>
  <si>
    <t>106050</t>
  </si>
  <si>
    <t>LLAVE TORX EN L T10 92MM SUELTA</t>
  </si>
  <si>
    <t>LLAVE TORX EN L T8 20 X 72MM SUELTA</t>
  </si>
  <si>
    <t>510404</t>
  </si>
  <si>
    <t xml:space="preserve">LLAVERO CON DESATORNILLADOR Y DESTAPADOR </t>
  </si>
  <si>
    <t>102929</t>
  </si>
  <si>
    <t>LLAVES ALLEN EN MILIMETROS X UNIDAD</t>
  </si>
  <si>
    <t>102281</t>
  </si>
  <si>
    <t>LLAVES ALLEN EN PULGADAS SURTIDAS</t>
  </si>
  <si>
    <t>102282</t>
  </si>
  <si>
    <t>LLAVIN DELKO TRES PASADORES 330 LH IZQUIERDO</t>
  </si>
  <si>
    <t>LLAVIN YALE DOBLE PASO 610-502 IZQUIERDO</t>
  </si>
  <si>
    <t>LLAVIN YALE ELECTRICO 670-50 DERECHO</t>
  </si>
  <si>
    <t>LUBRICADOR MC104-L00 1/4</t>
  </si>
  <si>
    <t>303013</t>
  </si>
  <si>
    <t>LUZ DE PLACA LED</t>
  </si>
  <si>
    <t>MACANA C/CABO MADERA 4"</t>
  </si>
  <si>
    <t>102283</t>
  </si>
  <si>
    <t>MACETERO 15X19CM 8803 SURTIDO COLOR</t>
  </si>
  <si>
    <t>105054</t>
  </si>
  <si>
    <t>MACETERO 6801L</t>
  </si>
  <si>
    <t>105057</t>
  </si>
  <si>
    <t>MACETERO 6802 M</t>
  </si>
  <si>
    <t>105051</t>
  </si>
  <si>
    <t>MACETERO PLP-10 L 28X19 CM SURTIDO COLOR</t>
  </si>
  <si>
    <t>105061</t>
  </si>
  <si>
    <t>MACETERO PLP-10 M 24X16CM SURTIDO COLOR</t>
  </si>
  <si>
    <t>105058</t>
  </si>
  <si>
    <t>MACETERO PLP-10S 20X14CM SURTIDO COLOR</t>
  </si>
  <si>
    <t>105053</t>
  </si>
  <si>
    <t>MACETERO PLP-16 L 28X14XM BLANCO</t>
  </si>
  <si>
    <t>105059</t>
  </si>
  <si>
    <t>MACETERO PLP-16 M 25X13CM BLANCO</t>
  </si>
  <si>
    <t>105050</t>
  </si>
  <si>
    <t>MACETERO PLP-5</t>
  </si>
  <si>
    <t>105052</t>
  </si>
  <si>
    <t>MACETERO PLP-6</t>
  </si>
  <si>
    <t>105049</t>
  </si>
  <si>
    <t>MACETERO PLP-8 19X17CM SURTIDO COLOR</t>
  </si>
  <si>
    <t>105056</t>
  </si>
  <si>
    <t>MACHO ACERO AL CARBON 1/8NPT</t>
  </si>
  <si>
    <t>MACHO ACERO AL CARBON 3/8-24</t>
  </si>
  <si>
    <t>MACHO ACERO CARBON CAÑERIA 1/4NPT</t>
  </si>
  <si>
    <t>MACHO ACERO METRICO M10 X 1.5 160-114</t>
  </si>
  <si>
    <t>MACHO ACERO METRICO M12 X 1.5 160-121</t>
  </si>
  <si>
    <t>MACHO ACERO METRICO M12 X 1.75</t>
  </si>
  <si>
    <t>MACHO ACERO METRICO M6 X 1.0 160-112</t>
  </si>
  <si>
    <t>MALLA PARA EQUIPAJE ELASTICA 30 X 30 P/MOTO</t>
  </si>
  <si>
    <t>508000</t>
  </si>
  <si>
    <t>MANDRIL P/BROCA SIERRA 9/16 A 1.1/8</t>
  </si>
  <si>
    <t>127166</t>
  </si>
  <si>
    <t>MANDRIL PARA BROCA SIERRA 1.1/4 120756</t>
  </si>
  <si>
    <t>127149</t>
  </si>
  <si>
    <t>MANERAL PARA TERRAJA 25MM</t>
  </si>
  <si>
    <t>510012</t>
  </si>
  <si>
    <t>502245</t>
  </si>
  <si>
    <t>502238</t>
  </si>
  <si>
    <t>502246</t>
  </si>
  <si>
    <t>502244</t>
  </si>
  <si>
    <t>502237</t>
  </si>
  <si>
    <t>502239</t>
  </si>
  <si>
    <t xml:space="preserve">MANGO PLASTICO PARA LIMA </t>
  </si>
  <si>
    <t>102334</t>
  </si>
  <si>
    <t>MANGUERA AMARILLA REFORZADA PARA GAS</t>
  </si>
  <si>
    <t>135004</t>
  </si>
  <si>
    <t>MANGUERA AUTOMOTRIZ 100R6 1</t>
  </si>
  <si>
    <t>MANGUERA AUTOMOTRIZ 100R6 1/2</t>
  </si>
  <si>
    <t>MANGUERA AUTOMOTRIZ 100R6 1/4</t>
  </si>
  <si>
    <t>MANGUERA AUTOMOTRIZ 100R6 3/4</t>
  </si>
  <si>
    <t>MANGUERA AUTOMOTRIZ 100R6 3/8</t>
  </si>
  <si>
    <t>MANGUERA AUTOMOTRIZ 100R6 5/16</t>
  </si>
  <si>
    <t>MANGUERA AUTOMOTRIZ 100R6 5/8</t>
  </si>
  <si>
    <t>MANGUERA AUTOMOTRIZ P/VACIO 1/8</t>
  </si>
  <si>
    <t>MANGUERA AUTOMOTRIZ P/VACIO 5/16</t>
  </si>
  <si>
    <t>501005</t>
  </si>
  <si>
    <t>MANGUERA AUTOMOTRIZ P/VACIO 5/32 4MM</t>
  </si>
  <si>
    <t>501008</t>
  </si>
  <si>
    <t>502140</t>
  </si>
  <si>
    <t>502113</t>
  </si>
  <si>
    <t>502114</t>
  </si>
  <si>
    <t>502108</t>
  </si>
  <si>
    <t>502117</t>
  </si>
  <si>
    <t>502111</t>
  </si>
  <si>
    <t>502112</t>
  </si>
  <si>
    <t>502115</t>
  </si>
  <si>
    <t>502116</t>
  </si>
  <si>
    <t>502109</t>
  </si>
  <si>
    <t>MANGUERA CARBURACION Y RETORNO 1/2</t>
  </si>
  <si>
    <t>MANGUERA CARBURACION Y RETORNO 1/4</t>
  </si>
  <si>
    <t>MANGUERA CARBURACION Y RETORNO 3/16</t>
  </si>
  <si>
    <t>MANGUERA CARBURACION Y RETORNO 3/4</t>
  </si>
  <si>
    <t>MANGUERA CARBURACION Y RETORNO 3/8</t>
  </si>
  <si>
    <t>MANGUERA CARBURACION Y RETORNO 5/16</t>
  </si>
  <si>
    <t>MANGUERA CARBURACION Y RETORNO 7/16</t>
  </si>
  <si>
    <t>502148</t>
  </si>
  <si>
    <t>MANGUERA DE SILICON PARA COFFE MAKER</t>
  </si>
  <si>
    <t>115032</t>
  </si>
  <si>
    <t>502150</t>
  </si>
  <si>
    <t>MANGUERA DEPURADOR FLEXIBLE 2"</t>
  </si>
  <si>
    <t>501146</t>
  </si>
  <si>
    <t>502147</t>
  </si>
  <si>
    <t>MANGUERA FLEXIBLE C/RESORTE ACOPLADA</t>
  </si>
  <si>
    <t>MANGUERA FRENOS DEL NISSAN D21 4X4PATH L</t>
  </si>
  <si>
    <t>MANGUERA FRENOS HID. J1401-1/8</t>
  </si>
  <si>
    <t>MANGUERA FRENOS SH-80803 MF IZ KB20/25/30 DLT</t>
  </si>
  <si>
    <t>MANGUERA FRENOS-AIRE J-1402-06 3/8</t>
  </si>
  <si>
    <t>MANGUERA HIDRAULICA 100R12 5/8 ALTA PRESION</t>
  </si>
  <si>
    <t>MANGUERA HIDRAULICA 100R12 DE 1</t>
  </si>
  <si>
    <t xml:space="preserve">MANGUERA HIDRAULICA 100R12-08-1/2 </t>
  </si>
  <si>
    <t>MANGUERA HIDRAULICA 100R2 1/2</t>
  </si>
  <si>
    <t>MANGUERA HIDRAULICA 100R2 1/4</t>
  </si>
  <si>
    <t>MANGUERA HIDRAULICA 100R2 3/4</t>
  </si>
  <si>
    <t>MANGUERA HIDRAULICA 100R2 3/8</t>
  </si>
  <si>
    <t>MANGUERA HIDRAULICA 100R3 3/8</t>
  </si>
  <si>
    <t>MANGUERA HIDRAULICA 100R4 1,1/4</t>
  </si>
  <si>
    <t>MANGUERA HIDRAULICA 100R5 7/8</t>
  </si>
  <si>
    <t>MANGUERA HIDRAULICA 100R5-04 3/16</t>
  </si>
  <si>
    <t>MANGUERA HIDRAULICA 100R5-05-5/16</t>
  </si>
  <si>
    <t>MANGUERA HIDRAULICA 100R5-08 13/32</t>
  </si>
  <si>
    <t>MANGUERA HIDRAULICA 100R5-08-1/2</t>
  </si>
  <si>
    <t>MANGUERA HIDRAULICA 100R5-12-5/8 Y9</t>
  </si>
  <si>
    <t>MANGUERA HIDRAULICA TERMOPLAST.100R7 3/8</t>
  </si>
  <si>
    <t>MANGUERA INDUSTRIAL 1/2 DE 200PSI</t>
  </si>
  <si>
    <t>MANGUERA INDUSTRIAL 1/4 DE 200PSI</t>
  </si>
  <si>
    <t>302001</t>
  </si>
  <si>
    <t>MANGUERA NEGRA DE ALTA SEGURIDAD PARA GAS 3/8</t>
  </si>
  <si>
    <t>135002</t>
  </si>
  <si>
    <t>MANGUERA P/COMPRESOR ESPIRAL 1/4 X 50FT</t>
  </si>
  <si>
    <t>MANGUERA PARA DUCHA GRACIELA 150CM</t>
  </si>
  <si>
    <t>123063</t>
  </si>
  <si>
    <t>MANGUERA PARA ENGRASADORA 12P</t>
  </si>
  <si>
    <t>MANGUERA PARA FRENOS DE AIRE J-1402 1/2</t>
  </si>
  <si>
    <t>MANGUERA PARA GAS ALUMINIO MIBER 3/8 X 3/8 X 2MTS</t>
  </si>
  <si>
    <t>135003</t>
  </si>
  <si>
    <t>MANGUERA PARA HIDROLAVADORA 12-4 YLQ22S-150B</t>
  </si>
  <si>
    <t>115034</t>
  </si>
  <si>
    <t>MANGUERA PARA HIDROLAVADORA 16 YL04430C</t>
  </si>
  <si>
    <t>115035</t>
  </si>
  <si>
    <t>MANGUERA PARA JARDIN DE 1/2 X  20MTRS</t>
  </si>
  <si>
    <t>105030</t>
  </si>
  <si>
    <t>MANGUERA PARA LAVADORA DE 5PIES ORIGINAL</t>
  </si>
  <si>
    <t>115036</t>
  </si>
  <si>
    <t>MANGUERA PARA SALIDA DEL AIRE DEL COMPRESOR</t>
  </si>
  <si>
    <t>MANGUERA PARA TURBO CODO 2" A 2.3/8 P/MITHS</t>
  </si>
  <si>
    <t>MANGUERA PARA TURBO L200 2" X 33CM</t>
  </si>
  <si>
    <t>502177</t>
  </si>
  <si>
    <t>502169</t>
  </si>
  <si>
    <t>502168</t>
  </si>
  <si>
    <t>MANGUERA PLASTICA PARA LAVADORA 1.70MT</t>
  </si>
  <si>
    <t>115038</t>
  </si>
  <si>
    <t>MANGUERA PLASTICA TRANSPARENTE  DE NIVEL 1/2</t>
  </si>
  <si>
    <t>302004</t>
  </si>
  <si>
    <t>MANGUERA PLASTICA TRANSPARENTE  DE NIVEL 3/4</t>
  </si>
  <si>
    <t>302022</t>
  </si>
  <si>
    <t>MANGUERA PLASTICA TRANSPARENTE  DE NIVEL 3/8</t>
  </si>
  <si>
    <t>302005</t>
  </si>
  <si>
    <t>MANGUERA PLASTICA TRANSPARENTE REFORZADA 1"</t>
  </si>
  <si>
    <t>MANGUERA PLASTICA VERDE 1.1/4</t>
  </si>
  <si>
    <t>MANGUERA PLASTICA VERDE TRANSLUCIDA 1"</t>
  </si>
  <si>
    <t>302009</t>
  </si>
  <si>
    <t>502119</t>
  </si>
  <si>
    <t>502134</t>
  </si>
  <si>
    <t>MANGUERA RADIADOR DE 2.1/4 X 22</t>
  </si>
  <si>
    <t>MANGUERA RADIADOR DE 2.1/4 X 28</t>
  </si>
  <si>
    <t>MANGUERA RADIADOR DE 2.1/4 X 30</t>
  </si>
  <si>
    <t>502145</t>
  </si>
  <si>
    <t>502162</t>
  </si>
  <si>
    <t>502154</t>
  </si>
  <si>
    <t>502120</t>
  </si>
  <si>
    <t>502165</t>
  </si>
  <si>
    <t>502157</t>
  </si>
  <si>
    <t>502143</t>
  </si>
  <si>
    <t>502136</t>
  </si>
  <si>
    <t>502125</t>
  </si>
  <si>
    <t>502123</t>
  </si>
  <si>
    <t>502139</t>
  </si>
  <si>
    <t>502146</t>
  </si>
  <si>
    <t>502171</t>
  </si>
  <si>
    <t>502172</t>
  </si>
  <si>
    <t>502155</t>
  </si>
  <si>
    <t>502161</t>
  </si>
  <si>
    <t>502164</t>
  </si>
  <si>
    <t>502167</t>
  </si>
  <si>
    <t>502130</t>
  </si>
  <si>
    <t>502142</t>
  </si>
  <si>
    <t>502138</t>
  </si>
  <si>
    <t>502133</t>
  </si>
  <si>
    <t>502131</t>
  </si>
  <si>
    <t>502141</t>
  </si>
  <si>
    <t>502135</t>
  </si>
  <si>
    <t>502132</t>
  </si>
  <si>
    <t>502151</t>
  </si>
  <si>
    <t>502153</t>
  </si>
  <si>
    <t>502152</t>
  </si>
  <si>
    <t>502144</t>
  </si>
  <si>
    <t>502173</t>
  </si>
  <si>
    <t>MANGUERA TEFLON FLEXIBLE DE 5/8</t>
  </si>
  <si>
    <t>MANGUERA TEFLON FLEXIBLE EN 7/8</t>
  </si>
  <si>
    <t>501299</t>
  </si>
  <si>
    <t>MANGUERA TEFLON LISO 100R14-06 5/16</t>
  </si>
  <si>
    <t>MANGUERA TEFLON LISO 3/16</t>
  </si>
  <si>
    <t>MANGUERA TEFLON LISO SAR 100R14 1"</t>
  </si>
  <si>
    <t>501007</t>
  </si>
  <si>
    <t>MANGUERA TERMOFORMABLE SPAGUETTI  5/16 X MTRO</t>
  </si>
  <si>
    <t>501004</t>
  </si>
  <si>
    <t>MANGUERA TERMOFORMABLE SPAGUETTI 1/4 X MTRO</t>
  </si>
  <si>
    <t>MANGUERA TERMOFORMABLE SPAGUETTI 1/8 X MTRO</t>
  </si>
  <si>
    <t>MANGUERA TERMOFORMABLE SPAGUETTI 3/16 X MTRO</t>
  </si>
  <si>
    <t>MANGUERA TERMOFORMABLE SPAGUETTI 3/8 X MTRO</t>
  </si>
  <si>
    <t xml:space="preserve">MANGUERA TRANSPARENTE NATURAL 3.0MM INTERNA </t>
  </si>
  <si>
    <t>302012</t>
  </si>
  <si>
    <t xml:space="preserve">MANGUERA TRANSPARENTE NATURAL 4.50MM INTERNA </t>
  </si>
  <si>
    <t>302011</t>
  </si>
  <si>
    <t>MANGUERA TRENZADA 1/4"</t>
  </si>
  <si>
    <t>302013</t>
  </si>
  <si>
    <t>MANGUERA TRENZADA DE 3/4 X METRO</t>
  </si>
  <si>
    <t>302017</t>
  </si>
  <si>
    <t>MANGUERA TUBO CORRUGADO BIEX 1/2</t>
  </si>
  <si>
    <t>MANGUERA TUBO CORRUGADO BIEX 1/4</t>
  </si>
  <si>
    <t>MANGUERA TUBO CORRUGADO BIEX 3/4</t>
  </si>
  <si>
    <t>MANGUERA TUBO NYLON NEGRA 02 1/8</t>
  </si>
  <si>
    <t>501631</t>
  </si>
  <si>
    <t>MANGUERA TUBO NYLON NEGRA 1/4</t>
  </si>
  <si>
    <t>MANGUERA TUBO NYLON NEGRA 10MM X METRO</t>
  </si>
  <si>
    <t>MANGUERA TUBO NYLON NEGRA 11 X 1.5MM</t>
  </si>
  <si>
    <t>MANGUERA TUBO NYLON NEGRA 12 X 1.5MM</t>
  </si>
  <si>
    <t>MANGUERA TUBO NYLON NEGRA 3/8 X METRO</t>
  </si>
  <si>
    <t>MANGUERA TUBO NYLON NEGRA 4MM</t>
  </si>
  <si>
    <t>501675</t>
  </si>
  <si>
    <t>MANGUERA TUBO NYLON NEGRA 5/16</t>
  </si>
  <si>
    <t>MANGUERA TUBO NYLON NEGRA 6MM X METRO</t>
  </si>
  <si>
    <t>MANGUERA TUBO NYLON NEGRA 8MM X METRO</t>
  </si>
  <si>
    <t>MANGUERA TUBO POLIURETANO AZUL 14MM X METRO</t>
  </si>
  <si>
    <t>502163</t>
  </si>
  <si>
    <t>MANIJA INODORO PUÑO METAL C/PLASTICO</t>
  </si>
  <si>
    <t>106053</t>
  </si>
  <si>
    <t>MANIJA INODORO PUSH BOTON FAMA 2231</t>
  </si>
  <si>
    <t>106052</t>
  </si>
  <si>
    <t>MANIJA INODORO TAIWAN METAL P1142</t>
  </si>
  <si>
    <t>106654</t>
  </si>
  <si>
    <t>MANIJA PARA TANQUE INODORO DE COBRE</t>
  </si>
  <si>
    <t>106653</t>
  </si>
  <si>
    <t>MANOMETRO SECO SALIDA DEBAJO 2,1/2 BAR 0-80</t>
  </si>
  <si>
    <t>303201</t>
  </si>
  <si>
    <t>MARCADOR PERMANENTE ROJO P/</t>
  </si>
  <si>
    <t>115043</t>
  </si>
  <si>
    <t>MARCO PARA SEGUETA DE 10 A 12"</t>
  </si>
  <si>
    <t>102727</t>
  </si>
  <si>
    <t>MARCO PARA SEGUETA DE LUJO 12"</t>
  </si>
  <si>
    <t>102287</t>
  </si>
  <si>
    <t>MARCO PARA SEGUETA MINI</t>
  </si>
  <si>
    <t>102289</t>
  </si>
  <si>
    <t>MARCO RODILLO PROFESIONAL VERDE 9" 5ALAMBRE</t>
  </si>
  <si>
    <t>MARTILLO CARPINTERO 16ONZ THT73166</t>
  </si>
  <si>
    <t>102737</t>
  </si>
  <si>
    <t>MARTILLO CARPINTERO 8ONZ THT7386</t>
  </si>
  <si>
    <t>102738</t>
  </si>
  <si>
    <t>MARTILLO CON CABO DE MADERA 16ONZ</t>
  </si>
  <si>
    <t>102290</t>
  </si>
  <si>
    <t>MARTILLO UÑA CURVA 16ONZ SEMIPULIDO</t>
  </si>
  <si>
    <t>102396</t>
  </si>
  <si>
    <t>MASCARA SOLDAR ELECTRONICA TOTAL TSP9302/06</t>
  </si>
  <si>
    <t>MASCARA SOLDAR TOTAL CARETA</t>
  </si>
  <si>
    <t>104003</t>
  </si>
  <si>
    <t>MASCARA SOLDAR TOTAL FIJA</t>
  </si>
  <si>
    <t>104004</t>
  </si>
  <si>
    <t>MASCARILLA DESECHABLE DM305</t>
  </si>
  <si>
    <t>117036</t>
  </si>
  <si>
    <t>MASCARILLA REUSABLE PLASTICA AZUL</t>
  </si>
  <si>
    <t>117037</t>
  </si>
  <si>
    <t>MASCARILLA SEGURIDAD DOBLE FILTRO HF302-RC101 CARTUCHO DELGADO</t>
  </si>
  <si>
    <t>117063</t>
  </si>
  <si>
    <t>MASILLA ACRILICA / CONCRETO / MADERA 1/4</t>
  </si>
  <si>
    <t>103048</t>
  </si>
  <si>
    <t>MASILLA ACRILICA / CONCRETO / MADERA 1/8</t>
  </si>
  <si>
    <t>103049</t>
  </si>
  <si>
    <t>MASILLA ACRILICA P/MADERA MAHOGANY CAFÉ OSCURO 4ONZ</t>
  </si>
  <si>
    <t>103052</t>
  </si>
  <si>
    <t>MASILLA ACRILICA P/MADERA OAK CAFÉ CLARO 4ONZ</t>
  </si>
  <si>
    <t>103053</t>
  </si>
  <si>
    <t>MASILLA BLANCA LIVIANA DE LANCO 8ONZ</t>
  </si>
  <si>
    <t>103050</t>
  </si>
  <si>
    <t>MASILLA LIVIANA ZERO LANCO</t>
  </si>
  <si>
    <t>103198</t>
  </si>
  <si>
    <t>MASKING TAPE 3M VERDE 1/2 X 55MTS</t>
  </si>
  <si>
    <t>131020</t>
  </si>
  <si>
    <t>MASKING TAPE AZUL LOCK MAX 1 X 52YDS</t>
  </si>
  <si>
    <t>MASKING TAPE AZUL LOCK MAX 1.1/2 X 52YDS</t>
  </si>
  <si>
    <t>MASKING TAPE AZUL LOCK MAX 2 X 52YDS</t>
  </si>
  <si>
    <t>MASKING TAPE AZUL LOCK MAX 3/4 X 52YDS</t>
  </si>
  <si>
    <t>MASKING TAPE LOCK MAX 1</t>
  </si>
  <si>
    <t>MASKING TAPE LOCK MAX 1.1/2</t>
  </si>
  <si>
    <t>131015</t>
  </si>
  <si>
    <t>MASKING TAPE LOCK MAX 1/2</t>
  </si>
  <si>
    <t>131017</t>
  </si>
  <si>
    <t>MASKING TAPE LOCK MAX 2</t>
  </si>
  <si>
    <t>131016</t>
  </si>
  <si>
    <t>MASKING TAPE LOCK MAX 3/4</t>
  </si>
  <si>
    <t>131014</t>
  </si>
  <si>
    <t>MASKING TAPE VERDE 1.1/2 X 52YDS LOCK MAX</t>
  </si>
  <si>
    <t>131019</t>
  </si>
  <si>
    <t>MASKING TAPE VERDE LOCK MAX 1 X 52YDS</t>
  </si>
  <si>
    <t>MASKING TAPE VERDE LOCK MAX 2 X 52YDS</t>
  </si>
  <si>
    <t>MAXIBOND PLUS 25KG</t>
  </si>
  <si>
    <t>MAXIBOND STANDARD 25KG</t>
  </si>
  <si>
    <t>114028</t>
  </si>
  <si>
    <t>MAZO CON CABO FIBRA 15" 3LB</t>
  </si>
  <si>
    <t>MAZO CUADRADO 1500G 4LIBRAS TOTAL</t>
  </si>
  <si>
    <t>102506</t>
  </si>
  <si>
    <t>MAZO CUADRADO TOTAL 2000G THT220006</t>
  </si>
  <si>
    <t>102487</t>
  </si>
  <si>
    <t>102505</t>
  </si>
  <si>
    <t>MAZO DE BOLA 8ONZ</t>
  </si>
  <si>
    <t>MAZO DE BOLA PUÑO MADERA 66G 24ONZ</t>
  </si>
  <si>
    <t>102823</t>
  </si>
  <si>
    <t>MAZO DE HULE NACIONAL PEQUEÑO</t>
  </si>
  <si>
    <t>102303</t>
  </si>
  <si>
    <t>MAZO DE HULE PLASTICO P/ENDEREZADO</t>
  </si>
  <si>
    <t>102714</t>
  </si>
  <si>
    <t>MAZO DE HULE TOTAL 16ONZ THT761616</t>
  </si>
  <si>
    <t>102302</t>
  </si>
  <si>
    <t>MAZO HULE TOTAL 8ONZ</t>
  </si>
  <si>
    <t>102650</t>
  </si>
  <si>
    <t>MAZO OCTAGONAL C/MANGO 4LBS</t>
  </si>
  <si>
    <t>102305</t>
  </si>
  <si>
    <t>MECATE BANANERO ROLLO 1K</t>
  </si>
  <si>
    <t>129026</t>
  </si>
  <si>
    <t>MECATE CABUYA 4MM X MTR</t>
  </si>
  <si>
    <t>MECATE CABUYA 6MM X  MTR</t>
  </si>
  <si>
    <t>129024</t>
  </si>
  <si>
    <t>MECATE CABUYA 9MM X METRO</t>
  </si>
  <si>
    <t>129012</t>
  </si>
  <si>
    <t>MECATE POLIETILENO 12MM VERDE X METR</t>
  </si>
  <si>
    <t>129022</t>
  </si>
  <si>
    <t>MECATE POLIETILENO 3MM 1/8 ROJA X METRO</t>
  </si>
  <si>
    <t>129155</t>
  </si>
  <si>
    <t>MECATE POLIETILENO 4MM 3/16 AZUL X METRO</t>
  </si>
  <si>
    <t>129009</t>
  </si>
  <si>
    <t>MECATE POLIETILENO 6MM 1/4 AZUL X METRO</t>
  </si>
  <si>
    <t>MECATE POLIETILENO 9MM 3/8 AZUL X METRO</t>
  </si>
  <si>
    <t>MECATE TURBO MIXTO 10MM X METR</t>
  </si>
  <si>
    <t>129023</t>
  </si>
  <si>
    <t>MECATE TURBO NAVIERO 12MM X  MTR</t>
  </si>
  <si>
    <t>129021</t>
  </si>
  <si>
    <t>MECATE TURBO NAVIERO 8MM X MTR</t>
  </si>
  <si>
    <t>129034</t>
  </si>
  <si>
    <t>MECHA BLANCA X KILO ***EXENTO**</t>
  </si>
  <si>
    <t>121036</t>
  </si>
  <si>
    <t>MECHA DE COLOR X KILO ***EXENTO**</t>
  </si>
  <si>
    <t>MECHA PARA PISO Nº 34</t>
  </si>
  <si>
    <t>121057</t>
  </si>
  <si>
    <t>MECHA PARA PISO Nº 40</t>
  </si>
  <si>
    <t>121037</t>
  </si>
  <si>
    <t>MEDIDOR DE AIRE FOY TOOLS T/LLAVERO</t>
  </si>
  <si>
    <t>303017</t>
  </si>
  <si>
    <t>MEDIDOR PARA PRESION DE LLANTAS CAB SENCILLA 50LB</t>
  </si>
  <si>
    <t>303029</t>
  </si>
  <si>
    <t>MEDIDOR PRES CABEZA DOBLE 1/4NPT</t>
  </si>
  <si>
    <t>303019</t>
  </si>
  <si>
    <t>MEZCLADOR METALICO PARA PINTURA GAM</t>
  </si>
  <si>
    <t>111054</t>
  </si>
  <si>
    <t>MINI MARCO DE SEGUETA</t>
  </si>
  <si>
    <t>102390</t>
  </si>
  <si>
    <t>MINI MARCO SEGUETA TRUPER PROFESIONAL</t>
  </si>
  <si>
    <t>MINI RODILLO PRO RESISTENTE A SOLVENTES 6"</t>
  </si>
  <si>
    <t>111148</t>
  </si>
  <si>
    <t>MIRILLA PARA PUERTA LAT ANT MIRI-2</t>
  </si>
  <si>
    <t>119055</t>
  </si>
  <si>
    <t>MOSQUETON DE ACERO 3/16</t>
  </si>
  <si>
    <t>119056</t>
  </si>
  <si>
    <t>MOTOGUADAÑA HALLEY MULTIUSOS 32 HLMP330</t>
  </si>
  <si>
    <t>MUÑONERA PIE 1-11/16</t>
  </si>
  <si>
    <t>NAVAJA DE ACERO INOXIDABLE 120/6 H12003</t>
  </si>
  <si>
    <t>102151</t>
  </si>
  <si>
    <t>NAVAJA P/ELECTRICISTA PICO LORA 8"</t>
  </si>
  <si>
    <t>NIPLE 113 NPT 1/8 X 2</t>
  </si>
  <si>
    <t>NIPLE 113 NPT 1/8 X 4,1/2</t>
  </si>
  <si>
    <t>NIPLE 113 NPT 3/8 X 2 1/2</t>
  </si>
  <si>
    <t>NIPLE CROMADO 1/2 X 12"</t>
  </si>
  <si>
    <t>128018</t>
  </si>
  <si>
    <t>NIPLE CROMADO 1/2 X 15</t>
  </si>
  <si>
    <t>128049</t>
  </si>
  <si>
    <t>NIPLE CROMADO 1/2 X 3</t>
  </si>
  <si>
    <t>128102</t>
  </si>
  <si>
    <t>NIPLE CROMADO 1/2 X 4</t>
  </si>
  <si>
    <t>128103</t>
  </si>
  <si>
    <t>NIPLE CROMADO 1/2 X 6</t>
  </si>
  <si>
    <t>128019</t>
  </si>
  <si>
    <t>NIPLE CROMADO C/UNION 1/2 X 16</t>
  </si>
  <si>
    <t>128020</t>
  </si>
  <si>
    <t>NIPLE CROMADO C/UNION 1/2 X 19</t>
  </si>
  <si>
    <t>128076</t>
  </si>
  <si>
    <t>NIPLE HEXAGONAL NPT 122 X 1/2</t>
  </si>
  <si>
    <t>NIPLE HEXAGONAL NPT 122 X 1/8</t>
  </si>
  <si>
    <t>NIPLE HEXAGONAL NPT 122 X 3/4</t>
  </si>
  <si>
    <t>NIPLE HEXAGONAL NPT 122 X 3/8</t>
  </si>
  <si>
    <t>NIPLE HIERRO GALV 1/2 X 2</t>
  </si>
  <si>
    <t>128054</t>
  </si>
  <si>
    <t>NIPLE HIERRO GALV 1/2 X 20</t>
  </si>
  <si>
    <t>128101</t>
  </si>
  <si>
    <t>NIPLE HIERRO GALV 1/2 X 3</t>
  </si>
  <si>
    <t>128025</t>
  </si>
  <si>
    <t>NIPLE HIERRO GALV 1/2 X 33</t>
  </si>
  <si>
    <t>128099</t>
  </si>
  <si>
    <t>NIPLE HIERRO GALV 1/2 X 4</t>
  </si>
  <si>
    <t>128026</t>
  </si>
  <si>
    <t>NIPLE HIERRO GALV 1/2 X 5</t>
  </si>
  <si>
    <t>128096</t>
  </si>
  <si>
    <t>NIPLE HIERRO GALV 1/2 X 6</t>
  </si>
  <si>
    <t>128027</t>
  </si>
  <si>
    <t>NIPLE HIERRO GALV 1/2 X 8</t>
  </si>
  <si>
    <t>128028</t>
  </si>
  <si>
    <t xml:space="preserve">NIPLE HIERRO GALV 1/2 X TODO ROSCA </t>
  </si>
  <si>
    <t>128022</t>
  </si>
  <si>
    <t>NIPLE HIERRO GALV 1/4 X 2</t>
  </si>
  <si>
    <t>128030</t>
  </si>
  <si>
    <t>NIPLE HIERRO GALV 1/4 X 2.1/2 C40</t>
  </si>
  <si>
    <t>128031</t>
  </si>
  <si>
    <t>NIPLE HIERRO GALV 1/4 X 3</t>
  </si>
  <si>
    <t>128032</t>
  </si>
  <si>
    <t>NIPLE HIERRO GALV 1/4 X 4</t>
  </si>
  <si>
    <t>128033</t>
  </si>
  <si>
    <t>NIPLE HIERRO GALV 1/4 X 6</t>
  </si>
  <si>
    <t>128034</t>
  </si>
  <si>
    <t>NIPLE HIERRO GALV 3/4  X 1.1/2</t>
  </si>
  <si>
    <t>128035</t>
  </si>
  <si>
    <t>NIPLE HIERRO GALV 3/4  X 2</t>
  </si>
  <si>
    <t>128038</t>
  </si>
  <si>
    <t>NIPLE HIERRO GALV 3/4 TODO ROSCA</t>
  </si>
  <si>
    <t>NIPLE HIERRO GALV 3/4 X 3</t>
  </si>
  <si>
    <t>128039</t>
  </si>
  <si>
    <t>NIPLE HIERRO GALV 3/4 X 3.1/2</t>
  </si>
  <si>
    <t>128100</t>
  </si>
  <si>
    <t>NIPLE HIERRO GALV 3/4 X 4</t>
  </si>
  <si>
    <t>128050</t>
  </si>
  <si>
    <t>NIPLE HIERRO GALV 3/4 X 6</t>
  </si>
  <si>
    <t>128044</t>
  </si>
  <si>
    <t>NIPLE HIERRO GALV 3/8 TODO ROSCA</t>
  </si>
  <si>
    <t>128045</t>
  </si>
  <si>
    <t>NIPLE HIERRO GALV 3/8 X 2</t>
  </si>
  <si>
    <t>128046</t>
  </si>
  <si>
    <t>NIPLE HIERRO GALV 3/8 X 3</t>
  </si>
  <si>
    <t>128048</t>
  </si>
  <si>
    <t>NIPLE HIERRO GALV 3/8 X 4</t>
  </si>
  <si>
    <t>128043</t>
  </si>
  <si>
    <t>NIPLE HIERRO GALV CAÑERIA C40 1,1/4 X 3" PUL T.R. RECTA</t>
  </si>
  <si>
    <t>NIPLE HIERRO NEGRO C50 1.1/4 X 3"</t>
  </si>
  <si>
    <t>128053</t>
  </si>
  <si>
    <t>602007</t>
  </si>
  <si>
    <t>NIPLE N°10 NP-10</t>
  </si>
  <si>
    <t>NIPLE NPT TODO ROSCA 112 X 3/8</t>
  </si>
  <si>
    <t>NIPLE PARA LAMPARA 1</t>
  </si>
  <si>
    <t>109622</t>
  </si>
  <si>
    <t>NIPLE PARA LAMPARA 1./2"</t>
  </si>
  <si>
    <t>109623</t>
  </si>
  <si>
    <t>NIPLE PARA LAMPARA 2"</t>
  </si>
  <si>
    <t>109624</t>
  </si>
  <si>
    <t>NIPLE PARA LAMPARA 2.1/2"</t>
  </si>
  <si>
    <t>109625</t>
  </si>
  <si>
    <t>NIPLE PARA LAMPARA 5"</t>
  </si>
  <si>
    <t>109264</t>
  </si>
  <si>
    <t>NIPLE PLASTICO LLAVE EMPOTRAR L650</t>
  </si>
  <si>
    <t>123065</t>
  </si>
  <si>
    <t>NIPLE REDUCIDO NPT 123X1/2 X 1/4</t>
  </si>
  <si>
    <t>602002</t>
  </si>
  <si>
    <t>NIPLE REDUCIDO NPT 123X1/2X3/8</t>
  </si>
  <si>
    <t>NIPLE REDUCIDO NPT 123X1/4X1/8</t>
  </si>
  <si>
    <t>NIPLE REDUCIDO NPT 123X3/8X1/8</t>
  </si>
  <si>
    <t>NIVEL ALUMINIO 200CM TMT22006</t>
  </si>
  <si>
    <t>102723</t>
  </si>
  <si>
    <t xml:space="preserve">NIVEL DE ALUMINIO 100CM / 40PUL </t>
  </si>
  <si>
    <t>102314</t>
  </si>
  <si>
    <t xml:space="preserve">NIVEL DE ALUMINIO 150CM / 60PUL </t>
  </si>
  <si>
    <t>102309</t>
  </si>
  <si>
    <t>NIVEL DE ALUMINIO 3GT 10" GRIS</t>
  </si>
  <si>
    <t>102707</t>
  </si>
  <si>
    <t>NIVEL DE ALUMINIO 3GT 14" GRIS</t>
  </si>
  <si>
    <t xml:space="preserve">NIVEL DE ALUMINIO 40CM / 16PUL </t>
  </si>
  <si>
    <t>102313</t>
  </si>
  <si>
    <t xml:space="preserve">NIVEL DE ALUMINIO 60CM / 24PUL </t>
  </si>
  <si>
    <t>102311</t>
  </si>
  <si>
    <t xml:space="preserve">NIVEL DE ALUMINIO 80CM / 32PUL </t>
  </si>
  <si>
    <t>102310</t>
  </si>
  <si>
    <t>NIVEL DE CUERDA 3" 2PCS</t>
  </si>
  <si>
    <t>102316</t>
  </si>
  <si>
    <t>NIVEL TORPEDO 10" TMT2235</t>
  </si>
  <si>
    <t>102789</t>
  </si>
  <si>
    <t>NIVEL TORPEDO ALUMINIO 8 MAGNETICO</t>
  </si>
  <si>
    <t>102758</t>
  </si>
  <si>
    <t>NYLON POR METRO 2,3 REDONDO</t>
  </si>
  <si>
    <t>OCRE AZUL POR KILO</t>
  </si>
  <si>
    <t>114035</t>
  </si>
  <si>
    <t>OCRE ROJO POR KILO</t>
  </si>
  <si>
    <t>114004</t>
  </si>
  <si>
    <t>114002</t>
  </si>
  <si>
    <t>PALA CARRILERA TOTAL P/PLASTICO THTW0101**EXENTO**</t>
  </si>
  <si>
    <t>102317</t>
  </si>
  <si>
    <t>PALA TRIDENTE 40 PUÑO PLASTICO **EXENTO**</t>
  </si>
  <si>
    <t xml:space="preserve">PALANCA P/AJUSTE DE FRENOS MOTO ALUM </t>
  </si>
  <si>
    <t>PALAS MANUALES **EXENTO**</t>
  </si>
  <si>
    <t>102319</t>
  </si>
  <si>
    <t>PALAS PARA BASURA PLASTICA</t>
  </si>
  <si>
    <t>121232</t>
  </si>
  <si>
    <t>PALO DE PISO HIERRO CORTO **EXENTO**</t>
  </si>
  <si>
    <t>121000</t>
  </si>
  <si>
    <t xml:space="preserve">PALO DE PISO PLASTICO ECONOMICO DOMESTICO </t>
  </si>
  <si>
    <t>121038</t>
  </si>
  <si>
    <t>PAÑERA CROMADA METALICA 18"</t>
  </si>
  <si>
    <t>123503</t>
  </si>
  <si>
    <t>PAÑERA DE BARRA CROMO</t>
  </si>
  <si>
    <t>106805</t>
  </si>
  <si>
    <t>PAPEL ENGOMADO C/CEBO P/RATONES E INSECTOS 72MB</t>
  </si>
  <si>
    <t>121049</t>
  </si>
  <si>
    <t>PAQUETE DE SACOS PARA ESCOMBROS 6UNID</t>
  </si>
  <si>
    <t>115980</t>
  </si>
  <si>
    <t>PASADOR CON CADENA CROMO PACA-3 HERMEX</t>
  </si>
  <si>
    <t>119058</t>
  </si>
  <si>
    <t>PASADOR CON CADENA LAT ANT PACA-2 HERMEX</t>
  </si>
  <si>
    <t>119059</t>
  </si>
  <si>
    <t>PASADOR CON CADENA LATON PACA-1 HERMEX</t>
  </si>
  <si>
    <t>119060</t>
  </si>
  <si>
    <t>PASADOR TUBULAR METRICO SURTIDO X UNIDAD</t>
  </si>
  <si>
    <t>PASSADOR DE CUERDA DE CAMPAN (ALAMBRE TIMBRE)</t>
  </si>
  <si>
    <t>PASTA P/GIPSON EN CUBETA TAPA MORADA 5GAL</t>
  </si>
  <si>
    <t>PASTA PARA GIPSON INTERIOR EN GALON SHEET ROCK</t>
  </si>
  <si>
    <t>118035</t>
  </si>
  <si>
    <t>PASTA PARA SOLDAR 60GRS</t>
  </si>
  <si>
    <t>104005</t>
  </si>
  <si>
    <t>PASTA SECADO RAPIDO 45MIN 8.6KG</t>
  </si>
  <si>
    <t>118018</t>
  </si>
  <si>
    <t>PASTA TAPAGOTERAS EN 1/16</t>
  </si>
  <si>
    <t>131024</t>
  </si>
  <si>
    <t>PASTA TAPAGOTERAS EN 1/4</t>
  </si>
  <si>
    <t>131041</t>
  </si>
  <si>
    <t>PASTA TAPAGOTERAS EN 1/8</t>
  </si>
  <si>
    <t>131040</t>
  </si>
  <si>
    <t>PATA DE CHANCHO 36PUL X 1.3/16 X</t>
  </si>
  <si>
    <t>102698</t>
  </si>
  <si>
    <t>PATILLA D/CAMBIOS MOTO ALUM AZUL</t>
  </si>
  <si>
    <t>PEGAMENTO PVC 25GR LANCO 1ONZ</t>
  </si>
  <si>
    <t>107068</t>
  </si>
  <si>
    <t>PEGAMENTO PVC TRANSPARENTE 4ONZ LANCO</t>
  </si>
  <si>
    <t>107037</t>
  </si>
  <si>
    <t>PEGAMENTO PVC WET DRY 50ML LANCO</t>
  </si>
  <si>
    <t>107079</t>
  </si>
  <si>
    <t>PEGAMENTO PVC WET DRY AZUL 1/4 LANCO C/BROCHIN</t>
  </si>
  <si>
    <t>107071</t>
  </si>
  <si>
    <t>PEGAMENTO PVC WET DRY AZUL 4ONZ LANCO C/BROCHIN</t>
  </si>
  <si>
    <t>107072</t>
  </si>
  <si>
    <t>PEGAMENTO PVC WET DRY AZUL 8ONZ LANCO C/BROCHIN</t>
  </si>
  <si>
    <t>107073</t>
  </si>
  <si>
    <t>PEGAMIX MORTERO 25KG</t>
  </si>
  <si>
    <t>114030</t>
  </si>
  <si>
    <t>PERA INODORO FAMA AMARILLA 9449</t>
  </si>
  <si>
    <t>106056</t>
  </si>
  <si>
    <t>PERA PARA INODORO AZUL P307</t>
  </si>
  <si>
    <t>106057</t>
  </si>
  <si>
    <t>PERA PARA INODORO C/CADENA SA-006</t>
  </si>
  <si>
    <t>106058</t>
  </si>
  <si>
    <t>PERFIL C 70 X 50 X 15MM EN 1.50MM X 6MTRS PERLIN</t>
  </si>
  <si>
    <t>PERFIL TIPO J 10FT</t>
  </si>
  <si>
    <t>118021</t>
  </si>
  <si>
    <t>PERILLA DECO ESCUDO COBRE ANTIGUO 36MM</t>
  </si>
  <si>
    <t>108041</t>
  </si>
  <si>
    <t>PERILLA DECO ESCUDO DORADA 36MM</t>
  </si>
  <si>
    <t>108030</t>
  </si>
  <si>
    <t>PERILLA DECO HOJAS BRONCE ANTIGUO 39MM</t>
  </si>
  <si>
    <t>108025</t>
  </si>
  <si>
    <t>PERILLA DECO HOJAS COBRE ANTIGUO 39MM</t>
  </si>
  <si>
    <t>108043</t>
  </si>
  <si>
    <t>PERILLA DECO. CRUZ BRONCE ANTIGUO 32MM</t>
  </si>
  <si>
    <t>108034</t>
  </si>
  <si>
    <t>PERILLA DECO. CRUZ DORADA 32MM</t>
  </si>
  <si>
    <t>108020</t>
  </si>
  <si>
    <t>PERILLA DECO.FLOR BRONCE ANTIGUO 33MM</t>
  </si>
  <si>
    <t>108022</t>
  </si>
  <si>
    <t>PERILLA DECO.FLOR COBRE ANTIGUO 33MM</t>
  </si>
  <si>
    <t>108002</t>
  </si>
  <si>
    <t>PERILLA DECO.FLOR DORADA 38MM</t>
  </si>
  <si>
    <t>108017</t>
  </si>
  <si>
    <t>PERILLA DECO.FLOR TALLA BRONCE ANTIGUO 28MM</t>
  </si>
  <si>
    <t>108028</t>
  </si>
  <si>
    <t>PERILLA DECO.FLOR TALLA DORADA 28MM</t>
  </si>
  <si>
    <t>108036</t>
  </si>
  <si>
    <t>PERILLA DECO.HOJAS DORADAS 39MM</t>
  </si>
  <si>
    <t>108042</t>
  </si>
  <si>
    <t xml:space="preserve">PERILLA PARA CACHERA LAVATORIO </t>
  </si>
  <si>
    <t>PICAPORTE ALUMINIO 25"</t>
  </si>
  <si>
    <t>PICAPORTE AMIG DE PIE CROMO 4.1/2</t>
  </si>
  <si>
    <t>PICAPORTE CADENA GATO COBRE ANT 1057</t>
  </si>
  <si>
    <t>PICAPORTE DIAMONT DORADO D-03</t>
  </si>
  <si>
    <t>PICAPORTE DORADO METAL BLISTER  6"</t>
  </si>
  <si>
    <t>PICAPORTE DORADO METAL BLISTER 1,1/2"</t>
  </si>
  <si>
    <t>PICAPORTE DORADO METAL BLISTER 2,1/2"</t>
  </si>
  <si>
    <t>PICAPORTE DORADO METAL BLISTER 3"</t>
  </si>
  <si>
    <t>PICAPORTE DORADO METAL BLISTER 4"</t>
  </si>
  <si>
    <t>PICAPORTE DORADO METAL BLISTER 5"</t>
  </si>
  <si>
    <t>PICAPORTE INDUMA PAVONADO C/TORNILLO 1,1/2"</t>
  </si>
  <si>
    <t xml:space="preserve">PICAPORTE INDUMA PAVONADO C/TORNILLO 2" </t>
  </si>
  <si>
    <t xml:space="preserve">PICAPORTE INDUMA PAVONADO C/TORNILLO 2,1/2" </t>
  </si>
  <si>
    <t xml:space="preserve">PICAPORTE INDUMA PAVONADO C/TORNILLO 3" </t>
  </si>
  <si>
    <t>PICAPORTE PIN N°5 C/RECIBIDOR</t>
  </si>
  <si>
    <t>PICAPORTE PISO PP109 Nº09</t>
  </si>
  <si>
    <t>PICAPORTE PLATINA 5" C/RECIBIDOR</t>
  </si>
  <si>
    <t>PICAPORTE PLATINA 6" C/RECIBIDOR</t>
  </si>
  <si>
    <t>PICAPORTE USO RUDO 4.1/4</t>
  </si>
  <si>
    <t>119000</t>
  </si>
  <si>
    <t>PICO 5LBRS 75006C C/MANGO</t>
  </si>
  <si>
    <t>PIEDRA PARA ASENTAR COMBINADA 7 X 2 X 1</t>
  </si>
  <si>
    <t>116090</t>
  </si>
  <si>
    <t>PIEDRA PARA ASENTAR COMBINADA 8 X 2 X 1</t>
  </si>
  <si>
    <t>116092</t>
  </si>
  <si>
    <t>PIEDRA PARA ESMERIL 6 X 1 X 3/4 GR 60</t>
  </si>
  <si>
    <t>116094</t>
  </si>
  <si>
    <t>PIEDRA PARA ESMERIL 6 X 1/2 X 58 GR36</t>
  </si>
  <si>
    <t>116108</t>
  </si>
  <si>
    <t>PIEDRA PARA ESMERIL 6 X 1/2 X 58 GR80</t>
  </si>
  <si>
    <t>116109</t>
  </si>
  <si>
    <t>PIEDRA PARA ESMERIL 8 X 1  GR 36</t>
  </si>
  <si>
    <t>116095</t>
  </si>
  <si>
    <t>PIEDRA PARA ESMERIL 8 X 5/8 X 25/32 TAC258361</t>
  </si>
  <si>
    <t>PILA ACERO INOX 50MM X 50MM</t>
  </si>
  <si>
    <t>123505</t>
  </si>
  <si>
    <t>PIN PASADOR 3/16 X 1,1/2</t>
  </si>
  <si>
    <t>PIN PASADOR 3/16 X 2</t>
  </si>
  <si>
    <t>PIN PASADOR 5/32 X 1,1/2</t>
  </si>
  <si>
    <t>PIN PASADOR 5/32 X 2</t>
  </si>
  <si>
    <t>PIN SWITCH P/AUTO EN L SENCILLO</t>
  </si>
  <si>
    <t>PINCEL BARRILITO REDONDO ACUARELA N°08</t>
  </si>
  <si>
    <t>111060</t>
  </si>
  <si>
    <t>PINCEL BARRILITO REDONDO ACUARELA N°12</t>
  </si>
  <si>
    <t>111062</t>
  </si>
  <si>
    <t>PINCEL BARRILITO REDONDO OLEO Nº24</t>
  </si>
  <si>
    <t>111063</t>
  </si>
  <si>
    <t>PINTURA ACEITE CAFÉ TORRANCE GB3-7 1/4 GALON</t>
  </si>
  <si>
    <t>111065</t>
  </si>
  <si>
    <t>PINTURA WALL MASTER PASTEL MATE 1/4 GALON</t>
  </si>
  <si>
    <t>PINTURA ACEITE WALL MASTER ACCENT LANCO GALON</t>
  </si>
  <si>
    <t>PINTURA ACRILICA MATE SUPER COAT ACCENT GALON</t>
  </si>
  <si>
    <t>PINTURA ACRILICA MATE SUPER COAT DEEP GALON</t>
  </si>
  <si>
    <t xml:space="preserve">PINTURA AMARILLA ALTO TRANSITO CHEM TRAFFIC GALON </t>
  </si>
  <si>
    <t>111401</t>
  </si>
  <si>
    <t>PINTURA ANTICORROSIVA AGUA NEGRO MATE DUREX 1/4 LANCO</t>
  </si>
  <si>
    <t>111731</t>
  </si>
  <si>
    <t>PINTURA ANTICORROSIVA AGUA ROJO MATE DUREX 1/4 LANCO</t>
  </si>
  <si>
    <t>111171</t>
  </si>
  <si>
    <t>PINTURA ANTICORROSIVA IND BLANCO EN 1/4 GALON LANCO</t>
  </si>
  <si>
    <t>111072</t>
  </si>
  <si>
    <t>111069</t>
  </si>
  <si>
    <t>PINTURA ANTICORROSIVA MINIO PRIMER GRIS 15MIN 1/4GALON LANCO</t>
  </si>
  <si>
    <t>111174</t>
  </si>
  <si>
    <t>PINTURA ANTICORROSIVA NEGRA EN GALON</t>
  </si>
  <si>
    <t>111205</t>
  </si>
  <si>
    <t>PINTURA ANTICORROSIVA POLIURETANO TEJA GALON</t>
  </si>
  <si>
    <t>111073</t>
  </si>
  <si>
    <t>PINTURA ANTICORROSIVA ROJO OXIDO GALON</t>
  </si>
  <si>
    <t>111076</t>
  </si>
  <si>
    <t>111070</t>
  </si>
  <si>
    <t>111378</t>
  </si>
  <si>
    <t>111974</t>
  </si>
  <si>
    <t>111075</t>
  </si>
  <si>
    <t>111971</t>
  </si>
  <si>
    <t>111167</t>
  </si>
  <si>
    <t>111166</t>
  </si>
  <si>
    <t>111074</t>
  </si>
  <si>
    <t>PINTURA DRY COAT BLANCO &amp; PASTEL 1/4</t>
  </si>
  <si>
    <t>111077</t>
  </si>
  <si>
    <t>PINTURA DRY COAT LISO EN GALON</t>
  </si>
  <si>
    <t xml:space="preserve">PINTURA EN SPRAY ACERO INOXIDABLE </t>
  </si>
  <si>
    <t>111208</t>
  </si>
  <si>
    <t>PINTURA EN SPRAY ACRILICO TRANSPARENTE LANCO</t>
  </si>
  <si>
    <t>111843</t>
  </si>
  <si>
    <t>PINTURA EN SPRAY ALUMINIO LANCO</t>
  </si>
  <si>
    <t>111080</t>
  </si>
  <si>
    <t>PINTURA EN SPRAY ALUMINIO METALICO LANCO</t>
  </si>
  <si>
    <t>111079</t>
  </si>
  <si>
    <t>PINTURA EN SPRAY AMARILLO CREMA 33</t>
  </si>
  <si>
    <t>111159</t>
  </si>
  <si>
    <t>PINTURA EN SPRAY AMARILLO ELASTICA BONSY</t>
  </si>
  <si>
    <t>111842</t>
  </si>
  <si>
    <t>PINTURA EN SPRAY AMARILLO LANCO</t>
  </si>
  <si>
    <t>111160</t>
  </si>
  <si>
    <t>PINTURA EN SPRAY AMARILLO MED 25-241</t>
  </si>
  <si>
    <t>111081</t>
  </si>
  <si>
    <t>PINTURA EN SPRAY AZUL BLUE 21-213</t>
  </si>
  <si>
    <t>111083</t>
  </si>
  <si>
    <t>PINTURA EN SPRAY AZUL CONTINENTAL LANCO</t>
  </si>
  <si>
    <t>111090</t>
  </si>
  <si>
    <t>PINTURA EN SPRAY AZUL ELASTICA BONSY</t>
  </si>
  <si>
    <t>111841</t>
  </si>
  <si>
    <t>PINTURA EN SPRAY AZUL MARINO 09-242</t>
  </si>
  <si>
    <t>111084</t>
  </si>
  <si>
    <t>PINTURA EN SPRAY AZUL METALIC 03-235</t>
  </si>
  <si>
    <t>111085</t>
  </si>
  <si>
    <t>PINTURA EN SPRAY AZUL METALICO LANCO</t>
  </si>
  <si>
    <t>111118</t>
  </si>
  <si>
    <t>PINTURA EN SPRAY AZUL OSCURO 28</t>
  </si>
  <si>
    <t>111580</t>
  </si>
  <si>
    <t>PINTURA EN SPRAY BLANCO ALTA TEMP. 400F</t>
  </si>
  <si>
    <t>111086</t>
  </si>
  <si>
    <t>PINTURA EN SPRAY BLANCO BRILLANTE 40-200</t>
  </si>
  <si>
    <t>111087</t>
  </si>
  <si>
    <t>PINTURA EN SPRAY BLANCO BRILLANTE LANCO</t>
  </si>
  <si>
    <t>111101</t>
  </si>
  <si>
    <t>PINTURA EN SPRAY BLANCO BRILLANTE RUST-OLEUM</t>
  </si>
  <si>
    <t>111219</t>
  </si>
  <si>
    <t>PINTURA EN SPRAY BLANCO MATE 1007</t>
  </si>
  <si>
    <t>111088</t>
  </si>
  <si>
    <t>PINTURA EN SPRAY BLANCO MATE LANCO</t>
  </si>
  <si>
    <t>111615</t>
  </si>
  <si>
    <t>PINTURA EN SPRAY BLANCO MATE RUST-OLEUM</t>
  </si>
  <si>
    <t>111220</t>
  </si>
  <si>
    <t>PINTURA EN SPRAY CAFÉ COCOA 07-265</t>
  </si>
  <si>
    <t>111089</t>
  </si>
  <si>
    <t>PINTURA EN SPRAY CAFE LANCO</t>
  </si>
  <si>
    <t>111848</t>
  </si>
  <si>
    <t>PINTURA EN SPRAY CROMADO LANCO</t>
  </si>
  <si>
    <t>111112</t>
  </si>
  <si>
    <t>PINTURA EN SPRAY DORADO</t>
  </si>
  <si>
    <t>111093</t>
  </si>
  <si>
    <t>PINTURA EN SPRAY DORADO LANCO</t>
  </si>
  <si>
    <t>111095</t>
  </si>
  <si>
    <t>PINTURA EN SPRAY EPOXICO BLANCO 400ML</t>
  </si>
  <si>
    <t>111082</t>
  </si>
  <si>
    <t>PINTURA EN SPRAY FLUORESCENTE GREEN 1003</t>
  </si>
  <si>
    <t>111096</t>
  </si>
  <si>
    <t>PINTURA EN SPRAY FLUORESCENTE ORANGE 1006</t>
  </si>
  <si>
    <t>111097</t>
  </si>
  <si>
    <t>PINTURA EN SPRAY FLUORESCENTE PINK 1002</t>
  </si>
  <si>
    <t>111098</t>
  </si>
  <si>
    <t>PINTURA EN SPRAY FLUORESCENTE RED 1001</t>
  </si>
  <si>
    <t>111099</t>
  </si>
  <si>
    <t>PINTURA EN SPRAY FLUORESCENTE YELLOW 1005</t>
  </si>
  <si>
    <t>111100</t>
  </si>
  <si>
    <t>PINTURA EN SPRAY GRIS PLATA S-22</t>
  </si>
  <si>
    <t>111102</t>
  </si>
  <si>
    <t>PINTURA EN SPRAY GRIS-GREY 215</t>
  </si>
  <si>
    <t>111215</t>
  </si>
  <si>
    <t>PINTURA EN SPRAY MARFIL REAL BOSNY</t>
  </si>
  <si>
    <t>111847</t>
  </si>
  <si>
    <t>PINTURA EN SPRAY METAL GUN METAL GRAY ELASTICA DIP</t>
  </si>
  <si>
    <t>111851</t>
  </si>
  <si>
    <t>PINTURA EN SPRAY METALICA PARA AROS 200ML</t>
  </si>
  <si>
    <t>111200</t>
  </si>
  <si>
    <t>PINTURA EN SPRAY NARANJA ELASTICA DIP</t>
  </si>
  <si>
    <t>111850</t>
  </si>
  <si>
    <t>PINTURA EN SPRAY NEGRO BRILLANTE 0039/400F ALT TEMP</t>
  </si>
  <si>
    <t>111105</t>
  </si>
  <si>
    <t>PINTURA EN SPRAY NEGRO BRILLANTE BOSNY</t>
  </si>
  <si>
    <t>111109</t>
  </si>
  <si>
    <t>PINTURA EN SPRAY NEGRO BRILLANTE LANCO</t>
  </si>
  <si>
    <t>111104</t>
  </si>
  <si>
    <t>PINTURA EN SPRAY NEGRO BRILLANTE RUST-OLEUM</t>
  </si>
  <si>
    <t>111108</t>
  </si>
  <si>
    <t>PINTURA EN SPRAY NEGRO MATE 4-212 RED FOX</t>
  </si>
  <si>
    <t>111333</t>
  </si>
  <si>
    <t>PINTURA EN SPRAY NEGRO MATE LANCO</t>
  </si>
  <si>
    <t>111111</t>
  </si>
  <si>
    <t>PINTURA EN SPRAY NEGRO METALICO LANCO</t>
  </si>
  <si>
    <t>111113</t>
  </si>
  <si>
    <t>PINTURA EN SPRAY NEGRO TINTA BOSNY</t>
  </si>
  <si>
    <t>111106</t>
  </si>
  <si>
    <t>PINTURA EN SPRAY PLATEADO 36 VESLEE</t>
  </si>
  <si>
    <t>111119</t>
  </si>
  <si>
    <t>PINTURA EN SPRAY PLATEADO 36-300</t>
  </si>
  <si>
    <t>111114</t>
  </si>
  <si>
    <t>PINTURA EN SPRAY PLATEADOS ELASTICA DIP</t>
  </si>
  <si>
    <t>111849</t>
  </si>
  <si>
    <t>PINTURA EN SPRAY PREMIER BLANCO RUST-OLEUM</t>
  </si>
  <si>
    <t>111586</t>
  </si>
  <si>
    <t>PINTURA EN SPRAY PREMIER GRIS 68</t>
  </si>
  <si>
    <t>111116</t>
  </si>
  <si>
    <t>PINTURA EN SPRAY PREMIER GRIS LANCO</t>
  </si>
  <si>
    <t>111845</t>
  </si>
  <si>
    <t>PINTURA EN SPRAY PREMIER ROJO LANCO</t>
  </si>
  <si>
    <t>111110</t>
  </si>
  <si>
    <t>PINTURA EN SPRAY PRIMER PLASTICO BOSNY</t>
  </si>
  <si>
    <t>PINTURA EN SPRAY ROJO 400F ALT TEMP</t>
  </si>
  <si>
    <t>111164</t>
  </si>
  <si>
    <t>PINTURA EN SPRAY ROJO BRILLANTE LANCO</t>
  </si>
  <si>
    <t>111121</t>
  </si>
  <si>
    <t>PINTURA EN SPRAY ROJO METALICO 01-236</t>
  </si>
  <si>
    <t>111120</t>
  </si>
  <si>
    <t>PINTURA EN SPRAY ROJO SILVER 6</t>
  </si>
  <si>
    <t>111169</t>
  </si>
  <si>
    <t>PINTURA EN SPRAY ROSADO PINK 30-229</t>
  </si>
  <si>
    <t>111122</t>
  </si>
  <si>
    <t>PINTURA EN SPRAY TRANSPARENTE 190</t>
  </si>
  <si>
    <t>111123</t>
  </si>
  <si>
    <t>PINTURA EN SPRAY TRANSPARENTE 190 RED FOX</t>
  </si>
  <si>
    <t>PINTURA EN SPRAY TRANSPARENTE ELASTICA DIP</t>
  </si>
  <si>
    <t>111852</t>
  </si>
  <si>
    <t>PINTURA EN SPRAY VERDE ELASTICA BONSY</t>
  </si>
  <si>
    <t>111840</t>
  </si>
  <si>
    <t>PINTURA EN SPRAY VERDE METALICO 04</t>
  </si>
  <si>
    <t>111168</t>
  </si>
  <si>
    <t>PINTURA EN SPRAY VERDE MUSGO 37-217</t>
  </si>
  <si>
    <t>111126</t>
  </si>
  <si>
    <t>PINTURA EN SPRAY VERDE OSCURO 12-230</t>
  </si>
  <si>
    <t>111127</t>
  </si>
  <si>
    <t>PINTURA EN SPRAY VERDE OSCURO LANCO</t>
  </si>
  <si>
    <t>111125</t>
  </si>
  <si>
    <t>PINTURA EXPRESS DEEP ACEITE 1/4GALON</t>
  </si>
  <si>
    <t>PINTURA EXPRESS DEEP ACEITE GALON</t>
  </si>
  <si>
    <t>PINTURA EXPRESS PASTEL ACEITE 1/4 GALON</t>
  </si>
  <si>
    <t>PINTURA EXPRESS PASTEL ACEITE AMARILLO BIKINI  GALON</t>
  </si>
  <si>
    <t>PINTURA EXPRESS PASTEL ACEITE GALON</t>
  </si>
  <si>
    <t>PINTURA EXPRESS TINT ACEITE 1/4 GALON</t>
  </si>
  <si>
    <t xml:space="preserve">PINTURA MAXIMA PREMIUM ACCENT EN 1/4 GALON </t>
  </si>
  <si>
    <t>111175</t>
  </si>
  <si>
    <t>PINTURA MAXIMA PREMIUN PASTEL 1/4 GALON</t>
  </si>
  <si>
    <t>111124</t>
  </si>
  <si>
    <t>PINTURA MAXIMA PREMIUN PASTEL GALON</t>
  </si>
  <si>
    <t>111976</t>
  </si>
  <si>
    <t>PINTURA MAXIMA PREMIUN SATIN DEEP GALON</t>
  </si>
  <si>
    <t>PINTURA MAXIMA PREMIUN SATIN PASTEL GALON</t>
  </si>
  <si>
    <t>PINTURA ODOR FREE AGUA ACCENT MATE GALON</t>
  </si>
  <si>
    <t>PINTURA ODOR FREE AGUA ACCENT NEGRO MATE 1/4 GALON</t>
  </si>
  <si>
    <t xml:space="preserve">PINTURA P/PISO ANTI SLIP GRIS EN GALON EPOXI FLOOR CLEO </t>
  </si>
  <si>
    <t>PINTURA PRO LATEX MATE NEGRO GALON</t>
  </si>
  <si>
    <t>111132</t>
  </si>
  <si>
    <t>PINTURA SILICONIZER BLANCO 1/4 GALON RC200-5</t>
  </si>
  <si>
    <t>PINTURA SILICONIZER BLANCO GALON RC200-4</t>
  </si>
  <si>
    <t>111165</t>
  </si>
  <si>
    <t>PINTURA SILICONIZER GRIS 1/4 GALON RC226-5</t>
  </si>
  <si>
    <t>111226</t>
  </si>
  <si>
    <t>PINTURA SUPER COAT ACCENT CUBETA</t>
  </si>
  <si>
    <t>PINTURA SUPER COAT BLANCO EN CUBETA SC687-2</t>
  </si>
  <si>
    <t>111687</t>
  </si>
  <si>
    <t>PINTURA SUPER COAT PASTEL 1/4 GALON SC688-5</t>
  </si>
  <si>
    <t>PINTURA SUPER COAT PASTEL GALON LANCO</t>
  </si>
  <si>
    <t>PINTURA SUPER COAT SATIN DEEP 1/4 GALON</t>
  </si>
  <si>
    <t>111733</t>
  </si>
  <si>
    <t xml:space="preserve">PINTURA SUPER COAT SATIN PASTEL GALON </t>
  </si>
  <si>
    <t xml:space="preserve">PINTURA SUPER COAT TINT  GALON </t>
  </si>
  <si>
    <t>PINTURA SUPER COAT TINT 1/4 GALON SC689-5</t>
  </si>
  <si>
    <t>111689</t>
  </si>
  <si>
    <t>PINTURA SUPER DRY (FAST DRY ACEITE ) AZUL EN 1/4 GALON</t>
  </si>
  <si>
    <t>PINTURA SUPER DRY (FAST DRY ACEITE ) AZUL EN GALON</t>
  </si>
  <si>
    <t>PINTURA SUPER DRY (FAST DRY ACEITE ) BLANCO EN 1/4GALON</t>
  </si>
  <si>
    <t>111975</t>
  </si>
  <si>
    <t>PINTURA SUPER DRY (FAST DRY ACEITE ) BLANCO EN GALON</t>
  </si>
  <si>
    <t>111064</t>
  </si>
  <si>
    <t>PINTURA SUPER DRY (FAST DRY ACEITE ) NAVY EN 1/4 GALON</t>
  </si>
  <si>
    <t>PINTURA SUPER DRY (FAST DRY ACEITE ) NEGRO EN GALON</t>
  </si>
  <si>
    <t>PINTURA SUPER DRY (FAST DRY ACEITE ) ROJO EN GALON</t>
  </si>
  <si>
    <t>PINTURA SUPRA LATEX ACCENT 1/4 GALON</t>
  </si>
  <si>
    <t>PINTURA SUPRA LATEX ACCENT GALON</t>
  </si>
  <si>
    <t>PINTURA SUPRA LATEX DEEP 1/4 GALON</t>
  </si>
  <si>
    <t>PINTURA SUPRA LATEX DEEP GALON</t>
  </si>
  <si>
    <t>PINTURA SUPRA LATEX PASTEL CUBETA VA958-2</t>
  </si>
  <si>
    <t>PINTURA SUPRA LATEX PASTEL GALON</t>
  </si>
  <si>
    <t>PINTURA SUPRA LATEX TINT GALON</t>
  </si>
  <si>
    <t>PINTURA SUPRA SATIN ACCENT EN 1/4 LANCO</t>
  </si>
  <si>
    <t xml:space="preserve">PINTURA SUPRA SATIN ACCENT GALON </t>
  </si>
  <si>
    <t>PINTURA SUPRA SATIN DEEP 1/4 GALON</t>
  </si>
  <si>
    <t>111734</t>
  </si>
  <si>
    <t>PINTURA SUPRA SATIN DEEP GALON</t>
  </si>
  <si>
    <t>PINTURA SUPRA SATIN PASTEL 1/4 GALON</t>
  </si>
  <si>
    <t>111730</t>
  </si>
  <si>
    <t>PINTURA SUPRA SATIN PASTEL GALON</t>
  </si>
  <si>
    <t>111735</t>
  </si>
  <si>
    <t>PINTURA SUPRA SATIN TINT GALON</t>
  </si>
  <si>
    <t>PINTURA TOTAL ACEITE BLANCO 1/4 GALON</t>
  </si>
  <si>
    <t>111635</t>
  </si>
  <si>
    <t>PINTURA TOTAL ACEITE NEGRO EN GALON LANCO</t>
  </si>
  <si>
    <t>111130</t>
  </si>
  <si>
    <t>PINTURA TOTAL ACEITE ROJO EN 1/4 GALON LANCO</t>
  </si>
  <si>
    <t>PINTURA TOTAL AGUA LATEX BLANCO HUESO TYROL GALON</t>
  </si>
  <si>
    <t>111424</t>
  </si>
  <si>
    <t>PINTURA TOTAL LATEX AGUA ABIGAIL EN 1/4 GALON LANCO</t>
  </si>
  <si>
    <t>PINTURA TOTAL LATEX AGUA BLUE EN GALON LANCO</t>
  </si>
  <si>
    <t>111377</t>
  </si>
  <si>
    <t>PINTURA TOTAL LATEX AGUA BRICK RED EN 1/4 GALON LANCO</t>
  </si>
  <si>
    <t>111068</t>
  </si>
  <si>
    <t>PINTURA TOTAL LATEX AGUA GREEN SEAL EN 1/4 GALON LANCO</t>
  </si>
  <si>
    <t>PINTURA WALL MASTER DEEP MATE 1/4 GALON</t>
  </si>
  <si>
    <t>PINZA PARA TIERRA PERRO 300AMP PTI-300</t>
  </si>
  <si>
    <t>PINZA PORTA ELECTRODO DE 500A</t>
  </si>
  <si>
    <t>104007</t>
  </si>
  <si>
    <t>PINZA TIERRA 500AMP</t>
  </si>
  <si>
    <t>104008</t>
  </si>
  <si>
    <t>PIQUETA PARA ALBAÑIL PARA MADERA 300</t>
  </si>
  <si>
    <t>102325</t>
  </si>
  <si>
    <t>PIQUETA PARA ALBAÑIL PARA MADERA 500</t>
  </si>
  <si>
    <t>PISTOLA CALOR TOTAL 2000W UTB1206</t>
  </si>
  <si>
    <t>PISTOLA DE GRAVEDAD 1.5MM 400</t>
  </si>
  <si>
    <t>303326</t>
  </si>
  <si>
    <t>PISTOLA DE IMPACTO NEUMATICA GONI 601-1/2 4CFM</t>
  </si>
  <si>
    <t>PISTOLA DE PEGAMENTO ELECTRICA 1/2</t>
  </si>
  <si>
    <t>PISTOLA DE PEGAMENTO SILICON ELECTRICA 1/2</t>
  </si>
  <si>
    <t>PISTOLA GRAVEDAD 1.4MM 600CC</t>
  </si>
  <si>
    <t>303327</t>
  </si>
  <si>
    <t>PISTOLA P/JARDIN METALICA C/FORRO HULE VERDE</t>
  </si>
  <si>
    <t>105045</t>
  </si>
  <si>
    <t>PISTOLA P/PINTAR ALTA BOQUILLA 1.5B 1L</t>
  </si>
  <si>
    <t>303394</t>
  </si>
  <si>
    <t>PISTOLA PARA HIDROLAVADORA Nº19 YLQ4430C</t>
  </si>
  <si>
    <t>115044</t>
  </si>
  <si>
    <t>PISTOLA PARA JARDIN METALICA ECONOMICA</t>
  </si>
  <si>
    <t>105024</t>
  </si>
  <si>
    <t>PISTOLA PARA LAVADO C-55</t>
  </si>
  <si>
    <t>303020</t>
  </si>
  <si>
    <t>PISTOLA PARA LAVADO MOTORES C/FRASCO 750ML</t>
  </si>
  <si>
    <t>303026</t>
  </si>
  <si>
    <t>PISTOLA PARA MANGUERA PLASTICA 4"</t>
  </si>
  <si>
    <t>105026</t>
  </si>
  <si>
    <t>PISTOLA PARA SILICON AZUL NOVA</t>
  </si>
  <si>
    <t>PISTOLA PARA SILICON BARRA LISA AZUL</t>
  </si>
  <si>
    <t>PISTOLA PARA SILICON MANUAL LANCO CROMADA</t>
  </si>
  <si>
    <t>PISTOLA PARA SOPLAR 80-120LBS CONI</t>
  </si>
  <si>
    <t>303021</t>
  </si>
  <si>
    <t>PISTOLA TOOLCRAFT P/RIEGO METALICA</t>
  </si>
  <si>
    <t>105025</t>
  </si>
  <si>
    <t>PITO CARACOL DOBLE BOSCH 12V BAJO/ALTO 129206</t>
  </si>
  <si>
    <t>PITON PARA MANGUERA PLASTICO</t>
  </si>
  <si>
    <t>105028</t>
  </si>
  <si>
    <t>PLACA CIEGA BLANCA 1014-W</t>
  </si>
  <si>
    <t>109476</t>
  </si>
  <si>
    <t>PLACA CIEGA BLANCA 2129-W</t>
  </si>
  <si>
    <t>109265</t>
  </si>
  <si>
    <t>PLACA DE ACERO PARA TOMA 50AMP NTP327A</t>
  </si>
  <si>
    <t>109268</t>
  </si>
  <si>
    <t>PLACA DOBLE ACERO 132M 97101</t>
  </si>
  <si>
    <t>109269</t>
  </si>
  <si>
    <t>PLACA DOBLE PARA INTERPERIE GRIS T1962</t>
  </si>
  <si>
    <t>109270</t>
  </si>
  <si>
    <t>PLACA DOMINO AVANT CIEGA P1000 BTICINO</t>
  </si>
  <si>
    <t>109271</t>
  </si>
  <si>
    <t>PLACA MAGIC NUVA DOBLE BEIGE N°503NU-2B</t>
  </si>
  <si>
    <t>109272</t>
  </si>
  <si>
    <t>PLACA MAGIC NUVA DOBLE MARFIL 503NU/21</t>
  </si>
  <si>
    <t>109620</t>
  </si>
  <si>
    <t>PLACA MAGIC NUVA TRIPLE MARFIL 503NU/31</t>
  </si>
  <si>
    <t>109621</t>
  </si>
  <si>
    <t>PLACA MATIX BLANCA 3MODULOS AM503S/3BN</t>
  </si>
  <si>
    <t>109280</t>
  </si>
  <si>
    <t>PLACA METALICA PARA TOMA SENCILLO 97091</t>
  </si>
  <si>
    <t>109605</t>
  </si>
  <si>
    <t>PLACA MODULAR DOBLE RJ-45</t>
  </si>
  <si>
    <t>126035</t>
  </si>
  <si>
    <t>PLACA MODULAR SENCILLA RJ-45</t>
  </si>
  <si>
    <t>126036</t>
  </si>
  <si>
    <t>PLACA P/TOMA SENCILLO MARFIL 2131V</t>
  </si>
  <si>
    <t>109273</t>
  </si>
  <si>
    <t>PLACA PARA MAGIC ALUMINIO SENCILLA Nº503-1SR</t>
  </si>
  <si>
    <t>109274</t>
  </si>
  <si>
    <t>PLACA PARA TOMA DOBLE BLANCA 2132W</t>
  </si>
  <si>
    <t>109276</t>
  </si>
  <si>
    <t>PLACA PARA TOMA DOBLE MARFIL 2132V</t>
  </si>
  <si>
    <t>109614</t>
  </si>
  <si>
    <t>PLACA PARA TOMA DOBLE ROJO 2132RD</t>
  </si>
  <si>
    <t>109278</t>
  </si>
  <si>
    <t>PLACA SENCILLA C/TORNILLO OCULTO 2151WST</t>
  </si>
  <si>
    <t>109279</t>
  </si>
  <si>
    <t>PLACA SENCILLA MARFIL 2134V</t>
  </si>
  <si>
    <t>PLACA SENCILLA P/INTERRUPTOR 2134W</t>
  </si>
  <si>
    <t>109068</t>
  </si>
  <si>
    <t>PLAFON PLASTICO BLANCO 1175W</t>
  </si>
  <si>
    <t>109285</t>
  </si>
  <si>
    <t xml:space="preserve">PLANCHA ALBAÑILERIA </t>
  </si>
  <si>
    <t>102326</t>
  </si>
  <si>
    <t>PLASTERBON PRESERVANTE LISTO PARA USAR CONCRETO GALON</t>
  </si>
  <si>
    <t>103985</t>
  </si>
  <si>
    <t>PLASTERBOND LISTO EN 1/4 ARJIBOND</t>
  </si>
  <si>
    <t>103071</t>
  </si>
  <si>
    <t>PLASTERBOND LISTO GALON ARJIBOND</t>
  </si>
  <si>
    <t>103072</t>
  </si>
  <si>
    <t>PLASTICO NEGRO POR METRO**EXENTO**</t>
  </si>
  <si>
    <t>110080</t>
  </si>
  <si>
    <t>PLASTICO P/PALETIZAR EMASAL 12"</t>
  </si>
  <si>
    <t>131025</t>
  </si>
  <si>
    <t>PLASTICO P/PALETIZAR EMASAL 18"</t>
  </si>
  <si>
    <t>131026</t>
  </si>
  <si>
    <t>PLASTICO PARA PALETIZAR 3</t>
  </si>
  <si>
    <t>131027</t>
  </si>
  <si>
    <t>PLASTICO PARA PALETIZAR DE 5" 60MICRAS</t>
  </si>
  <si>
    <t>131049</t>
  </si>
  <si>
    <t>PLATINA METALICA 1.1/2 X 1/8 X 6MTRS</t>
  </si>
  <si>
    <t>PLATINA METALICA 1.1/4 X 1/8 X 6MTRS</t>
  </si>
  <si>
    <t>110082</t>
  </si>
  <si>
    <t>PLATINA METALICA 3/4 X 1/8 X 6MTRS</t>
  </si>
  <si>
    <t>110083</t>
  </si>
  <si>
    <t>PLUG PARA TELEFONO AURICULAR 10PZ</t>
  </si>
  <si>
    <t>PLUG RCA EXT METALICO</t>
  </si>
  <si>
    <t>126032</t>
  </si>
  <si>
    <t>POLISH EN 1/16</t>
  </si>
  <si>
    <t>POLISH EN GALON</t>
  </si>
  <si>
    <t>POLYFLEX WHITE DURETAN BLANCO CARTUCHO LANCO</t>
  </si>
  <si>
    <t>103113</t>
  </si>
  <si>
    <t>PORTA CEPILLOS ACERO INOX</t>
  </si>
  <si>
    <t>102328</t>
  </si>
  <si>
    <t>PORTA CEPILLOS CROMO SERIE 84</t>
  </si>
  <si>
    <t>123395</t>
  </si>
  <si>
    <t>PORTA PAPEL CROMADO PLASTICO</t>
  </si>
  <si>
    <t>106059</t>
  </si>
  <si>
    <t>PORTA PAPEL CROMO SERIE 84</t>
  </si>
  <si>
    <t>123506</t>
  </si>
  <si>
    <t>PORTA TISA PARA MECANICO RL-80140</t>
  </si>
  <si>
    <t>104010</t>
  </si>
  <si>
    <t>PORTAFUSIBLE AUTO TIPO AGU S/FUSIBLE</t>
  </si>
  <si>
    <t>PORTAFUSIBLE AUTO TIPO ATC S/FUSIBLE C/TAPA</t>
  </si>
  <si>
    <t>POTASA PURA 300GR</t>
  </si>
  <si>
    <t>103073</t>
  </si>
  <si>
    <t>POXILINA EMPAQUE NARANJA GRANDE</t>
  </si>
  <si>
    <t>103075</t>
  </si>
  <si>
    <t>POXILINA EMPAQUE NARANJA PEQUEÑA</t>
  </si>
  <si>
    <t>103076</t>
  </si>
  <si>
    <t>POXIPOL METALICO EMPAQUE AZUL GRANDE</t>
  </si>
  <si>
    <t>103079</t>
  </si>
  <si>
    <t>POXIPOL METALICO EMPAQUE AZUL PEQUEÑO</t>
  </si>
  <si>
    <t>103077</t>
  </si>
  <si>
    <t>POXIPOL TRANSPARENTE EMPAQUE FUSCIA GRANDE</t>
  </si>
  <si>
    <t>103081</t>
  </si>
  <si>
    <t>POXIPOL TRANSPARENTE FUSIA PEQUEÑO</t>
  </si>
  <si>
    <t>103080</t>
  </si>
  <si>
    <t>PRENSA DE BANCO 6 THT6166</t>
  </si>
  <si>
    <t>PRENSA SARGENTO TOTAL 12/30 THT1321201</t>
  </si>
  <si>
    <t>102715</t>
  </si>
  <si>
    <t>PRENSA SARGENTO TOTAL 12/50 THT1321203</t>
  </si>
  <si>
    <t>102717</t>
  </si>
  <si>
    <t>PRENSA SARGENTO TOTAL 5/20 THT1320502</t>
  </si>
  <si>
    <t>102402</t>
  </si>
  <si>
    <t>PRENSA TIPO C DE 8"</t>
  </si>
  <si>
    <t>102330</t>
  </si>
  <si>
    <t>PRENSA TIPO C REFORZADA DE 4"</t>
  </si>
  <si>
    <t>102332</t>
  </si>
  <si>
    <t>PRENSA TIPO C REFORZADA DE 5"</t>
  </si>
  <si>
    <t>102333</t>
  </si>
  <si>
    <t>PRIMARIO ANTICORROSIVO 1/4 GALON</t>
  </si>
  <si>
    <t>111140</t>
  </si>
  <si>
    <t>PROBADOR CORRIENTE C/TIERRA 419</t>
  </si>
  <si>
    <t>109288</t>
  </si>
  <si>
    <t>PROBADOR DE CORRIENTE RIENDA 914</t>
  </si>
  <si>
    <t>109294</t>
  </si>
  <si>
    <t>PROBADOR DE CORRIENTE TIPO DESATORNILLADOR</t>
  </si>
  <si>
    <t>109293</t>
  </si>
  <si>
    <t>PROBADOR DE CORRIENTE USO RUDO PESADO 12-24V</t>
  </si>
  <si>
    <t>PROTECTOR AUDITIVO OREJERA CHI EP-104-51</t>
  </si>
  <si>
    <t>117039</t>
  </si>
  <si>
    <t>PROTECTOR DE OIDOS DESECHABLES</t>
  </si>
  <si>
    <t>117038</t>
  </si>
  <si>
    <t>PROTECTOR DE PICOS 2 TOMAS AC110V/240V 2USB 2,4A</t>
  </si>
  <si>
    <t>PROTECTOR LLAVIN YALE SOLDABLE</t>
  </si>
  <si>
    <t>113064</t>
  </si>
  <si>
    <t>PROTECTOR PARA BATERIAS 110OZ</t>
  </si>
  <si>
    <t>PUENTE AISLANTE PLASTICO GRANDE 3LINEAS</t>
  </si>
  <si>
    <t>109297</t>
  </si>
  <si>
    <t>PULIDOR DE METALES SEVEN PULEX 125GRMS</t>
  </si>
  <si>
    <t>121043</t>
  </si>
  <si>
    <t>PULIDOR PARA PARABRISAS 240ML SUR KLEAR</t>
  </si>
  <si>
    <t>PUNTA DOBLE PHILLIPS 2 PLANA 8DW</t>
  </si>
  <si>
    <t>PUNTA DOBLE PHILLIPS Nº2 X 8"</t>
  </si>
  <si>
    <t>127157</t>
  </si>
  <si>
    <t>PUNTA PARA TALADRO 5/8 X 10</t>
  </si>
  <si>
    <t>102413</t>
  </si>
  <si>
    <t>PUNTA PARA TALADRO PHILLIPS PH1 1X1</t>
  </si>
  <si>
    <t>127152</t>
  </si>
  <si>
    <t>PUNTA PHILLIPS ESPIGA HEXAGONAL 5/16 PH3 X 30MM</t>
  </si>
  <si>
    <t>127204</t>
  </si>
  <si>
    <t>PUNTA PHILLIPS ESPIGA HEXAGONAL PH3 X 1</t>
  </si>
  <si>
    <t>127014</t>
  </si>
  <si>
    <t>PUNTA PHILLIPS LARGA 2 X 3</t>
  </si>
  <si>
    <t>PUNTA PHILLIPS PH2 X 1</t>
  </si>
  <si>
    <t>127155</t>
  </si>
  <si>
    <t>127171</t>
  </si>
  <si>
    <t>PUNTA PHILLIPS PH2 X 2" STANLEY 68-076</t>
  </si>
  <si>
    <t>127156</t>
  </si>
  <si>
    <t>PUNTA PLANA 1/4 X 1 DW2008Z</t>
  </si>
  <si>
    <t>PUNTA POOL C/TUERCA ROSCA IZQUIERDA</t>
  </si>
  <si>
    <t>135000</t>
  </si>
  <si>
    <t>PUÑO P/CANASTA EXTENSION 1071 AMARILLA</t>
  </si>
  <si>
    <t>109298</t>
  </si>
  <si>
    <t>PUÑO PARA LIMA ESPAÑA 120MM 010106</t>
  </si>
  <si>
    <t>RANA DE SEGURIDAD 12 X 1.25 ROJA</t>
  </si>
  <si>
    <t>RANA DE SEGURIDAD 12 X 1.50 CROMADA ALLEN</t>
  </si>
  <si>
    <t>RANA DE SEGURIDAD 12X 1,50 AZUL 19MM</t>
  </si>
  <si>
    <t>RANA DE SEGURIDAD 12X 1,50 AZUL 21MM</t>
  </si>
  <si>
    <t>RASPADOR DE PINTURA CON CUCHILLA PRETUL</t>
  </si>
  <si>
    <t>111667</t>
  </si>
  <si>
    <t xml:space="preserve">RASTRILLO AGRICOLA METALICO 14DIENTE </t>
  </si>
  <si>
    <t>105062</t>
  </si>
  <si>
    <t>RASTRILLO METALICO CORRIENTE **EXENTO**</t>
  </si>
  <si>
    <t>RATCH 1/2 TOTAL THT106126</t>
  </si>
  <si>
    <t>RATCH 1/4 TOTAL THT106146</t>
  </si>
  <si>
    <t>RATCH 3/8 TOTAL THT106386</t>
  </si>
  <si>
    <t xml:space="preserve">RATONERA TRAMPA P/RATONES MADERA </t>
  </si>
  <si>
    <t>121045</t>
  </si>
  <si>
    <t>121050</t>
  </si>
  <si>
    <t>RECTIFICACION DE PUNTA TUBO 16MM</t>
  </si>
  <si>
    <t>REDUC. HEMBRA NPT 119X1/2X1/4</t>
  </si>
  <si>
    <t>REDUC. HEMBRA NPT 119X1/4X1/8</t>
  </si>
  <si>
    <t>REDUC. HEMBRA NPT 119X3/4X 1/2</t>
  </si>
  <si>
    <t>602003</t>
  </si>
  <si>
    <t>REDUC. HEMBRA NPT 119X3/8X1/4</t>
  </si>
  <si>
    <t>REDUCCION CAMPANA HIERRO GALV 1/2 X 1/4</t>
  </si>
  <si>
    <t>128060</t>
  </si>
  <si>
    <t>REDUCCION CAÑERIA HG 1 X 3/4</t>
  </si>
  <si>
    <t>128058</t>
  </si>
  <si>
    <t>REDUCCION CAÑERIA HG 1.1/2 X 1.1/4</t>
  </si>
  <si>
    <t>128125</t>
  </si>
  <si>
    <t>REDUCCION CAÑERIA HG 1/2 X 3/8</t>
  </si>
  <si>
    <t>128061</t>
  </si>
  <si>
    <t>REDUCCION CAÑERIA HG 3/4 X 1/2</t>
  </si>
  <si>
    <t>128064</t>
  </si>
  <si>
    <t>REDUCCION CROMADA H1/2 X 3/8M PARA CUBO</t>
  </si>
  <si>
    <t>510559</t>
  </si>
  <si>
    <t>REDUCCION CROMADA H1/4 X 3/8M PARA CUBO</t>
  </si>
  <si>
    <t>510600</t>
  </si>
  <si>
    <t>REDUCCION MACHO A HEMBRA NPT 24SB 0806</t>
  </si>
  <si>
    <t>406038</t>
  </si>
  <si>
    <t>REDUCCION MACHO A HEMBRA NPT 24SB 2016</t>
  </si>
  <si>
    <t>406062</t>
  </si>
  <si>
    <t>REDUCCION PVC S/ROSCA 1 X 1/2</t>
  </si>
  <si>
    <t>107074</t>
  </si>
  <si>
    <t>REDUCCION PVC S/ROSCA 1 X 3/4</t>
  </si>
  <si>
    <t>107076</t>
  </si>
  <si>
    <t>REDUCCION PVC S/ROSCA 1.1/2 X 1</t>
  </si>
  <si>
    <t>107077</t>
  </si>
  <si>
    <t>REDUCCION PVC S/ROSCA 1.1/2 X 1,1/4</t>
  </si>
  <si>
    <t>107080</t>
  </si>
  <si>
    <t>REDUCCION PVC S/ROSCA 1.1/2 X 1/2</t>
  </si>
  <si>
    <t>107083</t>
  </si>
  <si>
    <t>REDUCCION PVC S/ROSCA 1.1/4 X 1</t>
  </si>
  <si>
    <t>107087</t>
  </si>
  <si>
    <t>REDUCCION PVC S/ROSCA 1.1/4 X 1/2</t>
  </si>
  <si>
    <t>107090</t>
  </si>
  <si>
    <t>REDUCCION PVC S/ROSCA 1.1/4 X 3/4</t>
  </si>
  <si>
    <t>107187</t>
  </si>
  <si>
    <t>REDUCCION PVC S/ROSCA 2 X 1</t>
  </si>
  <si>
    <t>107092</t>
  </si>
  <si>
    <t>REDUCCION PVC S/ROSCA 2 X 1,1/2</t>
  </si>
  <si>
    <t>107094</t>
  </si>
  <si>
    <t>REDUCCION PVC S/ROSCA 2 X 1,1/4</t>
  </si>
  <si>
    <t>107095</t>
  </si>
  <si>
    <t>REDUCCION PVC S/ROSCA 2 X 1/2</t>
  </si>
  <si>
    <t>107096</t>
  </si>
  <si>
    <t>REDUCCION PVC S/ROSCA 2 X 3/4</t>
  </si>
  <si>
    <t>107097</t>
  </si>
  <si>
    <t>REDUCCION PVC S/ROSCA 2.1/2 X 2</t>
  </si>
  <si>
    <t>107098</t>
  </si>
  <si>
    <t>REDUCCION PVC S/ROSCA 3 X 1,1/2</t>
  </si>
  <si>
    <t>107100</t>
  </si>
  <si>
    <t>REDUCCION PVC S/ROSCA 3 X 2</t>
  </si>
  <si>
    <t>107101</t>
  </si>
  <si>
    <t>REDUCCION PVC S/ROSCA 3/4 X 1/2</t>
  </si>
  <si>
    <t>107104</t>
  </si>
  <si>
    <t>REDUCCION PVC S/ROSCA 4 X 2</t>
  </si>
  <si>
    <t>107105</t>
  </si>
  <si>
    <t>REDUCCION PVC S/ROSCA 4 X 3</t>
  </si>
  <si>
    <t>107106</t>
  </si>
  <si>
    <t>REDUCCION RAPIDA P/MANGUERA 6MM X 4MM</t>
  </si>
  <si>
    <t xml:space="preserve">REFLECTOR HALOGENO INDUSTRIAL INFRAROJO 250W E27 </t>
  </si>
  <si>
    <t>125025</t>
  </si>
  <si>
    <t>REFLECTOR LUZ DIA 3LEDS 3W FU0876</t>
  </si>
  <si>
    <t>125060</t>
  </si>
  <si>
    <t>REFLECTOR MINI SPOT OSRAM AMARILLO 50R20**EXENTO**</t>
  </si>
  <si>
    <t>125058</t>
  </si>
  <si>
    <t>REFLECTOR MINI SPOT OSRAM AZUL 50R20**EXENTO**</t>
  </si>
  <si>
    <t>125059</t>
  </si>
  <si>
    <t>REFLECTOR MINI SPOT OSRAM ROJO 50R20**EXENTO**</t>
  </si>
  <si>
    <t>REFLECTOR OSRAM HALOGENO INTERPERIE 50PAR 2,</t>
  </si>
  <si>
    <t>REFLECTOR OSRAM HALOGENO INTERPERIE 75PAR 30,</t>
  </si>
  <si>
    <t>125062</t>
  </si>
  <si>
    <t>REFRIGERANTE COOLANT CLIMATIZADO 33% ROJO</t>
  </si>
  <si>
    <t>REFRIGERANTE COOLANT ECONOMICO</t>
  </si>
  <si>
    <t>REFRIGERANTE COOLANT RADIADOR 16% GALON</t>
  </si>
  <si>
    <t>REFRIGERANTE PARA RADIADOR EN GALON (COOLANT)</t>
  </si>
  <si>
    <t>REGADERA PLASTICA 4LITROS</t>
  </si>
  <si>
    <t>105074</t>
  </si>
  <si>
    <t xml:space="preserve">REGLA DE PINO 1" X 12" X 3.20MT X PIEZA </t>
  </si>
  <si>
    <t>134003</t>
  </si>
  <si>
    <t>REGLA DE PINO 2" X 3" X 3.20MT X PIEZA(ALFAJILLA CUADRADA)</t>
  </si>
  <si>
    <t>134285</t>
  </si>
  <si>
    <t>REGLA PINO 1 X 4 X 3,20M CEPILLADA</t>
  </si>
  <si>
    <t>134143</t>
  </si>
  <si>
    <t>REGLA PINO BATIENTE 1/2 X 1 X 2.13MM</t>
  </si>
  <si>
    <t>134002</t>
  </si>
  <si>
    <t xml:space="preserve">REGLA PINO MEDIA CAÑA 1 X 1 X 3.0M </t>
  </si>
  <si>
    <t>134024</t>
  </si>
  <si>
    <t>REGLA VENILLA X 3VARAS</t>
  </si>
  <si>
    <t>134020</t>
  </si>
  <si>
    <t xml:space="preserve">REGLETA 2TOMAS CORRIENTES Y 2 USB POLARIZADA </t>
  </si>
  <si>
    <t>109518</t>
  </si>
  <si>
    <t>REGLETA 6TOMAS C/SUPRESOR DE PICOS CABLE 50CM</t>
  </si>
  <si>
    <t>109302</t>
  </si>
  <si>
    <t>REGLETA 8 TOMAS CON SUPRESOR</t>
  </si>
  <si>
    <t>109300</t>
  </si>
  <si>
    <t>REGLETA C/LUZ PILOTO 6 TOMAS NEGRA 1135NE</t>
  </si>
  <si>
    <t>109009</t>
  </si>
  <si>
    <t>REGLETA MULTICONTACTO 6SAL C/SUPRESOR PICOS 1200J</t>
  </si>
  <si>
    <t>109565</t>
  </si>
  <si>
    <t>REGLETA MULTIPLE 1135</t>
  </si>
  <si>
    <t>109305</t>
  </si>
  <si>
    <t>REGLETA MULTIPLE 4 TOMAS VERDE 1135G</t>
  </si>
  <si>
    <t>109304</t>
  </si>
  <si>
    <t>REGLETA PARA CABLE N°06 25MM LG34219</t>
  </si>
  <si>
    <t>109306</t>
  </si>
  <si>
    <t>REGLETA PARA CABLE N°10 10MM LG34215</t>
  </si>
  <si>
    <t>109308</t>
  </si>
  <si>
    <t xml:space="preserve">REGLETA PARA CABLE N°14 </t>
  </si>
  <si>
    <t>109310</t>
  </si>
  <si>
    <t>REGLETA SUPRESOR DE PICOS PS6</t>
  </si>
  <si>
    <t>109650</t>
  </si>
  <si>
    <t>REGLETA SUPRESORA DE PICOS 4 POLOS</t>
  </si>
  <si>
    <t>REGLETA TELEFONO 12LINEAS 16-14 6AMP</t>
  </si>
  <si>
    <t>109309</t>
  </si>
  <si>
    <t>REGLETA TELEFONO 12LINEAS 8-10 20AMP</t>
  </si>
  <si>
    <t>109459</t>
  </si>
  <si>
    <t>REGULADOR DE FLUJO 6MM X 1/8NPT</t>
  </si>
  <si>
    <t>601032</t>
  </si>
  <si>
    <t>REGULADOR DE GAS C/ROSCA PRECIMEX 0.6 R5000AS0</t>
  </si>
  <si>
    <t>115019</t>
  </si>
  <si>
    <t>REGULADOR DE GAS DOBLE PRENSA</t>
  </si>
  <si>
    <t>135005</t>
  </si>
  <si>
    <t xml:space="preserve">RELAY 12V LUZ 4PATILLAS </t>
  </si>
  <si>
    <t>507008</t>
  </si>
  <si>
    <t>RELAY FLASHER 2PATILLAS METAL</t>
  </si>
  <si>
    <t>507006</t>
  </si>
  <si>
    <t>RELAY FLASHER 3PATILLAS METAL</t>
  </si>
  <si>
    <t>507007</t>
  </si>
  <si>
    <t>RELAY FLOSSER 12V/5P/20/30A R2262</t>
  </si>
  <si>
    <t>REMACHADORA PROFESIONAL C/REMACHES TC0126</t>
  </si>
  <si>
    <t>102415</t>
  </si>
  <si>
    <t>REMACHADORA TOTAL 10.5"</t>
  </si>
  <si>
    <t>102438</t>
  </si>
  <si>
    <t>REMACHADORA TOTAL ALUMINIO 10.5"</t>
  </si>
  <si>
    <t>102436</t>
  </si>
  <si>
    <t>REMACHADORA USO RUDO WF6601</t>
  </si>
  <si>
    <t>REMACHES POP AM  1/8 X 1/2</t>
  </si>
  <si>
    <t>137002</t>
  </si>
  <si>
    <t>137001</t>
  </si>
  <si>
    <t>REMACHES POP AM  1/8 X 3/8</t>
  </si>
  <si>
    <t>REMACHES POP AM  3/16 X 1</t>
  </si>
  <si>
    <t>REMACHES POP AM  3/16 X 1/2</t>
  </si>
  <si>
    <t>137004</t>
  </si>
  <si>
    <t>REMACHES POP AM  3/16 X 1/4</t>
  </si>
  <si>
    <t>REMACHES POP AM  3/16 X 3/8</t>
  </si>
  <si>
    <t>REMACHES POP AM  3/16 X 5/16</t>
  </si>
  <si>
    <t>REMACHES POP AM  3/32 X 1/4</t>
  </si>
  <si>
    <t>REMACHES POP AM  5/32 X 1/4</t>
  </si>
  <si>
    <t>REMACHES POP AM  5/32 X 3/4</t>
  </si>
  <si>
    <t>137008</t>
  </si>
  <si>
    <t>REMACHES POP AM  5/32 X 3/8</t>
  </si>
  <si>
    <t>REMACHES POP AM  5/32 X 5/16</t>
  </si>
  <si>
    <t>REMACHES POP AM 1/8 X 1/4</t>
  </si>
  <si>
    <t>REMACHES POP AM 1/8 X 3/4</t>
  </si>
  <si>
    <t>REMOVEDOR DE PINTURA EN SPRAY</t>
  </si>
  <si>
    <t>REPARADOR DE RETEN CIGÜEÑAL</t>
  </si>
  <si>
    <t>REPARADOR DE TRANSMISION AUTOMATICA</t>
  </si>
  <si>
    <t>REPARADOR PARA EL MOTOR</t>
  </si>
  <si>
    <t>REPEMAX CAPA FINA GRIS 40KG</t>
  </si>
  <si>
    <t>114033</t>
  </si>
  <si>
    <t>REPEMAX CAPA GRUESA 40KG</t>
  </si>
  <si>
    <t>114034</t>
  </si>
  <si>
    <t>REPEMAX MURO SECO BLANCO 25KG</t>
  </si>
  <si>
    <t>114036</t>
  </si>
  <si>
    <t>REPEMAX MURO SECO GRIS 25KG</t>
  </si>
  <si>
    <t>114037</t>
  </si>
  <si>
    <t>REPUESTO ASIENTO P/CACHERA PP BAÑO</t>
  </si>
  <si>
    <t>123066</t>
  </si>
  <si>
    <t>REPUESTO CACHO LAVAPIE CON AUTOMATICO P48</t>
  </si>
  <si>
    <t>115000</t>
  </si>
  <si>
    <t>REPUESTO CACHO LAVAPIE S/AUTOMATICO P47</t>
  </si>
  <si>
    <t>115037</t>
  </si>
  <si>
    <t>REPUESTO CARTUCHO MASCARILLA RC-101 DELGADOS P/117063</t>
  </si>
  <si>
    <t>117062</t>
  </si>
  <si>
    <t>REPUESTO CARTUCHO MASCARILLA RC-203 GRUESO P/117061</t>
  </si>
  <si>
    <t>117064</t>
  </si>
  <si>
    <t>REPUESTO CHAPITA ACRILICA P/COPA METAL PP "C"</t>
  </si>
  <si>
    <t>123067</t>
  </si>
  <si>
    <t>REPUESTO CHAPITA ACRILICA P/COPA METAL PP "H"</t>
  </si>
  <si>
    <t>REPUESTO CONEJA PULIR DE 7.1/2" LANA DW4989</t>
  </si>
  <si>
    <t>115988</t>
  </si>
  <si>
    <t>REPUESTO CUCHILLA P/CORTAR CERAMICA P/8101B 16X6X3</t>
  </si>
  <si>
    <t>115263</t>
  </si>
  <si>
    <t>REPUESTO CUCHILLA P/CORTAR CERAMICA P/8103B 22X6X2</t>
  </si>
  <si>
    <t>115262</t>
  </si>
  <si>
    <t>REPUESTO CUCHILLA P/RASPADOR DE PINTURA</t>
  </si>
  <si>
    <t>115046</t>
  </si>
  <si>
    <t xml:space="preserve">REPUESTO FILTRO PARA MASCARILLA </t>
  </si>
  <si>
    <t>117044</t>
  </si>
  <si>
    <t>REPUESTO FLUORECENTE CIRCULAR F-32CIC**EXENTO**</t>
  </si>
  <si>
    <t>125063</t>
  </si>
  <si>
    <t>REPUESTO P/CUCHILLA PARA CUTTER 10PZAS SURTEK</t>
  </si>
  <si>
    <t>115075</t>
  </si>
  <si>
    <t>REPUESTO P/CUCHILLA PARA CUTTER 10PZAS TOTAL GRANDE</t>
  </si>
  <si>
    <t>115050</t>
  </si>
  <si>
    <t>REPUESTO P/DUCHA EMPAQUE ASPERSION WALITALY</t>
  </si>
  <si>
    <t>REPUESTO PARA CUTTER GRUESO 10UND TC0598</t>
  </si>
  <si>
    <t>115045</t>
  </si>
  <si>
    <t>REPUESTO PARA PORTA ROLLO PLASTICO</t>
  </si>
  <si>
    <t>115450</t>
  </si>
  <si>
    <t>REPUESTO PUNTA P/CAUTIN TIPO PISTOLA 2PZS R-CAU-140</t>
  </si>
  <si>
    <t>115051</t>
  </si>
  <si>
    <t>REPUESTO TUBO FLUORESCENTE CIRCULAR T9 22E 850LU</t>
  </si>
  <si>
    <t>109519</t>
  </si>
  <si>
    <t>REPUESTOS PANTALLA PLASTICA PARA CARETA</t>
  </si>
  <si>
    <t>117057</t>
  </si>
  <si>
    <t>RESBALON DE IMAN</t>
  </si>
  <si>
    <t>113047</t>
  </si>
  <si>
    <t>RESBALON PUERTA GATO DORADO 404</t>
  </si>
  <si>
    <t>113049</t>
  </si>
  <si>
    <t>RESINA 277 S/CATALIZADOR EN GALON</t>
  </si>
  <si>
    <t>RESISTENCIA DUCHA ELECTRICA CORONA UP 110V MINHA</t>
  </si>
  <si>
    <t>115078</t>
  </si>
  <si>
    <t>RESISTENCIA PARA DUCHA ALAMBRE GENERICA</t>
  </si>
  <si>
    <t>115053</t>
  </si>
  <si>
    <t>RESISTENCIA PARA DUCHA CORONA GORDUCHA 110V 5450W</t>
  </si>
  <si>
    <t>115055</t>
  </si>
  <si>
    <t>RESISTENCIA PARA DUCHA ENERBRAS 2003-127-4.4W</t>
  </si>
  <si>
    <t>115056</t>
  </si>
  <si>
    <t>RESISTENCIA PARA SELLADORA 8" PAQ 4PZS</t>
  </si>
  <si>
    <t>RESORTES EXTENDIBLES/COMPRESION X UNIDAD</t>
  </si>
  <si>
    <t>RESPIRADOR DESECHABLE 3M</t>
  </si>
  <si>
    <t>RETENEDOR DE PZS CILINDRICAS ROLES 609 50ML LOCTITE</t>
  </si>
  <si>
    <t>REVESTIMIENTO PARA EXTERIORES LANCO 18K</t>
  </si>
  <si>
    <t>114042</t>
  </si>
  <si>
    <t>REVESTIMIENTO PASTICA PARA INTERIOR CAJA 18K</t>
  </si>
  <si>
    <t>114043</t>
  </si>
  <si>
    <t>RIEL ESCALINATA P/ESTANTE ALUMINIO PEQUEÑA 6PIES</t>
  </si>
  <si>
    <t>113050</t>
  </si>
  <si>
    <t>ROD. RIG/BOLAS 1/4X5/8X0.1960</t>
  </si>
  <si>
    <t>ROD. RIG/BOLAS 1H 10X26X8    A</t>
  </si>
  <si>
    <t>ROD. RIG/BOLAS 1H 10X30X9    A</t>
  </si>
  <si>
    <t>ROD. RIG/BOLAS 1H 10X35X11 A</t>
  </si>
  <si>
    <t>ROD. RIG/BOLAS 1H 30X72X19   A</t>
  </si>
  <si>
    <t>ROD. RIG/BOLAS 1H 40X68X15   A</t>
  </si>
  <si>
    <t>ROD. RIG/BOLAS 1H 5/8X35X11   A</t>
  </si>
  <si>
    <t>ROD. RIG/BOLAS 1H 60X110X22  A</t>
  </si>
  <si>
    <t>ROD. RIG/BOLAS 1H 60X130X31  A</t>
  </si>
  <si>
    <t>ROD. RIG/BOLAS 1H 60X95X18   A</t>
  </si>
  <si>
    <t>ROD. RIG/BOLAS 1H 65X140X33</t>
  </si>
  <si>
    <t>ROD. RIG/BOLAS 1H 6X19X6     A</t>
  </si>
  <si>
    <t>ROD. ROD/CON 20X52X16.25/BOC.D</t>
  </si>
  <si>
    <t>ROD. ROD/CON. 30X72X20.75</t>
  </si>
  <si>
    <t>RODAMIENTO 6210 2RSR</t>
  </si>
  <si>
    <t>RODAMIENTO DE BALINES 6005 SELLO DE HULE</t>
  </si>
  <si>
    <t>RODAMIENTO DE BALINES 6304 SELLO DE HULE</t>
  </si>
  <si>
    <t>RODAMIENTO PARA MUÑONERA 25MM</t>
  </si>
  <si>
    <t>RODILLO C/FELPA DE ESPUMA P/BORDES 3/8</t>
  </si>
  <si>
    <t>111145</t>
  </si>
  <si>
    <t>RODILLO FOAM PRO DE ESPUMA 3 X 75MM</t>
  </si>
  <si>
    <t>111146</t>
  </si>
  <si>
    <t>RODILLO MINI RESISTENTE A SOLVENTES 2"</t>
  </si>
  <si>
    <t>RODILLO NOVA P/FELPA CAFÉ 9" 4 ALAMBRES</t>
  </si>
  <si>
    <t>111150</t>
  </si>
  <si>
    <t>RODILLO P/PINTAR 3" 4ALAMBRES NOVA CAFÉ</t>
  </si>
  <si>
    <t>111695</t>
  </si>
  <si>
    <t>RODILLO P/PINTAR 4" 4ALAMBRES NOVA CAFÉ</t>
  </si>
  <si>
    <t>111149</t>
  </si>
  <si>
    <t>RODILLO PARA PINTAR GRIS 9"</t>
  </si>
  <si>
    <t>111151</t>
  </si>
  <si>
    <t>RODIN GIRATORIO ITALIA 125MM</t>
  </si>
  <si>
    <t>113051</t>
  </si>
  <si>
    <t>RODIN GIRATORIO ITALIA 80MM</t>
  </si>
  <si>
    <t>113055</t>
  </si>
  <si>
    <t>RODIN PARA PERLIN EN 3"</t>
  </si>
  <si>
    <t>113057</t>
  </si>
  <si>
    <t>RODIN PARA PERLIN EN 4"</t>
  </si>
  <si>
    <t>113012</t>
  </si>
  <si>
    <t>ROLDANA SENCILLA NIQUELADA 1.1/2</t>
  </si>
  <si>
    <t>ROLDANA SENCILLA NIQUELADA GANO 3/4</t>
  </si>
  <si>
    <t>ROLLO DE  PABILO Nº05 CRUDO</t>
  </si>
  <si>
    <t>129015</t>
  </si>
  <si>
    <t>ROLLO DE PABILO CRUDO EN CONO GRANDE</t>
  </si>
  <si>
    <t>129016</t>
  </si>
  <si>
    <t>ROMANA PESCADITO 50KLS</t>
  </si>
  <si>
    <t>115101</t>
  </si>
  <si>
    <t>ROTULO PLASTICO (PROHIBIDO EL PASO)</t>
  </si>
  <si>
    <t>115096</t>
  </si>
  <si>
    <t>ROTULO PLASTICO NO SE PRESTAN HERRAMIENTAS</t>
  </si>
  <si>
    <t>115085</t>
  </si>
  <si>
    <t>ROTULO PLASTICO Nº18 DAMAS CABALLEROS</t>
  </si>
  <si>
    <t>115093</t>
  </si>
  <si>
    <t>ROTULO PLASTICO Nº18A CABALLEROS</t>
  </si>
  <si>
    <t>115094</t>
  </si>
  <si>
    <t xml:space="preserve">ROTULO PLASTICO Nº18B DAMAS </t>
  </si>
  <si>
    <t>115095</t>
  </si>
  <si>
    <t>ROTULO PLASTICO PROHIBIDO FUMAR LEY 9028</t>
  </si>
  <si>
    <t>115086</t>
  </si>
  <si>
    <t>ROTULO PLASTICO SE ALQUILA</t>
  </si>
  <si>
    <t>115083</t>
  </si>
  <si>
    <t>ROTULO PLASTICO SE VENDE</t>
  </si>
  <si>
    <t>115082</t>
  </si>
  <si>
    <t>RUEDA GIRATORIA GRIS C/PLATINA 50 X 18MM 30KG</t>
  </si>
  <si>
    <t>115067</t>
  </si>
  <si>
    <t>RUEDA SOLA ITALIA 100MM</t>
  </si>
  <si>
    <t>115110</t>
  </si>
  <si>
    <t>RUEDA SOLA ITALIA 125MM</t>
  </si>
  <si>
    <t>115125</t>
  </si>
  <si>
    <t>RUEDA SOLA ITALIA 140MM</t>
  </si>
  <si>
    <t>115140</t>
  </si>
  <si>
    <t>SACA VUELTAS NIQUELADO 1/2 X 88MM</t>
  </si>
  <si>
    <t>119085</t>
  </si>
  <si>
    <t>SACABOCADOS ALEMAN 4MM  - 5/32</t>
  </si>
  <si>
    <t>127158</t>
  </si>
  <si>
    <t>SACABOCADOS ALEMAN 5MM  - 3/16</t>
  </si>
  <si>
    <t>127159</t>
  </si>
  <si>
    <t>SARGENTO DE PLATINA 48" S4</t>
  </si>
  <si>
    <t>102861</t>
  </si>
  <si>
    <t xml:space="preserve">SCOTH BRITE INDUSTRIAL MORADA </t>
  </si>
  <si>
    <t>121048</t>
  </si>
  <si>
    <t>SEGURO ANILLOS E-CLIP SURTIDO</t>
  </si>
  <si>
    <t>SEGURO ANILLOS RETENEDOR SURTIDO</t>
  </si>
  <si>
    <t>SEGURO ANILLOS SNAP SURTIDO</t>
  </si>
  <si>
    <t>SEGURO DE PUERTA ALUMINIO 4PCS AZUL</t>
  </si>
  <si>
    <t>SEGURO DE PUERTA ALUMINIO 4PCS PLATEADO</t>
  </si>
  <si>
    <t>SELLADOR DE ULTIMA GENERACION DURETAN 2 BLANCO</t>
  </si>
  <si>
    <t>103085</t>
  </si>
  <si>
    <t>SELLADOR PARA RADIADOR EN POLVO</t>
  </si>
  <si>
    <t>SELLADOR PROPLUS BLANCO 1/4GALON</t>
  </si>
  <si>
    <t>103086</t>
  </si>
  <si>
    <t>SELLADOR SISTA SELLA FACIL 177ML</t>
  </si>
  <si>
    <t>103087</t>
  </si>
  <si>
    <t>SELLADOR Y BASE ACRILICO P/GIPSON ACRY SEAL 1/4 GALON LANCO</t>
  </si>
  <si>
    <t>111203</t>
  </si>
  <si>
    <t>SELLADOR Y BASE ACRILICO P/GIPSON ACRY SEAL GALON LANCO</t>
  </si>
  <si>
    <t>111209</t>
  </si>
  <si>
    <t>SELLO ORING 10 X 18 X 4.5</t>
  </si>
  <si>
    <t>SERRUCHO PODAR RABO DE ZORRO 14"</t>
  </si>
  <si>
    <t>102341</t>
  </si>
  <si>
    <t>SERRUCHO PROFESIONAL 20" PUÑO MADERA</t>
  </si>
  <si>
    <t>102344</t>
  </si>
  <si>
    <t>SERRUCHO PROFESIONAL 22" PUÑO MADERA</t>
  </si>
  <si>
    <t>SERRUCHO PROFESIONAL 24" PUÑO MADERA</t>
  </si>
  <si>
    <t>SERRUCHO PUÑO PLASTICO 16" THT55163</t>
  </si>
  <si>
    <t>102821</t>
  </si>
  <si>
    <t>SERRUCHO SURTEK P/GYPSON 9"</t>
  </si>
  <si>
    <t>102340</t>
  </si>
  <si>
    <t>SERRUCHO TOTAL PUÑO PLASTICO 18" THT55186</t>
  </si>
  <si>
    <t>102551</t>
  </si>
  <si>
    <t xml:space="preserve">SET 3UND BOMBILLO LED ECO A60 9W 510LM 6500K 120/270 LUZ DIA BLISTER </t>
  </si>
  <si>
    <t>SET DE DOS TALADROS INALAMBRICOS 1/2 18V 2TP 813/18K2 GLADIADOR</t>
  </si>
  <si>
    <t xml:space="preserve">SET DE EMPAQ PARA CACHERA FREG </t>
  </si>
  <si>
    <t>123071</t>
  </si>
  <si>
    <t>SET DE EMPAQUE P/REPARACION DE LLANTA TT-11</t>
  </si>
  <si>
    <t>503082</t>
  </si>
  <si>
    <t>SET DE EMPAQUE PARA CACHERA DE BAÑO</t>
  </si>
  <si>
    <t>123070</t>
  </si>
  <si>
    <t>SHAMPOO NAIZ AUTOMOTRIZ EN LITRO</t>
  </si>
  <si>
    <t>SIERRA CALADORA TOTAL 800W UTS2081006</t>
  </si>
  <si>
    <t>SIERRA PARA MARCO TRUPPER 21" REP-AJT-21 A-8</t>
  </si>
  <si>
    <t>106301</t>
  </si>
  <si>
    <t>SIFON A PARED METAL GRACIELA 1.1/2</t>
  </si>
  <si>
    <t>106075</t>
  </si>
  <si>
    <t>SIFON A PARED METAL GRACIELA 1.1/4</t>
  </si>
  <si>
    <t>106303</t>
  </si>
  <si>
    <t>SIFON A PARED PVC CON TRAMPA 3103</t>
  </si>
  <si>
    <t>106062</t>
  </si>
  <si>
    <t>SIFON AL PISO METAL GRACIELA 1.1/2</t>
  </si>
  <si>
    <t>106306</t>
  </si>
  <si>
    <t>SIFON AL PISO METAL GRACIELA 1.1/4</t>
  </si>
  <si>
    <t>106305</t>
  </si>
  <si>
    <t>SIFON AL PISO METAL NIQ 1,1/2</t>
  </si>
  <si>
    <t>SIFON CENTRO CON PERA FAMA NARANJA 2105</t>
  </si>
  <si>
    <t>106065</t>
  </si>
  <si>
    <t>SIFON CENTRO CON PERA FLUIDMASTER 507A133</t>
  </si>
  <si>
    <t>106066</t>
  </si>
  <si>
    <t>SIFON PVC SANITARIO C/REGISTRO 2</t>
  </si>
  <si>
    <t xml:space="preserve">SIFON REDONDO 2.1/4 POLIP </t>
  </si>
  <si>
    <t>106071</t>
  </si>
  <si>
    <t>SIFON REDONDO 3.1/4 DE POLIPROP</t>
  </si>
  <si>
    <t>106072</t>
  </si>
  <si>
    <t>SIFON UNIVERSAL CORRUGADO S/DESAGUE 9776-1,1/2</t>
  </si>
  <si>
    <t>106078</t>
  </si>
  <si>
    <t>SIFON UNIVERSAL MIDER POLIPROPILEN 1.1/4 Y 1.1/2</t>
  </si>
  <si>
    <t>SILENCIADOR DE VALVULAS 12ONZ</t>
  </si>
  <si>
    <t>SILICON BLANCO CARTUCHO P/PUERTA Y VENTANA 12C</t>
  </si>
  <si>
    <t>103121</t>
  </si>
  <si>
    <t>SILICON BLANCO CARTUCHO SILICONFLEX LANCO</t>
  </si>
  <si>
    <t>103095</t>
  </si>
  <si>
    <t>SILICON EN AEROSOL 10OZ</t>
  </si>
  <si>
    <t>SILICON EN BARRA LARGA</t>
  </si>
  <si>
    <t xml:space="preserve">SILICON NEGRO EN BLISTER </t>
  </si>
  <si>
    <t>SILICON NEGRO EN BLISTER 75GRS ALTA TEMP</t>
  </si>
  <si>
    <t xml:space="preserve">SILICON ROJO EN BLISTER LOCTITE </t>
  </si>
  <si>
    <t>SILICON TRANSPARENTE  20GRS</t>
  </si>
  <si>
    <t>103092</t>
  </si>
  <si>
    <t>SILICON TRANSPARENTE 100%</t>
  </si>
  <si>
    <t>103120</t>
  </si>
  <si>
    <t xml:space="preserve">SILICON TRANSPARENTE EN BLISTER LOCTITE </t>
  </si>
  <si>
    <t>SILICON TRANSPARENTE EN CARTUCHO ANTI-HONGOS</t>
  </si>
  <si>
    <t>103170</t>
  </si>
  <si>
    <t>SILICON TRANSPARENTE P/BAÑOS Y COCINA ANTI-HONGOS 82.8ML TUBO</t>
  </si>
  <si>
    <t>103093</t>
  </si>
  <si>
    <t>SILICON TRANSPARENTE PENS 75GRS</t>
  </si>
  <si>
    <t>103094</t>
  </si>
  <si>
    <t>SISTEMA S.1-2100 SI 2PX100AMP P/EXTERIOR STECK</t>
  </si>
  <si>
    <t>109465</t>
  </si>
  <si>
    <t>SISTEMA S.2-2100 S2 STECK 2PX100AMP P/INTERIOR</t>
  </si>
  <si>
    <t>109466</t>
  </si>
  <si>
    <t>SOCKET BAQUELITA C/LLAVE 1925</t>
  </si>
  <si>
    <t>109313</t>
  </si>
  <si>
    <t>SOCKET BAQUELITA CON CADENA 1980</t>
  </si>
  <si>
    <t>SOCKET CON PATILLA Nº 738</t>
  </si>
  <si>
    <t>109314</t>
  </si>
  <si>
    <t>SOCKET DE PORCELANA PARA LAMPARA 4152</t>
  </si>
  <si>
    <t>109315</t>
  </si>
  <si>
    <t>SOCKET HULE INTERPERIE N°1045</t>
  </si>
  <si>
    <t>109316</t>
  </si>
  <si>
    <t>SOCKET METALICO PARA INTEMPERIE PAR-1</t>
  </si>
  <si>
    <t>109317</t>
  </si>
  <si>
    <t>SOCKET PARA LAMPARA BASE BIPIN POPO-12</t>
  </si>
  <si>
    <t>109318</t>
  </si>
  <si>
    <t>SOCKET REPUESTO PARA PUÑO DE MECANICO 0944</t>
  </si>
  <si>
    <t>SOCKET SENCILLO Nº48</t>
  </si>
  <si>
    <t>109703</t>
  </si>
  <si>
    <t>SOGA PARA REMOLQUE</t>
  </si>
  <si>
    <t>SOLDADURA 7018 1/8 LINCOLN X KILOS</t>
  </si>
  <si>
    <t>104012</t>
  </si>
  <si>
    <t>SOLDADURA ELECTRICA HILCO 6013 1/8 X KILO</t>
  </si>
  <si>
    <t>104018</t>
  </si>
  <si>
    <t>SOLDADURA ELECTRICA HILCO 6013 3/32 X KILO</t>
  </si>
  <si>
    <t>104019</t>
  </si>
  <si>
    <t>SOLDADURA ROLLO 1LIBRA 60/10 0.8MM 75MTRS</t>
  </si>
  <si>
    <t>SOLDADURA TUBO 60/10 0,8MM 3MTS</t>
  </si>
  <si>
    <t>SONDA CAÑERIA 10PIES 1/4</t>
  </si>
  <si>
    <t>106210</t>
  </si>
  <si>
    <t>SONDA CAÑERIA 15PIES 1/4</t>
  </si>
  <si>
    <t>106081</t>
  </si>
  <si>
    <t>SONDA CAÑERIA 25PIES 3/8</t>
  </si>
  <si>
    <t>106082</t>
  </si>
  <si>
    <t>SONDA ELECTRICA ACERO 30MTRS</t>
  </si>
  <si>
    <t>109483</t>
  </si>
  <si>
    <t>SONDA LAVATORIO C/PUÑO AMARILLO 25PIES</t>
  </si>
  <si>
    <t>106083</t>
  </si>
  <si>
    <t>SOPORTE ESPEJO RECTO ALEMAN TIPO Z</t>
  </si>
  <si>
    <t>113058</t>
  </si>
  <si>
    <t>SOPORTE LAVATORIO 1PZA</t>
  </si>
  <si>
    <t>106085</t>
  </si>
  <si>
    <t xml:space="preserve">SOPORTE PARA MANGUERA DE DUCHA </t>
  </si>
  <si>
    <t>SOPORTE PARA MANGUERA JARDIN PLASTICO</t>
  </si>
  <si>
    <t>105044</t>
  </si>
  <si>
    <t>SOPORTE PLANTA PLATEADO</t>
  </si>
  <si>
    <t>105031</t>
  </si>
  <si>
    <t>SOPORTE PORTA MANGUERA 1/2 X 50MTR</t>
  </si>
  <si>
    <t>107025</t>
  </si>
  <si>
    <t>SOPORTE PVC INTERNO LISO P/CANOA CAUDAL 913498</t>
  </si>
  <si>
    <t>SOPORTE RECTO PARA TUBO 3/4</t>
  </si>
  <si>
    <t>133060</t>
  </si>
  <si>
    <t>SOPORTE RECTO PARA TUBO 5/8</t>
  </si>
  <si>
    <t>133053</t>
  </si>
  <si>
    <t>SOPORTE TUBO CURVO 1/2</t>
  </si>
  <si>
    <t>133054</t>
  </si>
  <si>
    <t>SOPORTE TUBO CURVO 3/4</t>
  </si>
  <si>
    <t>133055</t>
  </si>
  <si>
    <t>SOPORTE TUBO CURVO 3/8</t>
  </si>
  <si>
    <t>133056</t>
  </si>
  <si>
    <t>SPANDER MARIPOSA 3/16 METAL S/TORNILLO GALV</t>
  </si>
  <si>
    <t>112790</t>
  </si>
  <si>
    <t>SPANDER METALICO 1/2</t>
  </si>
  <si>
    <t>112033</t>
  </si>
  <si>
    <t>SPANDER METALICO 3/8</t>
  </si>
  <si>
    <t>112685</t>
  </si>
  <si>
    <t>SPANDER METALICO 5/16</t>
  </si>
  <si>
    <t>112692</t>
  </si>
  <si>
    <t>SPANDER NYLON 05</t>
  </si>
  <si>
    <t>112694</t>
  </si>
  <si>
    <t>SPANDER NYLON 06</t>
  </si>
  <si>
    <t>112695</t>
  </si>
  <si>
    <t>SPANDER NYLON 07</t>
  </si>
  <si>
    <t>112697</t>
  </si>
  <si>
    <t>SPANDER NYLON 08</t>
  </si>
  <si>
    <t>112698</t>
  </si>
  <si>
    <t>SPANDER NYLON 10</t>
  </si>
  <si>
    <t>112699</t>
  </si>
  <si>
    <t xml:space="preserve">SPANDER PARA CIELOS PLASTICO MARIPOSA </t>
  </si>
  <si>
    <t>112689</t>
  </si>
  <si>
    <t>SPANDER PLASTICO P/TORNILLO GIPSON GRANDE</t>
  </si>
  <si>
    <t>112688</t>
  </si>
  <si>
    <t>SPANDER PLASTICO P/TORNILLO GIPSON PEQUEÑO</t>
  </si>
  <si>
    <t>112687</t>
  </si>
  <si>
    <t>SPANDER ROJO E8 7/8 LARGO</t>
  </si>
  <si>
    <t>112703</t>
  </si>
  <si>
    <t>112705</t>
  </si>
  <si>
    <t>SPANDER STRAP TOGGLE 3/16 X 4</t>
  </si>
  <si>
    <t>STUD 1.5/8 X 10FT STEEL TECH</t>
  </si>
  <si>
    <t>118000</t>
  </si>
  <si>
    <t>STUD 2,1/2 X 10FT STEEL TECH</t>
  </si>
  <si>
    <t>118022</t>
  </si>
  <si>
    <t>STUD 3 X 10FT STEEL TECH</t>
  </si>
  <si>
    <t>118023</t>
  </si>
  <si>
    <t>STUD 4 X 10FT STEEL TECH</t>
  </si>
  <si>
    <t>118025</t>
  </si>
  <si>
    <t>SUJETADOR MAGNETICO PUNTAS 1/4 X 2.9/16 DW2221Z</t>
  </si>
  <si>
    <t>127222</t>
  </si>
  <si>
    <t>SUJETADOR MAGNETICO PUNTAS 3"</t>
  </si>
  <si>
    <t>127163</t>
  </si>
  <si>
    <t>SUJETADOR SOPORTE RADIADOR</t>
  </si>
  <si>
    <t>SUPER BONDER ORIGINAL 3GRS</t>
  </si>
  <si>
    <t>103014</t>
  </si>
  <si>
    <t>SWITCH 110V REDONDO C/LUZ 3P VERDE</t>
  </si>
  <si>
    <t>SWITCH CUADRADO 110V 3PATILLAS ON-OFF C/LUZ</t>
  </si>
  <si>
    <t>507005</t>
  </si>
  <si>
    <t>SWITCH PALANCA 110/220V 4/2A 4P ON-OFF</t>
  </si>
  <si>
    <t>503004</t>
  </si>
  <si>
    <t>SWITH PEQUEÑO NR ROJO</t>
  </si>
  <si>
    <t>109246</t>
  </si>
  <si>
    <t>TACHUELA ZAPATERO 3/8 X ONZ</t>
  </si>
  <si>
    <t>110085</t>
  </si>
  <si>
    <t>TACHUELON ACERO MEJIA 3.0 X 25MM 1"</t>
  </si>
  <si>
    <t>110330</t>
  </si>
  <si>
    <t>TACHUELON ACERO MEJIA 3.0 X 30MM 1.1/4</t>
  </si>
  <si>
    <t>110089</t>
  </si>
  <si>
    <t>TACHUELON ACERO MEJIA GALV 3/4</t>
  </si>
  <si>
    <t>110091</t>
  </si>
  <si>
    <t>115060</t>
  </si>
  <si>
    <t>TACO CUADRADO DE HULE 2</t>
  </si>
  <si>
    <t>115061</t>
  </si>
  <si>
    <t xml:space="preserve">TACO CUADRADO DE HULE 3/4 </t>
  </si>
  <si>
    <t>115062</t>
  </si>
  <si>
    <t>TACO CUADRADO NACIONAL DE 1"</t>
  </si>
  <si>
    <t>115063</t>
  </si>
  <si>
    <t>TACO CUADRADO NACIONAL DE 1.1/2"</t>
  </si>
  <si>
    <t>115059</t>
  </si>
  <si>
    <t>TACO CUADRADO NACIONAL DE 5/8</t>
  </si>
  <si>
    <t>115040</t>
  </si>
  <si>
    <t>TACO RECTANGULAR NACIONAL 1 X 1.1/2</t>
  </si>
  <si>
    <t>115064</t>
  </si>
  <si>
    <t>115065</t>
  </si>
  <si>
    <t>TACO REDONDO NACIONAL 1/2</t>
  </si>
  <si>
    <t>115072</t>
  </si>
  <si>
    <t>TACO REDONDO NACIONAL 3/4</t>
  </si>
  <si>
    <t>115073</t>
  </si>
  <si>
    <t>TACO REDONDO NACIONAL 5/8</t>
  </si>
  <si>
    <t>115074</t>
  </si>
  <si>
    <t>TACO REDONDO NACIONAL 7/8</t>
  </si>
  <si>
    <t>115066</t>
  </si>
  <si>
    <t>TACO REDONDO NACIONAL DE 2"</t>
  </si>
  <si>
    <t>115185</t>
  </si>
  <si>
    <t>TALADRO INALAMBRICO 1/2 18V TP 813/18 K2 GLADIADOR</t>
  </si>
  <si>
    <t>101010</t>
  </si>
  <si>
    <t>TALADRO INALAMBRICO INALAMBRICO 3/8 2V TP 80/12 K2</t>
  </si>
  <si>
    <t>TALADRO PERCUTOR ATORNILLADOR 5/8 3200RPM</t>
  </si>
  <si>
    <t>101829</t>
  </si>
  <si>
    <t>TALADRO TOTAL 3/8 280W UTD502106</t>
  </si>
  <si>
    <t>101841</t>
  </si>
  <si>
    <t>TAPA EMT CUADRADA S/HUECO N°1329</t>
  </si>
  <si>
    <t>109328</t>
  </si>
  <si>
    <t xml:space="preserve">TAPA EMT OCTAGONAL C/HUECO </t>
  </si>
  <si>
    <t>109329</t>
  </si>
  <si>
    <t>TAPA EMT OCTAGONAL S/HUECO 1309P</t>
  </si>
  <si>
    <t>109330</t>
  </si>
  <si>
    <t>TAPA EMT RECTANGULAR CON HUECO</t>
  </si>
  <si>
    <t>109331</t>
  </si>
  <si>
    <t>TAPA EMT RECTANGULAR PLASTICA C/HUECO</t>
  </si>
  <si>
    <t>109335</t>
  </si>
  <si>
    <t xml:space="preserve">TAPA EMT RECTANGULAR S/HUECO </t>
  </si>
  <si>
    <t>109332</t>
  </si>
  <si>
    <t>TAPA EMT REDONDA PLASTICA C/HUECO</t>
  </si>
  <si>
    <t>109326</t>
  </si>
  <si>
    <t>TAPA GOTERAS EN CARTUCHO STOP LEAK GRIS C/F.V.</t>
  </si>
  <si>
    <t>131050</t>
  </si>
  <si>
    <t>TAPA HUECO CROMADO P2132</t>
  </si>
  <si>
    <t>109333</t>
  </si>
  <si>
    <t>TAPA VALVULAS ALUMINIO 4PCS AZUL</t>
  </si>
  <si>
    <t xml:space="preserve">TAPA VALVULAS ALUMINIO 4PCS ROJA </t>
  </si>
  <si>
    <t xml:space="preserve">TAPE ELECTRICO AMARILLO GRANDE 3/4 X 18 </t>
  </si>
  <si>
    <t>TAPE ELECTRICO BLANCO 3/4 X 18MTR</t>
  </si>
  <si>
    <t>TAPE ELECTRICO ROJO 3/4 X 18MTR</t>
  </si>
  <si>
    <t>131029</t>
  </si>
  <si>
    <t>TAPE ELECTRICO SUPER 33 DE 3M</t>
  </si>
  <si>
    <t>131030</t>
  </si>
  <si>
    <t>TAPE ELECTRICO TEMPLEX 3/4 X 10MTS</t>
  </si>
  <si>
    <t>131033</t>
  </si>
  <si>
    <t>TAPE ELECTRICO TEMPLEX 3/4 X 18MTS</t>
  </si>
  <si>
    <t>131034</t>
  </si>
  <si>
    <t>TAPE PROFESIONAL 3/4 X 20 AZUL</t>
  </si>
  <si>
    <t>131035</t>
  </si>
  <si>
    <t>131032</t>
  </si>
  <si>
    <t>TAPON CPVC S/ROSCA PARA AGUA CALIENTE 1/2</t>
  </si>
  <si>
    <t>107108</t>
  </si>
  <si>
    <t>TAPON EXTERIOR HG 1</t>
  </si>
  <si>
    <t>128065</t>
  </si>
  <si>
    <t>TAPON EXTERIOR HG 1/2 HEMBRA NPT</t>
  </si>
  <si>
    <t>128066</t>
  </si>
  <si>
    <t>TAPON EXTERIOR HG 1/4</t>
  </si>
  <si>
    <t>128069</t>
  </si>
  <si>
    <t>TAPON EXTERIOR HG 3/4</t>
  </si>
  <si>
    <t>128067</t>
  </si>
  <si>
    <t>TAPON EXTERIOR HG 3/8</t>
  </si>
  <si>
    <t>128068</t>
  </si>
  <si>
    <t>TAPON HEMBRA NPT 108 1/2</t>
  </si>
  <si>
    <t>TAPON HEMBRA NPT 108 1/4</t>
  </si>
  <si>
    <t>TAPON HEMBRA NPT 108 1/8</t>
  </si>
  <si>
    <t>TAPON HEMBRA NPT 108 3/8</t>
  </si>
  <si>
    <t>TAPON INTERIOR HG 1"</t>
  </si>
  <si>
    <t>128075</t>
  </si>
  <si>
    <t>TAPON INTERIOR HG 1/2</t>
  </si>
  <si>
    <t>128077</t>
  </si>
  <si>
    <t>TAPON INTERIOR HG 1/4</t>
  </si>
  <si>
    <t>128073</t>
  </si>
  <si>
    <t>TAPON INTERIOR HG 3/4</t>
  </si>
  <si>
    <t>128078</t>
  </si>
  <si>
    <t>TAPON INTERIOR HG 3/8</t>
  </si>
  <si>
    <t>128074</t>
  </si>
  <si>
    <t>TAPON INTERIOR HG C40 1,1/2</t>
  </si>
  <si>
    <t>128072</t>
  </si>
  <si>
    <t>TAPON MACHO NPT 109B-12 3/4</t>
  </si>
  <si>
    <t>TAPON METRICO R/F P/CARTER M14 X 1,5</t>
  </si>
  <si>
    <t>TAPON NPT CABEZA CUADRADA 109 1/2</t>
  </si>
  <si>
    <t>602006</t>
  </si>
  <si>
    <t>TAPON NPT CABEZA CUADRADA 109 3/8</t>
  </si>
  <si>
    <t>TAPON NPT CABEZA HEXAGONAL 121 X 1/2</t>
  </si>
  <si>
    <t>TAPON NPT CABEZA HEXAGONAL 121 X 1/8</t>
  </si>
  <si>
    <t>TAPON PARA CARTER N° 16</t>
  </si>
  <si>
    <t>TAPON PARA CARTER N° 18</t>
  </si>
  <si>
    <t>TAPON PARA CARTER N° 20</t>
  </si>
  <si>
    <t>TAPON PARA CARTER N° 24</t>
  </si>
  <si>
    <t>TAPON PARA GASOLINA TG-591</t>
  </si>
  <si>
    <t>TAPON PARA GASOLINA TRG-100</t>
  </si>
  <si>
    <t>TAPON PARA RADIADOR 10 LIBRAS TR37</t>
  </si>
  <si>
    <t>TAPON PARA RADIADOR 13 LIBRAS VALVULA ESPECIAL</t>
  </si>
  <si>
    <t>503041</t>
  </si>
  <si>
    <t>TAPON PARA RADIADOR 16 LIBRAS</t>
  </si>
  <si>
    <t>TAPON PARA RADIADOR 9L</t>
  </si>
  <si>
    <t>TAPON PARA RADIADOR TR-28</t>
  </si>
  <si>
    <t>TAPON PARA RADIADOR TR-29</t>
  </si>
  <si>
    <t>TAPON PVC EXTERIOR C/ROSCA 1 HEMBRA</t>
  </si>
  <si>
    <t>107110</t>
  </si>
  <si>
    <t>TAPON PVC EXTERIOR C/ROSCA 2 HEMBRA</t>
  </si>
  <si>
    <t>107122</t>
  </si>
  <si>
    <t>TAPON PVC EXTERIOR C/ROSCA 3 MACHO</t>
  </si>
  <si>
    <t>107114</t>
  </si>
  <si>
    <t>TAPON PVC EXTERIOR C/ROSCA 3/4 HEMBRA</t>
  </si>
  <si>
    <t>107115</t>
  </si>
  <si>
    <t>TAPON PVC EXTERIOR C/ROSCA HEMBRA 1/2</t>
  </si>
  <si>
    <t>107117</t>
  </si>
  <si>
    <t>TAPON PVC EXTERIOR S/ROSCA 1 HEMBRA</t>
  </si>
  <si>
    <t>107119</t>
  </si>
  <si>
    <t>TAPON PVC EXTERIOR S/ROSCA 1,1/2 HEMBRA</t>
  </si>
  <si>
    <t>107121</t>
  </si>
  <si>
    <t>TAPON PVC EXTERIOR S/ROSCA 1,1/4 HEMBRA</t>
  </si>
  <si>
    <t>107123</t>
  </si>
  <si>
    <t>TAPON PVC EXTERIOR S/ROSCA 2 HEMBRA</t>
  </si>
  <si>
    <t>107127</t>
  </si>
  <si>
    <t>TAPON PVC EXTERIOR S/ROSCA 3 HEMBRA</t>
  </si>
  <si>
    <t>107128</t>
  </si>
  <si>
    <t>TAPON PVC EXTERIOR S/ROSCA 3/4 HEMBRA</t>
  </si>
  <si>
    <t>107130</t>
  </si>
  <si>
    <t>TAPON PVC EXTERIOR S/ROSCA 4 HEMBRA</t>
  </si>
  <si>
    <t>107131</t>
  </si>
  <si>
    <t>TAPON PVC EXTERIOR S/ROSCA HEMBRA 1/2</t>
  </si>
  <si>
    <t>107133</t>
  </si>
  <si>
    <t>TAPON PVC HEMBRA LISO SANITARIO 3"</t>
  </si>
  <si>
    <t>107135</t>
  </si>
  <si>
    <t>TAPON PVC HEMBRA LISO SANITARIO S/ROSCA 4"</t>
  </si>
  <si>
    <t>107137</t>
  </si>
  <si>
    <t>TAPON PVC INTERIOR C/ROSCA 1 MACHO</t>
  </si>
  <si>
    <t>107139</t>
  </si>
  <si>
    <t>TAPON PVC INTERIOR C/ROSCA 1/2 MACHO</t>
  </si>
  <si>
    <t>107140</t>
  </si>
  <si>
    <t>TAPON PVC INTERIOR C/ROSCA 3/4 MACHO</t>
  </si>
  <si>
    <t>107116</t>
  </si>
  <si>
    <t>TAPON PVC INTERIOR C/ROSCA P/REGISTRO 4"</t>
  </si>
  <si>
    <t>107138</t>
  </si>
  <si>
    <t>TAPON PVC MACHO 2" PARED GRUESA SCH40</t>
  </si>
  <si>
    <t>107102</t>
  </si>
  <si>
    <t>TAPON TOMACORRIENTE N°758</t>
  </si>
  <si>
    <t>109336</t>
  </si>
  <si>
    <t>128080</t>
  </si>
  <si>
    <t>TEE CAÑERIA HG 1/2 NPT</t>
  </si>
  <si>
    <t>128082</t>
  </si>
  <si>
    <t>TEE CAÑERIA HG 1/4</t>
  </si>
  <si>
    <t>128084</t>
  </si>
  <si>
    <t>TEE CAÑERIA HG C40 1"</t>
  </si>
  <si>
    <t>TEE CHEK BRONCE 1/4INV X1/4NPT</t>
  </si>
  <si>
    <t>TEE CPVC S/ROSCA P/AGUA CALIENTE 3/4</t>
  </si>
  <si>
    <t>107154</t>
  </si>
  <si>
    <t>TEE CPVC S/ROSCA PARA AGUA CALIENTE 1/2</t>
  </si>
  <si>
    <t>107141</t>
  </si>
  <si>
    <t>TEE DE COMP. 64F-02</t>
  </si>
  <si>
    <t>TEE DE COMP. 64F-03</t>
  </si>
  <si>
    <t xml:space="preserve">TEE DE COMP. NPT 72X1/2X1/2 </t>
  </si>
  <si>
    <t>TEE DE COMP. NPT 72X1/2X3/8</t>
  </si>
  <si>
    <t>TEE DE COMP. NPT 72X1/4X1/4</t>
  </si>
  <si>
    <t>TEE DE COMP. NPT 72X1/4X1/8</t>
  </si>
  <si>
    <t>TEE DE COMP. NPT 72X3/8X1/4</t>
  </si>
  <si>
    <t>TEE DE COMP. NPT 72X5/16X1/4</t>
  </si>
  <si>
    <t>TEE DE COMP. NPT 72X5/8X1/2</t>
  </si>
  <si>
    <t>TEE DE COMP.LATERAL NPT 71X1/2X3/8</t>
  </si>
  <si>
    <t>TEE DE COMP.LATERAL NPT 71X1/4X1/8</t>
  </si>
  <si>
    <t>TEE DE COMP.LATERAL NPT 71X3/8X1/4</t>
  </si>
  <si>
    <t>TEE DE COMP.LATERAL NPT 71X3/8X1/8</t>
  </si>
  <si>
    <t>TEE DE COMP.LATERAL NPT 71X3/8X3/8</t>
  </si>
  <si>
    <t>TEE HEMBRA NPT 101B 1/8</t>
  </si>
  <si>
    <t>TEE HEMBRA NPT 101B-04</t>
  </si>
  <si>
    <t>TEE HG GALV 1/2</t>
  </si>
  <si>
    <t>128087</t>
  </si>
  <si>
    <t>TEE MACHO JIC 844FS 3/4</t>
  </si>
  <si>
    <t>406040</t>
  </si>
  <si>
    <t>TEE MACHO JIC 844FS 5/16</t>
  </si>
  <si>
    <t>TEE P/MANGUERA 3 LADOS KFRMT 1/4</t>
  </si>
  <si>
    <t>TEE PARA FRENO</t>
  </si>
  <si>
    <t>TEE PARA TUBO TUERCA CORTA 3/16</t>
  </si>
  <si>
    <t>TEE PVC P/PRES C/ROSCA 1/2</t>
  </si>
  <si>
    <t>107142</t>
  </si>
  <si>
    <t>TEE PVC P/PRES S/ROSCA 1"</t>
  </si>
  <si>
    <t>107146</t>
  </si>
  <si>
    <t>TEE PVC P/PRES S/ROSCA 1.1/2</t>
  </si>
  <si>
    <t>107145</t>
  </si>
  <si>
    <t>TEE PVC P/PRES S/ROSCA 1/2</t>
  </si>
  <si>
    <t>107149</t>
  </si>
  <si>
    <t>TEE PVC P/PRES S/ROSCA 3/4</t>
  </si>
  <si>
    <t>107152</t>
  </si>
  <si>
    <t>107147</t>
  </si>
  <si>
    <t>107153</t>
  </si>
  <si>
    <t>107155</t>
  </si>
  <si>
    <t>TEE PVC SANITARIA 1.1/2 PARED GRUESA</t>
  </si>
  <si>
    <t>107156</t>
  </si>
  <si>
    <t>TEE PVC SANITARIA S/ROSCA 2"</t>
  </si>
  <si>
    <t>107157</t>
  </si>
  <si>
    <t>TEE PVC SANITARIA S/ROSCA 4"</t>
  </si>
  <si>
    <t>107159</t>
  </si>
  <si>
    <t>107150</t>
  </si>
  <si>
    <t>107158</t>
  </si>
  <si>
    <t>TEE RAPIDA P/MANGUERA 6MM X 1/4 NPT LATERAL</t>
  </si>
  <si>
    <t>601029</t>
  </si>
  <si>
    <t>TEE RAPIDA PARA MANGUERA 08MM</t>
  </si>
  <si>
    <t>601030</t>
  </si>
  <si>
    <t>TEE RAPIDA PARA MANGUERA 1/2</t>
  </si>
  <si>
    <t>601031</t>
  </si>
  <si>
    <t>TEE RAPIDA PARA MANGUERA 1/4</t>
  </si>
  <si>
    <t>TEE RAPIDA PARA MANGUERA 10MM</t>
  </si>
  <si>
    <t>TEE RAPIDA PARA MANGUERA 3/8</t>
  </si>
  <si>
    <t>601033</t>
  </si>
  <si>
    <t>TEE RAPIDA REDUCIDA 8MM X 8MM A 6MM</t>
  </si>
  <si>
    <t>TEFLON SELLADOR EN PASTA LACO 4ONZ</t>
  </si>
  <si>
    <t>103098</t>
  </si>
  <si>
    <t>TENAZA ARMADOR 8"</t>
  </si>
  <si>
    <t>102345</t>
  </si>
  <si>
    <t>TENAZA CORTADORA 6" THT260606</t>
  </si>
  <si>
    <t>102428</t>
  </si>
  <si>
    <t>TENAZA CORTE ENTERO 10" THT28101</t>
  </si>
  <si>
    <t>102347</t>
  </si>
  <si>
    <t>TENAZA CORTE ENTERO 9" THT2891</t>
  </si>
  <si>
    <t>102346</t>
  </si>
  <si>
    <t>TENSOR 3/16 GANCHO ARGOLLA ZINC</t>
  </si>
  <si>
    <t>129017</t>
  </si>
  <si>
    <t>TERCERA LUZ 12V LED T/TRIANGULO F1 FLECHEO ROJO</t>
  </si>
  <si>
    <t xml:space="preserve">TERCERA LUZ 12V PARCHE CORTE INCLINADO </t>
  </si>
  <si>
    <t>TERMINAL DE COBRE P/CABLE 1/0-2/0</t>
  </si>
  <si>
    <t>TERMINAL DE OJO 1/2  CABLE 10-12 AMARILLO</t>
  </si>
  <si>
    <t xml:space="preserve">TERMINAL DE OJO 15MM P/BATERIA 500AMP DE COBRE </t>
  </si>
  <si>
    <t>109486</t>
  </si>
  <si>
    <t>TERMINAL DE OJO 16-14 1/4 C/FORRO AZUL</t>
  </si>
  <si>
    <t>TERMINAL DE OJO 22-18 AZUL N°8 5/16</t>
  </si>
  <si>
    <t>TERMINAL DE OJO 22-18 ROJA Nº6 1/4</t>
  </si>
  <si>
    <t>TERMINAL DE OJO 5/16 CABLE BAT N°2</t>
  </si>
  <si>
    <t>TERMINAL DE OJO AMARILLO 539/174C</t>
  </si>
  <si>
    <t>TERMINAL DE OJO C/FORRO AMARILLA</t>
  </si>
  <si>
    <t>TERMINAL DE OJO EN BRONCE 5/16</t>
  </si>
  <si>
    <t>TERMINAL DE OJO S/FORRO 13X8MM 638</t>
  </si>
  <si>
    <t>TERMINAL DE OJO S/FORRO 7X4MM A-3 636</t>
  </si>
  <si>
    <t>TERMINAL DE OJO TM-RT-1210-1/4</t>
  </si>
  <si>
    <t>TERMINAL HEMBRA 0,25 C/FORRO 10-12 AMARILLA</t>
  </si>
  <si>
    <t>TERMINAL HEMBRA 0,25 S/FORRO /A-13/600</t>
  </si>
  <si>
    <t>TERMINAL HEMBRA 12-10 AMARILLA 250</t>
  </si>
  <si>
    <t>TERMINAL HEMBRA 16-10 AZUL ,110</t>
  </si>
  <si>
    <t>TERMINAL HEMBRA 16-14 AZUL ,25</t>
  </si>
  <si>
    <t xml:space="preserve">TERMINAL HEMBRA 16-14 C/FORRO AZUL </t>
  </si>
  <si>
    <t>TERMINAL HEMBRA 22-18 C/FORRO AMARILLA</t>
  </si>
  <si>
    <t xml:space="preserve">TERMINAL HEMBRA BULET 12-10 AMARILLA </t>
  </si>
  <si>
    <t>TERMINAL HEMBRA BULLET 16-14 AZUL 0,157</t>
  </si>
  <si>
    <t>TERMINAL HEMBRA BULLET 22-18 C/FORRO ROJA  0.157</t>
  </si>
  <si>
    <t>507002</t>
  </si>
  <si>
    <t>TERMINAL HEMBRA BULLET 22-18 ROJA ,157 T-21</t>
  </si>
  <si>
    <t>TERMINAL HEMBRA BULLET S/FORRO/A-12/612</t>
  </si>
  <si>
    <t>TERMINAL HERRADURA 12-10 AMARILLA</t>
  </si>
  <si>
    <t>TERMINAL HERRADURA 22-18 ROJA N°8</t>
  </si>
  <si>
    <t>TERMINAL HERRADURA 22-18 ROJA Nº 6 T-11</t>
  </si>
  <si>
    <t>TERMINAL HERRADURA AZUL M5 X 2.5 168C</t>
  </si>
  <si>
    <t>507105</t>
  </si>
  <si>
    <t>TERMINAL MACHO 16-14 AZUL ,250</t>
  </si>
  <si>
    <t>TERMINAL MACHO 16-14 PLANO ROJO</t>
  </si>
  <si>
    <t>TERMINAL MACHO BULLET 16-14 AZUL 0.157</t>
  </si>
  <si>
    <t>TERMINAL MACHO BULLET 22-18 ROJA .157</t>
  </si>
  <si>
    <t>TERMINAL MACHO PLANO ROJO</t>
  </si>
  <si>
    <t>TERMINAL MACHO REDONDO S/FORRO</t>
  </si>
  <si>
    <t>TERMINAL MACHO S/FORRO PLANO</t>
  </si>
  <si>
    <t>TERMINAL UNION BULLET 16-14 AZUL</t>
  </si>
  <si>
    <t>TESTER DIGITAL GANCHO 750VAC 1000VDC 1000A 20M</t>
  </si>
  <si>
    <t>109346</t>
  </si>
  <si>
    <t>TESTER MULTIMETRO DIGITAL TOTAL TMT46001</t>
  </si>
  <si>
    <t>109547</t>
  </si>
  <si>
    <t>TESTER PROBADOR DE BATERIA LED 12V</t>
  </si>
  <si>
    <t>126038</t>
  </si>
  <si>
    <t>THINER CORRIENTE C/ENVASE 1/2 LITRO</t>
  </si>
  <si>
    <t>103886</t>
  </si>
  <si>
    <t>THINER CORRIENTE C/ENVASE GALON</t>
  </si>
  <si>
    <t>103099</t>
  </si>
  <si>
    <t xml:space="preserve">TIJERA AVIACION RECTA TOTAL </t>
  </si>
  <si>
    <t>102363</t>
  </si>
  <si>
    <t>102351</t>
  </si>
  <si>
    <t>TIJERA AVIACION SURTEK IZQUIERDA ROJA</t>
  </si>
  <si>
    <t>TIJERA BARRILITO COSTURA PUÑO PLASTICO</t>
  </si>
  <si>
    <t>TIJERA PARA PODAR 12"**EXENTA**</t>
  </si>
  <si>
    <t>105034</t>
  </si>
  <si>
    <t>TIJERA PODAR PUÑO ALUMINIO XCELENTE 474CA**EXENTO</t>
  </si>
  <si>
    <t>105033</t>
  </si>
  <si>
    <t>TIJERA PODAR XCE 443A **EXENTO**</t>
  </si>
  <si>
    <t>105047</t>
  </si>
  <si>
    <t>TIMBRE DOMESTICO DIN DON 4.1/2 6774</t>
  </si>
  <si>
    <t>109348</t>
  </si>
  <si>
    <t>TIMBRE INALAMBRICO DE PUERTA</t>
  </si>
  <si>
    <t>109463</t>
  </si>
  <si>
    <t>TIMBRE TELEFONICO C/LUZ EN BLISTER</t>
  </si>
  <si>
    <t>126039</t>
  </si>
  <si>
    <t>TINTE PARA MADERA GOLDEN P</t>
  </si>
  <si>
    <t>111155</t>
  </si>
  <si>
    <t>TINTE PARA MADERA JACOBEAN</t>
  </si>
  <si>
    <t>111156</t>
  </si>
  <si>
    <t>TINTE PARA MADERA MAHOGANY</t>
  </si>
  <si>
    <t>111157</t>
  </si>
  <si>
    <t>TIRA AGUA UNIVERSAL NEGRO</t>
  </si>
  <si>
    <t>TIRALINEA CON TINTA Y NIVEL THT 661301</t>
  </si>
  <si>
    <t>102356</t>
  </si>
  <si>
    <t>TIZA P/TIRA LINEAS ROJA TRUPER REP-TL-R T-216</t>
  </si>
  <si>
    <t>110092</t>
  </si>
  <si>
    <t>TIZA PARA MECANICO RL80129</t>
  </si>
  <si>
    <t>TOALLAS DE MICROFIBRA X UNIDAD</t>
  </si>
  <si>
    <t>TOMA 20A 125/250V N°0805</t>
  </si>
  <si>
    <t>109349</t>
  </si>
  <si>
    <t>TOMA DOBLE 20A 250V 815V</t>
  </si>
  <si>
    <t>109351</t>
  </si>
  <si>
    <t>TOMA DOBLE FALLA TIERRA TAMPER RESIST ULTRF20W</t>
  </si>
  <si>
    <t>109634</t>
  </si>
  <si>
    <t>TOMA DOBLE POLARIZADO BLANCO 270W</t>
  </si>
  <si>
    <t>109354</t>
  </si>
  <si>
    <t>TOMA DOBLE POLARIZADO DOMINO AP1228TR</t>
  </si>
  <si>
    <t>109355</t>
  </si>
  <si>
    <t>TOMA DOBLE POLARIZADO MARFIL 270V C/PLACA 2132V</t>
  </si>
  <si>
    <t>109604</t>
  </si>
  <si>
    <t>TOMA DOBLE POLARIZADO PARCHE 77W</t>
  </si>
  <si>
    <t>109357</t>
  </si>
  <si>
    <t xml:space="preserve">TOMA DOMINO TELEFONO SENCIA AP1182 </t>
  </si>
  <si>
    <t>109618</t>
  </si>
  <si>
    <t>TOMA DOMINO TV COAXIAL SENCIA AP1152</t>
  </si>
  <si>
    <t>109617</t>
  </si>
  <si>
    <t>TOMA EMPOTRAR 50A 3P4H 1258</t>
  </si>
  <si>
    <t>109361</t>
  </si>
  <si>
    <t>TOMA LOCK 30A-125V 2PATILLAS 3W L530R</t>
  </si>
  <si>
    <t>109490</t>
  </si>
  <si>
    <t>TOMA MAGIC PARA TV 5152E</t>
  </si>
  <si>
    <t>109358</t>
  </si>
  <si>
    <t>TOMA MAGIC TELEFONO 5982-2</t>
  </si>
  <si>
    <t>109441</t>
  </si>
  <si>
    <t>TOMA MODUS STYLE TV TIPO F SEN AE2152EB</t>
  </si>
  <si>
    <t>109360</t>
  </si>
  <si>
    <t xml:space="preserve">TOMA PARA EMPOTRAR 50AMP 032 </t>
  </si>
  <si>
    <t>TOMA PARA EXTENSION 20A-125V 2228</t>
  </si>
  <si>
    <t>109266</t>
  </si>
  <si>
    <t>TOMA PARA RJ45 BLANCO 1015-W</t>
  </si>
  <si>
    <t>126041</t>
  </si>
  <si>
    <t>TOMA PARA TELEFONO 1008-W</t>
  </si>
  <si>
    <t>109616</t>
  </si>
  <si>
    <t>TOMA PARCHE 50AMP N°112</t>
  </si>
  <si>
    <t>109362</t>
  </si>
  <si>
    <t>TOMA PARCHE SENCILLO OVAL UNIVERSAL P56</t>
  </si>
  <si>
    <t>109364</t>
  </si>
  <si>
    <t>TOMA POLARIZADO PARCHE BLANCO 78W</t>
  </si>
  <si>
    <t>109751</t>
  </si>
  <si>
    <t>TOMA POLARIZADO SENCILLO B 817W</t>
  </si>
  <si>
    <t>109277</t>
  </si>
  <si>
    <t>TOMA POLARIZADO Y APAGADOR SENCILLO</t>
  </si>
  <si>
    <t>109442</t>
  </si>
  <si>
    <t>TOMA SEGURIDAD 20A 250V L620R</t>
  </si>
  <si>
    <t>109494</t>
  </si>
  <si>
    <t>TOMA SENCILLO BLANCO 816W</t>
  </si>
  <si>
    <t>109286</t>
  </si>
  <si>
    <t>TOMA TAMPER RESISTY USB DWUR20-2AW</t>
  </si>
  <si>
    <t>126040</t>
  </si>
  <si>
    <t>TOMA TELEFONO Y TV PLATA 1007AW</t>
  </si>
  <si>
    <t>109368</t>
  </si>
  <si>
    <t>TOMA TV COAXIAL 1007W</t>
  </si>
  <si>
    <t>109370</t>
  </si>
  <si>
    <t>TOMA Y APAGADOR C/PLACA N°1006 BLANCO</t>
  </si>
  <si>
    <t>109371</t>
  </si>
  <si>
    <t>TOMA Y APAGADOR DOMINO AVANT AMER N°P1224</t>
  </si>
  <si>
    <t>109373</t>
  </si>
  <si>
    <t>TOPE P/PUERTA RECTO CROMADO TORE-3</t>
  </si>
  <si>
    <t>TOPE P/PUERTA RECTO LATON TORE-1</t>
  </si>
  <si>
    <t>TORNILLO ALLEN CAB/CILINDRICA 1/4 X 1</t>
  </si>
  <si>
    <t>112068</t>
  </si>
  <si>
    <t>TORNILLO ALLEN CAB/CILINDRICA 1/4 X 1,1/2</t>
  </si>
  <si>
    <t>112069</t>
  </si>
  <si>
    <t>TORNILLO ALLEN CAB/CILINDRICA 1/4 X 1/2</t>
  </si>
  <si>
    <t>112070</t>
  </si>
  <si>
    <t>TORNILLO ALLEN CAB/CILINDRICA 1/4 X 2</t>
  </si>
  <si>
    <t>112071</t>
  </si>
  <si>
    <t>TORNILLO ALLEN CAB/CILINDRICA 1/4 X 2,1/2</t>
  </si>
  <si>
    <t>112072</t>
  </si>
  <si>
    <t>TORNILLO ALLEN CAB/CILINDRICA 1/4 X 3</t>
  </si>
  <si>
    <t>112074</t>
  </si>
  <si>
    <t>TORNILLO ALLEN CAB/CILINDRICA 1/4 X 5/8</t>
  </si>
  <si>
    <t>112075</t>
  </si>
  <si>
    <t>TORNILLO ALLEN CAB/CILINDRICA 5/16 X 1</t>
  </si>
  <si>
    <t>112076</t>
  </si>
  <si>
    <t>TORNILLO ALLEN CAB/CILINDRICA 5/16 X 1,1/2</t>
  </si>
  <si>
    <t>112077</t>
  </si>
  <si>
    <t>TORNILLO ALLEN CAB/CILINDRICA 5/16 X 1,1/4</t>
  </si>
  <si>
    <t>112078</t>
  </si>
  <si>
    <t>TORNILLO ALLEN CAB/CILINDRICA 5/16 X 1/2</t>
  </si>
  <si>
    <t>112079</t>
  </si>
  <si>
    <t>TORNILLO ALLEN CAB/CILINDRICA 5/16 X 3/4</t>
  </si>
  <si>
    <t>112080</t>
  </si>
  <si>
    <t>TORNILLO ALLEN CABEZA PLANA M5 X 16</t>
  </si>
  <si>
    <t>112081</t>
  </si>
  <si>
    <t>TORNILLO ALLEN CABEZA PLANA M5 X 20</t>
  </si>
  <si>
    <t>112516</t>
  </si>
  <si>
    <t>TORNILLO ALLEN CABEZA PLANA M5 X 25</t>
  </si>
  <si>
    <t>112082</t>
  </si>
  <si>
    <t>TORNILLO ALLEN CABEZA PLANA M5 X 30</t>
  </si>
  <si>
    <t>112514</t>
  </si>
  <si>
    <t>TORNILLO ALLEN CABEZA PLANA M6 X 16</t>
  </si>
  <si>
    <t>112083</t>
  </si>
  <si>
    <t>TORNILLO ALLEN CABEZA PLANA M6 X 20</t>
  </si>
  <si>
    <t>112084</t>
  </si>
  <si>
    <t>TORNILLO ALLEN CABEZA PLANA M6 X 25</t>
  </si>
  <si>
    <t>112085</t>
  </si>
  <si>
    <t>TORNILLO ALLEN CABEZA PLANA M6 X 30</t>
  </si>
  <si>
    <t>112086</t>
  </si>
  <si>
    <t>TORNILLO ALLEN CABEZA PLANA R/O 1/4 X 1</t>
  </si>
  <si>
    <t>112607</t>
  </si>
  <si>
    <t>TORNILLO ALLEN CABEZA PLANA R/O 1/4 X 1.1/2</t>
  </si>
  <si>
    <t>112608</t>
  </si>
  <si>
    <t>TORNILLO ALLEN CABEZA PLANA R/O 1/4 X 1.1/4</t>
  </si>
  <si>
    <t>112190</t>
  </si>
  <si>
    <t>TORNILLO ALLEN CABEZA PLANA R/O 1/4 X 2</t>
  </si>
  <si>
    <t>112609</t>
  </si>
  <si>
    <t>TORNILLO CARROCERIA 1/4 X 1</t>
  </si>
  <si>
    <t>112088</t>
  </si>
  <si>
    <t>TORNILLO CARROCERIA 1/4 X 1.1/2</t>
  </si>
  <si>
    <t>112089</t>
  </si>
  <si>
    <t>TORNILLO CARROCERIA 1/4 X 1.1/4</t>
  </si>
  <si>
    <t>112092</t>
  </si>
  <si>
    <t>TORNILLO CARROCERIA 1/4 X 1/2</t>
  </si>
  <si>
    <t>112100</t>
  </si>
  <si>
    <t>TORNILLO CARROCERIA 1/4 X 2</t>
  </si>
  <si>
    <t>112093</t>
  </si>
  <si>
    <t>TORNILLO CARROCERIA 1/4 X 2,1/2</t>
  </si>
  <si>
    <t>112095</t>
  </si>
  <si>
    <t>TORNILLO CARROCERIA 1/4 X 3</t>
  </si>
  <si>
    <t>112097</t>
  </si>
  <si>
    <t>TORNILLO CARROCERIA 1/4 X 3,1/2</t>
  </si>
  <si>
    <t>112098</t>
  </si>
  <si>
    <t>TORNILLO CARROCERIA 1/4 X 3/4</t>
  </si>
  <si>
    <t>112651</t>
  </si>
  <si>
    <t>TORNILLO CARROCERIA 1/4 X 4</t>
  </si>
  <si>
    <t>112101</t>
  </si>
  <si>
    <t>TORNILLO CARROCERIA 1/4 X 4.1/2</t>
  </si>
  <si>
    <t>112102</t>
  </si>
  <si>
    <t>TORNILLO CARROCERIA 1/4 X 5.1/2</t>
  </si>
  <si>
    <t>TORNILLO CARROCERIA 1/4 X 6</t>
  </si>
  <si>
    <t>112108</t>
  </si>
  <si>
    <t>TORNILLO CARROCERIA 1/4 X 7</t>
  </si>
  <si>
    <t>112109</t>
  </si>
  <si>
    <t>TORNILLO CARROCERIA 1/4 X 8</t>
  </si>
  <si>
    <t>TORNILLO CARROCERIA 3/8 X 1</t>
  </si>
  <si>
    <t>TORNILLO CARROCERIA 3/8 X 1,1/2</t>
  </si>
  <si>
    <t>112115</t>
  </si>
  <si>
    <t>TORNILLO CARROCERIA 3/8 X 2</t>
  </si>
  <si>
    <t>TORNILLO CARROCERIA 3/8 X 2,1/2</t>
  </si>
  <si>
    <t>112118</t>
  </si>
  <si>
    <t>TORNILLO CARROCERIA 3/8 X 3</t>
  </si>
  <si>
    <t>112119</t>
  </si>
  <si>
    <t>TORNILLO CARROCERIA 3/8 X 3,1/2</t>
  </si>
  <si>
    <t>TORNILLO CARROCERIA 3/8 X 4</t>
  </si>
  <si>
    <t>112123</t>
  </si>
  <si>
    <t>TORNILLO CARROCERIA 3/8 X 4,1/2</t>
  </si>
  <si>
    <t>112124</t>
  </si>
  <si>
    <t>TORNILLO CARROCERIA 3/8 X 5</t>
  </si>
  <si>
    <t>112125</t>
  </si>
  <si>
    <t>TORNILLO CARROCERIA 3/8 X 6</t>
  </si>
  <si>
    <t>112126</t>
  </si>
  <si>
    <t>TORNILLO CARROCERIA 5/16 X 1</t>
  </si>
  <si>
    <t>112127</t>
  </si>
  <si>
    <t>TORNILLO CARROCERIA 5/16 X 1.1/4</t>
  </si>
  <si>
    <t>TORNILLO CARROCERIA 5/16 X 2</t>
  </si>
  <si>
    <t>112131</t>
  </si>
  <si>
    <t>TORNILLO CARROCERIA 5/16 X 2.1/2</t>
  </si>
  <si>
    <t>112132</t>
  </si>
  <si>
    <t>TORNILLO CARROCERIA 5/16 X 3</t>
  </si>
  <si>
    <t>112133</t>
  </si>
  <si>
    <t>TORNILLO CARROCERIA 5/16 X 3.1/2</t>
  </si>
  <si>
    <t>112134</t>
  </si>
  <si>
    <t>TORNILLO CARROCERIA 5/16 X 3/4</t>
  </si>
  <si>
    <t>112356</t>
  </si>
  <si>
    <t>TORNILLO CARROCERIA 5/16 X 4</t>
  </si>
  <si>
    <t>112135</t>
  </si>
  <si>
    <t>TORNILLO CARROCERIA 5/16 X 4.1/2</t>
  </si>
  <si>
    <t>112137</t>
  </si>
  <si>
    <t>TORNILLO CARROCERIA 5/16 X 5</t>
  </si>
  <si>
    <t>112138</t>
  </si>
  <si>
    <t>TORNILLO CARROCERIA 5/16 X 6</t>
  </si>
  <si>
    <t>112140</t>
  </si>
  <si>
    <t>TORNILLO CARROCERIA 5/16 X 7</t>
  </si>
  <si>
    <t>112141</t>
  </si>
  <si>
    <t>TORNILLO DUROCK P/BROCA CON ALETAS 8 X 1.1/4</t>
  </si>
  <si>
    <t>112145</t>
  </si>
  <si>
    <t>TORNILLO DUROCK P/BROCA CON ALETAS 8 X 1.5/8</t>
  </si>
  <si>
    <t>112144</t>
  </si>
  <si>
    <t>TORNILLO DUROCK P/FINA 8 X 1</t>
  </si>
  <si>
    <t>TORNILLO DUROCK P/FINA 8 X 1.1/2</t>
  </si>
  <si>
    <t>TORNILLO DUROCK P/FINA 8 X 1.1/4</t>
  </si>
  <si>
    <t>TORNILLO DUROCK P/FINA 8 X 2</t>
  </si>
  <si>
    <t>TORNILLO ESCUADRA L 1.1/2" DORADO</t>
  </si>
  <si>
    <t>112146</t>
  </si>
  <si>
    <t>TORNILLO ESCUADRA L 1.1/4" DORADO</t>
  </si>
  <si>
    <t>112147</t>
  </si>
  <si>
    <t>TORNILLO ESCUADRA L 2" DORADO</t>
  </si>
  <si>
    <t>112149</t>
  </si>
  <si>
    <t>TORNILLO ESTUFA C/PLAN PH M8 X 30</t>
  </si>
  <si>
    <t>TORNILLO ESTUFA C/RED  6-32 X 1</t>
  </si>
  <si>
    <t>112150</t>
  </si>
  <si>
    <t>TORNILLO ESTUFA C/RED  6-32 X 1,1/2</t>
  </si>
  <si>
    <t>112151</t>
  </si>
  <si>
    <t>TORNILLO ESTUFA C/RED  6-32 X 1/2</t>
  </si>
  <si>
    <t>112155</t>
  </si>
  <si>
    <t>TORNILLO ESTUFA C/RED  8-32 X 1,1/2</t>
  </si>
  <si>
    <t>112159</t>
  </si>
  <si>
    <t>TORNILLO ESTUFA C/RED  8-32 X 1.1/4</t>
  </si>
  <si>
    <t>112160</t>
  </si>
  <si>
    <t>TORNILLO ESTUFA C/RED  8-32 X 2</t>
  </si>
  <si>
    <t>112162</t>
  </si>
  <si>
    <t>TORNILLO ESTUFA C/RED  8-32 X 3/4</t>
  </si>
  <si>
    <t>112163</t>
  </si>
  <si>
    <t>TORNILLO ESTUFA C/RED  M5 X 10</t>
  </si>
  <si>
    <t>112020</t>
  </si>
  <si>
    <t>TORNILLO ESTUFA C/RED  M5 X 25</t>
  </si>
  <si>
    <t>112167</t>
  </si>
  <si>
    <t>TORNILLO ESTUFA C/RED  M5 X 30</t>
  </si>
  <si>
    <t>112169</t>
  </si>
  <si>
    <t>TORNILLO ESTUFA C/RED  M5 X 40</t>
  </si>
  <si>
    <t>112170</t>
  </si>
  <si>
    <t>TORNILLO ESTUFA C/RED  M6 X 10</t>
  </si>
  <si>
    <t>112013</t>
  </si>
  <si>
    <t>TORNILLO ESTUFA C/RED  M6 X 35</t>
  </si>
  <si>
    <t>112174</t>
  </si>
  <si>
    <t>112175</t>
  </si>
  <si>
    <t>TORNILLO ESTUFA C/RED  M8 X 25</t>
  </si>
  <si>
    <t>112191</t>
  </si>
  <si>
    <t>TORNILLO ESTUFA C/RED  M8 X 30</t>
  </si>
  <si>
    <t>112176</t>
  </si>
  <si>
    <t>TORNILLO ESTUFA C/RED 10-24 X 1</t>
  </si>
  <si>
    <t>112179</t>
  </si>
  <si>
    <t>TORNILLO ESTUFA C/RED 10-24 X 1.1/4</t>
  </si>
  <si>
    <t>112181</t>
  </si>
  <si>
    <t>TORNILLO ESTUFA C/RED 10-24 X 1/2</t>
  </si>
  <si>
    <t>112182</t>
  </si>
  <si>
    <t>TORNILLO ESTUFA C/RED 10-24 X 2</t>
  </si>
  <si>
    <t>112184</t>
  </si>
  <si>
    <t>TORNILLO ESTUFA C/RED 10-24 X 3</t>
  </si>
  <si>
    <t>112187</t>
  </si>
  <si>
    <t>TORNILLO ESTUFA C/RED 10-24 X 3/4</t>
  </si>
  <si>
    <t>112188</t>
  </si>
  <si>
    <t>TORNILLO ESTUFA C/RED PH M6 X 40</t>
  </si>
  <si>
    <t>TORNILLO ESTUFA C/RED PH M6 X 50</t>
  </si>
  <si>
    <t>112014</t>
  </si>
  <si>
    <t>TORNILLO ESTUFA C/RED PHILLIPS M6 X 20</t>
  </si>
  <si>
    <t>112172</t>
  </si>
  <si>
    <t>TORNILLO ESTUFA CABEZA PHILLIS  M6 X 16</t>
  </si>
  <si>
    <t>112171</t>
  </si>
  <si>
    <t>TORNILLO ESTUFA CAB-PL PHILLIPS M4 X 25</t>
  </si>
  <si>
    <t>112192</t>
  </si>
  <si>
    <t>TORNILLO ESTUFA CAB-PL PHILLIPS M4 X 30</t>
  </si>
  <si>
    <t>112168</t>
  </si>
  <si>
    <t>TORNILLO ESTUFA CAB-PL PHILLIPS M6 X 30</t>
  </si>
  <si>
    <t>112173</t>
  </si>
  <si>
    <t>TORNILLO ESTUFA CAB-PL PHILLIPS M6 X 40</t>
  </si>
  <si>
    <t>112194</t>
  </si>
  <si>
    <t>TORNILLO ESTUFA CAB-PL PHILLIPS M6 X 50</t>
  </si>
  <si>
    <t>112195</t>
  </si>
  <si>
    <t>TORNILLO FRIJOLILLO PUNTA BROCA 6 X 7/16</t>
  </si>
  <si>
    <t>112197</t>
  </si>
  <si>
    <t>TORNILLO FRIJOLILLO PUNTA BROCA 6 X 7/16 GALV</t>
  </si>
  <si>
    <t>112198</t>
  </si>
  <si>
    <t>TORNILLO FRIJOLILLO PUNTA BROCA C/ARANDELA 8 X 1</t>
  </si>
  <si>
    <t>112199</t>
  </si>
  <si>
    <t>TORNILLO FRIJOLILLO PUNTA BROCA C/ARANDELA 8 X 1.1/4</t>
  </si>
  <si>
    <t>112200</t>
  </si>
  <si>
    <t>TORNILLO FRIJOLILLO PUNTA BROCA C/ARANDELA 8 X 1/2</t>
  </si>
  <si>
    <t>112201</t>
  </si>
  <si>
    <t>TORNILLO FRIJOLILLO PUNTA FINA 6 X 7/16 GALV</t>
  </si>
  <si>
    <t>112055</t>
  </si>
  <si>
    <t>TORNILLO FRIJOLILLO PUNTA FINA 8 X 3/4 C/ARANDELA</t>
  </si>
  <si>
    <t>112204</t>
  </si>
  <si>
    <t>TORNILLO FRIJOLILLO PUNTA FINA C/ARANDELA 8 X 1</t>
  </si>
  <si>
    <t>112205</t>
  </si>
  <si>
    <t>TORNILLO FRIJOLILLO PUNTA FINA C/ARANDELA 8 X 1/2</t>
  </si>
  <si>
    <t>112203</t>
  </si>
  <si>
    <t>TORNILLO FRIJOLILLO PUNTA FINA C/REDONDA 6 X 7/16</t>
  </si>
  <si>
    <t>112206</t>
  </si>
  <si>
    <t>TORNILLO GIPSON P/FINA ROSCA GRUESA 6 X 2.1/2</t>
  </si>
  <si>
    <t>112227</t>
  </si>
  <si>
    <t>TORNILLO GIPSON PUNTA BROCA 6 X 1</t>
  </si>
  <si>
    <t>112211</t>
  </si>
  <si>
    <t>TORNILLO GIPSON PUNTA BROCA 6 X 1,1/2</t>
  </si>
  <si>
    <t>112212</t>
  </si>
  <si>
    <t>TORNILLO GIPSON PUNTA BROCA 6 X 1,1/4</t>
  </si>
  <si>
    <t>112213</t>
  </si>
  <si>
    <t>TORNILLO GIPSON PUNTA BROCA 6 X 2</t>
  </si>
  <si>
    <t>112214</t>
  </si>
  <si>
    <t>TORNILLO GIPSON PUNTA BROCA 6 X 3/4</t>
  </si>
  <si>
    <t>112215</t>
  </si>
  <si>
    <t>TORNILLO GIPSON PUNTA BROCA 8 X 2,1/2</t>
  </si>
  <si>
    <t>112216</t>
  </si>
  <si>
    <t>TORNILLO GIPSON PUNTA BROCA 8 X 3</t>
  </si>
  <si>
    <t>112218</t>
  </si>
  <si>
    <t>TORNILLO GIPSON PUNTA FINA 6 X 1</t>
  </si>
  <si>
    <t>112219</t>
  </si>
  <si>
    <t>TORNILLO GIPSON PUNTA FINA 6 X 1,1/2</t>
  </si>
  <si>
    <t>112221</t>
  </si>
  <si>
    <t>TORNILLO GIPSON PUNTA FINA 6 X 1.1/4</t>
  </si>
  <si>
    <t>112222</t>
  </si>
  <si>
    <t>TORNILLO GIPSON PUNTA FINA 6 X 2</t>
  </si>
  <si>
    <t>112223</t>
  </si>
  <si>
    <t>TORNILLO GIPSON PUNTA FINA 6 X 3/4</t>
  </si>
  <si>
    <t>112224</t>
  </si>
  <si>
    <t>TORNILLO GIPSON PUNTA FINA 8 X 2,1/2</t>
  </si>
  <si>
    <t>112225</t>
  </si>
  <si>
    <t>TORNILLO GIPSON PUNTA FINA 8 X 3</t>
  </si>
  <si>
    <t>112228</t>
  </si>
  <si>
    <t>TORNILLO HEXAGONAL GR2 R/O 1/4 X 1</t>
  </si>
  <si>
    <t>112229</t>
  </si>
  <si>
    <t>TORNILLO HEXAGONAL GR2 R/O 1/4 X 1,1/4</t>
  </si>
  <si>
    <t>112230</t>
  </si>
  <si>
    <t>TORNILLO HEXAGONAL GR2 R/O 1/4 X 1.1/2</t>
  </si>
  <si>
    <t>112232</t>
  </si>
  <si>
    <t>TORNILLO HEXAGONAL GR2 R/O 1/4 X 1/2</t>
  </si>
  <si>
    <t>112233</t>
  </si>
  <si>
    <t>TORNILLO HEXAGONAL GR2 R/O 1/4 X 2</t>
  </si>
  <si>
    <t>112237</t>
  </si>
  <si>
    <t>TORNILLO HEXAGONAL GR2 R/O 1/4 X 2.1/2</t>
  </si>
  <si>
    <t>112238</t>
  </si>
  <si>
    <t>TORNILLO HEXAGONAL GR2 R/O 1/4 X 3</t>
  </si>
  <si>
    <t>112239</t>
  </si>
  <si>
    <t>TORNILLO HEXAGONAL GR2 R/O 1/4 X 3/4</t>
  </si>
  <si>
    <t>112241</t>
  </si>
  <si>
    <t>TORNILLO HEXAGONAL GR2 R/O 3/8 X 1</t>
  </si>
  <si>
    <t>112243</t>
  </si>
  <si>
    <t>TORNILLO HEXAGONAL GR2 R/O 3/8 X 1,1/2</t>
  </si>
  <si>
    <t>112246</t>
  </si>
  <si>
    <t>112247</t>
  </si>
  <si>
    <t>TORNILLO HEXAGONAL GR2 R/O 3/8 X 1.1/4</t>
  </si>
  <si>
    <t>TORNILLO HEXAGONAL GR2 R/O 3/8 X 2</t>
  </si>
  <si>
    <t>112249</t>
  </si>
  <si>
    <t>TORNILLO HEXAGONAL GR2 R/O 3/8 X 2.1/2</t>
  </si>
  <si>
    <t>112250</t>
  </si>
  <si>
    <t>TORNILLO HEXAGONAL GR2 R/O 3/8 X 3.1/2</t>
  </si>
  <si>
    <t>112252</t>
  </si>
  <si>
    <t>TORNILLO HEXAGONAL GR2 R/O 5/16 X 1</t>
  </si>
  <si>
    <t>112254</t>
  </si>
  <si>
    <t>TORNILLO HEXAGONAL GR2 R/O 5/16 X 1,1/2</t>
  </si>
  <si>
    <t>112256</t>
  </si>
  <si>
    <t>TORNILLO HEXAGONAL GR2 R/O 5/16 X 1,1/4</t>
  </si>
  <si>
    <t>112255</t>
  </si>
  <si>
    <t>TORNILLO HEXAGONAL GR2 R/O 5/16 X 2</t>
  </si>
  <si>
    <t>112258</t>
  </si>
  <si>
    <t>TORNILLO HEXAGONAL GR2 R/O 5/16 X 2.1/2</t>
  </si>
  <si>
    <t>112260</t>
  </si>
  <si>
    <t>TORNILLO HEXAGONAL GR2 R/O 5/16 X 3</t>
  </si>
  <si>
    <t>112262</t>
  </si>
  <si>
    <t>TORNILLO HEXAGONAL GR2 R/O 5/16 X 3,1/2</t>
  </si>
  <si>
    <t>112263</t>
  </si>
  <si>
    <t>TORNILLO HEXAGONAL GR2 R/O 5/16 X 3/4</t>
  </si>
  <si>
    <t>112265</t>
  </si>
  <si>
    <t>TORNILLO HEXAGONAL GR2 R/O 5/16 X 4</t>
  </si>
  <si>
    <t>112267</t>
  </si>
  <si>
    <t>TORNILLO HEXAGONAL GR2 R/O 7/16 X 1,1/2</t>
  </si>
  <si>
    <t>112268</t>
  </si>
  <si>
    <t>TORNILLO HEXAGONAL GR2 R/O 7/16 X 2</t>
  </si>
  <si>
    <t>112270</t>
  </si>
  <si>
    <t>TORNILLO HEXAGONAL GR2 R/O 7/16 X 3</t>
  </si>
  <si>
    <t>112272</t>
  </si>
  <si>
    <t>TORNILLO HEXAGONAL GR5 R/F 5/16 X 3/4</t>
  </si>
  <si>
    <t>112273</t>
  </si>
  <si>
    <t>TORNILLO HEXAGONAL GR5 R/F 5/8 X 1</t>
  </si>
  <si>
    <t>112274</t>
  </si>
  <si>
    <t>TORNILLO HEXAGONAL GR5 R/F 5/8 X 1.1/4</t>
  </si>
  <si>
    <t>112275</t>
  </si>
  <si>
    <t>TORNILLO HEXAGONAL GR5 R/F 7/16 X 2</t>
  </si>
  <si>
    <t>112161</t>
  </si>
  <si>
    <t>TORNILLO HEXAGONAL GR5 R/O 1/2 X 1</t>
  </si>
  <si>
    <t>112533</t>
  </si>
  <si>
    <t>TORNILLO HEXAGONAL GR5 R/O 1/2 X 1.1/2</t>
  </si>
  <si>
    <t>112276</t>
  </si>
  <si>
    <t>TORNILLO HEXAGONAL GR5 R/O 1/2 X 2</t>
  </si>
  <si>
    <t>112277</t>
  </si>
  <si>
    <t>TORNILLO HEXAGONAL GR5 R/O 1/2 X 2,1/2</t>
  </si>
  <si>
    <t>112278</t>
  </si>
  <si>
    <t>TORNILLO HEXAGONAL GR5 R/O 1/2 X 3</t>
  </si>
  <si>
    <t>112279</t>
  </si>
  <si>
    <t>TORNILLO HEXAGONAL GR5 R/O 1/2 X 4</t>
  </si>
  <si>
    <t>112563</t>
  </si>
  <si>
    <t>TORNILLO HEXAGONAL GR5 R/O 1/2 X 6</t>
  </si>
  <si>
    <t>112280</t>
  </si>
  <si>
    <t>TORNILLO HEXAGONAL GR5 R/O 1/4 X 1.1/4</t>
  </si>
  <si>
    <t>112284</t>
  </si>
  <si>
    <t>TORNILLO HEXAGONAL GR5 R/O 1/4 X 3</t>
  </si>
  <si>
    <t>112288</t>
  </si>
  <si>
    <t>TORNILLO HEXAGONAL GR5 R/O 3/8 X 1</t>
  </si>
  <si>
    <t>112290</t>
  </si>
  <si>
    <t>TORNILLO HEXAGONAL GR5 R/O 3/8 X 1,1/4</t>
  </si>
  <si>
    <t>112292</t>
  </si>
  <si>
    <t>TORNILLO HEXAGONAL GR5 R/O 3/8 X 1.1/2</t>
  </si>
  <si>
    <t>112291</t>
  </si>
  <si>
    <t>TORNILLO HEXAGONAL GR5 R/O 3/8 X 2</t>
  </si>
  <si>
    <t>112293</t>
  </si>
  <si>
    <t>TORNILLO HEXAGONAL GR5 R/O 3/8 X 2.1/2</t>
  </si>
  <si>
    <t>112588</t>
  </si>
  <si>
    <t>TORNILLO HEXAGONAL GR5 R/O 3/8 X 3</t>
  </si>
  <si>
    <t>112294</t>
  </si>
  <si>
    <t>TORNILLO HEXAGONAL GR5 R/O 3/8 X 3/4</t>
  </si>
  <si>
    <t>112295</t>
  </si>
  <si>
    <t>TORNILLO HEXAGONAL GR5 R/O 5/16 X 1</t>
  </si>
  <si>
    <t>112297</t>
  </si>
  <si>
    <t>TORNILLO HEXAGONAL GR5 R/O 5/16 X 1.1/2</t>
  </si>
  <si>
    <t>112298</t>
  </si>
  <si>
    <t>TORNILLO HEXAGONAL GR5 R/O 5/16 X 1.1/4</t>
  </si>
  <si>
    <t>TORNILLO HEXAGONAL GR5 R/O 5/16 X 2</t>
  </si>
  <si>
    <t>112300</t>
  </si>
  <si>
    <t>TORNILLO HEXAGONAL GR5 R/O 5/16 X 2,1/2</t>
  </si>
  <si>
    <t>TORNILLO HEXAGONAL GR5 R/O 5/16 X 3</t>
  </si>
  <si>
    <t>112304</t>
  </si>
  <si>
    <t>TORNILLO HEXAGONAL GR5 R/O 5/16 X 3/4</t>
  </si>
  <si>
    <t>TORNILLO HEXAGONAL GR5 R/O 5/8 X 2.1/2</t>
  </si>
  <si>
    <t>TORNILLO HEXAGONAL GR5 R/O 5/8 X 3</t>
  </si>
  <si>
    <t>TORNILLO HEXAGONAL GR5 R/O 7/16 X 1</t>
  </si>
  <si>
    <t>112313</t>
  </si>
  <si>
    <t>TORNILLO HEXAGONAL METRICO GALV R/F M10 X 1,25  X 25</t>
  </si>
  <si>
    <t>112312</t>
  </si>
  <si>
    <t>TORNILLO HEXAGONAL METRICO GALV R/F M10 X 1,25  X 30</t>
  </si>
  <si>
    <t>112314</t>
  </si>
  <si>
    <t>TORNILLO HEXAGONAL METRICO GALV R/F M10 X 1,25  X 35</t>
  </si>
  <si>
    <t>112315</t>
  </si>
  <si>
    <t>TORNILLO HEXAGONAL METRICO GALV R/F M10 X 1,25  X 40</t>
  </si>
  <si>
    <t>112316</t>
  </si>
  <si>
    <t>TORNILLO HEXAGONAL METRICO GALV R/F M10 X 1.0 X 100</t>
  </si>
  <si>
    <t>112318</t>
  </si>
  <si>
    <t>TORNILLO HEXAGONAL METRICO GALV R/F M10 X 1.0 X 20</t>
  </si>
  <si>
    <t>112317</t>
  </si>
  <si>
    <t>TORNILLO HEXAGONAL METRICO GALV R/F M12 X 1,25 X 30</t>
  </si>
  <si>
    <t>112321</t>
  </si>
  <si>
    <t>TORNILLO HEXAGONAL METRICO GALV R/F M12 X 1,25 X 40</t>
  </si>
  <si>
    <t>112322</t>
  </si>
  <si>
    <t>TORNILLO HEXAGONAL METRICO GALV R/F M12 X 1,5 X 30</t>
  </si>
  <si>
    <t>112324</t>
  </si>
  <si>
    <t>TORNILLO HEXAGONAL METRICO GALV R/F M12 X 1,5 X 40</t>
  </si>
  <si>
    <t>112325</t>
  </si>
  <si>
    <t>TORNILLO HEXAGONAL METRICO GALV R/O BICROM 12X1,5X35</t>
  </si>
  <si>
    <t>112323</t>
  </si>
  <si>
    <t>TORNILLO HEXAGONAL METRICO GALV R/O M10 X 100</t>
  </si>
  <si>
    <t>112327</t>
  </si>
  <si>
    <t>TORNILLO HEXAGONAL METRICO GALV R/O M10 X 20</t>
  </si>
  <si>
    <t>112328</t>
  </si>
  <si>
    <t>TORNILLO HEXAGONAL METRICO GALV R/O M10 X 25</t>
  </si>
  <si>
    <t>112330</t>
  </si>
  <si>
    <t>TORNILLO HEXAGONAL METRICO GALV R/O M10 X 30</t>
  </si>
  <si>
    <t>112332</t>
  </si>
  <si>
    <t>TORNILLO HEXAGONAL METRICO GALV R/O M10 X 35</t>
  </si>
  <si>
    <t>112334</t>
  </si>
  <si>
    <t>TORNILLO HEXAGONAL METRICO GALV R/O M10 X 40</t>
  </si>
  <si>
    <t>112336</t>
  </si>
  <si>
    <t>TORNILLO HEXAGONAL METRICO GALV R/O M10 X 45</t>
  </si>
  <si>
    <t>112337</t>
  </si>
  <si>
    <t>TORNILLO HEXAGONAL METRICO GALV R/O M10 X 50 METAL MANIFUL</t>
  </si>
  <si>
    <t>112339</t>
  </si>
  <si>
    <t>TORNILLO HEXAGONAL METRICO GALV R/O M10 X 60</t>
  </si>
  <si>
    <t>112340</t>
  </si>
  <si>
    <t>TORNILLO HEXAGONAL METRICO GALV R/O M10 X 70</t>
  </si>
  <si>
    <t>112341</t>
  </si>
  <si>
    <t>TORNILLO HEXAGONAL METRICO GALV R/O M12 X 30</t>
  </si>
  <si>
    <t>112343</t>
  </si>
  <si>
    <t>TORNILLO HEXAGONAL METRICO GALV R/O M12 X 35</t>
  </si>
  <si>
    <t>112345</t>
  </si>
  <si>
    <t>TORNILLO HEXAGONAL METRICO GALV R/O M12 X 40</t>
  </si>
  <si>
    <t>112346</t>
  </si>
  <si>
    <t>TORNILLO HEXAGONAL METRICO GALV R/O M12 X 45</t>
  </si>
  <si>
    <t>112348</t>
  </si>
  <si>
    <t>TORNILLO HEXAGONAL METRICO GALV R/O M12 X 50</t>
  </si>
  <si>
    <t>112349</t>
  </si>
  <si>
    <t>TORNILLO HEXAGONAL METRICO GALV R/O M5 X 16</t>
  </si>
  <si>
    <t>112352</t>
  </si>
  <si>
    <t>TORNILLO HEXAGONAL METRICO GALV R/O M5 X 20</t>
  </si>
  <si>
    <t>112354</t>
  </si>
  <si>
    <t>TORNILLO HEXAGONAL METRICO GALV R/O M5 X 25</t>
  </si>
  <si>
    <t>112357</t>
  </si>
  <si>
    <t>TORNILLO HEXAGONAL METRICO GALV R/O M5 X 30</t>
  </si>
  <si>
    <t>112358</t>
  </si>
  <si>
    <t>TORNILLO HEXAGONAL METRICO GALV R/O M5 X 35</t>
  </si>
  <si>
    <t>112374</t>
  </si>
  <si>
    <t>TORNILLO HEXAGONAL METRICO GALV R/O M5 X 60</t>
  </si>
  <si>
    <t>112360</t>
  </si>
  <si>
    <t xml:space="preserve">TORNILLO HEXAGONAL METRICO GALV R/O M5 X 70 </t>
  </si>
  <si>
    <t>TORNILLO HEXAGONAL METRICO GALV R/O M6 X 16</t>
  </si>
  <si>
    <t>112363</t>
  </si>
  <si>
    <t>TORNILLO HEXAGONAL METRICO GALV R/O M6 X 20</t>
  </si>
  <si>
    <t>112365</t>
  </si>
  <si>
    <t>TORNILLO HEXAGONAL METRICO GALV R/O M6 X 30</t>
  </si>
  <si>
    <t>112366</t>
  </si>
  <si>
    <t>TORNILLO HEXAGONAL METRICO GALV R/O M6 X 40</t>
  </si>
  <si>
    <t>112371</t>
  </si>
  <si>
    <t>TORNILLO HEXAGONAL METRICO GALV R/O M6 X 50</t>
  </si>
  <si>
    <t>112373</t>
  </si>
  <si>
    <t>TORNILLO HEXAGONAL METRICO GALV R/O M6 X 55</t>
  </si>
  <si>
    <t>112375</t>
  </si>
  <si>
    <t>TORNILLO HEXAGONAL METRICO GALV R/O M6 X 60</t>
  </si>
  <si>
    <t>112377</t>
  </si>
  <si>
    <t>TORNILLO HEXAGONAL METRICO GALV R/O M6 X 70</t>
  </si>
  <si>
    <t>112379</t>
  </si>
  <si>
    <t>TORNILLO HEXAGONAL METRICO GALV R/O M6 X 80</t>
  </si>
  <si>
    <t>112380</t>
  </si>
  <si>
    <t>TORNILLO HEXAGONAL METRICO GALV R/O M7 X 16</t>
  </si>
  <si>
    <t>TORNILLO HEXAGONAL METRICO GALV R/O M8 X 100</t>
  </si>
  <si>
    <t>112103</t>
  </si>
  <si>
    <t>TORNILLO HEXAGONAL METRICO GALV R/O M8 X 16</t>
  </si>
  <si>
    <t>112382</t>
  </si>
  <si>
    <t>TORNILLO HEXAGONAL METRICO GALV R/O M8 X 20</t>
  </si>
  <si>
    <t>112384</t>
  </si>
  <si>
    <t>TORNILLO HEXAGONAL METRICO GALV R/O M8 X 30</t>
  </si>
  <si>
    <t>112387</t>
  </si>
  <si>
    <t>TORNILLO HEXAGONAL METRICO GALV R/O M8 X 35</t>
  </si>
  <si>
    <t>112390</t>
  </si>
  <si>
    <t>TORNILLO HEXAGONAL METRICO GALV R/O M8 X 45</t>
  </si>
  <si>
    <t>112189</t>
  </si>
  <si>
    <t>TORNILLO HEXAGONAL METRICO GALV R/O M8 X 50</t>
  </si>
  <si>
    <t>112393</t>
  </si>
  <si>
    <t>TORNILLO HEXAGONAL METRICO GALV R/O M8 X 55</t>
  </si>
  <si>
    <t>112395</t>
  </si>
  <si>
    <t>TORNILLO HEXAGONAL METRICO GALV R/O M8 X 60</t>
  </si>
  <si>
    <t>112397</t>
  </si>
  <si>
    <t>TORNILLO HEXAGONAL METRICO GALV R/O M8 X 65</t>
  </si>
  <si>
    <t>112399</t>
  </si>
  <si>
    <t>TORNILLO HEXAGONAL METRICO GALV R/O M8 X 80</t>
  </si>
  <si>
    <t>112400</t>
  </si>
  <si>
    <t>112058</t>
  </si>
  <si>
    <t>112053</t>
  </si>
  <si>
    <t>TORNILLO HUECO 18 X 1,5MM</t>
  </si>
  <si>
    <t>TORNILLO MANIFULL ESCAPE OM449</t>
  </si>
  <si>
    <t>112429</t>
  </si>
  <si>
    <t>TORNILLO METAL CAB/PLANA PHILL M10 X 1.1/2</t>
  </si>
  <si>
    <t>112060</t>
  </si>
  <si>
    <t>TORNILLO METAL CAB-AVELLANADA 10 X 1.1/2</t>
  </si>
  <si>
    <t>112437</t>
  </si>
  <si>
    <t>TORNILLO METAL CAB-AVELLANADA 14 X 1.1/2</t>
  </si>
  <si>
    <t>112411</t>
  </si>
  <si>
    <t>TORNILLO METAL CAB-CIL 10 X 1</t>
  </si>
  <si>
    <t>112404</t>
  </si>
  <si>
    <t>TORNILLO METAL CAB-CIL 10 X 1,1/2</t>
  </si>
  <si>
    <t>112408</t>
  </si>
  <si>
    <t>TORNILLO METAL CAB-CIL 10 X 1,1/4</t>
  </si>
  <si>
    <t>112406</t>
  </si>
  <si>
    <t>TORNILLO METAL CAB-CIL 10 X 1/2</t>
  </si>
  <si>
    <t>112409</t>
  </si>
  <si>
    <t>TORNILLO METAL CAB-CIL 10 X 2</t>
  </si>
  <si>
    <t>112412</t>
  </si>
  <si>
    <t>TORNILLO METAL CAB-CIL 10 X 2.1/2</t>
  </si>
  <si>
    <t>112413</t>
  </si>
  <si>
    <t>TORNILLO METAL CAB-CIL 10 X 3</t>
  </si>
  <si>
    <t>112415</t>
  </si>
  <si>
    <t>TORNILLO METAL CAB-CIL 10 X 3/4</t>
  </si>
  <si>
    <t>112418</t>
  </si>
  <si>
    <t>TORNILLO METAL CAB-CIL 12 X 1</t>
  </si>
  <si>
    <t>112419</t>
  </si>
  <si>
    <t>TORNILLO METAL CAB-CIL 12 X 1,1/2</t>
  </si>
  <si>
    <t>112420</t>
  </si>
  <si>
    <t>TORNILLO METAL CAB-CIL 12 X 1.1/4</t>
  </si>
  <si>
    <t>112421</t>
  </si>
  <si>
    <t>TORNILLO METAL CAB-CIL 12 X 1/2</t>
  </si>
  <si>
    <t>TORNILLO METAL CAB-CIL 12 X 2</t>
  </si>
  <si>
    <t>112422</t>
  </si>
  <si>
    <t>TORNILLO METAL CAB-CIL 12 X 2,1/2</t>
  </si>
  <si>
    <t>112425</t>
  </si>
  <si>
    <t>TORNILLO METAL CAB-CIL 12 X 3</t>
  </si>
  <si>
    <t>112426</t>
  </si>
  <si>
    <t>TORNILLO METAL CAB-CIL 12 X 3/4</t>
  </si>
  <si>
    <t>112427</t>
  </si>
  <si>
    <t>TORNILLO METAL CAB-CIL 14 X 1</t>
  </si>
  <si>
    <t>112428</t>
  </si>
  <si>
    <t>TORNILLO METAL CAB-CIL 14 X 1,1/2</t>
  </si>
  <si>
    <t>112430</t>
  </si>
  <si>
    <t>TORNILLO METAL CAB-CIL 14 X 1,1/4</t>
  </si>
  <si>
    <t>112431</t>
  </si>
  <si>
    <t>TORNILLO METAL CAB-CIL 14 X 2</t>
  </si>
  <si>
    <t>112433</t>
  </si>
  <si>
    <t>TORNILLO METAL CAB-CIL 14 X 2.1/2</t>
  </si>
  <si>
    <t>112220</t>
  </si>
  <si>
    <t>TORNILLO METAL CAB-CIL 14 X 3/4</t>
  </si>
  <si>
    <t>112435</t>
  </si>
  <si>
    <t>TORNILLO METAL CAB-CIL 6 X 1</t>
  </si>
  <si>
    <t>112436</t>
  </si>
  <si>
    <t>TORNILLO METAL CAB-CIL 6 X 1,1/2</t>
  </si>
  <si>
    <t>112438</t>
  </si>
  <si>
    <t>TORNILLO METAL CAB-CIL 6 X 1.1/4</t>
  </si>
  <si>
    <t>112439</t>
  </si>
  <si>
    <t>TORNILLO METAL CAB-CIL 6 X 1/2</t>
  </si>
  <si>
    <t>112441</t>
  </si>
  <si>
    <t>TORNILLO METAL CAB-CIL 6 X 2</t>
  </si>
  <si>
    <t>112444</t>
  </si>
  <si>
    <t>TORNILLO METAL CAB-CIL 6 X 3/4</t>
  </si>
  <si>
    <t>112445</t>
  </si>
  <si>
    <t>TORNILLO METAL CAB-CIL 7 X 1</t>
  </si>
  <si>
    <t>112446</t>
  </si>
  <si>
    <t>TORNILLO METAL CAB-CIL 7 X 1,1/2</t>
  </si>
  <si>
    <t>112447</t>
  </si>
  <si>
    <t>TORNILLO METAL CAB-CIL 7 X 1/2</t>
  </si>
  <si>
    <t>112451</t>
  </si>
  <si>
    <t>TORNILLO METAL CAB-CIL 7 X 3/4</t>
  </si>
  <si>
    <t>112453</t>
  </si>
  <si>
    <t>TORNILLO METAL CAB-CIL 8 X 1</t>
  </si>
  <si>
    <t>112455</t>
  </si>
  <si>
    <t>TORNILLO METAL CAB-CIL 8 X 1.1/2</t>
  </si>
  <si>
    <t>112456</t>
  </si>
  <si>
    <t>TORNILLO METAL CAB-CIL 8 X 1.1/4</t>
  </si>
  <si>
    <t>112457</t>
  </si>
  <si>
    <t>TORNILLO METAL CAB-CIL 8 X 1/2</t>
  </si>
  <si>
    <t>112459</t>
  </si>
  <si>
    <t>TORNILLO METAL CAB-CIL 8 X 2</t>
  </si>
  <si>
    <t>112460</t>
  </si>
  <si>
    <t>TORNILLO METAL CAB-CIL 8 X 2,1/2</t>
  </si>
  <si>
    <t>112462</t>
  </si>
  <si>
    <t>TORNILLO METAL CAB-CIL 8 X 3/4</t>
  </si>
  <si>
    <t>112464</t>
  </si>
  <si>
    <t>TORNILLO METAL PUNTA BROCA 10 X 1"</t>
  </si>
  <si>
    <t>112465</t>
  </si>
  <si>
    <t>TORNILLO OJO ABIERTO 1.1/2 X 17MM</t>
  </si>
  <si>
    <t>112467</t>
  </si>
  <si>
    <t>TORNILLO OJO ABIERTO 1.1/4 X 14MM</t>
  </si>
  <si>
    <t>112469</t>
  </si>
  <si>
    <t>TORNILLO OJO ABIERTO 1/2</t>
  </si>
  <si>
    <t>112471</t>
  </si>
  <si>
    <t>TORNILLO OJO ABIERTO 2"</t>
  </si>
  <si>
    <t>112472</t>
  </si>
  <si>
    <t>TORNILLO OJO ABIERTO 3/4 X 11MM</t>
  </si>
  <si>
    <t>112470</t>
  </si>
  <si>
    <t>TORNILLO OJO ABIERTO 5/8 X 10MM</t>
  </si>
  <si>
    <t>TORNILLO OJO ABIERTO C/SPANDER METALICO ANCLAJE M6 X 50</t>
  </si>
  <si>
    <t>112042</t>
  </si>
  <si>
    <t>TORNILLO OJO ABIERTO C/SPANDER METALICO ANCLAJE M8 X 65</t>
  </si>
  <si>
    <t>112059</t>
  </si>
  <si>
    <t>TORNILLO OJO CERRADO 08</t>
  </si>
  <si>
    <t>112474</t>
  </si>
  <si>
    <t>TORNILLO OJO CERRADO 10</t>
  </si>
  <si>
    <t>112475</t>
  </si>
  <si>
    <t>TORNILLO OJO CERRADO 12</t>
  </si>
  <si>
    <t>112476</t>
  </si>
  <si>
    <t>TORNILLO OJO CERRADO 14</t>
  </si>
  <si>
    <t>112477</t>
  </si>
  <si>
    <t>TORNILLO OJO CERRADO 16</t>
  </si>
  <si>
    <t>112478</t>
  </si>
  <si>
    <t>TORNILLO OJO CERRADO C/SPANDER METALICO ANCLAJE M8 X 65</t>
  </si>
  <si>
    <t>112045</t>
  </si>
  <si>
    <t>112480</t>
  </si>
  <si>
    <t>TORNILLO PARA MARIPOSA LLAVE DE CHORRO</t>
  </si>
  <si>
    <t>TORNILLO PARA TECHO P/BROCA 1/4 X 1</t>
  </si>
  <si>
    <t>112482</t>
  </si>
  <si>
    <t>CINTA PARA CIERRE VELCRO DE 2" X METRO 4.5MTRS NEGRO</t>
  </si>
  <si>
    <t>TORNILLO PARA TECHO P/BROCA 1/4 X 1.1/2</t>
  </si>
  <si>
    <t>112483</t>
  </si>
  <si>
    <t>TORNILLO PARA TECHO P/BROCA 1/4 X 2</t>
  </si>
  <si>
    <t>112484</t>
  </si>
  <si>
    <t>TORNILLO PARA TECHO P/BROCA 1/4 X 2.1/2</t>
  </si>
  <si>
    <t>112486</t>
  </si>
  <si>
    <t>TORNILLO PARA TECHO P/BROCA 1/4 X 3</t>
  </si>
  <si>
    <t>112487</t>
  </si>
  <si>
    <t>TORNILLO PARA TECHO P/BROCA 1/4 X 3/4</t>
  </si>
  <si>
    <t>112488</t>
  </si>
  <si>
    <t>TORNILLO PARA TECHO P/BROCA 1/4 X 4</t>
  </si>
  <si>
    <t>112489</t>
  </si>
  <si>
    <t>TORNILLO PARA TECHO PUNTA FINA 1/4 X 1</t>
  </si>
  <si>
    <t>112490</t>
  </si>
  <si>
    <t>TORNILLO PARA TECHO PUNTA FINA 1/4 X 1.1/2</t>
  </si>
  <si>
    <t>112491</t>
  </si>
  <si>
    <t>TORNILLO PARA TECHO PUNTA FINA 1/4 X 2</t>
  </si>
  <si>
    <t>112492</t>
  </si>
  <si>
    <t>TORNILLO PARA TECHO PUNTA FINA 1/4 X 2,1/2</t>
  </si>
  <si>
    <t>112494</t>
  </si>
  <si>
    <t>TORNILLO PARA TECHO PUNTA FINA 1/4 X 3</t>
  </si>
  <si>
    <t>112495</t>
  </si>
  <si>
    <t>TORNILLO TIRAFONDO 1/4 X 1</t>
  </si>
  <si>
    <t>112496</t>
  </si>
  <si>
    <t>TORNILLO TIRAFONDO 1/4 X 1.1/2</t>
  </si>
  <si>
    <t>112497</t>
  </si>
  <si>
    <t>TORNILLO TIRAFONDO 1/4 X 2</t>
  </si>
  <si>
    <t>112498</t>
  </si>
  <si>
    <t>TORNILLO TIRAFONDO 1/4 X 2,1/2</t>
  </si>
  <si>
    <t>112499</t>
  </si>
  <si>
    <t>TORNILLO TIRAFONDO 1/4 X 3</t>
  </si>
  <si>
    <t>112500</t>
  </si>
  <si>
    <t>TORNILLO TIRAFONDO 1/4 X 3.1/2</t>
  </si>
  <si>
    <t>112501</t>
  </si>
  <si>
    <t>TORNILLO TIRAFONDO 1/4 X 4</t>
  </si>
  <si>
    <t>112502</t>
  </si>
  <si>
    <t>TORNILLO TIRAFONDO 3/8 X 1</t>
  </si>
  <si>
    <t>112503</t>
  </si>
  <si>
    <t>TORNILLO TIRAFONDO 3/8 X 1.1/2</t>
  </si>
  <si>
    <t>112504</t>
  </si>
  <si>
    <t>TORNILLO TIRAFONDO 3/8 X 2</t>
  </si>
  <si>
    <t>TORNILLO TIRAFONDO 3/8 X 2.1/2</t>
  </si>
  <si>
    <t>112506</t>
  </si>
  <si>
    <t>TORNILLO TIRAFONDO 3/8 X 3</t>
  </si>
  <si>
    <t>TORNILLO TIRAFONDO 3/8 X 3.1/2</t>
  </si>
  <si>
    <t>112508</t>
  </si>
  <si>
    <t>TORNILLO TIRAFONDO 3/8 X 4</t>
  </si>
  <si>
    <t>TORNILLO TIRAFONDO 5/16 X 1</t>
  </si>
  <si>
    <t>112510</t>
  </si>
  <si>
    <t>TORNILLO TIRAFONDO 5/16 X 1,1/2</t>
  </si>
  <si>
    <t>112511</t>
  </si>
  <si>
    <t>TORNILLO TIRAFONDO 5/16 X 2</t>
  </si>
  <si>
    <t>112512</t>
  </si>
  <si>
    <t>TORNILLO TIRAFONDO 5/16 X 2,1/2</t>
  </si>
  <si>
    <t>112513</t>
  </si>
  <si>
    <t>TORNILLO TIRAFONDO 5/16 X 3</t>
  </si>
  <si>
    <t>112515</t>
  </si>
  <si>
    <t>TORNILLO TORCON CABEZA HEXAGONAL AZUL 10 X 1,1/4</t>
  </si>
  <si>
    <t>112522</t>
  </si>
  <si>
    <t>TORNILLO TORCON CABEZA HEXAGONAL AZUL 10 X 1,3/4</t>
  </si>
  <si>
    <t>112523</t>
  </si>
  <si>
    <t>TORNILLO TORCON CABEZA HEXAGONAL AZUL 10 X 2,1/4</t>
  </si>
  <si>
    <t>112524</t>
  </si>
  <si>
    <t>TORNILLO TORCON CABEZA HEXAGONAL AZUL 10 X 2,3/4</t>
  </si>
  <si>
    <t>112525</t>
  </si>
  <si>
    <t>TORNILLO TORCON CABEZA HEXAGONAL AZUL 14 X 1,1/4</t>
  </si>
  <si>
    <t>112517</t>
  </si>
  <si>
    <t>TORNILLO TORCON CABEZA HEXAGONAL AZUL 14 X 1,3/4</t>
  </si>
  <si>
    <t>112518</t>
  </si>
  <si>
    <t>TORNILLO TORCON CABEZA HEXAGONAL AZUL 14 X 2,1/4</t>
  </si>
  <si>
    <t>112519</t>
  </si>
  <si>
    <t>TORNILLO TORCON CABEZA HEXAGONAL AZUL 14 X 2,3/4</t>
  </si>
  <si>
    <t>112520</t>
  </si>
  <si>
    <t>TORNILLO TORCON CABEZA HEXAGONAL AZUL 14 X 3,1/4</t>
  </si>
  <si>
    <t>112521</t>
  </si>
  <si>
    <t>TORNILLO TORCON CABEZA PLANA AZUL 1/4 X 2,1/4</t>
  </si>
  <si>
    <t>112528</t>
  </si>
  <si>
    <t>TORNILLO TORCON CABEZA PLANA AZUL 1/4 X 2,3/4</t>
  </si>
  <si>
    <t>112529</t>
  </si>
  <si>
    <t>TORNILLO TORCON CABEZA PLANA AZUL 1/4 X 3,1/4</t>
  </si>
  <si>
    <t>112530</t>
  </si>
  <si>
    <t>TORNILLO TORCON CABEZA PLANA AZUL 1/4 X 3,3/4</t>
  </si>
  <si>
    <t>112531</t>
  </si>
  <si>
    <t>TORNILLO TORCON CABEZA PLANA AZUL 10 X 1,3/4</t>
  </si>
  <si>
    <t>112535</t>
  </si>
  <si>
    <t>TORNILLO TORCON CABEZA PLANA AZUL 10 X 1.1/4</t>
  </si>
  <si>
    <t>112532</t>
  </si>
  <si>
    <t>TORNILLO TORCON CABEZA PLANA AZUL 10 X 2,3/4</t>
  </si>
  <si>
    <t>112536</t>
  </si>
  <si>
    <t>TORNILLO TORCON CABEZA PLANA AZUL 10 X 2.1/4</t>
  </si>
  <si>
    <t>112407</t>
  </si>
  <si>
    <t>TORNILLO TORCON CABEZA PLANA AZUL 10 X 3,1/4</t>
  </si>
  <si>
    <t>112537</t>
  </si>
  <si>
    <t>TORNILLO TORCON CABEZA PLANA AZUL 10 X 3,3/4</t>
  </si>
  <si>
    <t>112538</t>
  </si>
  <si>
    <t>TORNILLO TORFIX MADERA CABEZA PLANA 10 X 1</t>
  </si>
  <si>
    <t>112539</t>
  </si>
  <si>
    <t>TORNILLO TORFIX MADERA CABEZA PLANA 10 X 1,3/4</t>
  </si>
  <si>
    <t>112542</t>
  </si>
  <si>
    <t>TORNILLO TORFIX MADERA CABEZA PLANA 10 X 1.1/2</t>
  </si>
  <si>
    <t>112540</t>
  </si>
  <si>
    <t>TORNILLO TORFIX MADERA CABEZA PLANA 10 X 1.1/4</t>
  </si>
  <si>
    <t>112543</t>
  </si>
  <si>
    <t>TORNILLO TORFIX MADERA CABEZA PLANA 10 X 2</t>
  </si>
  <si>
    <t>112544</t>
  </si>
  <si>
    <t>TORNILLO TORFIX MADERA CABEZA PLANA 10 X 3</t>
  </si>
  <si>
    <t>112548</t>
  </si>
  <si>
    <t>TORNILLO TORFIX MADERA CABEZA PLANA 10 X 3/4</t>
  </si>
  <si>
    <t>112549</t>
  </si>
  <si>
    <t>TORNILLO TORFIX MADERA CABEZA PLANA 12 X 1</t>
  </si>
  <si>
    <t>112551</t>
  </si>
  <si>
    <t>TORNILLO TORFIX MADERA CABEZA PLANA 12 X 1,1/2</t>
  </si>
  <si>
    <t>112553</t>
  </si>
  <si>
    <t>TORNILLO TORFIX MADERA CABEZA PLANA 12 X 2</t>
  </si>
  <si>
    <t>112554</t>
  </si>
  <si>
    <t>TORNILLO TORFIX MADERA CABEZA PLANA 12 X 2.1/2</t>
  </si>
  <si>
    <t>112555</t>
  </si>
  <si>
    <t>TORNILLO TORFIX MADERA CABEZA PLANA 12 X 3</t>
  </si>
  <si>
    <t>112556</t>
  </si>
  <si>
    <t>TORNILLO TORFIX MADERA CABEZA PLANA 12 X 3/4</t>
  </si>
  <si>
    <t>112049</t>
  </si>
  <si>
    <t>TORNILLO TORFIX MADERA CABEZA PLANA 14 X 1.1/4</t>
  </si>
  <si>
    <t>112046</t>
  </si>
  <si>
    <t>TORNILLO TORFIX MADERA CABEZA PLANA 4 X 1/2</t>
  </si>
  <si>
    <t>112559</t>
  </si>
  <si>
    <t>TORNILLO TORFIX MADERA CABEZA PLANA 5 X 1</t>
  </si>
  <si>
    <t>112560</t>
  </si>
  <si>
    <t>TORNILLO TORFIX MADERA CABEZA PLANA 5 X 3/4</t>
  </si>
  <si>
    <t>112562</t>
  </si>
  <si>
    <t>TORNILLO TORFIX MADERA CABEZA PLANA 6 X 1</t>
  </si>
  <si>
    <t>112564</t>
  </si>
  <si>
    <t>TORNILLO TORFIX MADERA CABEZA PLANA 6 X 1.1/4</t>
  </si>
  <si>
    <t>112567</t>
  </si>
  <si>
    <t>TORNILLO TORFIX MADERA CABEZA PLANA 6 X 1/2</t>
  </si>
  <si>
    <t>112568</t>
  </si>
  <si>
    <t>TORNILLO TORFIX MADERA CABEZA PLANA 6 X 2</t>
  </si>
  <si>
    <t>112569</t>
  </si>
  <si>
    <t>TORNILLO TORFIX MADERA CABEZA PLANA 6 X 3/4</t>
  </si>
  <si>
    <t>112570</t>
  </si>
  <si>
    <t>TORNILLO TORFIX MADERA CABEZA PLANA 7 X 1</t>
  </si>
  <si>
    <t>112573</t>
  </si>
  <si>
    <t>TORNILLO TORFIX MADERA CABEZA PLANA 7 X 1.1/2</t>
  </si>
  <si>
    <t>TORNILLO TORFIX MADERA CABEZA PLANA 7 X 1.1/4</t>
  </si>
  <si>
    <t>112226</t>
  </si>
  <si>
    <t>TORNILLO TORFIX MADERA CABEZA PLANA 8 X 1</t>
  </si>
  <si>
    <t>112576</t>
  </si>
  <si>
    <t>TORNILLO TORFIX MADERA CABEZA PLANA 8 X 1.1/4</t>
  </si>
  <si>
    <t>112580</t>
  </si>
  <si>
    <t>TORNILLO TORFIX MADERA CABEZA PLANA 8 X 1/2</t>
  </si>
  <si>
    <t>112581</t>
  </si>
  <si>
    <t>TORNILLO TORFIX MADERA CABEZA PLANA 8 X 2</t>
  </si>
  <si>
    <t>112582</t>
  </si>
  <si>
    <t>TORNILLO TORFIX MADERA CABEZA PLANA 8 X 3/4</t>
  </si>
  <si>
    <t>112584</t>
  </si>
  <si>
    <t>TRABADOR DE ROSCAS 242-00 AZUL 6ML IDH 48722</t>
  </si>
  <si>
    <t>TRABADOR DE ROSCAS 242-31 AZUL 50ML IDH 135355</t>
  </si>
  <si>
    <t>TRABADOR DE ROSCAS 271-21 ROJO 10ML</t>
  </si>
  <si>
    <t>TRABADOR DE ROSCAS ROJO 271-31 2708 50ML LOCTITE</t>
  </si>
  <si>
    <t>TRABADOR DE ROSCAS ROJO 271-31 2708 6ML LOCTITE</t>
  </si>
  <si>
    <t>TRABADOR DE ROSCAS VERDE 29031 50ML LOCTITE</t>
  </si>
  <si>
    <t>TRACK 1.5/8 X 10FT STEEL TECH</t>
  </si>
  <si>
    <t>118006</t>
  </si>
  <si>
    <t>TRACK 2.1/2 X 10FT STEEL TECH</t>
  </si>
  <si>
    <t>118026</t>
  </si>
  <si>
    <t>TRACK 3 X 10FT STEEL TECH</t>
  </si>
  <si>
    <t>118027</t>
  </si>
  <si>
    <t>TRACK 4 X 10FT STEEL TECH</t>
  </si>
  <si>
    <t>118029</t>
  </si>
  <si>
    <t>TRIANGULO DE SEGURIDAD</t>
  </si>
  <si>
    <t>117040</t>
  </si>
  <si>
    <t>TRIFULCADOR C/PATILLA 400</t>
  </si>
  <si>
    <t>109375</t>
  </si>
  <si>
    <t>TRIFULCADOR SIN PATILLA Nº1186</t>
  </si>
  <si>
    <t>109378</t>
  </si>
  <si>
    <t>TUBO ABASTO ACERO FLEXIBLE 1/2 X 1/2 X 50CM</t>
  </si>
  <si>
    <t>106097</t>
  </si>
  <si>
    <t>106092</t>
  </si>
  <si>
    <t>TUBO ABASTO ACERO FLEXIBLE 3/8 X 1/4 X 50CM</t>
  </si>
  <si>
    <t>106110</t>
  </si>
  <si>
    <t xml:space="preserve">TUBO ABASTO ACERO FLEXIBLE 7/8 X 1/2 X 55CM </t>
  </si>
  <si>
    <t>106096</t>
  </si>
  <si>
    <t>TUBO ABASTO ACERO FLEXIBLE 7/8 X 3/8 X 40CM</t>
  </si>
  <si>
    <t>106111</t>
  </si>
  <si>
    <t>106093</t>
  </si>
  <si>
    <t>TUBO ABASTO ACERO FLEXIBLE P/CALIENTE 1/2 X 1/2 X 60CM</t>
  </si>
  <si>
    <t>106100</t>
  </si>
  <si>
    <t>106088</t>
  </si>
  <si>
    <t>TUBO ABASTO ACERO FLEXIBLE T/PLASTICA 7/8 X 1/2 X 40CM</t>
  </si>
  <si>
    <t>106095</t>
  </si>
  <si>
    <t>TUBO ABASTO ACERO FLEXIBLE T/PLASTICA 7/8 X 3/8 X 50CM</t>
  </si>
  <si>
    <t>106099</t>
  </si>
  <si>
    <t>TUBO ABASTO DOBLE TIPO YEE 1/2 X 1/2 X 3/8</t>
  </si>
  <si>
    <t>106102</t>
  </si>
  <si>
    <t>TUBO ABASTO DOBLE TIPO YEE MIBER 1/2X1/2X1/2</t>
  </si>
  <si>
    <t>106105</t>
  </si>
  <si>
    <t>TUBO ABASTO FLEXIBLE 1/2 X 1/2 X 100CM</t>
  </si>
  <si>
    <t>106089</t>
  </si>
  <si>
    <t>TUBO ABASTO POLIACERO 1/2 X 1/2 X 55CM</t>
  </si>
  <si>
    <t>106098</t>
  </si>
  <si>
    <t>TUBO ACERADO 12MM X PIEZA</t>
  </si>
  <si>
    <t>TUBO ACERADO 15MM X PIEZA</t>
  </si>
  <si>
    <t>TUBO BAJANTE PVC RECTANGULAR BLANCO 3" X 3MTRS</t>
  </si>
  <si>
    <t>107362</t>
  </si>
  <si>
    <t>TUBO BAJANTE PVC REDONDO BLANCO 3" X 3MTRS</t>
  </si>
  <si>
    <t>107950</t>
  </si>
  <si>
    <t>TUBO BIEX C/FORRO P/EXTERIOR EN 1.1/4"</t>
  </si>
  <si>
    <t>109473</t>
  </si>
  <si>
    <t xml:space="preserve">TUBO BIEX METALICO 3/4 SIN FORRO </t>
  </si>
  <si>
    <t>109852</t>
  </si>
  <si>
    <t>TUBO BIEX METALICO C/FORRO 1" X METRO</t>
  </si>
  <si>
    <t>109603</t>
  </si>
  <si>
    <t>TUBO BIEX METALICO C/FORRO 3/4 X METRO</t>
  </si>
  <si>
    <t>109602</t>
  </si>
  <si>
    <t>TUBO BIEX S/FORRO METALICO DE 1/2 X METRO</t>
  </si>
  <si>
    <t>109379</t>
  </si>
  <si>
    <t>TUBO COBRE FLEXIBLE 3/4 X METRO</t>
  </si>
  <si>
    <t>304007</t>
  </si>
  <si>
    <t>TUBO CONDUIT P/ELECTRICIDAD 1 X 3MTRS TIPO A</t>
  </si>
  <si>
    <t>109381</t>
  </si>
  <si>
    <t>TUBO CONDUIT P/ELECTRICIDAD 1,1/4 X 3MTS TIPO A</t>
  </si>
  <si>
    <t>109385</t>
  </si>
  <si>
    <t>TUBO CONDUIT P/ELECTRICIDAD 1/2 X 3MTRS TIPO A</t>
  </si>
  <si>
    <t>109383</t>
  </si>
  <si>
    <t>TUBO CONDUIT P/ELECTRICIDAD 3/4 X 3MTRS TIPO A</t>
  </si>
  <si>
    <t>109384</t>
  </si>
  <si>
    <t>TUBO CONDUIT PVC 1 X 3MTRS NACIONAL</t>
  </si>
  <si>
    <t>109386</t>
  </si>
  <si>
    <t>TUBO CONDUIT PVC 1,1/2 X 3MTRS NACIONAL</t>
  </si>
  <si>
    <t>109380</t>
  </si>
  <si>
    <t>TUBO CONDUIT PVC 1,1/4 X 3MTRS NACIONAL</t>
  </si>
  <si>
    <t>109387</t>
  </si>
  <si>
    <t>TUBO CONDUIT PVC 1/2 X 3MTRS NACIONAL</t>
  </si>
  <si>
    <t>109388</t>
  </si>
  <si>
    <t>TUBO CONDUIT PVC 3/4 X 3MTRS NACIONAL</t>
  </si>
  <si>
    <t>109389</t>
  </si>
  <si>
    <t>TUBO CPVC PLASTICO P/AGUA CALIENTE 1/2</t>
  </si>
  <si>
    <t>107160</t>
  </si>
  <si>
    <t>TUBO DE ALUMINIO 1" X MTS</t>
  </si>
  <si>
    <t>136002</t>
  </si>
  <si>
    <t>TUBO DE ALUMINIO 1/2 X MTS</t>
  </si>
  <si>
    <t>136003</t>
  </si>
  <si>
    <t>TUBO DE ALUMINIO 3/4 X MTS</t>
  </si>
  <si>
    <t>136004</t>
  </si>
  <si>
    <t>TUBO DE ALUMINIO 3/8 X METRO</t>
  </si>
  <si>
    <t>136005</t>
  </si>
  <si>
    <t>TUBO DE ALUMINIO 5/8 X MTS</t>
  </si>
  <si>
    <t>136006</t>
  </si>
  <si>
    <t>TUBO DE COBRE FLEXIBLE 1/4 POR METRO</t>
  </si>
  <si>
    <t>304002</t>
  </si>
  <si>
    <t>TUBO DE COBRE FLEXIBLE 3/16 POR METRO</t>
  </si>
  <si>
    <t>304003</t>
  </si>
  <si>
    <t>TUBO DE COBRE FLEXIBLE 3/8 POR METRO</t>
  </si>
  <si>
    <t>304004</t>
  </si>
  <si>
    <t>TUBO DE COBRE FLEXIBLE 5/16 POR METRO</t>
  </si>
  <si>
    <t>304005</t>
  </si>
  <si>
    <t>TUBO DE COBRE FLEXIBLE 5/8 POR METRO</t>
  </si>
  <si>
    <t>304006</t>
  </si>
  <si>
    <t>TUBO EMT METALICO CODIGO UL 1" X25MM</t>
  </si>
  <si>
    <t>109397</t>
  </si>
  <si>
    <t>TUBO EMT METALICO CODIGO UL 1.1/2" X 38MM</t>
  </si>
  <si>
    <t>109391</t>
  </si>
  <si>
    <t>TUBO EMT METALICO CODIGO UL 1.1/4" X25MM</t>
  </si>
  <si>
    <t>109392</t>
  </si>
  <si>
    <t>TUBO EMT METALICO CODIGO UL 1/2</t>
  </si>
  <si>
    <t>109394</t>
  </si>
  <si>
    <t xml:space="preserve">TUBO FLUORECENTE LED 6500K F017 </t>
  </si>
  <si>
    <t>125045</t>
  </si>
  <si>
    <t>TUBO FLUORESCENTE F017 T8 4100K</t>
  </si>
  <si>
    <t>125075</t>
  </si>
  <si>
    <t>TUBO FLUORESCENTE F10T8 LUZ DIA **EXENTO**</t>
  </si>
  <si>
    <t>125067</t>
  </si>
  <si>
    <t>TUBO FLUORESCENTE F20 T12 LUZ DIA **EXENTO**</t>
  </si>
  <si>
    <t>125069</t>
  </si>
  <si>
    <t>TUBO FLUORESCENTE F40 T12 LUZ DIA </t>
  </si>
  <si>
    <t>125071</t>
  </si>
  <si>
    <t>TUBO FLUORESCENTE F6T5 LUZ NEGRA P/LAMPARA DETECTORA</t>
  </si>
  <si>
    <t>125076</t>
  </si>
  <si>
    <t>TUBO FLUORESCENTE F96 T8 850K LUZ DIA</t>
  </si>
  <si>
    <t>125073</t>
  </si>
  <si>
    <t xml:space="preserve">TUBO FLUORESCENTE LED STT8 18W 6.5K 12KH </t>
  </si>
  <si>
    <t>125078</t>
  </si>
  <si>
    <t>TUBO INDUSTRIAL CUADRADO 25 X 25 X 1,50MM X 6MTRS</t>
  </si>
  <si>
    <t>TUBO INDUSTRIAL CUADRADO 31 X 31 X 1.50MM X 6MTRS</t>
  </si>
  <si>
    <t>136008</t>
  </si>
  <si>
    <t>TUBO INDUSTRIAL CUADRADO 38 X 38 X 1.50MM X 6MTRS</t>
  </si>
  <si>
    <t>TUBO INOX 009.52MM SCH 40 AISI 304 3/8</t>
  </si>
  <si>
    <t>TUBO PARA FRENOS 3/16 X 30</t>
  </si>
  <si>
    <t>TUBO PARA FRENOS 3/16 X 40</t>
  </si>
  <si>
    <t>TUBO PARA FRENOS 3/16 X 51</t>
  </si>
  <si>
    <t>107165</t>
  </si>
  <si>
    <t>TUBO PVC DE 1" SANITARIO X METRO</t>
  </si>
  <si>
    <t>107176</t>
  </si>
  <si>
    <t>TUBO PVC DE 1.1/4" BLANCO X METRO SCH-26 PARED GRUESA</t>
  </si>
  <si>
    <t>107103</t>
  </si>
  <si>
    <t>TUBO PVC DE 1/2 X METRO PARED DELGADA BLANCO</t>
  </si>
  <si>
    <t>107178</t>
  </si>
  <si>
    <t>TUBO PVC DE 1/2 X METRO PARED GRUESA BLANCO</t>
  </si>
  <si>
    <t>107180</t>
  </si>
  <si>
    <t>TUBO PVC DE 2" BLANCO X METRO SCH-17 PARED GRUESA</t>
  </si>
  <si>
    <t>107166</t>
  </si>
  <si>
    <t>TUBO PVC DE 2" SANITARIO X METRO</t>
  </si>
  <si>
    <t>107182</t>
  </si>
  <si>
    <t>TUBO PVC DE 3" SANITARIO X METRO</t>
  </si>
  <si>
    <t>107183</t>
  </si>
  <si>
    <t>TUBO PVC DE 3/4 PRESION PARED GRUESA</t>
  </si>
  <si>
    <t>107168</t>
  </si>
  <si>
    <t>TUBO PVC DE 3/4 SANITARIO X METRO</t>
  </si>
  <si>
    <t>107185</t>
  </si>
  <si>
    <t>TUBO PVC DE 4" SANITARIO X METRO</t>
  </si>
  <si>
    <t>107186</t>
  </si>
  <si>
    <t>TUERCA CIEGA GALV 3/8</t>
  </si>
  <si>
    <t>TUERCA CORTA 61 X 1/2</t>
  </si>
  <si>
    <t>TUERCA CORTA 61 X 5/8</t>
  </si>
  <si>
    <t>TUERCA HEXAGONAL 3/8</t>
  </si>
  <si>
    <t>TUERCA HEXAGONAL GR5 R/F 1/2</t>
  </si>
  <si>
    <t>112631</t>
  </si>
  <si>
    <t>TUERCA HEXAGONAL GR5 R/F 3/8</t>
  </si>
  <si>
    <t>TUERCA HEXAGONAL GR5 R/F 5/8</t>
  </si>
  <si>
    <t>TUERCA HEXAGONAL GR5 R/F 7/16</t>
  </si>
  <si>
    <t>112154</t>
  </si>
  <si>
    <t>TUERCA HEXAGONAL GR5 R/F 9/16</t>
  </si>
  <si>
    <t>112251</t>
  </si>
  <si>
    <t>TUERCA HEXAGONAL GR5 R/O 1/2</t>
  </si>
  <si>
    <t>112593</t>
  </si>
  <si>
    <t>TUERCA HEXAGONAL GR5 R/O 1/2 (INCLUIDA)</t>
  </si>
  <si>
    <t>112594</t>
  </si>
  <si>
    <t>TUERCA HEXAGONAL GR5 R/O 1/4</t>
  </si>
  <si>
    <t>112595</t>
  </si>
  <si>
    <t>TUERCA HEXAGONAL GR5 R/O 1/4 (INCLUIDA)</t>
  </si>
  <si>
    <t>112596</t>
  </si>
  <si>
    <t>TUERCA HEXAGONAL GR5 R/O 3/8</t>
  </si>
  <si>
    <t>112598</t>
  </si>
  <si>
    <t>TUERCA HEXAGONAL GR5 R/O 3/8 (INCLUIDA)</t>
  </si>
  <si>
    <t>112599</t>
  </si>
  <si>
    <t>TUERCA HEXAGONAL GR5 R/O 5/16</t>
  </si>
  <si>
    <t>112601</t>
  </si>
  <si>
    <t>TUERCA HEXAGONAL GR5 R/O 5/16 (INCLUIDA)</t>
  </si>
  <si>
    <t>112600</t>
  </si>
  <si>
    <t>TUERCA HEXAGONAL GR5 R/O 5/8</t>
  </si>
  <si>
    <t>112603</t>
  </si>
  <si>
    <t>TUERCA HEXAGONAL GR5 R/O 7/16</t>
  </si>
  <si>
    <t>112152</t>
  </si>
  <si>
    <t>TUERCA HEXAGONAL GRD2 R/O GALV 1/2</t>
  </si>
  <si>
    <t>TUERCA HEXAGONAL GRD2 R/O GALV 1/4</t>
  </si>
  <si>
    <t>112606</t>
  </si>
  <si>
    <t>TUERCA HEXAGONAL GRD2 R/O GALV 1/4 (INCLUIDA)</t>
  </si>
  <si>
    <t>112611</t>
  </si>
  <si>
    <t>TUERCA HEXAGONAL GRD2 R/O GALV 10-24</t>
  </si>
  <si>
    <t>112587</t>
  </si>
  <si>
    <t>TUERCA HEXAGONAL GRD2 R/O GALV 10-24 INCLUIDA</t>
  </si>
  <si>
    <t>112186</t>
  </si>
  <si>
    <t>TUERCA HEXAGONAL GRD2 R/O GALV 3/8</t>
  </si>
  <si>
    <t>112619</t>
  </si>
  <si>
    <t>TUERCA HEXAGONAL GRD2 R/O GALV 3/8 (INCLUIDA)</t>
  </si>
  <si>
    <t>112616</t>
  </si>
  <si>
    <t>TUERCA HEXAGONAL GRD2 R/O GALV 5/16</t>
  </si>
  <si>
    <t>112624</t>
  </si>
  <si>
    <t>TUERCA HEXAGONAL GRD2 R/O GALV 5/16 (INCLUIDA)</t>
  </si>
  <si>
    <t>112623</t>
  </si>
  <si>
    <t>TUERCA HEXAGONAL GRD2 R/O GALV 6-32</t>
  </si>
  <si>
    <t>112637</t>
  </si>
  <si>
    <t>TUERCA HEXAGONAL GRD2 R/O GALV 6-32 INCLUIDA</t>
  </si>
  <si>
    <t>112586</t>
  </si>
  <si>
    <t>TUERCA HEXAGONAL GRD2 R/O GALV 8-32</t>
  </si>
  <si>
    <t>112629</t>
  </si>
  <si>
    <t>TUERCA HEXAGONAL GRD2 R/O GALV 8-32 INCLUIDA</t>
  </si>
  <si>
    <t>112639</t>
  </si>
  <si>
    <t>TUERCA HEXAGONAL METRICO R/F M10 X 1,0</t>
  </si>
  <si>
    <t>112636</t>
  </si>
  <si>
    <t>TUERCA HEXAGONAL METRICO R/F M10 X 1,25</t>
  </si>
  <si>
    <t>112638</t>
  </si>
  <si>
    <t>TUERCA HEXAGONAL METRICO R/F M12 X 1,25</t>
  </si>
  <si>
    <t>112640</t>
  </si>
  <si>
    <t>TUERCA HEXAGONAL METRICO R/F M12 X 1,5</t>
  </si>
  <si>
    <t>112635</t>
  </si>
  <si>
    <t>TUERCA HEXAGONAL METRICO R/F M14 X 1,5</t>
  </si>
  <si>
    <t>112642</t>
  </si>
  <si>
    <t>TUERCA HEXAGONAL METRICO R/O M10</t>
  </si>
  <si>
    <t>112646</t>
  </si>
  <si>
    <t>TUERCA HEXAGONAL METRICO R/O M10 X 1,25</t>
  </si>
  <si>
    <t>112664</t>
  </si>
  <si>
    <t>TUERCA HEXAGONAL METRICO R/O M12</t>
  </si>
  <si>
    <t>112647</t>
  </si>
  <si>
    <t>TUERCA HEXAGONAL METRICO R/O M5</t>
  </si>
  <si>
    <t>112649</t>
  </si>
  <si>
    <t>TUERCA HEXAGONAL METRICO R/O M6</t>
  </si>
  <si>
    <t>112652</t>
  </si>
  <si>
    <t>TUERCA HEXAGONAL METRICO R/O M8</t>
  </si>
  <si>
    <t>112654</t>
  </si>
  <si>
    <t>TUERCA INVERTIDA CORTA 41W04 1/4</t>
  </si>
  <si>
    <t>TUERCA INVERTIDA CORTA 41W05 5/16</t>
  </si>
  <si>
    <t>TUERCA INVERTIDA CORTA 41W08 1/2</t>
  </si>
  <si>
    <t>TUERCA IZQUIERDA MM12 X 1.5</t>
  </si>
  <si>
    <t>TUERCA LARGA 461 AB X 1/4</t>
  </si>
  <si>
    <t xml:space="preserve">TUERCA LARGA LARGA  3/8 </t>
  </si>
  <si>
    <t>TUERCA PARA LAMPARA</t>
  </si>
  <si>
    <t>109399</t>
  </si>
  <si>
    <t>TUERCA PARA SIFON CROMADO 1.1/2</t>
  </si>
  <si>
    <t>106705</t>
  </si>
  <si>
    <t>TUERCA PARA SIFON CROMADO 1.1/4</t>
  </si>
  <si>
    <t>106706</t>
  </si>
  <si>
    <t>TUERCA SEGURIDAD 1,25 5/5 PIEZ</t>
  </si>
  <si>
    <t>112658</t>
  </si>
  <si>
    <t>TUERCA SEGURIDAD METRICA M10</t>
  </si>
  <si>
    <t>112659</t>
  </si>
  <si>
    <t>TUERCA SEGURIDAD METRICA M12</t>
  </si>
  <si>
    <t>TUERCA SEGURIDAD METRICA M5</t>
  </si>
  <si>
    <t>112661</t>
  </si>
  <si>
    <t>TUERCA SEGURIDAD METRICA M8</t>
  </si>
  <si>
    <t>112663</t>
  </si>
  <si>
    <t>TUERCA SEGURIDAD METRICO R/O M6</t>
  </si>
  <si>
    <t>112662</t>
  </si>
  <si>
    <t>TUERCA SEGURIDAD R/F 5/16</t>
  </si>
  <si>
    <t>112665</t>
  </si>
  <si>
    <t>TUERCA SEGURIDAD R/O 1/2</t>
  </si>
  <si>
    <t>112666</t>
  </si>
  <si>
    <t>TUERCA SEGURIDAD R/O 3/16</t>
  </si>
  <si>
    <t>112625</t>
  </si>
  <si>
    <t>TUERCA SEGURIDAD R/O 3/8</t>
  </si>
  <si>
    <t>112670</t>
  </si>
  <si>
    <t>TUERCA SEGURIDAD R/O 5/16</t>
  </si>
  <si>
    <t>112672</t>
  </si>
  <si>
    <t>TUERCA SEGURIDAD R/O 7/16</t>
  </si>
  <si>
    <t>112673</t>
  </si>
  <si>
    <t>TUERCA TIPO MARIPOSA 3/16</t>
  </si>
  <si>
    <t>112675</t>
  </si>
  <si>
    <t>TUERCA TIPO MARIPOSA 3/8</t>
  </si>
  <si>
    <t>TUERCA TIPO MARIPOSA 5/16</t>
  </si>
  <si>
    <t>112677</t>
  </si>
  <si>
    <t>UNION CONDUIT P/ELECTRICIDAD 1" TIPO A</t>
  </si>
  <si>
    <t>109427</t>
  </si>
  <si>
    <t>UNION CONDUIT P/ELECTRICIDAD 1.1/4 TIPO A</t>
  </si>
  <si>
    <t>109405</t>
  </si>
  <si>
    <t>109409</t>
  </si>
  <si>
    <t>UNION CONDUIT PVC 1 NACIONAL</t>
  </si>
  <si>
    <t>109400</t>
  </si>
  <si>
    <t>UNION CONDUIT PVC 1,1/2  TIPO A</t>
  </si>
  <si>
    <t>109404</t>
  </si>
  <si>
    <t>UNION CONDUIT PVC 1,1/4 NACIONAL</t>
  </si>
  <si>
    <t>109401</t>
  </si>
  <si>
    <t>UNION CONDUIT PVC 1.1/2 NACIONAL</t>
  </si>
  <si>
    <t>109403</t>
  </si>
  <si>
    <t>UNION CONDUIT PVC 1/2 NACIONAL</t>
  </si>
  <si>
    <t>109412</t>
  </si>
  <si>
    <t>UNION CONDUIT PVC 1/2 TIPO A UL</t>
  </si>
  <si>
    <t>109410</t>
  </si>
  <si>
    <t>UNION CONDUIT PVC 2  TIPO A</t>
  </si>
  <si>
    <t>109411</t>
  </si>
  <si>
    <t>UNION CONDUIT PVC 2 NACIONAL</t>
  </si>
  <si>
    <t>109408</t>
  </si>
  <si>
    <t>UNION CONDUIT PVC 3/4 NACIONAL</t>
  </si>
  <si>
    <t>109414</t>
  </si>
  <si>
    <t>UNION CONDUIT PVC P/TUBO ELECTRICO 3/4</t>
  </si>
  <si>
    <t>UNION CPVC S/ROSCA P/AGUA CALIENTE 1/2</t>
  </si>
  <si>
    <t>107188</t>
  </si>
  <si>
    <t>UNION CPVC S/ROSCA P/AGUA CALIENTE 3/4</t>
  </si>
  <si>
    <t>107190</t>
  </si>
  <si>
    <t>UNION DE CÓMP. REDUCIDA 62RX1/2X3/8</t>
  </si>
  <si>
    <t>UNION DE CÓMP. REDUCIDA 62RX1/4X1/8</t>
  </si>
  <si>
    <t>UNION DE CÓMP. REDUCIDA 62RX3/8X1/4</t>
  </si>
  <si>
    <t>UNION DE CÓMP. REDUCIDA 62RX3/8X5/16</t>
  </si>
  <si>
    <t>UNION DE CÓMP. REDUCIDA 62RX5/16X1/4</t>
  </si>
  <si>
    <t>UNION DE COMPRESION 62F-02</t>
  </si>
  <si>
    <t>UNION DE COMPRESION 62F-03</t>
  </si>
  <si>
    <t>UNION DE COMPRESION 62F-05</t>
  </si>
  <si>
    <t>UNION DE COMPRESION 62F-12</t>
  </si>
  <si>
    <t>UNION DE CONO PARA MANGUERA 06MM</t>
  </si>
  <si>
    <t>UNION DE CONO PARA MANGUERA 08MM</t>
  </si>
  <si>
    <t>UNION DE CONO PARA MANGUERA 12MM</t>
  </si>
  <si>
    <t>UNION DE CONO PARA MANGUERA DE 04MM</t>
  </si>
  <si>
    <t>UNION DE PRESION EMT CODIGO UL 1.1/4"</t>
  </si>
  <si>
    <t>109421</t>
  </si>
  <si>
    <t>UNION DE PRESION EMT CODIGO UL 2"</t>
  </si>
  <si>
    <t>109407</t>
  </si>
  <si>
    <t>UNION DE PRESION EMT CODIGO UL 663 1/2</t>
  </si>
  <si>
    <t>109417</t>
  </si>
  <si>
    <t>UNION DE PRESION EMT CODIGO UL6 1"</t>
  </si>
  <si>
    <t>109416</t>
  </si>
  <si>
    <t>UNION DE PRESION EMT CODIGO UL6 3/4"</t>
  </si>
  <si>
    <t>109418</t>
  </si>
  <si>
    <t>UNION EMT METALICA 1.1/4</t>
  </si>
  <si>
    <t>109419</t>
  </si>
  <si>
    <t>UNION EMT METALICA CODIGO UL 1"</t>
  </si>
  <si>
    <t>109420</t>
  </si>
  <si>
    <t>UNION EMT METALICA CODIGO UL 1.1/2</t>
  </si>
  <si>
    <t>109447</t>
  </si>
  <si>
    <t>UNION EMT METALICA CODIGO UL 3/4</t>
  </si>
  <si>
    <t>109422</t>
  </si>
  <si>
    <t>UNION FLARE 402-3/8</t>
  </si>
  <si>
    <t>UNION FLARE 402-5/16</t>
  </si>
  <si>
    <t>UNION HEMBRA NPT 103 1/2"</t>
  </si>
  <si>
    <t>UNION HEMBRA NPT 103 1/8"</t>
  </si>
  <si>
    <t>UNION HEMBRA NPT 103 3/8"</t>
  </si>
  <si>
    <t>UNION HEMBRA NPT 103B-04 1/4"</t>
  </si>
  <si>
    <t>UNION HG DE TOPE 1/2</t>
  </si>
  <si>
    <t>128088</t>
  </si>
  <si>
    <t>UNION HG DE TOPE 3/4</t>
  </si>
  <si>
    <t>128089</t>
  </si>
  <si>
    <t>UNION INVERTIDA 10MM X 1,5</t>
  </si>
  <si>
    <t>UNION MACHO NPTF 24SA 1212</t>
  </si>
  <si>
    <t>406043</t>
  </si>
  <si>
    <t>UNION PARA CADENA ACERO GALV 1/8</t>
  </si>
  <si>
    <t>129018</t>
  </si>
  <si>
    <t>UNION PARA CADENA ACERO GALV 3/16</t>
  </si>
  <si>
    <t>129019</t>
  </si>
  <si>
    <t>UNION PARA CANALETA</t>
  </si>
  <si>
    <t>UNION PARA MANGUERA KFRM-0202</t>
  </si>
  <si>
    <t>UNION PARA MANGUERA KFRM-0404</t>
  </si>
  <si>
    <t>UNION PARA MANGUERA KFRM-0505</t>
  </si>
  <si>
    <t>UNION PARA MANGUERA KFRM-0606</t>
  </si>
  <si>
    <t xml:space="preserve">UNION PARA MANGUERA PLASTICA </t>
  </si>
  <si>
    <t>UNION PLASTICA P/MANGUERA JARDIN 1/2</t>
  </si>
  <si>
    <t>105609</t>
  </si>
  <si>
    <t>UNION PLASTICA P/MANGUERA LIMPIA VIDRIOS</t>
  </si>
  <si>
    <t>UNION PVC C/ROSCA HEMBRA 1,1/2</t>
  </si>
  <si>
    <t>107218</t>
  </si>
  <si>
    <t>UNION PVC C/ROSCA HEMBRA 1,1/4</t>
  </si>
  <si>
    <t>107219</t>
  </si>
  <si>
    <t>UNION PVC C/ROSCA SENCILLA 1</t>
  </si>
  <si>
    <t>107192</t>
  </si>
  <si>
    <t>UNION PVC C/ROSCA SENCILLA 1/2</t>
  </si>
  <si>
    <t>107196</t>
  </si>
  <si>
    <t>UNION PVC C/ROSCA SENCILLA 2"</t>
  </si>
  <si>
    <t>107199</t>
  </si>
  <si>
    <t>UNION PVC C/ROSCA SENCILLA 3</t>
  </si>
  <si>
    <t>107232</t>
  </si>
  <si>
    <t>UNION PVC C/ROSCA SENCILLA 3/4</t>
  </si>
  <si>
    <t>107202</t>
  </si>
  <si>
    <t>UNION PVC C/ROSCA SENCILLA 4"</t>
  </si>
  <si>
    <t>107231</t>
  </si>
  <si>
    <t xml:space="preserve">UNION PVC CANOA COLONIAL </t>
  </si>
  <si>
    <t>107203</t>
  </si>
  <si>
    <t>UNION PVC DE TOPE S/ROSCA 1.1/4</t>
  </si>
  <si>
    <t>107205</t>
  </si>
  <si>
    <t>UNION PVC DE TOPE S/ROSCA 1/2</t>
  </si>
  <si>
    <t>107207</t>
  </si>
  <si>
    <t>UNION PVC DE TOPE S/ROSCA 3/4</t>
  </si>
  <si>
    <t>107209</t>
  </si>
  <si>
    <t>UNION PVC DE TRANSICION EN 1"</t>
  </si>
  <si>
    <t>107211</t>
  </si>
  <si>
    <t>UNION PVC DE TRANSICION O REPARACION 1/2</t>
  </si>
  <si>
    <t>107214</t>
  </si>
  <si>
    <t>UNION PVC DE TRANSICION O REPARACION 2"</t>
  </si>
  <si>
    <t>107213</t>
  </si>
  <si>
    <t>UNION PVC DE TRANSICION O REPARACION 3/4</t>
  </si>
  <si>
    <t>107210</t>
  </si>
  <si>
    <t>UNION PVC DE TRANSICION O REPARACION DE 1.1/2</t>
  </si>
  <si>
    <t>107215</t>
  </si>
  <si>
    <t>UNION PVC DOBLE ROSCA 1/2</t>
  </si>
  <si>
    <t>107216</t>
  </si>
  <si>
    <t>UNION PVC LISA CEMENTADA P/CANOA ALTO CAUDAL 915537</t>
  </si>
  <si>
    <t>107601</t>
  </si>
  <si>
    <t>UNION PVC S/ROSCA DE PRESION 4"</t>
  </si>
  <si>
    <t>107230</t>
  </si>
  <si>
    <t>UNION PVC S/ROSCA SENCILLA 1</t>
  </si>
  <si>
    <t>107221</t>
  </si>
  <si>
    <t>UNION PVC S/ROSCA SENCILLA 1,1/4</t>
  </si>
  <si>
    <t>107236</t>
  </si>
  <si>
    <t>UNION PVC S/ROSCA SENCILLA 1.1/2</t>
  </si>
  <si>
    <t>107233</t>
  </si>
  <si>
    <t>UNION PVC S/ROSCA SENCILLA 1/2</t>
  </si>
  <si>
    <t>107223</t>
  </si>
  <si>
    <t>UNION PVC S/ROSCA SENCILLA 2</t>
  </si>
  <si>
    <t>107224</t>
  </si>
  <si>
    <t>UNION PVC S/ROSCA SENCILLA 3</t>
  </si>
  <si>
    <t>107226</t>
  </si>
  <si>
    <t>UNION PVC S/ROSCA SENCILLA 3/4</t>
  </si>
  <si>
    <t>107227</t>
  </si>
  <si>
    <t>UNION RAPIDA PARA MANGUERA 1/2</t>
  </si>
  <si>
    <t>601006</t>
  </si>
  <si>
    <t>UNION RAPIDA PARA MANGUERA 1/4</t>
  </si>
  <si>
    <t>601036</t>
  </si>
  <si>
    <t>UNION RAPIDA PARA MANGUERA 10MM</t>
  </si>
  <si>
    <t>UNION RAPIDA PARA MANGUERA 10MM METAL</t>
  </si>
  <si>
    <t>601038</t>
  </si>
  <si>
    <t>UNION RAPIDA PARA MANGUERA 3/8</t>
  </si>
  <si>
    <t>601037</t>
  </si>
  <si>
    <t>UNION RAPIDA PARA MANGUERA 5/16</t>
  </si>
  <si>
    <t>UNION RAPIDA PARA MANGUERA 6MM</t>
  </si>
  <si>
    <t>601040</t>
  </si>
  <si>
    <t>UNION RAPIDA PARA MANGUERA 8MM</t>
  </si>
  <si>
    <t>601041</t>
  </si>
  <si>
    <t>UNION RAPIDA PARA MANGUERA 8MM METAL</t>
  </si>
  <si>
    <t>UNION RAPIDA REDUCIDA 8MM A 6MM</t>
  </si>
  <si>
    <t>601043</t>
  </si>
  <si>
    <t>UNION SENCILLA HG 1</t>
  </si>
  <si>
    <t>128091</t>
  </si>
  <si>
    <t>UNION SENCILLA HG 1.1/4</t>
  </si>
  <si>
    <t>128094</t>
  </si>
  <si>
    <t>UNION SENCILLA HG 1/2</t>
  </si>
  <si>
    <t>128059</t>
  </si>
  <si>
    <t>UNION SENCILLA HG 3/4</t>
  </si>
  <si>
    <t>128092</t>
  </si>
  <si>
    <t>UNION SENCILLA HG CROMADA 1/2</t>
  </si>
  <si>
    <t>128090</t>
  </si>
  <si>
    <t>VALVULA CHECK 1/4</t>
  </si>
  <si>
    <t>VALVULA DE BOLA BR FULL NIBCO 150/600 3/4</t>
  </si>
  <si>
    <t>130046</t>
  </si>
  <si>
    <t>VALVULA DE SEGURIDAD 1/2 PARA TANQUE AGUA CALIENTE</t>
  </si>
  <si>
    <t>115092</t>
  </si>
  <si>
    <t>VALVULA DESLIZANTE 1/4 ROSCA HEMBRA</t>
  </si>
  <si>
    <t xml:space="preserve">VALVULA PARA CILINDRO DE GAS ROSCA UL IUSA 221272 D841 </t>
  </si>
  <si>
    <t>135009</t>
  </si>
  <si>
    <t>VARILLA COPERWELL LISA C/COBRE 1.8 X 5/8</t>
  </si>
  <si>
    <t>109429</t>
  </si>
  <si>
    <t>VARILLA COPPERWELD 5/8 X 1,20MTS</t>
  </si>
  <si>
    <t>109431</t>
  </si>
  <si>
    <t>VARILLA CORRUGADA  DE 1/2 X 6MTS **EXENTO**</t>
  </si>
  <si>
    <t>110093</t>
  </si>
  <si>
    <t>VARILLA GRAFILADA 1/4 X 5,25MM 6MTRS **EXENTO**</t>
  </si>
  <si>
    <t>110094</t>
  </si>
  <si>
    <t>VARILLA LISA 1/2 X 6MTRS **EXENTA**</t>
  </si>
  <si>
    <t>110009</t>
  </si>
  <si>
    <t>VARILLA LISA DE 3/8 X 6MTS **EXENTO**</t>
  </si>
  <si>
    <t>110096</t>
  </si>
  <si>
    <t>VARILLA PARA BOYA TANQUE BAJO 1/4 X 7</t>
  </si>
  <si>
    <t>106107</t>
  </si>
  <si>
    <t>VARSOL CON ENVASE 1/2 LITRO</t>
  </si>
  <si>
    <t>103129</t>
  </si>
  <si>
    <t>VARSOL CON ENVASE EN LITRO</t>
  </si>
  <si>
    <t>103102</t>
  </si>
  <si>
    <t>VENTILADOR COMFORT PARED 16" BLANCO C/CONTROL REMOTO</t>
  </si>
  <si>
    <t>VIDRIO P/MASCARA DE SOLDAR N°11</t>
  </si>
  <si>
    <t>104023</t>
  </si>
  <si>
    <t>VIDRIO P/MASCARA DE SOLDAR N°12</t>
  </si>
  <si>
    <t>104024</t>
  </si>
  <si>
    <t>VIDRIO P/MASCARA DE SOLDAR N°13</t>
  </si>
  <si>
    <t>104027</t>
  </si>
  <si>
    <t>VIDRIO P/MASCARA DE SOLDAR TRANSPARENTE</t>
  </si>
  <si>
    <t>104025</t>
  </si>
  <si>
    <t>XILO BOND PLUS 5KG</t>
  </si>
  <si>
    <t>114045</t>
  </si>
  <si>
    <t>XILO BOND STANDAR 5KG</t>
  </si>
  <si>
    <t>114044</t>
  </si>
  <si>
    <t>XILO NAIS 235ML</t>
  </si>
  <si>
    <t>XILOBOR PRESERVANTE INCOLORO LISTO USAR GALON KONTROL WOOD</t>
  </si>
  <si>
    <t>103105</t>
  </si>
  <si>
    <t>XILOBOR PRESERVANTE INCOLORO LISTO USAR LITRO KONTROL WOOD</t>
  </si>
  <si>
    <t>103643</t>
  </si>
  <si>
    <t>XILOCROMO LISTO USO EXTER/INTERIOR EN LITRO</t>
  </si>
  <si>
    <t>103107</t>
  </si>
  <si>
    <t>YEE PLASTICA PARA MANGUERA JARDIN</t>
  </si>
  <si>
    <t>YEE PVC SANITARIA S/R DE 1,1/2 TIPO Y</t>
  </si>
  <si>
    <t>107238</t>
  </si>
  <si>
    <t>YEE PVC SANITARIA S/ROSCA 1.1/4" PARED GRUESA</t>
  </si>
  <si>
    <t>107235</t>
  </si>
  <si>
    <t>YEE PVC SANITARIA S/ROSCA 2"</t>
  </si>
  <si>
    <t>107239</t>
  </si>
  <si>
    <t>YEE PVC SANITARIA S/ROSCA 3"</t>
  </si>
  <si>
    <t>107241</t>
  </si>
  <si>
    <t>YEE PVC SANITARIA S/ROSCA 4"</t>
  </si>
  <si>
    <t>107242</t>
  </si>
  <si>
    <t>YESO EN BOLSA DE 1KILO</t>
  </si>
  <si>
    <t>114050</t>
  </si>
  <si>
    <t>ZAPATO TIPO BOTA SEG TOTAL GRIS PUNTA ACERO 42</t>
  </si>
  <si>
    <t>TORNILLO HEXAGONAL GR5 R/O 1/4 X 2</t>
  </si>
  <si>
    <t>112285</t>
  </si>
  <si>
    <t>TORNILLO HEXAGONAL GR5 R/O 1/4 X 2,1/2</t>
  </si>
  <si>
    <t>112286</t>
  </si>
  <si>
    <t>TORNILLO HEXAGONAL METRICO GALV R/O M6 X 35</t>
  </si>
  <si>
    <t>112368</t>
  </si>
  <si>
    <t>ARANDELA PLANA GALV 5/16</t>
  </si>
  <si>
    <t>112017</t>
  </si>
  <si>
    <t>ARANDELA PLANA GALV 3/8</t>
  </si>
  <si>
    <t>112016</t>
  </si>
  <si>
    <t>ARANDELA PLANA GALV 7/16</t>
  </si>
  <si>
    <t>112019</t>
  </si>
  <si>
    <t>TORNILLO HEXAGONAL GR5 R/O 1/4 X 1.1/2</t>
  </si>
  <si>
    <t>112283</t>
  </si>
  <si>
    <t>CONCREMIX MORTERO 40KG</t>
  </si>
  <si>
    <t>114012</t>
  </si>
  <si>
    <t>PEGAMIX MORTERO 40KG</t>
  </si>
  <si>
    <t>114031</t>
  </si>
  <si>
    <t>CONCREMIX MORTERO 25KG</t>
  </si>
  <si>
    <t>114010</t>
  </si>
  <si>
    <t>BONDEX PLUS PORCELANATO 25KG</t>
  </si>
  <si>
    <t>114001</t>
  </si>
  <si>
    <t>TUBO PVC DE 1.1/2" X METRO PARED SEMIGRUESA SCH41</t>
  </si>
  <si>
    <t>107170</t>
  </si>
  <si>
    <t>TORNILLO HEXAGONAL METRICO GALV R/O M8 X 40</t>
  </si>
  <si>
    <t>112391</t>
  </si>
  <si>
    <t>TUBO FLUORESCENTE F032/6500K LUZ DIA **EXENTO**</t>
  </si>
  <si>
    <t>125066</t>
  </si>
  <si>
    <t>TUBO FLUORESCENTE F040 T10  LUZ DIA **EXENTO**</t>
  </si>
  <si>
    <t>125070</t>
  </si>
  <si>
    <t>BROCA PARA CONCRETO 3/8 X 6.1/4 SDS MAKITA</t>
  </si>
  <si>
    <t>127402</t>
  </si>
  <si>
    <t>BROCA PARA CONCRETO 5/16 X 6.1/4 SDS MAKITA</t>
  </si>
  <si>
    <t>127096</t>
  </si>
  <si>
    <t xml:space="preserve">MANGUERA PARA JARDIN DE 1/2 X 10MTRS </t>
  </si>
  <si>
    <t>105004</t>
  </si>
  <si>
    <t>MANGUERA PARA JARDIN DE 1/2X15MTS</t>
  </si>
  <si>
    <t>105021</t>
  </si>
  <si>
    <t>PISTOLA PARA MANGUERA JARDIN 5FUNCIONES PLASTICA</t>
  </si>
  <si>
    <t>PITON P/MANGUERA JARDIN EN BRONCE 621B</t>
  </si>
  <si>
    <t>105027</t>
  </si>
  <si>
    <t>CUERDA PARA ALBAÑIL 65MTS AMARILLA</t>
  </si>
  <si>
    <t>110051</t>
  </si>
  <si>
    <t>CUERDA PARA ALBANIL ANARANJADA EN ROLLO</t>
  </si>
  <si>
    <t>110725</t>
  </si>
  <si>
    <t>INFLADOR MINI METAL 10PULG DE MANO</t>
  </si>
  <si>
    <t>303012</t>
  </si>
  <si>
    <t>LLAVE CONTROL ESCUADRA 1/2 X 3/8 MIDER</t>
  </si>
  <si>
    <t>130009</t>
  </si>
  <si>
    <t>PUNTA PHILLIPS PH2 X 2 STANLEY</t>
  </si>
  <si>
    <t>SILICON EN BARRA BLISSTER 6PZ 1/2 X 4</t>
  </si>
  <si>
    <t>103090</t>
  </si>
  <si>
    <t>TIJERA PARA HOJALATERO 10PLG</t>
  </si>
  <si>
    <t>102354</t>
  </si>
  <si>
    <t>JACK MODULAR RJ-45 CAT6 AZUL</t>
  </si>
  <si>
    <t>126033</t>
  </si>
  <si>
    <t>SENSOR INFRAROJO DE MOVIMIENTO P/PARED 180GRADOS</t>
  </si>
  <si>
    <t>109482</t>
  </si>
  <si>
    <t>BROCHA PARA PINTAR NOVA BASIC 2"</t>
  </si>
  <si>
    <t>111900</t>
  </si>
  <si>
    <t xml:space="preserve">DISCO P/LIJAR GRANO 120 1000HOJAS 4,1/2"X 7/8 </t>
  </si>
  <si>
    <t>116028</t>
  </si>
  <si>
    <t>RESISTENCIA PARA DUCHA FAME 4TEMP 127V 5400W</t>
  </si>
  <si>
    <t>115057</t>
  </si>
  <si>
    <t>ACOPLE HEMBRA JIC HANJ 0606</t>
  </si>
  <si>
    <t>401017</t>
  </si>
  <si>
    <t>VARSOL CON ENVASE EN GALON</t>
  </si>
  <si>
    <t>103104</t>
  </si>
  <si>
    <t>THINER CORRIENTE C/ENVASE LITRO</t>
  </si>
  <si>
    <t>103100</t>
  </si>
  <si>
    <t>COLORANTE L LTR</t>
  </si>
  <si>
    <t>COLORANTE D LTR</t>
  </si>
  <si>
    <t>TAPE PRECAUCION 2" 18YARDAS NEGRO/AMARILLO</t>
  </si>
  <si>
    <t>117060</t>
  </si>
  <si>
    <t>VARILLA DE CONSTRUCCION CORRUGADA 3/8**EXENTO</t>
  </si>
  <si>
    <t>110097</t>
  </si>
  <si>
    <t>HOJA DE SEGUETA ATKINS ACERO PLATA 18D</t>
  </si>
  <si>
    <t>FLANGER PVC PARA INODORO 4" A 3"</t>
  </si>
  <si>
    <t>107161</t>
  </si>
  <si>
    <t>TUBO PVC DE 1" BLANCO X METRO SCH-40 PARED GRUESA</t>
  </si>
  <si>
    <t>SILICON GRIS LOCTITE ALTA TEMPERATURA 5699 475944</t>
  </si>
  <si>
    <t xml:space="preserve">CEMENTO GRIS EN BOLSA DE 2KILOS </t>
  </si>
  <si>
    <t>114009</t>
  </si>
  <si>
    <t>REGLA RODAPIE LAUREL LABRADO X METRO</t>
  </si>
  <si>
    <t>134011</t>
  </si>
  <si>
    <t>FAMILIA 100 FERRETERIA</t>
  </si>
  <si>
    <t>101001</t>
  </si>
  <si>
    <t>101003</t>
  </si>
  <si>
    <t>101005</t>
  </si>
  <si>
    <t>101006</t>
  </si>
  <si>
    <t>SUB-FAMILIA 102 HERRAMIENTA MANUAL</t>
  </si>
  <si>
    <t>SUB-FAMILIA 101 HERRAMIENTA ELECTRICA</t>
  </si>
  <si>
    <t>102002</t>
  </si>
  <si>
    <t>102009</t>
  </si>
  <si>
    <t>CUBO MAGNETICO PARA TORNILLO DE TECHO 11MM</t>
  </si>
  <si>
    <t>101000</t>
  </si>
  <si>
    <t>102005</t>
  </si>
  <si>
    <t>102084</t>
  </si>
  <si>
    <t>102320</t>
  </si>
  <si>
    <t>102321</t>
  </si>
  <si>
    <t>102660</t>
  </si>
  <si>
    <t>102706</t>
  </si>
  <si>
    <t>102760</t>
  </si>
  <si>
    <t>102981</t>
  </si>
  <si>
    <t>102982</t>
  </si>
  <si>
    <t>102983</t>
  </si>
  <si>
    <t>SUB-FAMILIA 103 SOLVENTES SILICONES Y ADHESIVOS</t>
  </si>
  <si>
    <t>102161</t>
  </si>
  <si>
    <t>102162</t>
  </si>
  <si>
    <t>102163</t>
  </si>
  <si>
    <t>102000</t>
  </si>
  <si>
    <t>102931</t>
  </si>
  <si>
    <t>102932</t>
  </si>
  <si>
    <t>102933</t>
  </si>
  <si>
    <t>102934</t>
  </si>
  <si>
    <t>103200</t>
  </si>
  <si>
    <t>103201</t>
  </si>
  <si>
    <t>103202</t>
  </si>
  <si>
    <t>103203</t>
  </si>
  <si>
    <t>103204</t>
  </si>
  <si>
    <t>SUB-FAMILIA 104 SOLDADURAS Y ACCESORIOS</t>
  </si>
  <si>
    <t>FAMILIA 500 AUTOMOTRIZ</t>
  </si>
  <si>
    <t>SUB-FAMILIA 501 MANGUERA AUTOMOTRIZ</t>
  </si>
  <si>
    <t>SUB-FAMILIA 502 MANGUERA PARA RADIADOR Y ACCESORIOS</t>
  </si>
  <si>
    <t>103645</t>
  </si>
  <si>
    <t>104001</t>
  </si>
  <si>
    <t>104028</t>
  </si>
  <si>
    <t>104029</t>
  </si>
  <si>
    <t>104031</t>
  </si>
  <si>
    <t>104033</t>
  </si>
  <si>
    <t>104034</t>
  </si>
  <si>
    <t>104035</t>
  </si>
  <si>
    <t>104036</t>
  </si>
  <si>
    <t>104037</t>
  </si>
  <si>
    <t>104038</t>
  </si>
  <si>
    <t>104041</t>
  </si>
  <si>
    <t>SUB-FAMILIA 105 ACCESORIOS PARA JARDIN</t>
  </si>
  <si>
    <t>105002</t>
  </si>
  <si>
    <t>105079</t>
  </si>
  <si>
    <t>105080</t>
  </si>
  <si>
    <t>105081</t>
  </si>
  <si>
    <t>SUB-FAMILIA 106 ACCESORIOS PARA BAÑOS Y DRENAJES</t>
  </si>
  <si>
    <t>105082</t>
  </si>
  <si>
    <t>105083</t>
  </si>
  <si>
    <t>106103</t>
  </si>
  <si>
    <t>106211</t>
  </si>
  <si>
    <t>106381</t>
  </si>
  <si>
    <t>106655</t>
  </si>
  <si>
    <t>106656</t>
  </si>
  <si>
    <t>SUB-FAMILIA 107 TUBERIA PVC, ACCESORIOS Y DUCTOS</t>
  </si>
  <si>
    <t>107000</t>
  </si>
  <si>
    <t>107001</t>
  </si>
  <si>
    <t>107234</t>
  </si>
  <si>
    <t>107237</t>
  </si>
  <si>
    <t>SUB-FAMILIA 108 AGARRADERAS</t>
  </si>
  <si>
    <t>SUB-FAMILIA 109 ARTICULOS ELECTRICOS</t>
  </si>
  <si>
    <t>109005</t>
  </si>
  <si>
    <t>109006</t>
  </si>
  <si>
    <t>109118</t>
  </si>
  <si>
    <t>109126</t>
  </si>
  <si>
    <t>109127</t>
  </si>
  <si>
    <t>109122</t>
  </si>
  <si>
    <t>109301</t>
  </si>
  <si>
    <t>109334</t>
  </si>
  <si>
    <t>109786</t>
  </si>
  <si>
    <t>109991</t>
  </si>
  <si>
    <t>109992</t>
  </si>
  <si>
    <t>109855</t>
  </si>
  <si>
    <t>109857</t>
  </si>
  <si>
    <t>109858</t>
  </si>
  <si>
    <t>109859</t>
  </si>
  <si>
    <t>109860</t>
  </si>
  <si>
    <t>109862</t>
  </si>
  <si>
    <t>SUB-FAMILIA 110 MATERIALES DE CONSTRUCCION</t>
  </si>
  <si>
    <t>114008</t>
  </si>
  <si>
    <t>LLAVE DE CHORRO 1/2 BRONCE</t>
  </si>
  <si>
    <t>123043</t>
  </si>
  <si>
    <t>TUBO ABASTO ACERO FLEXIBLE 1/2 X 3/8 X 40CM MIDER</t>
  </si>
  <si>
    <t>106090</t>
  </si>
  <si>
    <t>TUBO ABASTO ACERO FLEXIBLE 1/2 X 3/8 X 50CM 04270140</t>
  </si>
  <si>
    <t>CERRADURA PARA MUEBLES VERTICAL BRONCE</t>
  </si>
  <si>
    <t>EXTENSION ELECTRICA BLANCA 2MTRS</t>
  </si>
  <si>
    <t>109563</t>
  </si>
  <si>
    <t>EXTENSION ELECTRICA BLANCA 3MTRS USO DOMESTICO</t>
  </si>
  <si>
    <t>109223</t>
  </si>
  <si>
    <t>TAPE ELECTRICO VERDE 3/4 X 18MM</t>
  </si>
  <si>
    <t>109731</t>
  </si>
  <si>
    <t>BOMBILLO AHORRO ESPIRAL MINI 25W 6500K T2 EXENTO</t>
  </si>
  <si>
    <t>125086</t>
  </si>
  <si>
    <t>VARILLA DE SOLDADURA BRONCE DESNUDO 1/8 X 36 X UNIDAD</t>
  </si>
  <si>
    <t>104021</t>
  </si>
  <si>
    <t xml:space="preserve">COLA BLANCA LANCO 4ONZ GRIP BOND Nº2 </t>
  </si>
  <si>
    <t>103980</t>
  </si>
  <si>
    <t>CEMENTO DE CONTACTO EN 1/4 GALON LANCO</t>
  </si>
  <si>
    <t>103021</t>
  </si>
  <si>
    <t>PINTURA AGUA TOTAL LATEX BLANCO 1/4 GALON TL1424-5</t>
  </si>
  <si>
    <t xml:space="preserve">PINTURA SUPRA LATEX BLANCO LANCO EN 1/4 GALON AGUA </t>
  </si>
  <si>
    <t>111138</t>
  </si>
  <si>
    <t>127350</t>
  </si>
  <si>
    <t>109863</t>
  </si>
  <si>
    <t>109865</t>
  </si>
  <si>
    <t>110046</t>
  </si>
  <si>
    <t>110201</t>
  </si>
  <si>
    <t>110202</t>
  </si>
  <si>
    <t>SUB-FAMILIA 111 PINTURA Y ACCESORIOS</t>
  </si>
  <si>
    <t>109866</t>
  </si>
  <si>
    <t>109867</t>
  </si>
  <si>
    <t>110203</t>
  </si>
  <si>
    <t>106708</t>
  </si>
  <si>
    <t>SUB-FAMILIA 112 TORNILLERIA</t>
  </si>
  <si>
    <t>109993</t>
  </si>
  <si>
    <t>109994</t>
  </si>
  <si>
    <t>109062</t>
  </si>
  <si>
    <t xml:space="preserve">APAGADOR SOBREPONER Nº10150V PARCHE </t>
  </si>
  <si>
    <t>105005</t>
  </si>
  <si>
    <t>SIFON A PARED PVC FLEXIBLE MIDER 04020527</t>
  </si>
  <si>
    <t>TUBO ABASTO ACERO FLEXIBLE 1/2 X 1/2 X 40CM</t>
  </si>
  <si>
    <t>TUBO ABASTO ACERO FLEXIBLE P/FISTER 1/2 X 10MM X 50CM</t>
  </si>
  <si>
    <t>106700</t>
  </si>
  <si>
    <t>106704</t>
  </si>
  <si>
    <t>102935</t>
  </si>
  <si>
    <t>TEE PVC P/PRES S/ROSCA 1.1/4"</t>
  </si>
  <si>
    <t>TEE PVC P/PRES S/ROSCA 3"</t>
  </si>
  <si>
    <t>TEE PVC P/PRES C/ROSCA 1"</t>
  </si>
  <si>
    <t xml:space="preserve">TEE PVC SANITARIA S/ROSCA 1,1/4" </t>
  </si>
  <si>
    <t>TEE PVC SANITARIA S/ROSCA 3"</t>
  </si>
  <si>
    <t>TUBO PVC DE 1.1/2 BLANCO X METRO SCH-17 PARED SEMIGRUESA</t>
  </si>
  <si>
    <t>105075</t>
  </si>
  <si>
    <t>110007</t>
  </si>
  <si>
    <t>110014</t>
  </si>
  <si>
    <t>111005</t>
  </si>
  <si>
    <t>111006</t>
  </si>
  <si>
    <t>111007</t>
  </si>
  <si>
    <t>111091</t>
  </si>
  <si>
    <t>111107</t>
  </si>
  <si>
    <t>111133</t>
  </si>
  <si>
    <t>111147</t>
  </si>
  <si>
    <t>111201</t>
  </si>
  <si>
    <t>111221</t>
  </si>
  <si>
    <t>111227</t>
  </si>
  <si>
    <t>111228</t>
  </si>
  <si>
    <t>111334</t>
  </si>
  <si>
    <t>111335</t>
  </si>
  <si>
    <t>111336</t>
  </si>
  <si>
    <t>111337</t>
  </si>
  <si>
    <t>111338</t>
  </si>
  <si>
    <t>111339</t>
  </si>
  <si>
    <t>111736</t>
  </si>
  <si>
    <t>111001</t>
  </si>
  <si>
    <t>111340</t>
  </si>
  <si>
    <t>111341</t>
  </si>
  <si>
    <t>111342</t>
  </si>
  <si>
    <t>111343</t>
  </si>
  <si>
    <t>111344</t>
  </si>
  <si>
    <t>111345</t>
  </si>
  <si>
    <t>111379</t>
  </si>
  <si>
    <t>111380</t>
  </si>
  <si>
    <t>111381</t>
  </si>
  <si>
    <t>111668</t>
  </si>
  <si>
    <t>111688</t>
  </si>
  <si>
    <t>111686</t>
  </si>
  <si>
    <t>111690</t>
  </si>
  <si>
    <t>111691</t>
  </si>
  <si>
    <t>111692</t>
  </si>
  <si>
    <t>111737</t>
  </si>
  <si>
    <t>111738</t>
  </si>
  <si>
    <t>111904</t>
  </si>
  <si>
    <t>111914</t>
  </si>
  <si>
    <t>111915</t>
  </si>
  <si>
    <t>111916</t>
  </si>
  <si>
    <t>111917</t>
  </si>
  <si>
    <t>111918</t>
  </si>
  <si>
    <t>111919</t>
  </si>
  <si>
    <t>111920</t>
  </si>
  <si>
    <t>111921</t>
  </si>
  <si>
    <t>111922</t>
  </si>
  <si>
    <t>111923</t>
  </si>
  <si>
    <t>111924</t>
  </si>
  <si>
    <t>111925</t>
  </si>
  <si>
    <t>111977</t>
  </si>
  <si>
    <t>111978</t>
  </si>
  <si>
    <t>PINTURA ANTICORROSIVA IND GRIS EN 1/4 GALON LANCO</t>
  </si>
  <si>
    <t>PINTURA ANTICORROSIVA IND ROJO EN 1/4 GALON LANCO</t>
  </si>
  <si>
    <t>PINTURA ANTICORROSIVA MINIO PRIMER GRIS 15MIN GALON LANCO</t>
  </si>
  <si>
    <t>PINTURA ANTICORROSIVA MINIO ROJO PAINTERS PLUS 1/4 GALON LANCO</t>
  </si>
  <si>
    <t>PINTURA ANTICORROSIVA MINIO ROJO PAINTERS PLUS GALON LANCO</t>
  </si>
  <si>
    <t>PINTURA ANTICORROSIVA IND NEGRO LANCO 1/4 GALON</t>
  </si>
  <si>
    <t>PINTURA ANTICORROSIVA IND VERDE 1/4 GALON LANCO</t>
  </si>
  <si>
    <t>PINTURA ANTICORROSIVA IND AZUL EN GALON</t>
  </si>
  <si>
    <t>PINTURA ANTICORROSIVA POLIURETANO BLANCO GALON MM93-4</t>
  </si>
  <si>
    <t>PINTURA ANTICORROSIVA POLIURETANO TEJA 1/4 GALON TECHOS</t>
  </si>
  <si>
    <t>PINTURA ANTICORROSIVA POLIURETANO VERDE GALON</t>
  </si>
  <si>
    <t>111926</t>
  </si>
  <si>
    <t>111927</t>
  </si>
  <si>
    <t>112185</t>
  </si>
  <si>
    <t>112245</t>
  </si>
  <si>
    <t>112473</t>
  </si>
  <si>
    <t>112706</t>
  </si>
  <si>
    <t>112707</t>
  </si>
  <si>
    <t>112709</t>
  </si>
  <si>
    <t>112710</t>
  </si>
  <si>
    <t>112711</t>
  </si>
  <si>
    <t>112712</t>
  </si>
  <si>
    <t>112713</t>
  </si>
  <si>
    <t>112714</t>
  </si>
  <si>
    <t>112715</t>
  </si>
  <si>
    <t>112716</t>
  </si>
  <si>
    <t>112718</t>
  </si>
  <si>
    <t>112719</t>
  </si>
  <si>
    <t>112720</t>
  </si>
  <si>
    <t>112721</t>
  </si>
  <si>
    <t>112722</t>
  </si>
  <si>
    <t>112723</t>
  </si>
  <si>
    <t>112725</t>
  </si>
  <si>
    <t>112726</t>
  </si>
  <si>
    <t>112727</t>
  </si>
  <si>
    <t>112729</t>
  </si>
  <si>
    <t>112730</t>
  </si>
  <si>
    <t>112731</t>
  </si>
  <si>
    <t>112732</t>
  </si>
  <si>
    <t>112733</t>
  </si>
  <si>
    <t>112734</t>
  </si>
  <si>
    <t>112735</t>
  </si>
  <si>
    <t>112736</t>
  </si>
  <si>
    <t>112737</t>
  </si>
  <si>
    <t>112738</t>
  </si>
  <si>
    <t>112739</t>
  </si>
  <si>
    <t>112740</t>
  </si>
  <si>
    <t>112741</t>
  </si>
  <si>
    <t>ANCLAJE DE 1/4-20X 3,1/4</t>
  </si>
  <si>
    <t>111928</t>
  </si>
  <si>
    <t>TORNILLO HEXAGONAL METRICO GALV R/F M10 X 1.0  X 25</t>
  </si>
  <si>
    <t>TORNILLO HEXAGONAL METRICO GALV R/F M10 X 1.25 X 60</t>
  </si>
  <si>
    <t>TORNILLO HEXAGONAL METRICO GALV R/F M12 X 1,5 X 25</t>
  </si>
  <si>
    <t>TORNILLO METAL CAB-AVELLANADA 12 X 1.1/2 PHILLIPS</t>
  </si>
  <si>
    <t>MANGUERA TUBO NYLON NEGRA 1/2 X METRO</t>
  </si>
  <si>
    <t>ARANDELA DE COBRE 12 X 18MM</t>
  </si>
  <si>
    <t>REVESTIMIENTO LISO P/INTERIORES LANCO</t>
  </si>
  <si>
    <t>114041</t>
  </si>
  <si>
    <t>CUCHILLA CORTADORA CERAMICA 10MM</t>
  </si>
  <si>
    <t>102429</t>
  </si>
  <si>
    <t>CUCHILLA CORTADORA CERAMICA 06MM</t>
  </si>
  <si>
    <t>102450</t>
  </si>
  <si>
    <t>ESCOBON AZUL TIPO CEPILLO BARRENDERO</t>
  </si>
  <si>
    <t>121011</t>
  </si>
  <si>
    <t>SOMBRERO SUPER GORRA DRAGON</t>
  </si>
  <si>
    <t>117058</t>
  </si>
  <si>
    <t>CADENA ESL. SOLD GALV 1/4 X MTR</t>
  </si>
  <si>
    <t>129003</t>
  </si>
  <si>
    <t>SUB-FAMILIA 113 HERRAJES</t>
  </si>
  <si>
    <t>113003</t>
  </si>
  <si>
    <t>113541</t>
  </si>
  <si>
    <t>113543</t>
  </si>
  <si>
    <t>SUB-FAMILIA 114 MORTEROS</t>
  </si>
  <si>
    <t>113052</t>
  </si>
  <si>
    <t>113001</t>
  </si>
  <si>
    <t>113009</t>
  </si>
  <si>
    <t>113711</t>
  </si>
  <si>
    <t>113044</t>
  </si>
  <si>
    <t>113045</t>
  </si>
  <si>
    <t>113046</t>
  </si>
  <si>
    <t>113048</t>
  </si>
  <si>
    <t>113053</t>
  </si>
  <si>
    <t>113054</t>
  </si>
  <si>
    <t>113056</t>
  </si>
  <si>
    <t>113060</t>
  </si>
  <si>
    <t>113061</t>
  </si>
  <si>
    <t>113062</t>
  </si>
  <si>
    <t>113035</t>
  </si>
  <si>
    <t>113038</t>
  </si>
  <si>
    <t>113039</t>
  </si>
  <si>
    <t>113040</t>
  </si>
  <si>
    <t>113041</t>
  </si>
  <si>
    <t>113067</t>
  </si>
  <si>
    <t>113068</t>
  </si>
  <si>
    <t>113069</t>
  </si>
  <si>
    <t>113070</t>
  </si>
  <si>
    <t>113065</t>
  </si>
  <si>
    <t>113071</t>
  </si>
  <si>
    <t>114051</t>
  </si>
  <si>
    <t xml:space="preserve">CEMENTO GRIS EN SACO DE 50KILOS </t>
  </si>
  <si>
    <t>SUB-FAMILIA 115 REPUESTOS EN GENERAL</t>
  </si>
  <si>
    <t>102936</t>
  </si>
  <si>
    <t>103108</t>
  </si>
  <si>
    <t>115001</t>
  </si>
  <si>
    <t>115003</t>
  </si>
  <si>
    <t>115005</t>
  </si>
  <si>
    <t>115008</t>
  </si>
  <si>
    <t>114040</t>
  </si>
  <si>
    <t>SUB-FAMILIA 116 ABRASIVOS</t>
  </si>
  <si>
    <t>104030</t>
  </si>
  <si>
    <t>116098</t>
  </si>
  <si>
    <t>116093</t>
  </si>
  <si>
    <t>116101</t>
  </si>
  <si>
    <t>116103</t>
  </si>
  <si>
    <t>116110</t>
  </si>
  <si>
    <t>116111</t>
  </si>
  <si>
    <t>116112</t>
  </si>
  <si>
    <t>116114</t>
  </si>
  <si>
    <t>DISCO CORTE METAL 4.1/2 X 1/8 X 7/8 FINO</t>
  </si>
  <si>
    <t>LIJA P/MADERA GR040 230 X 280MM</t>
  </si>
  <si>
    <t>105048</t>
  </si>
  <si>
    <t>115962</t>
  </si>
  <si>
    <t>111929</t>
  </si>
  <si>
    <t>111930</t>
  </si>
  <si>
    <t>111931</t>
  </si>
  <si>
    <t>117129</t>
  </si>
  <si>
    <t>117130</t>
  </si>
  <si>
    <t>117131</t>
  </si>
  <si>
    <t>SUB-FAMILIA 117 SEGURIDAD OCUPACIONAL</t>
  </si>
  <si>
    <t>116115</t>
  </si>
  <si>
    <t>DESC</t>
  </si>
  <si>
    <t>UTILIDAD</t>
  </si>
  <si>
    <t>501000</t>
  </si>
  <si>
    <t>501001</t>
  </si>
  <si>
    <t>501002</t>
  </si>
  <si>
    <t>501003</t>
  </si>
  <si>
    <t>501006</t>
  </si>
  <si>
    <t>501009</t>
  </si>
  <si>
    <t>501010</t>
  </si>
  <si>
    <t>501011</t>
  </si>
  <si>
    <t>501012</t>
  </si>
  <si>
    <t>501013</t>
  </si>
  <si>
    <t>501014</t>
  </si>
  <si>
    <t>501015</t>
  </si>
  <si>
    <t>501016</t>
  </si>
  <si>
    <t>501017</t>
  </si>
  <si>
    <t>501018</t>
  </si>
  <si>
    <t>501019</t>
  </si>
  <si>
    <t>501020</t>
  </si>
  <si>
    <t>501021</t>
  </si>
  <si>
    <t>501022</t>
  </si>
  <si>
    <t>501023</t>
  </si>
  <si>
    <t>501024</t>
  </si>
  <si>
    <t>501025</t>
  </si>
  <si>
    <t>501026</t>
  </si>
  <si>
    <t>501027</t>
  </si>
  <si>
    <t>501028</t>
  </si>
  <si>
    <t>501029</t>
  </si>
  <si>
    <t>501030</t>
  </si>
  <si>
    <t>501031</t>
  </si>
  <si>
    <t>501032</t>
  </si>
  <si>
    <t>501033</t>
  </si>
  <si>
    <t>501034</t>
  </si>
  <si>
    <t>501035</t>
  </si>
  <si>
    <t>501036</t>
  </si>
  <si>
    <t>501037</t>
  </si>
  <si>
    <t>501038</t>
  </si>
  <si>
    <t>501039</t>
  </si>
  <si>
    <t>501040</t>
  </si>
  <si>
    <t>501041</t>
  </si>
  <si>
    <t>501042</t>
  </si>
  <si>
    <t>501043</t>
  </si>
  <si>
    <t>502247</t>
  </si>
  <si>
    <t>502248</t>
  </si>
  <si>
    <t>502824</t>
  </si>
  <si>
    <t>502825</t>
  </si>
  <si>
    <t>502826</t>
  </si>
  <si>
    <t>502827</t>
  </si>
  <si>
    <t>502828</t>
  </si>
  <si>
    <t>502829</t>
  </si>
  <si>
    <t>502832</t>
  </si>
  <si>
    <t>502240</t>
  </si>
  <si>
    <t>502241</t>
  </si>
  <si>
    <t>SUB-FAMILIA 403 CAMISAS HIDRAULICAS Y FERULAS</t>
  </si>
  <si>
    <t>118030</t>
  </si>
  <si>
    <t>118031</t>
  </si>
  <si>
    <t>ACOPLE HEMBRA KOMATSU HYKMF0618 S/CAMISA</t>
  </si>
  <si>
    <t>401073</t>
  </si>
  <si>
    <t>CAMISA PARA MANGUERA 100R12 1/2</t>
  </si>
  <si>
    <t>403010</t>
  </si>
  <si>
    <t>ADAPTADOR MACHO A HEMB NPT 60SA1208</t>
  </si>
  <si>
    <t>406014</t>
  </si>
  <si>
    <t>ADAPTADOR MACHO A HEMB NPT 60SA1216</t>
  </si>
  <si>
    <t>406051</t>
  </si>
  <si>
    <t>ADAPTADOR MACHO A HEMB NPT 60SA1612</t>
  </si>
  <si>
    <t>406052</t>
  </si>
  <si>
    <t>ADAPTADOR HEMB A HEMB NPT 60SG0604</t>
  </si>
  <si>
    <t>ADAPTADOR HEMB A HEMB NPT 60SG0606</t>
  </si>
  <si>
    <t>ADAPTADOR HEMB A HEMB NPT 60SG1212</t>
  </si>
  <si>
    <t>ADAPTADOR HEM A HEM NPT 90 60UG0202</t>
  </si>
  <si>
    <t>ADAPTADOR MAC ORING A HEMB 60SB0604</t>
  </si>
  <si>
    <t>ADAPTADOR MAC ORING A HEMB 60SB0804</t>
  </si>
  <si>
    <t>ADAPTADOR MAC ORING A HEMB 60SB0608</t>
  </si>
  <si>
    <t>ADAPTADOR MACHO JIC A NPT 90 849FS 1216</t>
  </si>
  <si>
    <t>406063</t>
  </si>
  <si>
    <t>FAJA INDUSTRIAL  A-28</t>
  </si>
  <si>
    <t>ADAPTADOR MACHO JIC A HEMBRA NPT 846FS-16</t>
  </si>
  <si>
    <t>406405</t>
  </si>
  <si>
    <t>ADAPTADOR MACHO JIC A NPT 90 849FS 1612</t>
  </si>
  <si>
    <t>406056</t>
  </si>
  <si>
    <t>ADAPTADOR MACHO JIC A NPT 90 849FS 0504</t>
  </si>
  <si>
    <t>406055</t>
  </si>
  <si>
    <t>ADAPTADOR MACHO JIC A NPT 90 849FS 0502</t>
  </si>
  <si>
    <t>406054</t>
  </si>
  <si>
    <t>ADAPTADOR JIC A ORING 848FSO 1216</t>
  </si>
  <si>
    <t>406059</t>
  </si>
  <si>
    <t>ADAPTADOR MACHO A HEMBRA 879FS-05</t>
  </si>
  <si>
    <t>406060</t>
  </si>
  <si>
    <t>ADAPTADOR MACHO A HEMBRA 879FS-16</t>
  </si>
  <si>
    <t>406061</t>
  </si>
  <si>
    <t>ADAPTADOR MACHO JIC 45 NPT 854FS-0812</t>
  </si>
  <si>
    <t>406057</t>
  </si>
  <si>
    <t>ADAPTADOR HEMB A HEMB NPT 60SG0204</t>
  </si>
  <si>
    <t>ADAPTADOR HEMB A HEMB NPT 60SG0402</t>
  </si>
  <si>
    <t>ACOPLE ESPIGA MACHO NPT KFPS 0408</t>
  </si>
  <si>
    <t>TUERCA INVERTIDA CORTA 41W06 3/8</t>
  </si>
  <si>
    <t>CODO DE COMP. MACHO 69X1/8X1/8</t>
  </si>
  <si>
    <t>CONECTOR MACHO TUERCA LARGA 468AB 3/8 X 1/8</t>
  </si>
  <si>
    <t>CODO MACHO TL 469 AB 3/8 X 1/8</t>
  </si>
  <si>
    <t>CODO MACHO TL 469 AB 1/2 X 1/2</t>
  </si>
  <si>
    <t>NIPLE 113 NPT 3/8 X 1 1/2</t>
  </si>
  <si>
    <t>NIPLE 113 NPT 3/8 X 2</t>
  </si>
  <si>
    <t>NIPLE 113 NPT 3/8 X 3</t>
  </si>
  <si>
    <t>REDUC. HEMBRA NPT 119X3/8X1/8</t>
  </si>
  <si>
    <t>REDUC. HEMBRA NPT 119X1/2X3/8</t>
  </si>
  <si>
    <t>CRUZ HEMBRA NPT 102 1/2</t>
  </si>
  <si>
    <t>403011</t>
  </si>
  <si>
    <t>403012</t>
  </si>
  <si>
    <t>403013</t>
  </si>
  <si>
    <t>403014</t>
  </si>
  <si>
    <t>403015</t>
  </si>
  <si>
    <t>403016</t>
  </si>
  <si>
    <t>403017</t>
  </si>
  <si>
    <t>403018</t>
  </si>
  <si>
    <t>403019</t>
  </si>
  <si>
    <t>403020</t>
  </si>
  <si>
    <t>403021</t>
  </si>
  <si>
    <t>403022</t>
  </si>
  <si>
    <t>403023</t>
  </si>
  <si>
    <t>403024</t>
  </si>
  <si>
    <t>403025</t>
  </si>
  <si>
    <t>SUB-FAMILIA 405 ACOPLES RAPIDOS HIDRAULICOS</t>
  </si>
  <si>
    <t>FAMILIA 400 HIDRAULICA</t>
  </si>
  <si>
    <t>SUB-FAMILIA 401 ACOPLES PERMANENTES</t>
  </si>
  <si>
    <t>SUB-FAMILIA 406 ADAPTADORES HIDRAULICOS</t>
  </si>
  <si>
    <t>405001</t>
  </si>
  <si>
    <t>406048</t>
  </si>
  <si>
    <t>406100</t>
  </si>
  <si>
    <t>406101</t>
  </si>
  <si>
    <t>406102</t>
  </si>
  <si>
    <t>406103</t>
  </si>
  <si>
    <t>406104</t>
  </si>
  <si>
    <t>406105</t>
  </si>
  <si>
    <t>406106</t>
  </si>
  <si>
    <t>406108</t>
  </si>
  <si>
    <t>406109</t>
  </si>
  <si>
    <t>406110</t>
  </si>
  <si>
    <t>406111</t>
  </si>
  <si>
    <t>SUB-FAMILIA 119  CERRADURAS Y CANDADOS</t>
  </si>
  <si>
    <t>119001</t>
  </si>
  <si>
    <t>119002</t>
  </si>
  <si>
    <t>119003</t>
  </si>
  <si>
    <t>119016</t>
  </si>
  <si>
    <t>119104</t>
  </si>
  <si>
    <t>FAMILIA 700 FAJAS</t>
  </si>
  <si>
    <t>SUB-FAMILIA 701 FAJAS AUTOMOTRICES</t>
  </si>
  <si>
    <t>701000</t>
  </si>
  <si>
    <t>701001</t>
  </si>
  <si>
    <t>701002</t>
  </si>
  <si>
    <t>701003</t>
  </si>
  <si>
    <t>701004</t>
  </si>
  <si>
    <t>701005</t>
  </si>
  <si>
    <t>701006</t>
  </si>
  <si>
    <t>701007</t>
  </si>
  <si>
    <t>701008</t>
  </si>
  <si>
    <t>701009</t>
  </si>
  <si>
    <t>701010</t>
  </si>
  <si>
    <t>701011</t>
  </si>
  <si>
    <t>701012</t>
  </si>
  <si>
    <t>701013</t>
  </si>
  <si>
    <t>701014</t>
  </si>
  <si>
    <t>701015</t>
  </si>
  <si>
    <t>701016</t>
  </si>
  <si>
    <t>701017</t>
  </si>
  <si>
    <t>701018</t>
  </si>
  <si>
    <t>701019</t>
  </si>
  <si>
    <t>701020</t>
  </si>
  <si>
    <t>701021</t>
  </si>
  <si>
    <t>701022</t>
  </si>
  <si>
    <t>701023</t>
  </si>
  <si>
    <t>701024</t>
  </si>
  <si>
    <t>701025</t>
  </si>
  <si>
    <t>701026</t>
  </si>
  <si>
    <t>701027</t>
  </si>
  <si>
    <t>701028</t>
  </si>
  <si>
    <t>701029</t>
  </si>
  <si>
    <t>701030</t>
  </si>
  <si>
    <t>701031</t>
  </si>
  <si>
    <t>701032</t>
  </si>
  <si>
    <t>701033</t>
  </si>
  <si>
    <t>701034</t>
  </si>
  <si>
    <t>701035</t>
  </si>
  <si>
    <t>701036</t>
  </si>
  <si>
    <t>701037</t>
  </si>
  <si>
    <t>701038</t>
  </si>
  <si>
    <t>701039</t>
  </si>
  <si>
    <t>701040</t>
  </si>
  <si>
    <t>701041</t>
  </si>
  <si>
    <t>701042</t>
  </si>
  <si>
    <t>701043</t>
  </si>
  <si>
    <t>701044</t>
  </si>
  <si>
    <t>701045</t>
  </si>
  <si>
    <t>701046</t>
  </si>
  <si>
    <t>701047</t>
  </si>
  <si>
    <t>701048</t>
  </si>
  <si>
    <t>701049</t>
  </si>
  <si>
    <t>701050</t>
  </si>
  <si>
    <t>701051</t>
  </si>
  <si>
    <t>701052</t>
  </si>
  <si>
    <t>701053</t>
  </si>
  <si>
    <t>701054</t>
  </si>
  <si>
    <t>701055</t>
  </si>
  <si>
    <t>701056</t>
  </si>
  <si>
    <t>701057</t>
  </si>
  <si>
    <t>701058</t>
  </si>
  <si>
    <t>701059</t>
  </si>
  <si>
    <t>701060</t>
  </si>
  <si>
    <t>701061</t>
  </si>
  <si>
    <t>701062</t>
  </si>
  <si>
    <t>701063</t>
  </si>
  <si>
    <t>701064</t>
  </si>
  <si>
    <t>701065</t>
  </si>
  <si>
    <t>701066</t>
  </si>
  <si>
    <t>701067</t>
  </si>
  <si>
    <t>701068</t>
  </si>
  <si>
    <t>701069</t>
  </si>
  <si>
    <t>701070</t>
  </si>
  <si>
    <t>701071</t>
  </si>
  <si>
    <t>701072</t>
  </si>
  <si>
    <t>701073</t>
  </si>
  <si>
    <t>701074</t>
  </si>
  <si>
    <t>701075</t>
  </si>
  <si>
    <t>701571</t>
  </si>
  <si>
    <t>HOJA SIERRA CALADORA P/MADERA 6PCS SJ401</t>
  </si>
  <si>
    <t>127123</t>
  </si>
  <si>
    <t xml:space="preserve">LLAVE TANQUE BAJO FILL-PRO C/BLISTER </t>
  </si>
  <si>
    <t>106045</t>
  </si>
  <si>
    <t>LLAVE TANQUE BAJO FLUIDMASTER 200AM133</t>
  </si>
  <si>
    <t>106049</t>
  </si>
  <si>
    <t xml:space="preserve">APAGADOR SENCILLO PLATA 1000W </t>
  </si>
  <si>
    <t xml:space="preserve">TOMA DOBLE POLARIZADO 1009-AW AGUILA </t>
  </si>
  <si>
    <t>109352</t>
  </si>
  <si>
    <t xml:space="preserve">LLAVE DE CHORRO 1/2 C/ROSCA </t>
  </si>
  <si>
    <t>123044</t>
  </si>
  <si>
    <t>GAZA PARA MANGUERA INOX Nº28</t>
  </si>
  <si>
    <t>SUB-FAMILIA 120 CEDAZO Y MALLAS</t>
  </si>
  <si>
    <t>SUB-FAMILIA 121 PRODUCTOS DE LIMPIEZA</t>
  </si>
  <si>
    <t>121003</t>
  </si>
  <si>
    <t>121006</t>
  </si>
  <si>
    <t>121034</t>
  </si>
  <si>
    <t>121039</t>
  </si>
  <si>
    <t>121040</t>
  </si>
  <si>
    <t xml:space="preserve">PALOS DE ESCOBON </t>
  </si>
  <si>
    <t>SUB-FAMILIA 122 AMARRAS PLASTICAS</t>
  </si>
  <si>
    <t>SUB-FAMILIA 123 GRIFERIA</t>
  </si>
  <si>
    <t>123036</t>
  </si>
  <si>
    <t>123018</t>
  </si>
  <si>
    <t>123005</t>
  </si>
  <si>
    <t>123008</t>
  </si>
  <si>
    <t>123017</t>
  </si>
  <si>
    <t>SUB-FAMILIA 124 BATERIAS Y LINTERNAS</t>
  </si>
  <si>
    <t>123504</t>
  </si>
  <si>
    <t>123068</t>
  </si>
  <si>
    <t>123507</t>
  </si>
  <si>
    <t>124014</t>
  </si>
  <si>
    <t>124016</t>
  </si>
  <si>
    <t>125101</t>
  </si>
  <si>
    <t>125082</t>
  </si>
  <si>
    <t>125080</t>
  </si>
  <si>
    <t>125083</t>
  </si>
  <si>
    <t>SUB-FAMILIA 126 CABLE RED, COAXIAL Y ACCESORIOS</t>
  </si>
  <si>
    <t>126021</t>
  </si>
  <si>
    <t>SUB-FAMILIA 127 BROCAS, MANDRILES, PUNTAS Y HOJAS</t>
  </si>
  <si>
    <t>SUB-FAMILIA 702 FAJAS INDUSTRIALES</t>
  </si>
  <si>
    <t>127067</t>
  </si>
  <si>
    <t>127084</t>
  </si>
  <si>
    <t>127085</t>
  </si>
  <si>
    <t>127086</t>
  </si>
  <si>
    <t>127087</t>
  </si>
  <si>
    <t>127091</t>
  </si>
  <si>
    <t>127200</t>
  </si>
  <si>
    <t>127218</t>
  </si>
  <si>
    <t>127219</t>
  </si>
  <si>
    <t>BROCA PARA CONCRETO 3/4 X 6 ITM</t>
  </si>
  <si>
    <t>BROCA PARA CONCRETO 5/8 X 6 ITM</t>
  </si>
  <si>
    <t>702001</t>
  </si>
  <si>
    <t>702002</t>
  </si>
  <si>
    <t>702003</t>
  </si>
  <si>
    <t>702004</t>
  </si>
  <si>
    <t>702005</t>
  </si>
  <si>
    <t>702100</t>
  </si>
  <si>
    <t>702101</t>
  </si>
  <si>
    <t>702102</t>
  </si>
  <si>
    <t>702103</t>
  </si>
  <si>
    <t>702104</t>
  </si>
  <si>
    <t>702105</t>
  </si>
  <si>
    <t>702106</t>
  </si>
  <si>
    <t>702107</t>
  </si>
  <si>
    <t>702108</t>
  </si>
  <si>
    <t>702109</t>
  </si>
  <si>
    <t>702110</t>
  </si>
  <si>
    <t>702113</t>
  </si>
  <si>
    <t>702006</t>
  </si>
  <si>
    <t>702007</t>
  </si>
  <si>
    <t>FAMILIA 800 RODAMIENTOS</t>
  </si>
  <si>
    <t>SUB-FAMILIA 801 RODAMIENTOS DE BOLAS</t>
  </si>
  <si>
    <t>SUB-FAMILIA 802 MUÑONERAS</t>
  </si>
  <si>
    <t>802001</t>
  </si>
  <si>
    <t>802002</t>
  </si>
  <si>
    <t>801001</t>
  </si>
  <si>
    <t>801002</t>
  </si>
  <si>
    <t>801003</t>
  </si>
  <si>
    <t>801004</t>
  </si>
  <si>
    <t>801005</t>
  </si>
  <si>
    <t>801006</t>
  </si>
  <si>
    <t>801007</t>
  </si>
  <si>
    <t>801008</t>
  </si>
  <si>
    <t>801009</t>
  </si>
  <si>
    <t>801010</t>
  </si>
  <si>
    <t>801011</t>
  </si>
  <si>
    <t>801012</t>
  </si>
  <si>
    <t>801013</t>
  </si>
  <si>
    <t>801014</t>
  </si>
  <si>
    <t>801015</t>
  </si>
  <si>
    <t>801000</t>
  </si>
  <si>
    <t>SUB-FAMILIA 128  ACCESORIOS EN HG E INOX</t>
  </si>
  <si>
    <t>128001</t>
  </si>
  <si>
    <t>128029</t>
  </si>
  <si>
    <t>128126</t>
  </si>
  <si>
    <t>128127</t>
  </si>
  <si>
    <t>128129</t>
  </si>
  <si>
    <t>128130</t>
  </si>
  <si>
    <t>801016</t>
  </si>
  <si>
    <t>126043</t>
  </si>
  <si>
    <t>101016</t>
  </si>
  <si>
    <t xml:space="preserve">SUB-FAMILIA 129 MECATES, CUERDAS Y CADENAS </t>
  </si>
  <si>
    <t>129004</t>
  </si>
  <si>
    <t>129010</t>
  </si>
  <si>
    <t>129011</t>
  </si>
  <si>
    <t>129013</t>
  </si>
  <si>
    <t>129020</t>
  </si>
  <si>
    <t>129156</t>
  </si>
  <si>
    <t>129157</t>
  </si>
  <si>
    <t>SUB-FAMILIA 130 LLAVES DE PASO DE CONTROL Y CHECK</t>
  </si>
  <si>
    <t>130004</t>
  </si>
  <si>
    <t>130039</t>
  </si>
  <si>
    <t>130052</t>
  </si>
  <si>
    <t>SUB-FAMILIA 131 CINTAS, MASKING Y TAPE</t>
  </si>
  <si>
    <t>131011</t>
  </si>
  <si>
    <t>131138</t>
  </si>
  <si>
    <t>131139</t>
  </si>
  <si>
    <t>131140</t>
  </si>
  <si>
    <t>131141</t>
  </si>
  <si>
    <t>SUB-FAMILIA 132 OFERTAS Y PROMOCIONES</t>
  </si>
  <si>
    <t>SUB-FAMILIA 133 SOPORTES Y ACCESORIOS PARA CORTINAS</t>
  </si>
  <si>
    <t>SUB-FAMILIA 134 MADERAS</t>
  </si>
  <si>
    <t>SUB-FAMILIA 135 ACCESORIOS PARA GAS PROPANO</t>
  </si>
  <si>
    <t>127117</t>
  </si>
  <si>
    <t xml:space="preserve">LAPIZ CARPINTERO VERDE LYRA D 331-24CM </t>
  </si>
  <si>
    <t>PERA INODORO FANA INTELIGENTE 9457</t>
  </si>
  <si>
    <t>106117</t>
  </si>
  <si>
    <t xml:space="preserve">LAPIZ CARPINTERO ROJO LYRA </t>
  </si>
  <si>
    <t>LLAVE COROFIJA 10MM</t>
  </si>
  <si>
    <t>LLAVE COROFIJA 11MM</t>
  </si>
  <si>
    <t>CANDADO DE SEGURIDAD BRONCE 90MM</t>
  </si>
  <si>
    <t>119020</t>
  </si>
  <si>
    <t>LLAVE LAVATORIO DE PUSH GRACIELA C F1125</t>
  </si>
  <si>
    <t>123056</t>
  </si>
  <si>
    <t>EXTRACTOR PARA BAÑO 50CFM 45A60 PIES </t>
  </si>
  <si>
    <t>106038</t>
  </si>
  <si>
    <t xml:space="preserve">LLAVE COROFIJA 3/8 </t>
  </si>
  <si>
    <t>CANDADO DE SEGURIDAD BRONCE 70MM</t>
  </si>
  <si>
    <t>119125</t>
  </si>
  <si>
    <t>SUB-FAMILIA 136 TUBERIAS METALICAS Y DE ALUMINIO</t>
  </si>
  <si>
    <t>136001</t>
  </si>
  <si>
    <t>136009</t>
  </si>
  <si>
    <t>136010</t>
  </si>
  <si>
    <t>136011</t>
  </si>
  <si>
    <t>SUB-FAMILIA 137 REMACHES</t>
  </si>
  <si>
    <t>137000</t>
  </si>
  <si>
    <t>137009</t>
  </si>
  <si>
    <t>137010</t>
  </si>
  <si>
    <t>137011</t>
  </si>
  <si>
    <t>137012</t>
  </si>
  <si>
    <t>137013</t>
  </si>
  <si>
    <t>FAMILIA 300  INDUSTRIAL</t>
  </si>
  <si>
    <t>FAMILIA 200 ARTICULOS DE TORNO</t>
  </si>
  <si>
    <t xml:space="preserve">SUB-FAMILIA 201 CONFECCION DE PIEZAS </t>
  </si>
  <si>
    <t xml:space="preserve">FABRICACION CONO DE COMPRESION DE 17.5MM TICA BUS </t>
  </si>
  <si>
    <t>201000</t>
  </si>
  <si>
    <t>201001</t>
  </si>
  <si>
    <t>201002</t>
  </si>
  <si>
    <t>SUB-FAMILIA 138 CONFECCION DE CABLES</t>
  </si>
  <si>
    <t>SUB-FAMILIA 301 ACOPLES INDUSTRIALES</t>
  </si>
  <si>
    <t>SUB-FAMILIA 302 MANGUERAS INDUSTRIALES</t>
  </si>
  <si>
    <t>302002</t>
  </si>
  <si>
    <t>302018</t>
  </si>
  <si>
    <t>302021</t>
  </si>
  <si>
    <t>SUB-FAMILIA 303 ACCESORIOS PARA COMPRESOR Y AIRE</t>
  </si>
  <si>
    <t>303395</t>
  </si>
  <si>
    <t>303396</t>
  </si>
  <si>
    <t>104251</t>
  </si>
  <si>
    <t>SUB-FAMILIA 304 TUBERIA DE COBRE Y FRENOS</t>
  </si>
  <si>
    <t>304008</t>
  </si>
  <si>
    <t>304009</t>
  </si>
  <si>
    <t>304010</t>
  </si>
  <si>
    <t>304011</t>
  </si>
  <si>
    <t>FAMILIA 600 FITINERIA</t>
  </si>
  <si>
    <t>SUB-FAMILIA 601 FITINERIA RAPIDA PRESTOLOCK</t>
  </si>
  <si>
    <t>601000</t>
  </si>
  <si>
    <t>601023</t>
  </si>
  <si>
    <t>601024</t>
  </si>
  <si>
    <t>601025</t>
  </si>
  <si>
    <t>601003</t>
  </si>
  <si>
    <t>601004</t>
  </si>
  <si>
    <t>601042</t>
  </si>
  <si>
    <t>601035</t>
  </si>
  <si>
    <t>601045</t>
  </si>
  <si>
    <t>601046</t>
  </si>
  <si>
    <t>601034</t>
  </si>
  <si>
    <t>SUB-FAMILIA 602 FITINERIA COMPRESION</t>
  </si>
  <si>
    <t>601009</t>
  </si>
  <si>
    <t>602000</t>
  </si>
  <si>
    <t>602001</t>
  </si>
  <si>
    <t>602004</t>
  </si>
  <si>
    <t>602005</t>
  </si>
  <si>
    <t>602008</t>
  </si>
  <si>
    <t>602020</t>
  </si>
  <si>
    <t>602021</t>
  </si>
  <si>
    <t>602022</t>
  </si>
  <si>
    <t>602023</t>
  </si>
  <si>
    <t>602024</t>
  </si>
  <si>
    <t>CODO DE COMPR. PARA TUBO 65F X1/2</t>
  </si>
  <si>
    <t>CODO DE COMPR. PARA TUBO 65F X1/4</t>
  </si>
  <si>
    <t>CODO DE COMPR. PARA TUBO 65F X3/8</t>
  </si>
  <si>
    <t>CODO DE COMPR. PARA TUBO 65F X1/8</t>
  </si>
  <si>
    <t>CODO DE COMPR. PARA TUBO 65F X3/16</t>
  </si>
  <si>
    <t>CONO DE COMPRESION 60 X 3/16</t>
  </si>
  <si>
    <t xml:space="preserve">UNION DE COMPRESION 62F-04 </t>
  </si>
  <si>
    <t>602040</t>
  </si>
  <si>
    <t>602041</t>
  </si>
  <si>
    <t>602042</t>
  </si>
  <si>
    <t>602043</t>
  </si>
  <si>
    <t>602044</t>
  </si>
  <si>
    <t>602045</t>
  </si>
  <si>
    <t>602046</t>
  </si>
  <si>
    <t>602047</t>
  </si>
  <si>
    <t>602060</t>
  </si>
  <si>
    <t>602061</t>
  </si>
  <si>
    <t>602062</t>
  </si>
  <si>
    <t>602063</t>
  </si>
  <si>
    <t>602064</t>
  </si>
  <si>
    <t>602065</t>
  </si>
  <si>
    <t>602066</t>
  </si>
  <si>
    <t>602067</t>
  </si>
  <si>
    <t>602068</t>
  </si>
  <si>
    <t>602069</t>
  </si>
  <si>
    <t>602070</t>
  </si>
  <si>
    <t>602071</t>
  </si>
  <si>
    <t>602080</t>
  </si>
  <si>
    <t>602081</t>
  </si>
  <si>
    <t>602082</t>
  </si>
  <si>
    <t>602083</t>
  </si>
  <si>
    <t>602084</t>
  </si>
  <si>
    <t>602085</t>
  </si>
  <si>
    <t>602086</t>
  </si>
  <si>
    <t>602110</t>
  </si>
  <si>
    <t>602111</t>
  </si>
  <si>
    <t>602130</t>
  </si>
  <si>
    <t>602131</t>
  </si>
  <si>
    <t>602132</t>
  </si>
  <si>
    <t>602133</t>
  </si>
  <si>
    <t>602134</t>
  </si>
  <si>
    <t>602135</t>
  </si>
  <si>
    <t>602136</t>
  </si>
  <si>
    <t>602150</t>
  </si>
  <si>
    <t>602151</t>
  </si>
  <si>
    <t>602152</t>
  </si>
  <si>
    <t>602153</t>
  </si>
  <si>
    <t>602154</t>
  </si>
  <si>
    <t>602170</t>
  </si>
  <si>
    <t>602171</t>
  </si>
  <si>
    <t>602172</t>
  </si>
  <si>
    <t>602173</t>
  </si>
  <si>
    <t>602174</t>
  </si>
  <si>
    <t>602190</t>
  </si>
  <si>
    <t>602191</t>
  </si>
  <si>
    <t>602192</t>
  </si>
  <si>
    <t>602193</t>
  </si>
  <si>
    <t>602194</t>
  </si>
  <si>
    <t>SUB-FAMILIA 603 ACOPLES DE BRONCE KF</t>
  </si>
  <si>
    <t>ACOPLE MACHO JARDIN KFPY 0812  ECONOMICO</t>
  </si>
  <si>
    <t>603000</t>
  </si>
  <si>
    <t>603001</t>
  </si>
  <si>
    <t>603002</t>
  </si>
  <si>
    <t>603003</t>
  </si>
  <si>
    <t>603004</t>
  </si>
  <si>
    <t>603005</t>
  </si>
  <si>
    <t>603006</t>
  </si>
  <si>
    <t>603007</t>
  </si>
  <si>
    <t>603008</t>
  </si>
  <si>
    <t>603009</t>
  </si>
  <si>
    <t>603010</t>
  </si>
  <si>
    <t>603011</t>
  </si>
  <si>
    <t>603020</t>
  </si>
  <si>
    <t>603021</t>
  </si>
  <si>
    <t>603022</t>
  </si>
  <si>
    <t>603023</t>
  </si>
  <si>
    <t>603040</t>
  </si>
  <si>
    <t>603041</t>
  </si>
  <si>
    <t>603042</t>
  </si>
  <si>
    <t>603060</t>
  </si>
  <si>
    <t>603061</t>
  </si>
  <si>
    <t>603062</t>
  </si>
  <si>
    <t>603063</t>
  </si>
  <si>
    <t>603080</t>
  </si>
  <si>
    <t>603100</t>
  </si>
  <si>
    <t>603101</t>
  </si>
  <si>
    <t>603102</t>
  </si>
  <si>
    <t>603103</t>
  </si>
  <si>
    <t>SUB-FAMILIA 606 ACOPLES RAPIDOS PARA AIRE</t>
  </si>
  <si>
    <t>606000</t>
  </si>
  <si>
    <t>606001</t>
  </si>
  <si>
    <t>606002</t>
  </si>
  <si>
    <t>606003</t>
  </si>
  <si>
    <t>606004</t>
  </si>
  <si>
    <t>606005</t>
  </si>
  <si>
    <t>606006</t>
  </si>
  <si>
    <t>606007</t>
  </si>
  <si>
    <t>SUB-FAMILIA 607 FITINERIA CAÑERIA NPT</t>
  </si>
  <si>
    <t>135010</t>
  </si>
  <si>
    <t>607020</t>
  </si>
  <si>
    <t>607022</t>
  </si>
  <si>
    <t>607023</t>
  </si>
  <si>
    <t>607024</t>
  </si>
  <si>
    <t>607025</t>
  </si>
  <si>
    <t>BUSCHING NPT M-H 110 X 1/4 X 1/8</t>
  </si>
  <si>
    <t>607040</t>
  </si>
  <si>
    <t>607042</t>
  </si>
  <si>
    <t>607043</t>
  </si>
  <si>
    <t>607060</t>
  </si>
  <si>
    <t>607061</t>
  </si>
  <si>
    <t>607062</t>
  </si>
  <si>
    <t>607080</t>
  </si>
  <si>
    <t>607082</t>
  </si>
  <si>
    <t>607100</t>
  </si>
  <si>
    <t>607120</t>
  </si>
  <si>
    <t>607121</t>
  </si>
  <si>
    <t>607140</t>
  </si>
  <si>
    <t>607141</t>
  </si>
  <si>
    <t>607142</t>
  </si>
  <si>
    <t>607143</t>
  </si>
  <si>
    <t>607145</t>
  </si>
  <si>
    <t>607146</t>
  </si>
  <si>
    <t>607160</t>
  </si>
  <si>
    <t>607162</t>
  </si>
  <si>
    <t>607163</t>
  </si>
  <si>
    <t>607164</t>
  </si>
  <si>
    <t>607180</t>
  </si>
  <si>
    <t>607201</t>
  </si>
  <si>
    <t>607202</t>
  </si>
  <si>
    <t>607203</t>
  </si>
  <si>
    <t>607204</t>
  </si>
  <si>
    <t>607220</t>
  </si>
  <si>
    <t>607221</t>
  </si>
  <si>
    <t>607223</t>
  </si>
  <si>
    <t>607224</t>
  </si>
  <si>
    <t>607225</t>
  </si>
  <si>
    <t>607226</t>
  </si>
  <si>
    <t>607240</t>
  </si>
  <si>
    <t>607241</t>
  </si>
  <si>
    <t>607242</t>
  </si>
  <si>
    <t>607243</t>
  </si>
  <si>
    <t>607260</t>
  </si>
  <si>
    <t>607262</t>
  </si>
  <si>
    <t>607263</t>
  </si>
  <si>
    <t>607280</t>
  </si>
  <si>
    <t>607281</t>
  </si>
  <si>
    <t>607300</t>
  </si>
  <si>
    <t>607301</t>
  </si>
  <si>
    <t>607320</t>
  </si>
  <si>
    <t>607321</t>
  </si>
  <si>
    <t>607322</t>
  </si>
  <si>
    <t>607323</t>
  </si>
  <si>
    <t>SUB-FAMILIA 608 ALEMITE Y ACCESORIOS</t>
  </si>
  <si>
    <t>608000</t>
  </si>
  <si>
    <t>608001</t>
  </si>
  <si>
    <t>608002</t>
  </si>
  <si>
    <t>608003</t>
  </si>
  <si>
    <t>608004</t>
  </si>
  <si>
    <t>608005</t>
  </si>
  <si>
    <t>608040</t>
  </si>
  <si>
    <t>608041</t>
  </si>
  <si>
    <t>608042</t>
  </si>
  <si>
    <t>SUB-FAMILIA 609 FITINERIA FLARE</t>
  </si>
  <si>
    <t>609001</t>
  </si>
  <si>
    <t>609000</t>
  </si>
  <si>
    <t>609020</t>
  </si>
  <si>
    <t>609040</t>
  </si>
  <si>
    <t>609060</t>
  </si>
  <si>
    <t>609080</t>
  </si>
  <si>
    <t>609100</t>
  </si>
  <si>
    <t>609101</t>
  </si>
  <si>
    <t>SUB-FAMILIA 503 DECORACION Y REPUESTOS AUTOMOTRIZ</t>
  </si>
  <si>
    <t>503001</t>
  </si>
  <si>
    <t>503002</t>
  </si>
  <si>
    <t>503003</t>
  </si>
  <si>
    <t>503015</t>
  </si>
  <si>
    <t>503016</t>
  </si>
  <si>
    <t>503017</t>
  </si>
  <si>
    <t>503018</t>
  </si>
  <si>
    <t>503019</t>
  </si>
  <si>
    <t>503020</t>
  </si>
  <si>
    <t>503021</t>
  </si>
  <si>
    <t>503022</t>
  </si>
  <si>
    <t>503023</t>
  </si>
  <si>
    <t>503050</t>
  </si>
  <si>
    <t>503051</t>
  </si>
  <si>
    <t>503052</t>
  </si>
  <si>
    <t>503053</t>
  </si>
  <si>
    <t>503054</t>
  </si>
  <si>
    <t>503055</t>
  </si>
  <si>
    <t>503056</t>
  </si>
  <si>
    <t>503057</t>
  </si>
  <si>
    <t>503058</t>
  </si>
  <si>
    <t>503059</t>
  </si>
  <si>
    <t>503060</t>
  </si>
  <si>
    <t>503061</t>
  </si>
  <si>
    <t>503080</t>
  </si>
  <si>
    <t>503081</t>
  </si>
  <si>
    <t>503083</t>
  </si>
  <si>
    <t>503084</t>
  </si>
  <si>
    <t>503085</t>
  </si>
  <si>
    <t>503086</t>
  </si>
  <si>
    <t>503087</t>
  </si>
  <si>
    <t>503088</t>
  </si>
  <si>
    <t>503089</t>
  </si>
  <si>
    <t>503090</t>
  </si>
  <si>
    <t>503091</t>
  </si>
  <si>
    <t>503092</t>
  </si>
  <si>
    <t>503093</t>
  </si>
  <si>
    <t>503094</t>
  </si>
  <si>
    <t>503095</t>
  </si>
  <si>
    <t>503096</t>
  </si>
  <si>
    <t>503097</t>
  </si>
  <si>
    <t>503098</t>
  </si>
  <si>
    <t>503099</t>
  </si>
  <si>
    <t>503100</t>
  </si>
  <si>
    <t>503101</t>
  </si>
  <si>
    <t>503102</t>
  </si>
  <si>
    <t>503103</t>
  </si>
  <si>
    <t>503104</t>
  </si>
  <si>
    <t>503105</t>
  </si>
  <si>
    <t>503106</t>
  </si>
  <si>
    <t>503107</t>
  </si>
  <si>
    <t>503108</t>
  </si>
  <si>
    <t>503109</t>
  </si>
  <si>
    <t>503110</t>
  </si>
  <si>
    <t>503111</t>
  </si>
  <si>
    <t>503112</t>
  </si>
  <si>
    <t>503113</t>
  </si>
  <si>
    <t>503114</t>
  </si>
  <si>
    <t>503115</t>
  </si>
  <si>
    <t>503116</t>
  </si>
  <si>
    <t>503117</t>
  </si>
  <si>
    <t>503118</t>
  </si>
  <si>
    <t>503119</t>
  </si>
  <si>
    <t>503120</t>
  </si>
  <si>
    <t>503121</t>
  </si>
  <si>
    <t>503122</t>
  </si>
  <si>
    <t>503123</t>
  </si>
  <si>
    <t>504004</t>
  </si>
  <si>
    <t>504002</t>
  </si>
  <si>
    <t>504001</t>
  </si>
  <si>
    <t>SUB-FAMILIA 504 ACOPLE AUTOMOTRIZ</t>
  </si>
  <si>
    <t>SUB-FAMILIA 505 BOMBILLERIA</t>
  </si>
  <si>
    <t>503124</t>
  </si>
  <si>
    <t>505206</t>
  </si>
  <si>
    <t>505193</t>
  </si>
  <si>
    <t>505301</t>
  </si>
  <si>
    <t>505411</t>
  </si>
  <si>
    <t>505453</t>
  </si>
  <si>
    <t>SUB-FAMILIA 506 GAZA AUTOMOTRICES</t>
  </si>
  <si>
    <t>506002</t>
  </si>
  <si>
    <t>506020</t>
  </si>
  <si>
    <t>506021</t>
  </si>
  <si>
    <t>506022</t>
  </si>
  <si>
    <t>506023</t>
  </si>
  <si>
    <t>506024</t>
  </si>
  <si>
    <t>506025</t>
  </si>
  <si>
    <t>506026</t>
  </si>
  <si>
    <t>506027</t>
  </si>
  <si>
    <t>506028</t>
  </si>
  <si>
    <t>506029</t>
  </si>
  <si>
    <t>506030</t>
  </si>
  <si>
    <t>506060</t>
  </si>
  <si>
    <t>506061</t>
  </si>
  <si>
    <t>506062</t>
  </si>
  <si>
    <t>506279</t>
  </si>
  <si>
    <t>506280</t>
  </si>
  <si>
    <t>506281</t>
  </si>
  <si>
    <t>506282</t>
  </si>
  <si>
    <t>506283</t>
  </si>
  <si>
    <t>506284</t>
  </si>
  <si>
    <t>506285</t>
  </si>
  <si>
    <t>506286</t>
  </si>
  <si>
    <t>506287</t>
  </si>
  <si>
    <t>506288</t>
  </si>
  <si>
    <t>506289</t>
  </si>
  <si>
    <t>506290</t>
  </si>
  <si>
    <t>506291</t>
  </si>
  <si>
    <t>506292</t>
  </si>
  <si>
    <t>506293</t>
  </si>
  <si>
    <t>506294</t>
  </si>
  <si>
    <t>506295</t>
  </si>
  <si>
    <t>506296</t>
  </si>
  <si>
    <t>506297</t>
  </si>
  <si>
    <t>506298</t>
  </si>
  <si>
    <t>506307</t>
  </si>
  <si>
    <t>506308</t>
  </si>
  <si>
    <t>506063</t>
  </si>
  <si>
    <t>SUB-FAMILIA 507 ACCESORIOS ELECTRICOS AUTOMOTRICES</t>
  </si>
  <si>
    <t>109870</t>
  </si>
  <si>
    <t>109871</t>
  </si>
  <si>
    <t>109872</t>
  </si>
  <si>
    <t>109873</t>
  </si>
  <si>
    <t>109874</t>
  </si>
  <si>
    <t>109875</t>
  </si>
  <si>
    <t>109876</t>
  </si>
  <si>
    <t>109877</t>
  </si>
  <si>
    <t>109878</t>
  </si>
  <si>
    <t>109879</t>
  </si>
  <si>
    <t>109880</t>
  </si>
  <si>
    <t>109881</t>
  </si>
  <si>
    <t>109882</t>
  </si>
  <si>
    <t>507442</t>
  </si>
  <si>
    <t>507359</t>
  </si>
  <si>
    <t>507121</t>
  </si>
  <si>
    <t>SUB-FAMILIA 508 CORREAS Y LINGAS</t>
  </si>
  <si>
    <t>508456</t>
  </si>
  <si>
    <t>508001</t>
  </si>
  <si>
    <t>SUB-FAMILIA 509 SELLOS Y EMPAQUES</t>
  </si>
  <si>
    <t>508002</t>
  </si>
  <si>
    <t>EMPAQUE ORING CAJA AZUL</t>
  </si>
  <si>
    <t>EMPAQUE ORING CAJA ROJA</t>
  </si>
  <si>
    <t>509635</t>
  </si>
  <si>
    <t>509464</t>
  </si>
  <si>
    <t>SUB-FAMILIA 510 HERRAMIENTAS Y ARTICULOS PARA MECANICO</t>
  </si>
  <si>
    <t>503125</t>
  </si>
  <si>
    <t>503126</t>
  </si>
  <si>
    <t>510739</t>
  </si>
  <si>
    <t>510931</t>
  </si>
  <si>
    <t>510934</t>
  </si>
  <si>
    <t>510935</t>
  </si>
  <si>
    <t>510573</t>
  </si>
  <si>
    <t>510582</t>
  </si>
  <si>
    <t>510586</t>
  </si>
  <si>
    <t>510602</t>
  </si>
  <si>
    <t>510641</t>
  </si>
  <si>
    <t>510642</t>
  </si>
  <si>
    <t>510643</t>
  </si>
  <si>
    <t>510644</t>
  </si>
  <si>
    <t>510645</t>
  </si>
  <si>
    <t>510646</t>
  </si>
  <si>
    <t>510911</t>
  </si>
  <si>
    <t>510912</t>
  </si>
  <si>
    <t>510913</t>
  </si>
  <si>
    <t>510914</t>
  </si>
  <si>
    <t>510915</t>
  </si>
  <si>
    <t>510916</t>
  </si>
  <si>
    <t>510917</t>
  </si>
  <si>
    <t>510170</t>
  </si>
  <si>
    <t>510173</t>
  </si>
  <si>
    <t>510171</t>
  </si>
  <si>
    <t>510172</t>
  </si>
  <si>
    <t>510174</t>
  </si>
  <si>
    <t>510175</t>
  </si>
  <si>
    <t>510176</t>
  </si>
  <si>
    <t>FAMILIA 900 ADITIVOS AUTOMOTRICES</t>
  </si>
  <si>
    <t>SUB-FAMILIA 902 TRABADOR DE ROSCAS</t>
  </si>
  <si>
    <t>902006</t>
  </si>
  <si>
    <t xml:space="preserve">SUB-FAMILIA 903 SILICON Y ADHESIVOS </t>
  </si>
  <si>
    <t>902056</t>
  </si>
  <si>
    <t>903003</t>
  </si>
  <si>
    <t>903074</t>
  </si>
  <si>
    <t>903067</t>
  </si>
  <si>
    <t>903014</t>
  </si>
  <si>
    <t>SUB-FAMILIA 904 LUBRICANTES Y GRASAS</t>
  </si>
  <si>
    <t>904026</t>
  </si>
  <si>
    <t>SUB-FAMILIA 905 ACEITES</t>
  </si>
  <si>
    <t>905130</t>
  </si>
  <si>
    <t>SUB-FAMILIA 906 CUIDADO AUTOMOTRIZ</t>
  </si>
  <si>
    <t>906101</t>
  </si>
  <si>
    <t>906009</t>
  </si>
  <si>
    <t>906080</t>
  </si>
  <si>
    <t>906003</t>
  </si>
  <si>
    <t>906031</t>
  </si>
  <si>
    <t>906010</t>
  </si>
  <si>
    <t>906011</t>
  </si>
  <si>
    <t>906012</t>
  </si>
  <si>
    <t>109995</t>
  </si>
  <si>
    <t>103088</t>
  </si>
  <si>
    <t>121233</t>
  </si>
  <si>
    <t>119819</t>
  </si>
  <si>
    <t>102866</t>
  </si>
  <si>
    <t>102867</t>
  </si>
  <si>
    <t>102868</t>
  </si>
  <si>
    <t>102869</t>
  </si>
  <si>
    <t>102824</t>
  </si>
  <si>
    <t>105610</t>
  </si>
  <si>
    <t>117061</t>
  </si>
  <si>
    <t>127153</t>
  </si>
  <si>
    <t>113712</t>
  </si>
  <si>
    <t>102827</t>
  </si>
  <si>
    <t>124024</t>
  </si>
  <si>
    <t>109981</t>
  </si>
  <si>
    <t>109982</t>
  </si>
  <si>
    <t>109983</t>
  </si>
  <si>
    <t>125102</t>
  </si>
  <si>
    <t>125103</t>
  </si>
  <si>
    <t>121234</t>
  </si>
  <si>
    <t>106806</t>
  </si>
  <si>
    <t>128131</t>
  </si>
  <si>
    <t>SUB-FAMILIA 125 TUBOS FLUORESCENTES Y BOMBILLOS</t>
  </si>
  <si>
    <t>115011</t>
  </si>
  <si>
    <t>127059</t>
  </si>
  <si>
    <t>503182</t>
  </si>
  <si>
    <t>103646</t>
  </si>
  <si>
    <t>103647</t>
  </si>
  <si>
    <t>103648</t>
  </si>
  <si>
    <t>112305</t>
  </si>
  <si>
    <t>112791</t>
  </si>
  <si>
    <t>103089</t>
  </si>
  <si>
    <t>135011</t>
  </si>
  <si>
    <t>301003</t>
  </si>
  <si>
    <t>301004</t>
  </si>
  <si>
    <t>301005</t>
  </si>
  <si>
    <t>CONVERTIDOR DE SENAL DIGITAL P/TELEVISOR DIGITAL C/CONTROL</t>
  </si>
  <si>
    <t>109363</t>
  </si>
  <si>
    <t>504005</t>
  </si>
  <si>
    <t>504006</t>
  </si>
  <si>
    <t>504007</t>
  </si>
  <si>
    <t>507325</t>
  </si>
  <si>
    <t>507401</t>
  </si>
  <si>
    <t>603104</t>
  </si>
  <si>
    <t>609102</t>
  </si>
  <si>
    <t>609103</t>
  </si>
  <si>
    <t>906102</t>
  </si>
  <si>
    <t>906103</t>
  </si>
  <si>
    <t>104252</t>
  </si>
  <si>
    <t xml:space="preserve">TRANSFORMADOR DE HERRUMBRE EN LITRO </t>
  </si>
  <si>
    <t>FOSFATIZADOR DESENGRASANTE EN LITRO</t>
  </si>
  <si>
    <t>SOLDADURA ESTAÑO INGLESA 50/50 POR BARRA</t>
  </si>
  <si>
    <t>ATOMIZADOR MANUAL 2LITROS AZUL P/LUBRICANTES Y ALUMIX C-4320</t>
  </si>
  <si>
    <t>CILINDRO DE GAS CAMPING 190GM MIX PROPANO/BUTANO</t>
  </si>
  <si>
    <t>TACO CUADRADO DE HULE 1,1/4</t>
  </si>
  <si>
    <t>TACO REDONDO DE HULE 1,1/4</t>
  </si>
  <si>
    <t xml:space="preserve">CEDAZO SARAN AGRICOLA VERDE X METRO 4.20MM </t>
  </si>
  <si>
    <t xml:space="preserve">CEPILLO OVALADO RAIZ </t>
  </si>
  <si>
    <t xml:space="preserve">PALO PISO DE HIERRO CORTO </t>
  </si>
  <si>
    <t xml:space="preserve">CEPILLO TARRO SANTA ELENA </t>
  </si>
  <si>
    <t xml:space="preserve">CUERDA P/PESCAR TRANSPARENTE 0.45MM </t>
  </si>
  <si>
    <t>CUERDA P/PESCAR TRANSPARENTE 0.50MM</t>
  </si>
  <si>
    <t xml:space="preserve">CUERDA P/PESCAR TRANSPARENTE 0.60MM </t>
  </si>
  <si>
    <t xml:space="preserve">CUERDA P/PESCAR TRANSPARENTE 0.90MM </t>
  </si>
  <si>
    <t xml:space="preserve">CUERDA P/PESCAR TRANSPARENTE 1.00MM </t>
  </si>
  <si>
    <t>138001</t>
  </si>
  <si>
    <t>138020</t>
  </si>
  <si>
    <t>138060</t>
  </si>
  <si>
    <t xml:space="preserve">CONFECCION DE CABLE DE RED </t>
  </si>
  <si>
    <t>CONFECCION DE CABLE COAXIAL O TV</t>
  </si>
  <si>
    <t>CONFECCION DE EXTENSION ELECTRICA</t>
  </si>
  <si>
    <t>303397</t>
  </si>
  <si>
    <t>23524 MANGUERA ENTRADA CALEFACCION SUZUKI GRAND VITARA</t>
  </si>
  <si>
    <t>23525 MANGUERA SAL.CALEFAC.SUZUKI GRAND VITARA</t>
  </si>
  <si>
    <t>26147 MANGUERA RAD.INF.HYUN GALLOPER T/4D56 DIESEL</t>
  </si>
  <si>
    <t>601071</t>
  </si>
  <si>
    <t>601072</t>
  </si>
  <si>
    <t>602090</t>
  </si>
  <si>
    <t>602030</t>
  </si>
  <si>
    <t>602031</t>
  </si>
  <si>
    <t>602032</t>
  </si>
  <si>
    <t>602155</t>
  </si>
  <si>
    <t>602160</t>
  </si>
  <si>
    <t>602161</t>
  </si>
  <si>
    <t>602162</t>
  </si>
  <si>
    <t>602220</t>
  </si>
  <si>
    <t>602221</t>
  </si>
  <si>
    <t>602222</t>
  </si>
  <si>
    <t>602223</t>
  </si>
  <si>
    <t>602224</t>
  </si>
  <si>
    <t>602225</t>
  </si>
  <si>
    <t>603130</t>
  </si>
  <si>
    <t>ADAPTADOR MACHO A HEMBRA NPT 120B X 3/8 X 1/4</t>
  </si>
  <si>
    <t>ADAPTADOR MACHO A HEMBRA NPT 120B X 1/4 X 1/4</t>
  </si>
  <si>
    <t>ADAPTADOR MACHO A HEMBRA NPT 120B X 1/4 X 1/8</t>
  </si>
  <si>
    <t>ADAPTADOR MACHO A HEMBRA NPT 120B X 3/8 X 1/8</t>
  </si>
  <si>
    <t>ADAPTADOR MACHO A HEMBRA NPT 120B X 1/2 X 1/4</t>
  </si>
  <si>
    <t>ADAPTADOR MACHO A HEMBRA NPT 120B X 1/8 X 1/8</t>
  </si>
  <si>
    <t>ADAPTADOR MACHO A HEMBRA NPT 120B X 1/2 X 3/8</t>
  </si>
  <si>
    <t>607147</t>
  </si>
  <si>
    <t>NIPLE 113 NPT 1/4 X 1.1/2</t>
  </si>
  <si>
    <t>609104</t>
  </si>
  <si>
    <t>609105</t>
  </si>
  <si>
    <t>902057</t>
  </si>
  <si>
    <t>903068</t>
  </si>
  <si>
    <t>112792</t>
  </si>
  <si>
    <t>301006</t>
  </si>
  <si>
    <t>405002</t>
  </si>
  <si>
    <t>405003</t>
  </si>
  <si>
    <t>602035</t>
  </si>
  <si>
    <t>602036</t>
  </si>
  <si>
    <t>602037</t>
  </si>
  <si>
    <t>602025</t>
  </si>
  <si>
    <t>602026</t>
  </si>
  <si>
    <t>602075</t>
  </si>
  <si>
    <t>602091</t>
  </si>
  <si>
    <t>606008</t>
  </si>
  <si>
    <t>607110</t>
  </si>
  <si>
    <t>607111</t>
  </si>
  <si>
    <t>609106</t>
  </si>
  <si>
    <t>609107</t>
  </si>
  <si>
    <t>609108</t>
  </si>
  <si>
    <t>609109</t>
  </si>
  <si>
    <t>609110</t>
  </si>
  <si>
    <t>906104</t>
  </si>
  <si>
    <t>301007</t>
  </si>
  <si>
    <t>103091</t>
  </si>
  <si>
    <t>104253</t>
  </si>
  <si>
    <t>109996</t>
  </si>
  <si>
    <t>905131</t>
  </si>
  <si>
    <t>ACCESORIO P/CANALETA ANGULO EXTERNO 80 X 40</t>
  </si>
  <si>
    <t>109501</t>
  </si>
  <si>
    <t>CANALETA S/ADHESIVO 80 X 40 804B</t>
  </si>
  <si>
    <t>109115</t>
  </si>
  <si>
    <t>ACCESORIO P/CANALETA TAPA FINAL 80 X 40 TT804B</t>
  </si>
  <si>
    <t>109502</t>
  </si>
  <si>
    <t xml:space="preserve">BATERIA ALCALINA AAA BLISTER 2P </t>
  </si>
  <si>
    <t xml:space="preserve">FITTING P/CABLE COAXIAL RG-6 ALTA CALIDAD </t>
  </si>
  <si>
    <t>126029</t>
  </si>
  <si>
    <t>BATERIA PASTILLA 3V LITHIUN CR1632</t>
  </si>
  <si>
    <t>124017</t>
  </si>
  <si>
    <t>BOMBILLO TORPEDO CLARO E12 5W CANDELABRO</t>
  </si>
  <si>
    <t>125055</t>
  </si>
  <si>
    <t>BATERIA PASTILLA 3V LITHIUM CR2032</t>
  </si>
  <si>
    <t>124007</t>
  </si>
  <si>
    <t>124018</t>
  </si>
  <si>
    <t>SUB-FAMILIA 118 GIPSON ACCESORIOS Y ESTRUCTURAS</t>
  </si>
  <si>
    <t>27453 MANG RAD INF NISSAN PATHFINDER D21</t>
  </si>
  <si>
    <t>27458 MANG RAD INF NISSAN SENTRA B12</t>
  </si>
  <si>
    <t>23516 MANG RAD INF SUZUKI GRAND VITARA 1.6cc 01-08</t>
  </si>
  <si>
    <t>23329 MANG RAD INF SUZUKI SWIFT 1300cc</t>
  </si>
  <si>
    <t>23331 MANG RAD INF SUZUKI SWIFT 1300cc 16V TWINCAM</t>
  </si>
  <si>
    <t>27331 MANG RAD INF TOYOTA BJ40 DIESEL 77-83</t>
  </si>
  <si>
    <t>27323 MANG RAD INF TOYOTA COROLLA 1.8cc 16V E110 1ZZ FE 98-02</t>
  </si>
  <si>
    <t>27337 MANG RAD INF TOYOTA HIACE 82 1657274190</t>
  </si>
  <si>
    <t>27114 MANG RAD SUP CHEROKEE LAREDO V8</t>
  </si>
  <si>
    <t>29300 MANG RAD SUP DAIHATSU TERIOS 1.3cc 16V 97-06</t>
  </si>
  <si>
    <t>27488 MANG RAD SUP FORD BRONCO 5.0cc V8 92-98</t>
  </si>
  <si>
    <t>27514 MANG RAD SUP HONDA ACCORD 1.6cc 8V</t>
  </si>
  <si>
    <t xml:space="preserve">27516 MANG RAD SUP HONDA CIVIC 1.5cc 8V  </t>
  </si>
  <si>
    <t>26184 MANG RAD SUP HYUNDAI GETZ 1.6cc</t>
  </si>
  <si>
    <t>23310 MANG RAD SUP ISUZU RODEO TROOPER 2.6cc</t>
  </si>
  <si>
    <t>22193 MANG RAD SUP MAZDA B2000 87-96 8v 2WD</t>
  </si>
  <si>
    <t>22198 MANG RAD SUP MAZDA B2200 90-97 12v 2WD 1.5/16</t>
  </si>
  <si>
    <t>22274 MANG RAD SUP MAZDA BT-50 TDIESEL 08-14 2WD/4WD</t>
  </si>
  <si>
    <t>22300 MANG RAD SUP MITSUBISHI MONTERO 96-13 16v 2.4cc</t>
  </si>
  <si>
    <t>27570 MANG RAD SUP NISSAN FRONTIER ZD30 3.0cc</t>
  </si>
  <si>
    <t>27457 MANG RAD SUP NISSAN PATHFINDER 3.0cc 90-96</t>
  </si>
  <si>
    <t>27452 MANG RAD SUP NISSAN PATHFINDER D21</t>
  </si>
  <si>
    <t>23330 MANG RAD SUP SUZUKI SWIFT 1300cc</t>
  </si>
  <si>
    <t>23418 MANG BOMBA AGUA ISUZU NPR 729 NKR 10-12 13/16 FALTO UNA IMPORT</t>
  </si>
  <si>
    <t>21318T MANG KIT DE ARMADO TURBO CON TEE 1/2 X 1/2 X 1/2 RENAULT TWINGO</t>
  </si>
  <si>
    <t xml:space="preserve">21328Z MANG KIT DESFOGUE 1/2 EN ZETA LARGA RENAULT TWINGO </t>
  </si>
  <si>
    <t xml:space="preserve">29621 MANG RAD CODO 90GRADOS 2.1/2 X 52CM LARGO </t>
  </si>
  <si>
    <t xml:space="preserve">29301 MANG RAD INF DAIHATSU TERIOS 1.3cc 16V 97-06  </t>
  </si>
  <si>
    <t>27517 MANG RAD INF HONDA ACCORD 1.5cc 8V 72-79</t>
  </si>
  <si>
    <t>27511 MANG RAD INF HONDA CIVIC 88-95</t>
  </si>
  <si>
    <t>23302 MANG RAD INF ISUZU TROOPER 88</t>
  </si>
  <si>
    <t>22199 MANG RAD INF MAZDA B2200 90-97 12v 2WD</t>
  </si>
  <si>
    <t>22275 MANG RAD INF MAZDA BT-50 TDIESEL 08-14 2W/4WD</t>
  </si>
  <si>
    <t>27571 MANG RAD INF NISSAN FRONTIER ZD30 3.0cc</t>
  </si>
  <si>
    <t>27449 MANGUERA VENTILACIÓN ACEITE DATSUN 1200</t>
  </si>
  <si>
    <t>26145 MANGUERA VALVULA MIN EXCEL</t>
  </si>
  <si>
    <t>23174 MANGUERA VALV.AL BLOQUE CHEVY 500</t>
  </si>
  <si>
    <t xml:space="preserve">23523 MANGUERA TUBO BOMBA AGUA SUZUKI GRAND VITARA </t>
  </si>
  <si>
    <t>23210 MANGUERA TUBO 3S BOMBA AGUA CHEVROLET MONZA</t>
  </si>
  <si>
    <t>22320 MANGUERA TUB/REFR.MITS.MONTERO 2.6</t>
  </si>
  <si>
    <t>23305 MANGUERA TUB/CALEFAC ISUZ TROOPER</t>
  </si>
  <si>
    <t>22109 MANGUERA TAPA VALVULAS.MAZDA B2600</t>
  </si>
  <si>
    <t xml:space="preserve">23442 MANGUERA TAPA VALVULAS.ISUZU NPR  </t>
  </si>
  <si>
    <t>26130 MANGUERA TANQUE GAS HYUNDAI EXCEL</t>
  </si>
  <si>
    <t>23490 MANGUERA TANQUE AL RADIADOR CHEVROLET AVEO 02-</t>
  </si>
  <si>
    <t xml:space="preserve">29231 MANGUERA SALIDA CALEFACTOR PEUGEOT 206 DIESSEL </t>
  </si>
  <si>
    <t>25231 MANGUERA SALIDA CALEFACCION DAEWOO TICO</t>
  </si>
  <si>
    <t>23374 MANGUERA RETORNO ENFRIADOR.ACEITE.ISUZU D-MAX 2.5 3.0</t>
  </si>
  <si>
    <t>23411 MANGUERA RETORNO CALEFACCION CHEVROLET CORSA /9</t>
  </si>
  <si>
    <t xml:space="preserve">23426 MANGUERA RETORNO AL TURBO ISUZU NPR CHEVROLET </t>
  </si>
  <si>
    <t>26168 MANGUERA REFRIGERACION.HYUNDAI ACCENT VERNA GYRO</t>
  </si>
  <si>
    <t xml:space="preserve">21203 MANGUERA REFRIGERACION RENAULT R9 A CARB. 5/16 X 7/16 </t>
  </si>
  <si>
    <t>21120 MANGUERA REFRIGERACION RENAULT R18 3/8 X 15/32 LARGA</t>
  </si>
  <si>
    <t>22170 MANGUERA REFRIGERACION MOTOR MAZDA</t>
  </si>
  <si>
    <t>25180 MANGUERA REFRIGERACION DAEWOO MATIZ LARGA 3/8 X 15".3/4</t>
  </si>
  <si>
    <t>21126 MANGUERA REFRIGERACION CONECTOR 3 VIAS CULATA A TERMOSTATO</t>
  </si>
  <si>
    <t>23618 MANGUERA REFRIGERACION CHEVROLET AVEO THERM. CUERPO ACEL 3/8 LARGA</t>
  </si>
  <si>
    <t>27905 MANGUERA REFRIG.ENFRIAD.NISSAN NAVARA D40 2.5cc TD 2WD/4WD</t>
  </si>
  <si>
    <t xml:space="preserve">27306 MANGUERA RADIADOR TUBO HILUX TOYOTA 22R </t>
  </si>
  <si>
    <t>27373 MANGUERA RADIADOR TOYOTA PRADO // YARIS INF. 07-16</t>
  </si>
  <si>
    <t>27342 MANGUERA RADIADOR SUPERIOR.TOY.RAV4 94-2000</t>
  </si>
  <si>
    <t xml:space="preserve">27351 MANGUERA RADIADOR SUPERIOR TOYOTA TERCEL,PASEO 94-99 5E-FE EL53-54 </t>
  </si>
  <si>
    <t>23580 MANGUERA RADIADOR SUPERIOR SUZUKI ALTO</t>
  </si>
  <si>
    <t>26260 MANGUERA RADIADOR SUPERIOR PEUGEOT 205 1,4 INY/3 USADA</t>
  </si>
  <si>
    <t>26260 MANGUERA RADIADOR SUPERIOR PEUGEOT 205 1,4 INY/3</t>
  </si>
  <si>
    <t>22392 MANGUERA RADIADOR SUPERIOR MAZDA ALLEGRO 1,6 SEDAN/HB 2000-2008</t>
  </si>
  <si>
    <t>26198 MANGUERA RADIADOR SUPERIOR HYUNDAI TERRACAN 2.9 DIES</t>
  </si>
  <si>
    <t>26194 MANGUERA RADIADOR SUPERIOR HYUNDAI TERRACAN 3.5 V6</t>
  </si>
  <si>
    <t>23332 MANG RAD SUP SUZUKI SWIFT 1300cc 8V 91-04</t>
  </si>
  <si>
    <t>27332 MANG RAD SUP TOYOTA BJ40 DIESEL 70-75</t>
  </si>
  <si>
    <t>27317 MANG RAD SUP TOYOTA COROLLA 2.0cc 97-00</t>
  </si>
  <si>
    <t>27301 MANG RAD SUP TOYOTA FJ70 FJ75 4.0cc L6 12v</t>
  </si>
  <si>
    <t>27336 MANG RAD SUP TOYOTA HIACE 82 1657172080</t>
  </si>
  <si>
    <t>27308 MANG RAD SUP TOYOTA HILUX 22R</t>
  </si>
  <si>
    <t>27375 MANG RAD SUP TOYOTA PRADO 3.4cc 16V 5PUERTAS</t>
  </si>
  <si>
    <t>27376 MANG RAD SUP TOYOTA PRADO 3.4cc V6 24v 98-09</t>
  </si>
  <si>
    <t>27355 MANG RAD SUP TOYOTA TERCEL 1.3cc 82-86 2A 3A</t>
  </si>
  <si>
    <t xml:space="preserve">23368 MANG REFRIGERACION ISUZU D-MAX 3.0cc 5/8 </t>
  </si>
  <si>
    <t>23552 MANG REFRIGERACION TUBO TRAS CHEVROLET SPARK CRONOS</t>
  </si>
  <si>
    <t>23438 MANG RETORNO ISUZU NKR 1ra SERIE 2.8cc TD 97-06 CAMION</t>
  </si>
  <si>
    <t>22171 MANG. REFRIGERACION TUBO BOMBA DE AGUA A TAPA CARCASA TERMOSTATO</t>
  </si>
  <si>
    <t>26104 MANGUERA BASTON DESFOGUE FIAT UNO</t>
  </si>
  <si>
    <t>23522 MANGUERA BAYPASS SUZUKI GRAN VITARA</t>
  </si>
  <si>
    <t>26167 MANGUERA BOMBA ACEITE A HIDRAULICO.HYUNDAI ACCENT VERNA</t>
  </si>
  <si>
    <t>23173 MANGUERA BOMBA AGUA CHEVY</t>
  </si>
  <si>
    <t>29417 MANGUERA BOMBA AGUA INTERNATIONAL 1700 EN L X 1"</t>
  </si>
  <si>
    <t>26156 MANGUERA RADIADOR SUPERIOR HYUNDAI ATOS</t>
  </si>
  <si>
    <t>23380 MANGUERA RADIADOR SUPERIOR D-MAX 3.5</t>
  </si>
  <si>
    <t>23425 MANGUERA RADIADOR SUPERIOR CHEVROLET TURBO NPR.</t>
  </si>
  <si>
    <t>23500 MANGUERA RADIADOR SUPERIOR CHEVROLET SUPER CARRY</t>
  </si>
  <si>
    <t>23558 MANGUERA RADIADOR SUPERIOR CHEVROLET SPARK GT 2010</t>
  </si>
  <si>
    <t>23423 MANGUERA RADIADOR SUPERIOR CHEVROLET NPR MN</t>
  </si>
  <si>
    <t>23432 MANGUERA RADIADOR SUPERIOR CHEVROLET NPR 2000</t>
  </si>
  <si>
    <t>23520 MANGUERA RADIADOR SUPERIOR CHEVROLET GRAN VITARA</t>
  </si>
  <si>
    <t>23570 MANGUERA RADIADOR SUPERIOR CHEVROLET CRONOS</t>
  </si>
  <si>
    <t>23420 MANGUERA RADIADOR SUPERIOR CAMIÓN NPR/91/93</t>
  </si>
  <si>
    <t>27334 MANGUERA RADIADOR SUP.TOYO.HILUX.2.8 3.0 2L 3L DSEL 90-</t>
  </si>
  <si>
    <t>27470 MANGUERA RADIADOR SUP.SENTRA B13,B14 USA</t>
  </si>
  <si>
    <t>27465 MANGUERA RADIADOR SUP.SENTRA B13,B14 USA</t>
  </si>
  <si>
    <t>28100 MANGUERA RADIADOR SUP.MACK</t>
  </si>
  <si>
    <t>29413 MANGUERA RADIADOR SUP.INTERNATIONAL1700 DT466 DSEL</t>
  </si>
  <si>
    <t xml:space="preserve">27339 MANGUERA RADIADOR SUP. TOYOTA TERCEL USA </t>
  </si>
  <si>
    <t>27312 MANGUERA RADIADOR SUP. TOYOTA TERCEL 1.5cc EL53/5E-FE 1.1/16</t>
  </si>
  <si>
    <t>27315 MANGUERA RADIADOR SUP. TOYOTA CORONA 2C DIESEL</t>
  </si>
  <si>
    <t>27796 MANGUERA RADIADOR SUP. NISSAN TIDA 1.8cc 16v 06-MR18DE</t>
  </si>
  <si>
    <t>27454 MANGUERA RADIADOR SUP. NISSAN SENTRA B12 87-88</t>
  </si>
  <si>
    <t>23197 MANGUERA RADIADOR SUP. ISUZU TROOP K82.3</t>
  </si>
  <si>
    <t xml:space="preserve">22102 MANGUERA BOMBA AGUA MAZDA 323 EN U 5/16 </t>
  </si>
  <si>
    <t>21270 MANGUERA BOMBA AGUA RENAULT TWINGO 5/16 X 7/16</t>
  </si>
  <si>
    <t>29412 MANGUERA BOMBA.AGUA INTERNATIONAL 1700 1800 DT466</t>
  </si>
  <si>
    <t xml:space="preserve">23614 MANGUERA CALEFACCION CHEVROLET AVEO  </t>
  </si>
  <si>
    <t>23610 MANGUERA CALEFACCION CHEVROLET AVEO 1.4 1.6</t>
  </si>
  <si>
    <t>23615 MANGUERA CALEFACCION CHEVROLET AVEO TODOS</t>
  </si>
  <si>
    <t>23553 MANGUERA CALEFACCION CHEVROLET SPARK 02-</t>
  </si>
  <si>
    <t>23549 MANGUERA CALEFACCION CHEVROLET SPARK CRONOS</t>
  </si>
  <si>
    <t>23554 MANGUERA CALEFACCION CHEVROLET SPARK MATIZ 95 - 01</t>
  </si>
  <si>
    <t>23372PQ MANGUERA CALEFACCION CURVA PEQ ISUZU D-MAX 2WD TODOS</t>
  </si>
  <si>
    <t xml:space="preserve">25172 MANGUERA CALEFACCION DAEWOO MATIZ </t>
  </si>
  <si>
    <t xml:space="preserve">23517 MANGUERA CALEFACCION DE CULATA AL RAD. GRAND VITARA 1.6CC 16V </t>
  </si>
  <si>
    <t xml:space="preserve">27521 MANGUERA CALEFACCION EN U.HONDA CIVIC 92-99 CRV 97  </t>
  </si>
  <si>
    <t>27907 MANGUERA CALEFACCION ENTRADA#1 NISSAN NAVARA D40 2.5cc TD  2WD/4WD</t>
  </si>
  <si>
    <t>22321G MANGUERA CALEFACCION GRANDE MITSUBISHI MONTERO STAN</t>
  </si>
  <si>
    <t>26126 MANGUERA CALEFACCION HYUN ACCENT</t>
  </si>
  <si>
    <t>23198 MANGUERA CALEFACCION INF LUV 2.300</t>
  </si>
  <si>
    <t>23375 MANGUERA CALEFACCION ISUZU D-MAX 2.5 3.0</t>
  </si>
  <si>
    <t>27314 MANGUERA CALEFACCION MOT.TOY.LANDCR.45</t>
  </si>
  <si>
    <t>23301 MANGUERA CALEFACCION MOTOR ISUZU TROOPER</t>
  </si>
  <si>
    <t>23308 MANGUERA CALEFACCION MOTOR ISUZU TROOPER</t>
  </si>
  <si>
    <t>26159 MANGUERA CALEFACCION MÚLTIPLE ADMISIÓN HYUNDAI A</t>
  </si>
  <si>
    <t>27440 MANGUERA CALEFACCION NISSAN SENTRA</t>
  </si>
  <si>
    <t>27778 MANGUERA CALEFACCION NISSAN SENTRA B-13 E-16 (M</t>
  </si>
  <si>
    <t>27562 MANGUERA CALEFACCION NISSAN SENTRA B14 95</t>
  </si>
  <si>
    <t>27563 MANGUERA CALEFACCION NISSAN SENTRA B14 95</t>
  </si>
  <si>
    <t>27560 MANGUERA CALEFACCION NISSAN SENTRA B14 95-00</t>
  </si>
  <si>
    <t>26161 MANGUERA CALEFACCION PASO SUP HYUNDAI EXCEL/ELANTRA</t>
  </si>
  <si>
    <t>26160 MANGUERA CALEFACCION PASO.INF HYUN EXCEL/ELANTRA</t>
  </si>
  <si>
    <t xml:space="preserve">23547 MANGUERA CALEFACCION SALIDA CHEVROLET SPARK GT </t>
  </si>
  <si>
    <t>23575 MANGUERA CALEFACCION SALIDA CHEVROLET SPARK II /</t>
  </si>
  <si>
    <t>27565 MANGUERA  AL TERMOSTATO NISSAN SENTRA B14 95-</t>
  </si>
  <si>
    <t xml:space="preserve">27566 MANGUERA A LA BOMBA AGUA NISSAN SENTRA B14 </t>
  </si>
  <si>
    <t>26279 MANGUERA CALEFACCION SALIDA HYUNDAI I 10 08 - 14</t>
  </si>
  <si>
    <t>26697 MANGUERA CALEFACCION SALIDA SUPERIOR HYUNDAI I25</t>
  </si>
  <si>
    <t>27906 MANGUERA CALEFACCION SALIDA#1 NISSAN NAVARA D40 2.5cc TD  2WD/4WD</t>
  </si>
  <si>
    <t xml:space="preserve">23518 MANGUERA CALEFACCION SUZUKI VITARA </t>
  </si>
  <si>
    <t xml:space="preserve">23373 MANGUERA CALEFACCION.ISUZU D-MAX  2.5 3.0 </t>
  </si>
  <si>
    <t>23373 MANGUERA CALEFACCION.ISUZU D-MAX  2.5 3.0 USADA</t>
  </si>
  <si>
    <t>27561 MANGUERA CALEFACCION.NISSAN SENTRA B14 95-</t>
  </si>
  <si>
    <t>23337 MANGUERA CALEFACION SUP CHEVROLET SUZUKI SWIFT</t>
  </si>
  <si>
    <t>21110 MANGUERA CARBURADOR RENAULT R12 R18</t>
  </si>
  <si>
    <t xml:space="preserve">23208 MANGUERA CHEVROLET MONZA BOMBA AGUA AL MULT BASTON 3/4 </t>
  </si>
  <si>
    <t>29601 MANGUERA CODO 90 GRADOS  5/8 X 30 CM LARGO</t>
  </si>
  <si>
    <t>29604 MANGUERA CODO 90 GRADOS 1" X 30 CM LARGO</t>
  </si>
  <si>
    <t>29607 MANGUERA CODO 90 GRADOS 1.1/2X 40 CM LARGO</t>
  </si>
  <si>
    <t>29608 MANGUERA CODO 90 GRADOS 1.3/4 X 40 CM LARGO</t>
  </si>
  <si>
    <t>29613 MANGUERA CODO 90 GRADOS 2.1/2 X 40 CM LARGO</t>
  </si>
  <si>
    <t>29612 MANGUERA CODO 90 GRADOS 2.1/4 X 40 CM LARGO</t>
  </si>
  <si>
    <t>29615 MANGUERA CODO 90 GRADOS 3" X 42 CM LARGO</t>
  </si>
  <si>
    <t>29603 MANGUERA CODO 90 GRADOS 3/4 X 30 CM LARGO</t>
  </si>
  <si>
    <t>29602 MANGUERA CODO 90 GRADOS 7/8 X 30 CM LARGO</t>
  </si>
  <si>
    <t>25121 MANGUERA CULATA A BOMBA AGUA DAEWOO</t>
  </si>
  <si>
    <t>23428 MANGUERA DE VACIO ISUZU NPR</t>
  </si>
  <si>
    <t>27564 MANGUERA DE VACIO.GASES.NISSAN SENTRA B14 95-</t>
  </si>
  <si>
    <t>23422 MANGUERA DE VACIO.ISUZU NPR DIESEL</t>
  </si>
  <si>
    <t>26107 MANGUERA DEPÓSITO HIDRÁULICO FIAT PALIO SIENA 9</t>
  </si>
  <si>
    <t>12133 MANGUERA RADIADOR SUP. HILUX 3L 89-</t>
  </si>
  <si>
    <t>27340 MANGUERA RADIADOR SUP TOYOTA YARIS SEDA</t>
  </si>
  <si>
    <t>27344 MANGUERA RADIADOR SUP TOYOTA RAV4 2001 M 1A2</t>
  </si>
  <si>
    <t>27348 MANGUERA RADIADOR SUP TOYOTA PRADO,LAND CRUSIER</t>
  </si>
  <si>
    <t>27300 MANGUERA RADIADOR SUP TOYOTA HILUX 22R</t>
  </si>
  <si>
    <t>27320 MANGUERA RADIADOR SUP TOYOTA COROLLA</t>
  </si>
  <si>
    <t>23510 MANGUERA RADIADOR SUP SUZ SIDERICK TODO</t>
  </si>
  <si>
    <t>27463 MANGUERA RADIADOR SUP NISSAN SENTRA B13</t>
  </si>
  <si>
    <t>27908 MANGUERA RADIADOR SUP NISSAN NAVARA 08-15 D40 2.5cc TD 16V 2WD-4WD</t>
  </si>
  <si>
    <t xml:space="preserve">27450 MANGUERA RADIADOR SUP NISSAN D21/720 </t>
  </si>
  <si>
    <t>27461 MANGUERA RADIADOR SUP NISSAN B12 USA</t>
  </si>
  <si>
    <t>27471 MANGUERA RADIADOR SUP NISS FRONTIER D22</t>
  </si>
  <si>
    <t>22304 MANGUERA RADIADOR SUP MITSB MONTV6 6G72 90-</t>
  </si>
  <si>
    <t>27422 MANGUERA RADIADOR SUP KIA SPORTAGE</t>
  </si>
  <si>
    <t>23192 MANGUERA RADIADOR SUP ISUZ LUV1600</t>
  </si>
  <si>
    <t>26225 MANGUERA RADIADOR SUP HYUNDAI SANTAFE 2.7 V6200</t>
  </si>
  <si>
    <t>26210 MANGUERA RADIADOR SUP HYUNDAI GRACE STAREX H1 2.</t>
  </si>
  <si>
    <t>27520 MANGUERA RADIADOR SUP HONDA CIVIC 92/95</t>
  </si>
  <si>
    <t>27512 MANGUERA RADIADOR SUP HONDA CIVIC 88/95</t>
  </si>
  <si>
    <t>23597 MANGUERA RADIADOR SALIDA SUZUKI JIMNY</t>
  </si>
  <si>
    <t>23521 MANGUERA RADIADOR SALIDA SUZUKI GRAN VITARA</t>
  </si>
  <si>
    <t>29146 MANGUERA RADIADOR RECTA LISA 7/8 X CM</t>
  </si>
  <si>
    <t>29131 MANGUERA RADIADOR RECTA LISA 5/8 X CM</t>
  </si>
  <si>
    <t>29146 MANGUERA RADIADOR RECTA LISA 7/8 COMPLETA</t>
  </si>
  <si>
    <t>29144 MANGUERA RADIADOR RECTA LISA 5.1/2 X CM</t>
  </si>
  <si>
    <t>29142 MANGUERA RADIADOR RECTA LISA 4 X CM</t>
  </si>
  <si>
    <t>29132 MANGUERA RADIADOR RECTA LISA 3/4 X CM</t>
  </si>
  <si>
    <t>29141 MANGUERA RADIADOR RECTA LISA 3.1/2 X CM</t>
  </si>
  <si>
    <t>29140 MANGUERA RADIADOR RECTA LISA 3 COMPLETA</t>
  </si>
  <si>
    <t>29138 MANGUERA RADIADOR RECTA LISA 2.1/4 COMPLETA</t>
  </si>
  <si>
    <t>29139 MANGUERA RADIADOR RECTA LISA 2.1/2 X CM</t>
  </si>
  <si>
    <t>29139 MANGUERA RADIADOR RECTA LISA 2.1/2 COMPLETA</t>
  </si>
  <si>
    <t>29137 MANGUERA RADIADOR RECTA LISA 2 COMPLETA</t>
  </si>
  <si>
    <t>29130 MANGUERA RADIADOR RECTA LISA 1/2 X CM</t>
  </si>
  <si>
    <t>29136 MANGUERA RADIADOR RECTA LISA 1.3/4 X CM</t>
  </si>
  <si>
    <t>29136 MANGUERA RADIADOR RECTA LISA 1.3/4 COMPLETA</t>
  </si>
  <si>
    <t>24018 MANGUERA RADIADOR RECTA LISA 1.1/8 X CM</t>
  </si>
  <si>
    <t>24020 MANGUERA RADIADOR RECTA LISA 1.1/4 X CM</t>
  </si>
  <si>
    <t>29134 MANGUERA RADIADOR RECTA LISA 1.1/4 COMPLETA</t>
  </si>
  <si>
    <t>26124 MANGUERA DESFOG.CARB.HYUN EXCEL</t>
  </si>
  <si>
    <t>23611 MANGUERA DESFOGUE ACEITE CHEVROLET AVEO</t>
  </si>
  <si>
    <t>25171 MANGUERA DESFOGUE DAEWOO MATIZ</t>
  </si>
  <si>
    <t>26162 MANGUERA DESFOGUE HYUNDAI ATOS TAPA VALV. 5/16 EN ZETA</t>
  </si>
  <si>
    <t>26125 MANGUERA DESFOGUE HYUNDAI ELANTRA (90)</t>
  </si>
  <si>
    <t>23572 MANGUERA DESFOGUE INYECCION SPARK CRONOS 1/4 X 5/16 X 548MM</t>
  </si>
  <si>
    <t>23419 MANGUERA DESFOGUE ISUZU NPR 2000</t>
  </si>
  <si>
    <t>23121 MANGUERA DESFOGUE LUV 1600</t>
  </si>
  <si>
    <t xml:space="preserve">22104 MANGUERA DESFOGUE MAZDA 323 INYECTADO </t>
  </si>
  <si>
    <t>27441 MANGUERA DESFOGUE NISSAN SENTRA</t>
  </si>
  <si>
    <t>22112 MANGUERA DESFOGUE TAPA VAL MAZDA B.2.0/2.2/2.6</t>
  </si>
  <si>
    <t>22114 MANGUERA DESFOGUE VALVULA PCV MAZDA 626 ASAHI</t>
  </si>
  <si>
    <t>22119 MANGUERA DESFOGUE.MAZDA 323 84-92</t>
  </si>
  <si>
    <t>22125 MANGUERA DESFOGUE.MAZDA 323 ALEGRO 97-</t>
  </si>
  <si>
    <t>29262 MANGUERA ENFRIADOR ACEITE CITROEN,PEUGEOT EN L 9/16 X 1/2</t>
  </si>
  <si>
    <t>23377 MANGUERA ENFRIADOR ACEITE D-MAX 3.0 - 2.5</t>
  </si>
  <si>
    <t>23514 MANGUERA ENTRADA CALEFACCION SUSUKI VITARA MV</t>
  </si>
  <si>
    <t xml:space="preserve">26173 MANGUERA HYUNDAI ATOS BOSTER 3/8 LARGA  </t>
  </si>
  <si>
    <t xml:space="preserve">23445 MANGUERA ISUZU NPR BOMBA DE AGUA EN U 7/16  </t>
  </si>
  <si>
    <t>21328L MANGUERA KIT DESFOGUE 1/2 EN L CORTA RENAULT TWINGO</t>
  </si>
  <si>
    <t>21328C MANGUERA KIT DESFOGUE 1/2 RECTA CORTA RENAULT TWINGO</t>
  </si>
  <si>
    <t xml:space="preserve">23340 MANGUERA MULTIP PURIFIC GEO MET 1. </t>
  </si>
  <si>
    <t>29135 MANGUERA RADIADOR RECTA LISA 1.1/2 COMPLETA</t>
  </si>
  <si>
    <t>29133 MANGUERA RADIADOR RECTA LISA 1 X CM</t>
  </si>
  <si>
    <t>28466 MANGUERA RADIADOR MLD NISSAN/SENTRA HEATER 5/8 X 10</t>
  </si>
  <si>
    <t>28460 MANGUERA RADIADOR MLD NISSAN/SENTRA HEATER 1/2 X 10</t>
  </si>
  <si>
    <t>22436 MANGUERA RADIADOR MITSUBISHI</t>
  </si>
  <si>
    <t>27352 MANGUERA RADIADOR INFERIOR TOYOTA TERCEL,PASEO 94-99</t>
  </si>
  <si>
    <t>27343 MANGUERA RADIADOR INFERIOR TOYOTA RAV4 94-2000</t>
  </si>
  <si>
    <t>22391 MANGUERA RADIADOR INFERIOR MAZDA ALLEGRO 1,3 1,6 2000-2008</t>
  </si>
  <si>
    <t>23371 MANGUERA RADIADOR INFERIOR LUV 2.5 D-MAX DIESEL</t>
  </si>
  <si>
    <t xml:space="preserve">23430 MANGUERA RADIADOR INFERIOR ISUZU NPR C/RESORTE 1.3/4 X 1.7/16 </t>
  </si>
  <si>
    <t>23501 MANGUERA RADIADOR INFERIOR CHEVROLET SUPER CARRY</t>
  </si>
  <si>
    <t>23571 MANGUERA RADIADOR INFERIOR CHEVROLET CRONOS TODOS</t>
  </si>
  <si>
    <t>27335 MANGUERA RADIADOR INF.TOYOTA HILUX 2.8 3.0 2L 3L DSL 90-</t>
  </si>
  <si>
    <t>27466 MANGUERA RADIADOR INF.SENT.B13,B14 USA</t>
  </si>
  <si>
    <t>23513 MANGUERA RADIADOR INF SUZUKI SIDERICK 16V,VITARA</t>
  </si>
  <si>
    <t>27303 MANGUERA RADIADOR INF TOYOTA HILUX 22R</t>
  </si>
  <si>
    <t>27365 MANGUERA RADIADOR INF TOYOTA PRADO,LAND CRUSIER 1.1/2</t>
  </si>
  <si>
    <t>27345 MANGUERA RADIADOR INF TOYOTA RAV4 2001 M 1A2</t>
  </si>
  <si>
    <t>27313 MANGUERA RADIADOR INF TOYOTA TERCEL</t>
  </si>
  <si>
    <t>27341 MANGUERA RADIADOR INF TOYOTA YARIS SEDA</t>
  </si>
  <si>
    <t>23195 MANGUERA RADIADOR INF. ISUZU TROOP K82.3</t>
  </si>
  <si>
    <t>27795 MANGUERA RADIADOR INF. NISSAN TIDA 1.8cc 16v 06-MR18DE</t>
  </si>
  <si>
    <t>27333 MANGUERA RADIADOR INF. TOYOTA LAND CRUSIER, PRADO</t>
  </si>
  <si>
    <t xml:space="preserve">27338 MANGUERA RADIADOR INF. TOYOTA TERCEL USA 90-94 1.5 </t>
  </si>
  <si>
    <t>29414 MANGUERA RADIADOR INF.INTERNATIONAL 1700 DT466 DSEL</t>
  </si>
  <si>
    <t>29411 MANGUERA RADIADOR INF.INTERNATIONAL 1800 DT466 DSEL</t>
  </si>
  <si>
    <t>28101 MANGUERA RADIADOR INF.MACK</t>
  </si>
  <si>
    <t>22369PEQ MANGUERA RADIADOR INF.MAZDA PEQUEÑA 3 2.0 05-10 </t>
  </si>
  <si>
    <t>29508 MANGUERA RADIADOR CHEV - ISUZU NPR USA (CAMION)</t>
  </si>
  <si>
    <t>29605 MANGUERA RADIADOR CODO 90° 1.1/4" X 30 CM LARGO</t>
  </si>
  <si>
    <t>29600 MANGUERA RADIADOR CODO 90° 1/2 X 30 CM LARGO</t>
  </si>
  <si>
    <t xml:space="preserve">29620 MANGUERA RADIADOR CODO 90°GRADOS 2.1/4 X 52CM </t>
  </si>
  <si>
    <t>29610 MANGUERA RADIADOR CODO 90GRADOS 2" X 52 CM LARGO</t>
  </si>
  <si>
    <t>22369U MANGUERA RADIADOR EN FORMA U INF.MAZDA 3 2.0 05-10 </t>
  </si>
  <si>
    <t>22369YEE MANGUERA RADIADOR EN FORMA YEE INF.MAZDA 3 2.0 05-10 </t>
  </si>
  <si>
    <t>23596 MANGUERA RADIADOR ENTRADA SUZUKI JIMNY</t>
  </si>
  <si>
    <t>27445 RADIADOR INF DATSUN 1.5</t>
  </si>
  <si>
    <t>23382 MANGUERA RADIADOR INF D-MAX 3.5 (larga) RODEO 3.2 98</t>
  </si>
  <si>
    <t>26211 MANGUERA RADIADOR INF HYUNDAI H1 DIESEL 2.5</t>
  </si>
  <si>
    <t>22191 MANGUERA RADIADOR INF MAZDA B2200</t>
  </si>
  <si>
    <t>22264 MANGUERA RADIADOR INF MAZDA BT-50 FORD RANGER 2,2 98</t>
  </si>
  <si>
    <t>22305 MANGUERA RADIADOR INF MITSB MONT G54 85-</t>
  </si>
  <si>
    <t>22301 MANGUERA RADIADOR INF MITSUBISHI MONT V6 6G72 82-97</t>
  </si>
  <si>
    <t xml:space="preserve">27451 MANGUERA RADIADOR INF NISSAN D21/720 </t>
  </si>
  <si>
    <t>27472 MANGUERA RADIADOR INF NISSAN FRONTIER D22 97/04 NP300</t>
  </si>
  <si>
    <t>27909 MANGUERA RADIADOR INF NISSAN NAVARA 08-15 D40 2.5cc TD 16V 2WD-4WD</t>
  </si>
  <si>
    <t>23512 MANGUERA RADIADOR INF SUZ.SIDERICK 8V y</t>
  </si>
  <si>
    <t>27476 MANGUERA PASO AGUA NISSAN PATROL</t>
  </si>
  <si>
    <t>27475 MANGUERA PASO AGUA NISSAN PATROL</t>
  </si>
  <si>
    <t>22321P MANGUERA PEQ CALEFACION MITSUBISHI MONTERO STAN</t>
  </si>
  <si>
    <t>29112 MANGUERA PURIFICADOR UNVERSAL 61MM X 24CMS LARGO</t>
  </si>
  <si>
    <t>26151 MANGUERA RAD INF HYUNDAI GRACE H100 DIESEL</t>
  </si>
  <si>
    <t>22200 MANGUERA RAD INFERIOR MAZDA B2600</t>
  </si>
  <si>
    <t xml:space="preserve">27370 MANGUERA RAD SUP.TOYOTA PRADO VX  </t>
  </si>
  <si>
    <t>23444 MANGUERA RAD SUPERIOR CHEVROLET NKR NHR 2004</t>
  </si>
  <si>
    <t>23557 MANG REFRIGERACION CHEVROLET SPARK DEP AUX 04-07</t>
  </si>
  <si>
    <t>23372G MANGUERA CALEFACCION CURVA GRANDE ISUZU D-MAX 2WD TODOS</t>
  </si>
  <si>
    <t>MANGUERA RADIADOR RECTA LISA 3" X CM</t>
  </si>
  <si>
    <t>103096</t>
  </si>
  <si>
    <t>112024</t>
  </si>
  <si>
    <t>128093</t>
  </si>
  <si>
    <t>128095</t>
  </si>
  <si>
    <t>SUB-FAMILIA 404  MANGUERA HIDRAULICA</t>
  </si>
  <si>
    <t>505184</t>
  </si>
  <si>
    <t>505203</t>
  </si>
  <si>
    <t>507357</t>
  </si>
  <si>
    <t>510612</t>
  </si>
  <si>
    <t>906047</t>
  </si>
  <si>
    <t>SUB-FAMILIA 1001 MANGUERAS FRENOS DE AIRE</t>
  </si>
  <si>
    <t>FAMILIA 1000 CONFECCION Y RECONSTRUCCION DE MANGUERAS</t>
  </si>
  <si>
    <t>SUB-FAMILIA 1002 MANGUERAS PASO DE AGUA</t>
  </si>
  <si>
    <t>SUB-FAMILIA 1000 MANGUERAS DIRECCION HIDRAULICA</t>
  </si>
  <si>
    <t>SUB-FAMILIA 1003 MANGUERA HIDRAULICAS</t>
  </si>
  <si>
    <t>SUB-FAMILIA 1005 MANGUERA INDUSTRIALES</t>
  </si>
  <si>
    <t>CANT</t>
  </si>
  <si>
    <t>COSTO</t>
  </si>
  <si>
    <t>PROVEEDOR</t>
  </si>
  <si>
    <t>S/DESC</t>
  </si>
  <si>
    <t>PRECIO 1</t>
  </si>
  <si>
    <t xml:space="preserve">PRECIO </t>
  </si>
  <si>
    <t>LISTA 1</t>
  </si>
  <si>
    <t>PRECIO 2</t>
  </si>
  <si>
    <t>PRECIO 3</t>
  </si>
  <si>
    <t>PRECIO 4</t>
  </si>
  <si>
    <t>label</t>
  </si>
  <si>
    <t>fsefsdf</t>
  </si>
  <si>
    <t>dfsdfsef</t>
  </si>
  <si>
    <t>categoria</t>
  </si>
  <si>
    <t>subcategoria</t>
  </si>
  <si>
    <t>padre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</si>
</sst>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name val="Arial"/>
      <family val="2"/>
    </font>
    <font>
      <b/>
      <sz val="13"/>
      <name val="Arial"/>
      <family val="2"/>
    </font>
    <font>
      <sz val="13"/>
      <color rgb="FFFF0000"/>
      <name val="Arial"/>
      <family val="2"/>
    </font>
    <font>
      <sz val="13"/>
      <color theme="1"/>
      <name val="Arial"/>
      <family val="2"/>
    </font>
    <font>
      <sz val="13"/>
      <color indexed="8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rgb="FFFF0000"/>
      <name val="Arial"/>
      <family val="2"/>
    </font>
    <font>
      <sz val="13"/>
      <name val="Calibri"/>
      <family val="2"/>
      <scheme val="minor"/>
    </font>
    <font>
      <b/>
      <sz val="13"/>
      <color rgb="FF0070C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99">
    <xf numFmtId="0" fontId="0" fillId="0" borderId="0" xfId="0"/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" fontId="2" fillId="2" borderId="1" xfId="0" applyNumberFormat="1" applyFont="1" applyFill="1" applyBorder="1" applyAlignment="1"/>
    <xf numFmtId="9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/>
    <xf numFmtId="0" fontId="2" fillId="2" borderId="1" xfId="0" applyFont="1" applyFill="1" applyBorder="1" applyAlignment="1"/>
    <xf numFmtId="0" fontId="2" fillId="2" borderId="2" xfId="0" applyFont="1" applyFill="1" applyBorder="1"/>
    <xf numFmtId="0" fontId="2" fillId="2" borderId="1" xfId="0" applyFont="1" applyFill="1" applyBorder="1" applyAlignment="1" applyProtection="1">
      <alignment horizontal="left"/>
    </xf>
    <xf numFmtId="4" fontId="2" fillId="2" borderId="5" xfId="0" applyNumberFormat="1" applyFont="1" applyFill="1" applyBorder="1"/>
    <xf numFmtId="4" fontId="2" fillId="2" borderId="5" xfId="0" applyNumberFormat="1" applyFont="1" applyFill="1" applyBorder="1" applyAlignment="1"/>
    <xf numFmtId="10" fontId="3" fillId="2" borderId="5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/>
    <xf numFmtId="0" fontId="2" fillId="2" borderId="0" xfId="0" applyFont="1" applyFill="1" applyBorder="1" applyAlignment="1" applyProtection="1">
      <alignment horizontal="left"/>
    </xf>
    <xf numFmtId="49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" fontId="2" fillId="2" borderId="0" xfId="0" applyNumberFormat="1" applyFont="1" applyFill="1" applyBorder="1" applyAlignment="1"/>
    <xf numFmtId="9" fontId="3" fillId="2" borderId="0" xfId="0" applyNumberFormat="1" applyFont="1" applyFill="1" applyBorder="1" applyAlignment="1">
      <alignment horizontal="center"/>
    </xf>
    <xf numFmtId="4" fontId="2" fillId="2" borderId="0" xfId="0" applyNumberFormat="1" applyFont="1" applyFill="1" applyBorder="1"/>
    <xf numFmtId="4" fontId="2" fillId="2" borderId="6" xfId="0" applyNumberFormat="1" applyFont="1" applyFill="1" applyBorder="1"/>
    <xf numFmtId="10" fontId="3" fillId="2" borderId="6" xfId="0" applyNumberFormat="1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Border="1"/>
    <xf numFmtId="0" fontId="7" fillId="2" borderId="0" xfId="0" applyFont="1" applyFill="1"/>
    <xf numFmtId="0" fontId="2" fillId="2" borderId="0" xfId="0" applyFont="1" applyFill="1" applyBorder="1" applyAlignment="1"/>
    <xf numFmtId="0" fontId="0" fillId="2" borderId="1" xfId="0" applyFill="1" applyBorder="1"/>
    <xf numFmtId="0" fontId="0" fillId="0" borderId="1" xfId="0" applyBorder="1"/>
    <xf numFmtId="9" fontId="2" fillId="2" borderId="1" xfId="1" applyFont="1" applyFill="1" applyBorder="1" applyAlignment="1">
      <alignment horizontal="center"/>
    </xf>
    <xf numFmtId="0" fontId="7" fillId="0" borderId="0" xfId="0" applyFont="1"/>
    <xf numFmtId="0" fontId="0" fillId="2" borderId="0" xfId="0" applyFill="1" applyBorder="1"/>
    <xf numFmtId="0" fontId="2" fillId="2" borderId="3" xfId="0" applyFont="1" applyFill="1" applyBorder="1"/>
    <xf numFmtId="0" fontId="0" fillId="3" borderId="0" xfId="0" applyFill="1"/>
    <xf numFmtId="1" fontId="2" fillId="2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9" fontId="3" fillId="0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49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9" fontId="3" fillId="2" borderId="5" xfId="0" applyNumberFormat="1" applyFont="1" applyFill="1" applyBorder="1" applyAlignment="1">
      <alignment horizontal="center"/>
    </xf>
    <xf numFmtId="0" fontId="2" fillId="2" borderId="1" xfId="2" applyFont="1" applyFill="1" applyBorder="1"/>
    <xf numFmtId="0" fontId="2" fillId="2" borderId="1" xfId="0" applyNumberFormat="1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0" fontId="2" fillId="2" borderId="1" xfId="2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9" fontId="3" fillId="2" borderId="6" xfId="0" applyNumberFormat="1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/>
    <xf numFmtId="0" fontId="2" fillId="2" borderId="3" xfId="0" applyFont="1" applyFill="1" applyBorder="1" applyAlignment="1" applyProtection="1">
      <alignment horizontal="left"/>
    </xf>
    <xf numFmtId="0" fontId="2" fillId="2" borderId="1" xfId="0" applyFont="1" applyFill="1" applyBorder="1" applyAlignment="1">
      <alignment horizontal="right"/>
    </xf>
    <xf numFmtId="0" fontId="10" fillId="2" borderId="1" xfId="0" applyFont="1" applyFill="1" applyBorder="1"/>
    <xf numFmtId="0" fontId="2" fillId="2" borderId="5" xfId="0" applyFont="1" applyFill="1" applyBorder="1" applyAlignment="1" applyProtection="1">
      <alignment horizontal="left"/>
    </xf>
    <xf numFmtId="9" fontId="2" fillId="2" borderId="1" xfId="0" applyNumberFormat="1" applyFont="1" applyFill="1" applyBorder="1" applyAlignment="1">
      <alignment horizontal="center"/>
    </xf>
    <xf numFmtId="0" fontId="2" fillId="2" borderId="5" xfId="0" applyFont="1" applyFill="1" applyBorder="1"/>
    <xf numFmtId="49" fontId="2" fillId="2" borderId="1" xfId="0" applyNumberFormat="1" applyFont="1" applyFill="1" applyBorder="1" applyAlignment="1" applyProtection="1">
      <alignment horizontal="center"/>
    </xf>
    <xf numFmtId="39" fontId="2" fillId="2" borderId="1" xfId="0" applyNumberFormat="1" applyFont="1" applyFill="1" applyBorder="1" applyProtection="1"/>
    <xf numFmtId="9" fontId="3" fillId="2" borderId="1" xfId="0" applyNumberFormat="1" applyFont="1" applyFill="1" applyBorder="1" applyAlignment="1" applyProtection="1">
      <alignment horizontal="center"/>
    </xf>
    <xf numFmtId="0" fontId="2" fillId="2" borderId="4" xfId="0" applyFont="1" applyFill="1" applyBorder="1"/>
    <xf numFmtId="0" fontId="7" fillId="0" borderId="1" xfId="0" applyFont="1" applyBorder="1"/>
    <xf numFmtId="0" fontId="8" fillId="0" borderId="1" xfId="0" applyFont="1" applyBorder="1"/>
    <xf numFmtId="0" fontId="9" fillId="2" borderId="1" xfId="0" applyFont="1" applyFill="1" applyBorder="1"/>
    <xf numFmtId="0" fontId="11" fillId="3" borderId="1" xfId="0" applyFont="1" applyFill="1" applyBorder="1"/>
    <xf numFmtId="0" fontId="11" fillId="3" borderId="6" xfId="0" applyFont="1" applyFill="1" applyBorder="1"/>
    <xf numFmtId="0" fontId="9" fillId="3" borderId="1" xfId="0" applyFont="1" applyFill="1" applyBorder="1"/>
    <xf numFmtId="0" fontId="11" fillId="3" borderId="7" xfId="0" applyFont="1" applyFill="1" applyBorder="1" applyAlignment="1"/>
    <xf numFmtId="0" fontId="2" fillId="2" borderId="2" xfId="0" applyFont="1" applyFill="1" applyBorder="1" applyAlignment="1"/>
    <xf numFmtId="0" fontId="5" fillId="2" borderId="2" xfId="2" applyFont="1" applyFill="1" applyBorder="1"/>
    <xf numFmtId="0" fontId="5" fillId="2" borderId="1" xfId="2" applyFont="1" applyFill="1" applyBorder="1"/>
    <xf numFmtId="0" fontId="4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2" borderId="3" xfId="2" applyFont="1" applyFill="1" applyBorder="1"/>
    <xf numFmtId="0" fontId="0" fillId="0" borderId="0" xfId="0" applyBorder="1"/>
    <xf numFmtId="49" fontId="4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2" fillId="2" borderId="3" xfId="2" applyFont="1" applyFill="1" applyBorder="1"/>
    <xf numFmtId="0" fontId="13" fillId="2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4" fontId="14" fillId="2" borderId="2" xfId="0" applyNumberFormat="1" applyFont="1" applyFill="1" applyBorder="1" applyAlignment="1">
      <alignment horizontal="center"/>
    </xf>
    <xf numFmtId="4" fontId="15" fillId="2" borderId="2" xfId="0" applyNumberFormat="1" applyFont="1" applyFill="1" applyBorder="1"/>
    <xf numFmtId="4" fontId="15" fillId="2" borderId="1" xfId="0" applyNumberFormat="1" applyFont="1" applyFill="1" applyBorder="1"/>
    <xf numFmtId="4" fontId="5" fillId="2" borderId="2" xfId="0" applyNumberFormat="1" applyFont="1" applyFill="1" applyBorder="1"/>
    <xf numFmtId="4" fontId="5" fillId="2" borderId="1" xfId="0" applyNumberFormat="1" applyFont="1" applyFill="1" applyBorder="1"/>
    <xf numFmtId="0" fontId="11" fillId="3" borderId="1" xfId="0" applyFont="1" applyFill="1" applyBorder="1" applyAlignment="1">
      <alignment horizontal="left"/>
    </xf>
    <xf numFmtId="0" fontId="0" fillId="2" borderId="1" xfId="0" applyFont="1" applyFill="1" applyBorder="1"/>
    <xf numFmtId="0" fontId="0" fillId="0" borderId="0" xfId="0" applyFont="1"/>
    <xf numFmtId="0" fontId="5" fillId="2" borderId="1" xfId="0" applyFont="1" applyFill="1" applyBorder="1"/>
    <xf numFmtId="0" fontId="0" fillId="2" borderId="1" xfId="0" applyFont="1" applyFill="1" applyBorder="1" applyAlignment="1">
      <alignment horizontal="center"/>
    </xf>
    <xf numFmtId="4" fontId="15" fillId="2" borderId="2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7" fillId="0" borderId="0" xfId="0" applyFont="1" applyFill="1" applyBorder="1"/>
    <xf numFmtId="0" fontId="9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/>
    <xf numFmtId="0" fontId="11" fillId="0" borderId="0" xfId="0" applyFont="1" applyFill="1" applyBorder="1" applyAlignment="1"/>
  </cellXfs>
  <cellStyles count="3">
    <cellStyle name="Normal" xfId="0" builtinId="0"/>
    <cellStyle name="Normal 2" xfId="2" xr:uid="{00000000-0005-0000-0000-000001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82"/>
  <sheetViews>
    <sheetView zoomScaleNormal="100" workbookViewId="0">
      <selection activeCell="B4" sqref="B4"/>
    </sheetView>
  </sheetViews>
  <sheetFormatPr baseColWidth="10" defaultRowHeight="18" x14ac:dyDescent="0.25"/>
  <cols>
    <col min="1" max="2" width="97.5703125" style="38" bestFit="1" customWidth="1"/>
    <col min="3" max="3" width="11.5703125" style="38" bestFit="1" customWidth="1"/>
    <col min="4" max="4" width="97.5703125" style="38" bestFit="1" customWidth="1"/>
    <col min="5" max="5" width="10.28515625" style="38" customWidth="1"/>
    <col min="6" max="6" width="7.140625" style="38" customWidth="1"/>
    <col min="7" max="7" width="11.5703125" style="38" customWidth="1"/>
    <col min="8" max="8" width="13.5703125" style="38" hidden="1" customWidth="1"/>
    <col min="9" max="9" width="12" style="38" customWidth="1"/>
    <col min="10" max="10" width="11.7109375" style="38" bestFit="1" customWidth="1"/>
    <col min="11" max="11" width="15" style="38" bestFit="1" customWidth="1"/>
    <col min="12" max="12" width="12.28515625" style="38" customWidth="1"/>
    <col min="13" max="13" width="13" style="38" customWidth="1"/>
    <col min="14" max="14" width="13" style="38" bestFit="1" customWidth="1"/>
    <col min="15" max="15" width="13.28515625" style="38" bestFit="1" customWidth="1"/>
    <col min="16" max="16" width="11.7109375" style="83" bestFit="1" customWidth="1"/>
    <col min="17" max="17" width="13.7109375" style="84" bestFit="1" customWidth="1"/>
    <col min="18" max="18" width="12" style="38" bestFit="1" customWidth="1"/>
    <col min="19" max="19" width="12.85546875" style="83" customWidth="1"/>
    <col min="20" max="20" width="13.7109375" style="84" bestFit="1" customWidth="1"/>
    <col min="21" max="21" width="11.5703125" style="38" bestFit="1" customWidth="1"/>
    <col min="22" max="22" width="11.7109375" style="83" bestFit="1" customWidth="1"/>
    <col min="23" max="23" width="13.7109375" style="84" bestFit="1" customWidth="1"/>
  </cols>
  <sheetData>
    <row r="1" spans="1:23" s="89" customFormat="1" x14ac:dyDescent="0.25">
      <c r="A1" s="90" t="s">
        <v>8707</v>
      </c>
      <c r="B1" s="90" t="s">
        <v>8708</v>
      </c>
      <c r="C1" s="88" t="s">
        <v>8705</v>
      </c>
      <c r="D1" s="90" t="s">
        <v>7131</v>
      </c>
      <c r="E1" s="91" t="s">
        <v>8694</v>
      </c>
      <c r="F1" s="91"/>
      <c r="G1" s="91" t="s">
        <v>8695</v>
      </c>
      <c r="H1" s="91"/>
      <c r="I1" s="91" t="s">
        <v>7457</v>
      </c>
      <c r="J1" s="91"/>
      <c r="K1" s="91" t="s">
        <v>8695</v>
      </c>
      <c r="L1" s="91" t="s">
        <v>7458</v>
      </c>
      <c r="M1" s="91"/>
      <c r="N1" s="91" t="s">
        <v>8699</v>
      </c>
      <c r="O1" s="91" t="s">
        <v>7458</v>
      </c>
      <c r="P1" s="92"/>
      <c r="Q1" s="91" t="s">
        <v>7458</v>
      </c>
      <c r="R1" s="91" t="s">
        <v>7458</v>
      </c>
      <c r="S1" s="92"/>
      <c r="T1" s="91" t="s">
        <v>7458</v>
      </c>
      <c r="U1" s="91" t="s">
        <v>7458</v>
      </c>
      <c r="V1" s="92"/>
      <c r="W1" s="91" t="s">
        <v>7458</v>
      </c>
    </row>
    <row r="2" spans="1:23" s="81" customFormat="1" x14ac:dyDescent="0.25">
      <c r="A2" s="64" t="s">
        <v>7131</v>
      </c>
      <c r="B2" s="87" t="s">
        <v>7137</v>
      </c>
      <c r="C2" s="80" t="s">
        <v>8706</v>
      </c>
      <c r="D2" s="87" t="s">
        <v>7137</v>
      </c>
      <c r="E2" s="80"/>
      <c r="F2" s="80"/>
      <c r="G2" s="80"/>
      <c r="H2" s="80"/>
      <c r="I2" s="80" t="s">
        <v>8696</v>
      </c>
      <c r="J2" s="80"/>
      <c r="K2" s="80" t="s">
        <v>8697</v>
      </c>
      <c r="L2" s="80" t="s">
        <v>8698</v>
      </c>
      <c r="M2" s="80"/>
      <c r="N2" s="80" t="s">
        <v>8700</v>
      </c>
      <c r="O2" s="80" t="s">
        <v>8701</v>
      </c>
      <c r="P2" s="82"/>
      <c r="Q2" s="80" t="s">
        <v>8701</v>
      </c>
      <c r="R2" s="80" t="s">
        <v>8702</v>
      </c>
      <c r="S2" s="82"/>
      <c r="T2" s="80" t="s">
        <v>8702</v>
      </c>
      <c r="U2" s="80" t="s">
        <v>8703</v>
      </c>
      <c r="V2" s="82"/>
      <c r="W2" s="80" t="s">
        <v>8703</v>
      </c>
    </row>
    <row r="3" spans="1:23" s="23" customFormat="1" ht="16.5" x14ac:dyDescent="0.25">
      <c r="A3" s="64" t="s">
        <v>7131</v>
      </c>
      <c r="B3" s="87" t="s">
        <v>7137</v>
      </c>
      <c r="C3" s="2" t="s">
        <v>7141</v>
      </c>
      <c r="D3" s="1" t="s">
        <v>679</v>
      </c>
      <c r="E3" s="3">
        <v>1</v>
      </c>
      <c r="F3" s="3">
        <v>1</v>
      </c>
      <c r="G3" s="7">
        <v>26194</v>
      </c>
      <c r="H3" s="4">
        <f>+G3*F3</f>
        <v>26194</v>
      </c>
      <c r="I3" s="5">
        <v>0.05</v>
      </c>
      <c r="J3" s="4">
        <f>+G3*I3</f>
        <v>1309.7</v>
      </c>
      <c r="K3" s="4">
        <f>+G3-J3</f>
        <v>24884.3</v>
      </c>
      <c r="L3" s="6">
        <v>0.85</v>
      </c>
      <c r="M3" s="4">
        <f>+K3*L3</f>
        <v>21151.654999999999</v>
      </c>
      <c r="N3" s="4">
        <f>+K3+M3</f>
        <v>46035.955000000002</v>
      </c>
      <c r="O3" s="6">
        <v>0.75</v>
      </c>
      <c r="P3" s="85">
        <f>+K3*O3</f>
        <v>18663.224999999999</v>
      </c>
      <c r="Q3" s="86">
        <f>+K3+P3</f>
        <v>43547.524999999994</v>
      </c>
      <c r="R3" s="6">
        <v>0.95</v>
      </c>
      <c r="S3" s="85">
        <f>+K3*R3</f>
        <v>23640.084999999999</v>
      </c>
      <c r="T3" s="86">
        <f>+S3+K3</f>
        <v>48524.384999999995</v>
      </c>
      <c r="U3" s="6">
        <v>0.6</v>
      </c>
      <c r="V3" s="85">
        <f>+K3*U3</f>
        <v>14930.579999999998</v>
      </c>
      <c r="W3" s="86">
        <f>+V3+K3</f>
        <v>39814.879999999997</v>
      </c>
    </row>
    <row r="4" spans="1:23" s="23" customFormat="1" ht="16.5" x14ac:dyDescent="0.25">
      <c r="A4" s="64" t="s">
        <v>7131</v>
      </c>
      <c r="B4" s="87" t="s">
        <v>7137</v>
      </c>
      <c r="C4" s="2" t="s">
        <v>7132</v>
      </c>
      <c r="D4" s="1" t="s">
        <v>5265</v>
      </c>
      <c r="E4" s="3">
        <v>1</v>
      </c>
      <c r="F4" s="3">
        <v>1</v>
      </c>
      <c r="G4" s="4">
        <v>95000</v>
      </c>
      <c r="H4" s="4">
        <f t="shared" ref="H4:H19" si="0">+G4*F4</f>
        <v>95000</v>
      </c>
      <c r="I4" s="5">
        <v>0.35</v>
      </c>
      <c r="J4" s="4">
        <f t="shared" ref="J4:J66" si="1">+G4*I4</f>
        <v>33250</v>
      </c>
      <c r="K4" s="4">
        <f t="shared" ref="K4:K66" si="2">+G4-J4</f>
        <v>61750</v>
      </c>
      <c r="L4" s="6">
        <v>0.85</v>
      </c>
      <c r="M4" s="4">
        <f t="shared" ref="M4:M19" si="3">+K4*L4</f>
        <v>52487.5</v>
      </c>
      <c r="N4" s="4">
        <f t="shared" ref="N4:N19" si="4">+K4+M4</f>
        <v>114237.5</v>
      </c>
      <c r="O4" s="6">
        <v>0.75</v>
      </c>
      <c r="P4" s="85">
        <f t="shared" ref="P4:P19" si="5">+K4*O4</f>
        <v>46312.5</v>
      </c>
      <c r="Q4" s="86">
        <f t="shared" ref="Q4:Q19" si="6">+K4+P4</f>
        <v>108062.5</v>
      </c>
      <c r="R4" s="6">
        <v>0.95</v>
      </c>
      <c r="S4" s="85">
        <f t="shared" ref="S4:S19" si="7">+K4*R4</f>
        <v>58662.5</v>
      </c>
      <c r="T4" s="86">
        <f t="shared" ref="T4:T19" si="8">+S4+K4</f>
        <v>120412.5</v>
      </c>
      <c r="U4" s="6">
        <v>0.6</v>
      </c>
      <c r="V4" s="85">
        <f t="shared" ref="V4:V19" si="9">+K4*U4</f>
        <v>37050</v>
      </c>
      <c r="W4" s="86">
        <f t="shared" ref="W4:W19" si="10">+V4+K4</f>
        <v>98800</v>
      </c>
    </row>
    <row r="5" spans="1:23" s="23" customFormat="1" ht="16.5" x14ac:dyDescent="0.25">
      <c r="A5" s="64" t="s">
        <v>7131</v>
      </c>
      <c r="B5" s="87" t="s">
        <v>7137</v>
      </c>
      <c r="C5" s="2" t="s">
        <v>316</v>
      </c>
      <c r="D5" s="1" t="s">
        <v>5465</v>
      </c>
      <c r="E5" s="3">
        <v>1</v>
      </c>
      <c r="F5" s="3">
        <v>1</v>
      </c>
      <c r="G5" s="4">
        <v>47200</v>
      </c>
      <c r="H5" s="4">
        <f t="shared" si="0"/>
        <v>47200</v>
      </c>
      <c r="I5" s="5">
        <v>0.35</v>
      </c>
      <c r="J5" s="4">
        <f t="shared" si="1"/>
        <v>16520</v>
      </c>
      <c r="K5" s="4">
        <f t="shared" si="2"/>
        <v>30680</v>
      </c>
      <c r="L5" s="6">
        <v>0.85</v>
      </c>
      <c r="M5" s="4">
        <f t="shared" si="3"/>
        <v>26078</v>
      </c>
      <c r="N5" s="4">
        <f t="shared" si="4"/>
        <v>56758</v>
      </c>
      <c r="O5" s="6">
        <v>0.75</v>
      </c>
      <c r="P5" s="85">
        <f t="shared" si="5"/>
        <v>23010</v>
      </c>
      <c r="Q5" s="86">
        <f t="shared" si="6"/>
        <v>53690</v>
      </c>
      <c r="R5" s="6">
        <v>0.95</v>
      </c>
      <c r="S5" s="85">
        <f t="shared" si="7"/>
        <v>29146</v>
      </c>
      <c r="T5" s="86">
        <f t="shared" si="8"/>
        <v>59826</v>
      </c>
      <c r="U5" s="6">
        <v>0.6</v>
      </c>
      <c r="V5" s="85">
        <f t="shared" si="9"/>
        <v>18408</v>
      </c>
      <c r="W5" s="86">
        <f t="shared" si="10"/>
        <v>49088</v>
      </c>
    </row>
    <row r="6" spans="1:23" s="23" customFormat="1" ht="16.5" x14ac:dyDescent="0.25">
      <c r="A6" s="64" t="s">
        <v>7131</v>
      </c>
      <c r="B6" s="87" t="s">
        <v>7137</v>
      </c>
      <c r="C6" s="2" t="s">
        <v>7133</v>
      </c>
      <c r="D6" s="1" t="s">
        <v>4721</v>
      </c>
      <c r="E6" s="3">
        <v>1</v>
      </c>
      <c r="F6" s="3">
        <v>1</v>
      </c>
      <c r="G6" s="4">
        <v>2695</v>
      </c>
      <c r="H6" s="4">
        <f t="shared" si="0"/>
        <v>2695</v>
      </c>
      <c r="I6" s="5">
        <v>0</v>
      </c>
      <c r="J6" s="4">
        <f t="shared" si="1"/>
        <v>0</v>
      </c>
      <c r="K6" s="4">
        <f t="shared" si="2"/>
        <v>2695</v>
      </c>
      <c r="L6" s="6">
        <v>0.85</v>
      </c>
      <c r="M6" s="4">
        <f t="shared" si="3"/>
        <v>2290.75</v>
      </c>
      <c r="N6" s="4">
        <f t="shared" si="4"/>
        <v>4985.75</v>
      </c>
      <c r="O6" s="6">
        <v>0.75</v>
      </c>
      <c r="P6" s="85">
        <f t="shared" si="5"/>
        <v>2021.25</v>
      </c>
      <c r="Q6" s="86">
        <f t="shared" si="6"/>
        <v>4716.25</v>
      </c>
      <c r="R6" s="6">
        <v>0.95</v>
      </c>
      <c r="S6" s="85">
        <f t="shared" si="7"/>
        <v>2560.25</v>
      </c>
      <c r="T6" s="86">
        <f t="shared" si="8"/>
        <v>5255.25</v>
      </c>
      <c r="U6" s="6">
        <v>0.6</v>
      </c>
      <c r="V6" s="85">
        <f t="shared" si="9"/>
        <v>1617</v>
      </c>
      <c r="W6" s="86">
        <f t="shared" si="10"/>
        <v>4312</v>
      </c>
    </row>
    <row r="7" spans="1:23" s="23" customFormat="1" ht="16.5" x14ac:dyDescent="0.25">
      <c r="A7" s="64" t="s">
        <v>7131</v>
      </c>
      <c r="B7" s="87" t="s">
        <v>7137</v>
      </c>
      <c r="C7" s="3">
        <v>101004</v>
      </c>
      <c r="D7" s="1" t="s">
        <v>4720</v>
      </c>
      <c r="E7" s="3">
        <v>1</v>
      </c>
      <c r="F7" s="3">
        <v>1</v>
      </c>
      <c r="G7" s="7">
        <v>21838</v>
      </c>
      <c r="H7" s="4">
        <f t="shared" si="0"/>
        <v>21838</v>
      </c>
      <c r="I7" s="5">
        <v>0.05</v>
      </c>
      <c r="J7" s="4">
        <f t="shared" si="1"/>
        <v>1091.9000000000001</v>
      </c>
      <c r="K7" s="4">
        <f t="shared" si="2"/>
        <v>20746.099999999999</v>
      </c>
      <c r="L7" s="6">
        <v>0.85</v>
      </c>
      <c r="M7" s="4">
        <f t="shared" si="3"/>
        <v>17634.184999999998</v>
      </c>
      <c r="N7" s="4">
        <f t="shared" si="4"/>
        <v>38380.284999999996</v>
      </c>
      <c r="O7" s="6">
        <v>0.75</v>
      </c>
      <c r="P7" s="85">
        <f t="shared" si="5"/>
        <v>15559.574999999999</v>
      </c>
      <c r="Q7" s="86">
        <f t="shared" si="6"/>
        <v>36305.674999999996</v>
      </c>
      <c r="R7" s="6">
        <v>0.95</v>
      </c>
      <c r="S7" s="85">
        <f t="shared" si="7"/>
        <v>19708.794999999998</v>
      </c>
      <c r="T7" s="86">
        <f t="shared" si="8"/>
        <v>40454.894999999997</v>
      </c>
      <c r="U7" s="6">
        <v>0.6</v>
      </c>
      <c r="V7" s="85">
        <f t="shared" si="9"/>
        <v>12447.659999999998</v>
      </c>
      <c r="W7" s="86">
        <f t="shared" si="10"/>
        <v>33193.759999999995</v>
      </c>
    </row>
    <row r="8" spans="1:23" s="23" customFormat="1" ht="16.5" x14ac:dyDescent="0.25">
      <c r="A8" s="64" t="s">
        <v>7131</v>
      </c>
      <c r="B8" s="87" t="s">
        <v>7137</v>
      </c>
      <c r="C8" s="2" t="s">
        <v>7134</v>
      </c>
      <c r="D8" s="10" t="s">
        <v>4722</v>
      </c>
      <c r="E8" s="3">
        <v>1</v>
      </c>
      <c r="F8" s="3">
        <v>1</v>
      </c>
      <c r="G8" s="7">
        <v>2695</v>
      </c>
      <c r="H8" s="4">
        <f t="shared" si="0"/>
        <v>2695</v>
      </c>
      <c r="I8" s="5">
        <v>0</v>
      </c>
      <c r="J8" s="4">
        <f t="shared" si="1"/>
        <v>0</v>
      </c>
      <c r="K8" s="4">
        <f t="shared" si="2"/>
        <v>2695</v>
      </c>
      <c r="L8" s="6">
        <v>0.85</v>
      </c>
      <c r="M8" s="4">
        <f t="shared" si="3"/>
        <v>2290.75</v>
      </c>
      <c r="N8" s="4">
        <f t="shared" si="4"/>
        <v>4985.75</v>
      </c>
      <c r="O8" s="6">
        <v>0.75</v>
      </c>
      <c r="P8" s="85">
        <f t="shared" si="5"/>
        <v>2021.25</v>
      </c>
      <c r="Q8" s="86">
        <f t="shared" si="6"/>
        <v>4716.25</v>
      </c>
      <c r="R8" s="6">
        <v>0.95</v>
      </c>
      <c r="S8" s="85">
        <f t="shared" si="7"/>
        <v>2560.25</v>
      </c>
      <c r="T8" s="86">
        <f t="shared" si="8"/>
        <v>5255.25</v>
      </c>
      <c r="U8" s="6">
        <v>0.6</v>
      </c>
      <c r="V8" s="85">
        <f t="shared" si="9"/>
        <v>1617</v>
      </c>
      <c r="W8" s="86">
        <f t="shared" si="10"/>
        <v>4312</v>
      </c>
    </row>
    <row r="9" spans="1:23" s="23" customFormat="1" ht="16.5" x14ac:dyDescent="0.25">
      <c r="A9" s="64" t="s">
        <v>7131</v>
      </c>
      <c r="B9" s="87" t="s">
        <v>7137</v>
      </c>
      <c r="C9" s="2" t="s">
        <v>7135</v>
      </c>
      <c r="D9" s="1" t="s">
        <v>4717</v>
      </c>
      <c r="E9" s="3">
        <v>1</v>
      </c>
      <c r="F9" s="3">
        <v>1</v>
      </c>
      <c r="G9" s="4">
        <v>11117</v>
      </c>
      <c r="H9" s="4">
        <f t="shared" si="0"/>
        <v>11117</v>
      </c>
      <c r="I9" s="5">
        <v>0.05</v>
      </c>
      <c r="J9" s="4">
        <f t="shared" si="1"/>
        <v>555.85</v>
      </c>
      <c r="K9" s="4">
        <f t="shared" si="2"/>
        <v>10561.15</v>
      </c>
      <c r="L9" s="6">
        <v>0.75</v>
      </c>
      <c r="M9" s="4">
        <f t="shared" si="3"/>
        <v>7920.8624999999993</v>
      </c>
      <c r="N9" s="4">
        <f t="shared" si="4"/>
        <v>18482.012499999997</v>
      </c>
      <c r="O9" s="6">
        <v>0.65</v>
      </c>
      <c r="P9" s="85">
        <f t="shared" si="5"/>
        <v>6864.7475000000004</v>
      </c>
      <c r="Q9" s="86">
        <f t="shared" si="6"/>
        <v>17425.897499999999</v>
      </c>
      <c r="R9" s="6">
        <v>0.85</v>
      </c>
      <c r="S9" s="85">
        <f t="shared" si="7"/>
        <v>8976.9774999999991</v>
      </c>
      <c r="T9" s="86">
        <f t="shared" si="8"/>
        <v>19538.127499999999</v>
      </c>
      <c r="U9" s="6">
        <v>0.55000000000000004</v>
      </c>
      <c r="V9" s="85">
        <f t="shared" si="9"/>
        <v>5808.6325000000006</v>
      </c>
      <c r="W9" s="86">
        <f t="shared" si="10"/>
        <v>16369.782500000001</v>
      </c>
    </row>
    <row r="10" spans="1:23" s="23" customFormat="1" ht="16.5" x14ac:dyDescent="0.25">
      <c r="A10" s="64" t="s">
        <v>7131</v>
      </c>
      <c r="B10" s="87" t="s">
        <v>7137</v>
      </c>
      <c r="C10" s="2" t="s">
        <v>5464</v>
      </c>
      <c r="D10" s="1" t="s">
        <v>5463</v>
      </c>
      <c r="E10" s="3">
        <v>1</v>
      </c>
      <c r="F10" s="3">
        <v>1</v>
      </c>
      <c r="G10" s="4">
        <v>70000</v>
      </c>
      <c r="H10" s="4">
        <f t="shared" si="0"/>
        <v>70000</v>
      </c>
      <c r="I10" s="5">
        <v>0.35</v>
      </c>
      <c r="J10" s="4">
        <f t="shared" si="1"/>
        <v>24500</v>
      </c>
      <c r="K10" s="4">
        <f t="shared" si="2"/>
        <v>45500</v>
      </c>
      <c r="L10" s="6">
        <v>0.85</v>
      </c>
      <c r="M10" s="4">
        <f t="shared" si="3"/>
        <v>38675</v>
      </c>
      <c r="N10" s="4">
        <f t="shared" si="4"/>
        <v>84175</v>
      </c>
      <c r="O10" s="6">
        <v>0.75</v>
      </c>
      <c r="P10" s="85">
        <f t="shared" si="5"/>
        <v>34125</v>
      </c>
      <c r="Q10" s="86">
        <f t="shared" si="6"/>
        <v>79625</v>
      </c>
      <c r="R10" s="6">
        <v>0.95</v>
      </c>
      <c r="S10" s="85">
        <f t="shared" si="7"/>
        <v>43225</v>
      </c>
      <c r="T10" s="86">
        <f t="shared" si="8"/>
        <v>88725</v>
      </c>
      <c r="U10" s="6">
        <v>0.6</v>
      </c>
      <c r="V10" s="85">
        <f t="shared" si="9"/>
        <v>27300</v>
      </c>
      <c r="W10" s="86">
        <f t="shared" si="10"/>
        <v>72800</v>
      </c>
    </row>
    <row r="11" spans="1:23" s="23" customFormat="1" ht="16.5" x14ac:dyDescent="0.25">
      <c r="A11" s="64" t="s">
        <v>7131</v>
      </c>
      <c r="B11" s="87" t="s">
        <v>7137</v>
      </c>
      <c r="C11" s="2" t="s">
        <v>2806</v>
      </c>
      <c r="D11" s="1" t="s">
        <v>2805</v>
      </c>
      <c r="E11" s="3">
        <v>1</v>
      </c>
      <c r="F11" s="3">
        <v>1</v>
      </c>
      <c r="G11" s="7">
        <v>16154</v>
      </c>
      <c r="H11" s="4">
        <f t="shared" si="0"/>
        <v>16154</v>
      </c>
      <c r="I11" s="5">
        <v>0.05</v>
      </c>
      <c r="J11" s="4">
        <f t="shared" si="1"/>
        <v>807.7</v>
      </c>
      <c r="K11" s="4">
        <f t="shared" si="2"/>
        <v>15346.3</v>
      </c>
      <c r="L11" s="6">
        <v>0.85</v>
      </c>
      <c r="M11" s="4">
        <f t="shared" si="3"/>
        <v>13044.355</v>
      </c>
      <c r="N11" s="4">
        <f t="shared" si="4"/>
        <v>28390.654999999999</v>
      </c>
      <c r="O11" s="6">
        <v>0.75</v>
      </c>
      <c r="P11" s="85">
        <f t="shared" si="5"/>
        <v>11509.724999999999</v>
      </c>
      <c r="Q11" s="86">
        <f t="shared" si="6"/>
        <v>26856.024999999998</v>
      </c>
      <c r="R11" s="6">
        <v>0.95</v>
      </c>
      <c r="S11" s="85">
        <f t="shared" si="7"/>
        <v>14578.984999999999</v>
      </c>
      <c r="T11" s="86">
        <f t="shared" si="8"/>
        <v>29925.284999999996</v>
      </c>
      <c r="U11" s="6">
        <v>0.6</v>
      </c>
      <c r="V11" s="85">
        <f t="shared" si="9"/>
        <v>9207.7799999999988</v>
      </c>
      <c r="W11" s="86">
        <f t="shared" si="10"/>
        <v>24554.079999999998</v>
      </c>
    </row>
    <row r="12" spans="1:23" s="28" customFormat="1" ht="16.5" x14ac:dyDescent="0.25">
      <c r="A12" s="64" t="s">
        <v>7131</v>
      </c>
      <c r="B12" s="87" t="s">
        <v>7137</v>
      </c>
      <c r="C12" s="2" t="s">
        <v>7781</v>
      </c>
      <c r="D12" s="8" t="s">
        <v>5273</v>
      </c>
      <c r="E12" s="3">
        <v>1</v>
      </c>
      <c r="F12" s="3">
        <v>1</v>
      </c>
      <c r="G12" s="7">
        <v>26745</v>
      </c>
      <c r="H12" s="4">
        <f t="shared" si="0"/>
        <v>26745</v>
      </c>
      <c r="I12" s="5">
        <v>0.05</v>
      </c>
      <c r="J12" s="4">
        <f t="shared" si="1"/>
        <v>1337.25</v>
      </c>
      <c r="K12" s="4">
        <f t="shared" si="2"/>
        <v>25407.75</v>
      </c>
      <c r="L12" s="6">
        <v>0.85</v>
      </c>
      <c r="M12" s="4">
        <f t="shared" si="3"/>
        <v>21596.587499999998</v>
      </c>
      <c r="N12" s="4">
        <f t="shared" si="4"/>
        <v>47004.337499999994</v>
      </c>
      <c r="O12" s="6">
        <v>0.75</v>
      </c>
      <c r="P12" s="85">
        <f t="shared" si="5"/>
        <v>19055.8125</v>
      </c>
      <c r="Q12" s="86">
        <f t="shared" si="6"/>
        <v>44463.5625</v>
      </c>
      <c r="R12" s="6">
        <v>0.95</v>
      </c>
      <c r="S12" s="85">
        <f t="shared" si="7"/>
        <v>24137.362499999999</v>
      </c>
      <c r="T12" s="86">
        <f t="shared" si="8"/>
        <v>49545.112500000003</v>
      </c>
      <c r="U12" s="6">
        <v>0.6</v>
      </c>
      <c r="V12" s="85">
        <f t="shared" si="9"/>
        <v>15244.65</v>
      </c>
      <c r="W12" s="86">
        <f t="shared" si="10"/>
        <v>40652.400000000001</v>
      </c>
    </row>
    <row r="13" spans="1:23" s="23" customFormat="1" ht="16.5" x14ac:dyDescent="0.25">
      <c r="A13" s="64" t="s">
        <v>7131</v>
      </c>
      <c r="B13" s="87" t="s">
        <v>7137</v>
      </c>
      <c r="C13" s="2" t="s">
        <v>1528</v>
      </c>
      <c r="D13" s="8" t="s">
        <v>1527</v>
      </c>
      <c r="E13" s="3">
        <v>2</v>
      </c>
      <c r="F13" s="3">
        <v>1</v>
      </c>
      <c r="G13" s="4">
        <v>1084.6099999999999</v>
      </c>
      <c r="H13" s="4">
        <f t="shared" si="0"/>
        <v>1084.6099999999999</v>
      </c>
      <c r="I13" s="5">
        <v>0.05</v>
      </c>
      <c r="J13" s="4">
        <f t="shared" si="1"/>
        <v>54.230499999999999</v>
      </c>
      <c r="K13" s="4">
        <f t="shared" si="2"/>
        <v>1030.3795</v>
      </c>
      <c r="L13" s="6">
        <v>0.85</v>
      </c>
      <c r="M13" s="4">
        <f t="shared" si="3"/>
        <v>875.82257500000003</v>
      </c>
      <c r="N13" s="4">
        <f t="shared" si="4"/>
        <v>1906.2020750000001</v>
      </c>
      <c r="O13" s="6">
        <v>0.75</v>
      </c>
      <c r="P13" s="85">
        <f t="shared" si="5"/>
        <v>772.78462500000001</v>
      </c>
      <c r="Q13" s="86">
        <f t="shared" si="6"/>
        <v>1803.164125</v>
      </c>
      <c r="R13" s="6">
        <v>0.95</v>
      </c>
      <c r="S13" s="85">
        <f t="shared" si="7"/>
        <v>978.86052499999994</v>
      </c>
      <c r="T13" s="86">
        <f t="shared" si="8"/>
        <v>2009.2400250000001</v>
      </c>
      <c r="U13" s="6">
        <v>0.6</v>
      </c>
      <c r="V13" s="85">
        <f t="shared" si="9"/>
        <v>618.22770000000003</v>
      </c>
      <c r="W13" s="86">
        <f t="shared" si="10"/>
        <v>1648.6071999999999</v>
      </c>
    </row>
    <row r="14" spans="1:23" s="23" customFormat="1" ht="16.5" x14ac:dyDescent="0.25">
      <c r="A14" s="64" t="s">
        <v>7131</v>
      </c>
      <c r="B14" s="87" t="s">
        <v>7137</v>
      </c>
      <c r="C14" s="2" t="s">
        <v>1530</v>
      </c>
      <c r="D14" s="8" t="s">
        <v>1529</v>
      </c>
      <c r="E14" s="3">
        <v>2</v>
      </c>
      <c r="F14" s="3">
        <v>1</v>
      </c>
      <c r="G14" s="4">
        <v>1136.5</v>
      </c>
      <c r="H14" s="4">
        <f t="shared" si="0"/>
        <v>1136.5</v>
      </c>
      <c r="I14" s="5">
        <v>0.05</v>
      </c>
      <c r="J14" s="4">
        <f t="shared" si="1"/>
        <v>56.825000000000003</v>
      </c>
      <c r="K14" s="4">
        <f t="shared" si="2"/>
        <v>1079.675</v>
      </c>
      <c r="L14" s="6">
        <v>0.85</v>
      </c>
      <c r="M14" s="4">
        <f t="shared" si="3"/>
        <v>917.72374999999988</v>
      </c>
      <c r="N14" s="4">
        <f t="shared" si="4"/>
        <v>1997.3987499999998</v>
      </c>
      <c r="O14" s="6">
        <v>0.75</v>
      </c>
      <c r="P14" s="85">
        <f t="shared" si="5"/>
        <v>809.75624999999991</v>
      </c>
      <c r="Q14" s="86">
        <f t="shared" si="6"/>
        <v>1889.4312499999999</v>
      </c>
      <c r="R14" s="6">
        <v>0.95</v>
      </c>
      <c r="S14" s="85">
        <f t="shared" si="7"/>
        <v>1025.6912499999999</v>
      </c>
      <c r="T14" s="86">
        <f t="shared" si="8"/>
        <v>2105.36625</v>
      </c>
      <c r="U14" s="6">
        <v>0.6</v>
      </c>
      <c r="V14" s="85">
        <f t="shared" si="9"/>
        <v>647.80499999999995</v>
      </c>
      <c r="W14" s="86">
        <f t="shared" si="10"/>
        <v>1727.48</v>
      </c>
    </row>
    <row r="15" spans="1:23" s="23" customFormat="1" ht="16.5" x14ac:dyDescent="0.25">
      <c r="A15" s="64" t="s">
        <v>7131</v>
      </c>
      <c r="B15" s="87" t="s">
        <v>7137</v>
      </c>
      <c r="C15" s="2" t="s">
        <v>2810</v>
      </c>
      <c r="D15" s="1" t="s">
        <v>2809</v>
      </c>
      <c r="E15" s="3">
        <v>1</v>
      </c>
      <c r="F15" s="3">
        <v>1</v>
      </c>
      <c r="G15" s="7">
        <v>15805</v>
      </c>
      <c r="H15" s="4">
        <f t="shared" si="0"/>
        <v>15805</v>
      </c>
      <c r="I15" s="5">
        <v>0.05</v>
      </c>
      <c r="J15" s="4">
        <f t="shared" si="1"/>
        <v>790.25</v>
      </c>
      <c r="K15" s="4">
        <f t="shared" si="2"/>
        <v>15014.75</v>
      </c>
      <c r="L15" s="6">
        <v>0.85</v>
      </c>
      <c r="M15" s="4">
        <f t="shared" si="3"/>
        <v>12762.5375</v>
      </c>
      <c r="N15" s="4">
        <f t="shared" si="4"/>
        <v>27777.287499999999</v>
      </c>
      <c r="O15" s="6">
        <v>0.75</v>
      </c>
      <c r="P15" s="85">
        <f t="shared" si="5"/>
        <v>11261.0625</v>
      </c>
      <c r="Q15" s="86">
        <f t="shared" si="6"/>
        <v>26275.8125</v>
      </c>
      <c r="R15" s="6">
        <v>0.95</v>
      </c>
      <c r="S15" s="85">
        <f t="shared" si="7"/>
        <v>14264.012499999999</v>
      </c>
      <c r="T15" s="86">
        <f t="shared" si="8"/>
        <v>29278.762499999997</v>
      </c>
      <c r="U15" s="6">
        <v>0.6</v>
      </c>
      <c r="V15" s="85">
        <f t="shared" si="9"/>
        <v>9008.85</v>
      </c>
      <c r="W15" s="86">
        <f t="shared" si="10"/>
        <v>24023.599999999999</v>
      </c>
    </row>
    <row r="16" spans="1:23" s="23" customFormat="1" ht="16.5" x14ac:dyDescent="0.25">
      <c r="A16" s="64" t="s">
        <v>7131</v>
      </c>
      <c r="B16" s="87" t="s">
        <v>7137</v>
      </c>
      <c r="C16" s="2" t="s">
        <v>5467</v>
      </c>
      <c r="D16" s="1" t="s">
        <v>5466</v>
      </c>
      <c r="E16" s="3">
        <v>1</v>
      </c>
      <c r="F16" s="3">
        <v>1</v>
      </c>
      <c r="G16" s="7">
        <v>52870</v>
      </c>
      <c r="H16" s="4">
        <f t="shared" si="0"/>
        <v>52870</v>
      </c>
      <c r="I16" s="5">
        <v>0</v>
      </c>
      <c r="J16" s="4">
        <f t="shared" si="1"/>
        <v>0</v>
      </c>
      <c r="K16" s="4">
        <f t="shared" si="2"/>
        <v>52870</v>
      </c>
      <c r="L16" s="6">
        <v>0.85</v>
      </c>
      <c r="M16" s="4">
        <f t="shared" si="3"/>
        <v>44939.5</v>
      </c>
      <c r="N16" s="4">
        <f t="shared" si="4"/>
        <v>97809.5</v>
      </c>
      <c r="O16" s="6">
        <v>0.75</v>
      </c>
      <c r="P16" s="85">
        <f t="shared" si="5"/>
        <v>39652.5</v>
      </c>
      <c r="Q16" s="86">
        <f t="shared" si="6"/>
        <v>92522.5</v>
      </c>
      <c r="R16" s="6">
        <v>0.95</v>
      </c>
      <c r="S16" s="85">
        <f t="shared" si="7"/>
        <v>50226.5</v>
      </c>
      <c r="T16" s="86">
        <f t="shared" si="8"/>
        <v>103096.5</v>
      </c>
      <c r="U16" s="6">
        <v>0.6</v>
      </c>
      <c r="V16" s="85">
        <f t="shared" si="9"/>
        <v>31722</v>
      </c>
      <c r="W16" s="86">
        <f t="shared" si="10"/>
        <v>84592</v>
      </c>
    </row>
    <row r="17" spans="1:23" s="23" customFormat="1" ht="16.5" x14ac:dyDescent="0.25">
      <c r="A17" s="64" t="s">
        <v>7131</v>
      </c>
      <c r="B17" s="87" t="s">
        <v>7137</v>
      </c>
      <c r="C17" s="2" t="s">
        <v>2808</v>
      </c>
      <c r="D17" s="1" t="s">
        <v>2807</v>
      </c>
      <c r="E17" s="3">
        <v>1</v>
      </c>
      <c r="F17" s="3">
        <v>1</v>
      </c>
      <c r="G17" s="7">
        <v>26000</v>
      </c>
      <c r="H17" s="4">
        <f t="shared" si="0"/>
        <v>26000</v>
      </c>
      <c r="I17" s="5">
        <v>0</v>
      </c>
      <c r="J17" s="4">
        <f t="shared" si="1"/>
        <v>0</v>
      </c>
      <c r="K17" s="4">
        <f t="shared" si="2"/>
        <v>26000</v>
      </c>
      <c r="L17" s="6">
        <v>0.85</v>
      </c>
      <c r="M17" s="4">
        <f t="shared" si="3"/>
        <v>22100</v>
      </c>
      <c r="N17" s="4">
        <f t="shared" si="4"/>
        <v>48100</v>
      </c>
      <c r="O17" s="6">
        <v>0.75</v>
      </c>
      <c r="P17" s="85">
        <f t="shared" si="5"/>
        <v>19500</v>
      </c>
      <c r="Q17" s="86">
        <f t="shared" si="6"/>
        <v>45500</v>
      </c>
      <c r="R17" s="6">
        <v>0.95</v>
      </c>
      <c r="S17" s="85">
        <f t="shared" si="7"/>
        <v>24700</v>
      </c>
      <c r="T17" s="86">
        <f t="shared" si="8"/>
        <v>50700</v>
      </c>
      <c r="U17" s="6">
        <v>0.6</v>
      </c>
      <c r="V17" s="85">
        <f t="shared" si="9"/>
        <v>15600</v>
      </c>
      <c r="W17" s="86">
        <f t="shared" si="10"/>
        <v>41600</v>
      </c>
    </row>
    <row r="18" spans="1:23" s="23" customFormat="1" ht="16.5" x14ac:dyDescent="0.25">
      <c r="A18" s="64" t="s">
        <v>7131</v>
      </c>
      <c r="B18" s="87" t="s">
        <v>7137</v>
      </c>
      <c r="C18" s="40" t="s">
        <v>5469</v>
      </c>
      <c r="D18" s="57" t="s">
        <v>5468</v>
      </c>
      <c r="E18" s="41">
        <v>1</v>
      </c>
      <c r="F18" s="3">
        <v>1</v>
      </c>
      <c r="G18" s="12">
        <v>12739</v>
      </c>
      <c r="H18" s="4">
        <f t="shared" si="0"/>
        <v>12739</v>
      </c>
      <c r="I18" s="42">
        <v>0.05</v>
      </c>
      <c r="J18" s="4">
        <f t="shared" si="1"/>
        <v>636.95000000000005</v>
      </c>
      <c r="K18" s="4">
        <f t="shared" si="2"/>
        <v>12102.05</v>
      </c>
      <c r="L18" s="13">
        <v>0.75</v>
      </c>
      <c r="M18" s="4">
        <f t="shared" si="3"/>
        <v>9076.5374999999985</v>
      </c>
      <c r="N18" s="4">
        <f t="shared" si="4"/>
        <v>21178.587499999998</v>
      </c>
      <c r="O18" s="13">
        <v>0.65</v>
      </c>
      <c r="P18" s="85">
        <f t="shared" si="5"/>
        <v>7866.3324999999995</v>
      </c>
      <c r="Q18" s="86">
        <f t="shared" si="6"/>
        <v>19968.3825</v>
      </c>
      <c r="R18" s="6">
        <v>0.85</v>
      </c>
      <c r="S18" s="85">
        <f t="shared" si="7"/>
        <v>10286.742499999998</v>
      </c>
      <c r="T18" s="86">
        <f t="shared" si="8"/>
        <v>22388.792499999996</v>
      </c>
      <c r="U18" s="13">
        <v>0.55000000000000004</v>
      </c>
      <c r="V18" s="85">
        <f t="shared" si="9"/>
        <v>6656.1275000000005</v>
      </c>
      <c r="W18" s="86">
        <f t="shared" si="10"/>
        <v>18758.177499999998</v>
      </c>
    </row>
    <row r="19" spans="1:23" s="27" customFormat="1" ht="16.5" x14ac:dyDescent="0.25">
      <c r="A19" s="64" t="s">
        <v>7131</v>
      </c>
      <c r="B19" s="87" t="s">
        <v>7137</v>
      </c>
      <c r="C19" s="2" t="s">
        <v>2448</v>
      </c>
      <c r="D19" s="1" t="s">
        <v>2447</v>
      </c>
      <c r="E19" s="3">
        <v>1</v>
      </c>
      <c r="F19" s="3">
        <v>1</v>
      </c>
      <c r="G19" s="7">
        <v>22500</v>
      </c>
      <c r="H19" s="4">
        <f t="shared" si="0"/>
        <v>22500</v>
      </c>
      <c r="I19" s="5">
        <v>0.05</v>
      </c>
      <c r="J19" s="4">
        <f t="shared" si="1"/>
        <v>1125</v>
      </c>
      <c r="K19" s="4">
        <f t="shared" si="2"/>
        <v>21375</v>
      </c>
      <c r="L19" s="6">
        <v>0.85</v>
      </c>
      <c r="M19" s="4">
        <f t="shared" si="3"/>
        <v>18168.75</v>
      </c>
      <c r="N19" s="4">
        <f t="shared" si="4"/>
        <v>39543.75</v>
      </c>
      <c r="O19" s="6">
        <v>0.75</v>
      </c>
      <c r="P19" s="85">
        <f t="shared" si="5"/>
        <v>16031.25</v>
      </c>
      <c r="Q19" s="86">
        <f t="shared" si="6"/>
        <v>37406.25</v>
      </c>
      <c r="R19" s="6">
        <v>0.95</v>
      </c>
      <c r="S19" s="85">
        <f t="shared" si="7"/>
        <v>20306.25</v>
      </c>
      <c r="T19" s="86">
        <f t="shared" si="8"/>
        <v>41681.25</v>
      </c>
      <c r="U19" s="6">
        <v>0.6</v>
      </c>
      <c r="V19" s="85">
        <f t="shared" si="9"/>
        <v>12825</v>
      </c>
      <c r="W19" s="86">
        <f t="shared" si="10"/>
        <v>34200</v>
      </c>
    </row>
    <row r="20" spans="1:23" s="25" customFormat="1" ht="16.5" x14ac:dyDescent="0.25">
      <c r="A20" s="64" t="s">
        <v>7131</v>
      </c>
      <c r="B20" s="65" t="s">
        <v>7136</v>
      </c>
      <c r="C20" s="2" t="s">
        <v>7156</v>
      </c>
      <c r="D20" s="1" t="s">
        <v>456</v>
      </c>
      <c r="E20" s="3">
        <v>2</v>
      </c>
      <c r="F20" s="3">
        <v>1</v>
      </c>
      <c r="G20" s="7">
        <v>1626</v>
      </c>
      <c r="H20" s="4">
        <f>+G20*E20</f>
        <v>3252</v>
      </c>
      <c r="I20" s="5">
        <v>0.05</v>
      </c>
      <c r="J20" s="4">
        <f t="shared" si="1"/>
        <v>81.300000000000011</v>
      </c>
      <c r="K20" s="4">
        <f t="shared" si="2"/>
        <v>1544.7</v>
      </c>
      <c r="L20" s="6">
        <v>0.85</v>
      </c>
      <c r="M20" s="4">
        <f t="shared" ref="M20:M82" si="11">+K20*L20</f>
        <v>1312.9949999999999</v>
      </c>
      <c r="N20" s="4">
        <f t="shared" ref="N20:N82" si="12">+K20+M20</f>
        <v>2857.6949999999997</v>
      </c>
      <c r="O20" s="6">
        <v>0.75</v>
      </c>
      <c r="P20" s="85">
        <f t="shared" ref="P20" si="13">+K20*O20</f>
        <v>1158.5250000000001</v>
      </c>
      <c r="Q20" s="86">
        <f t="shared" ref="Q20" si="14">+K20+P20</f>
        <v>2703.2250000000004</v>
      </c>
      <c r="R20" s="6">
        <v>0.95</v>
      </c>
      <c r="S20" s="85">
        <f t="shared" ref="S20:S83" si="15">+K20*R20</f>
        <v>1467.4649999999999</v>
      </c>
      <c r="T20" s="86">
        <f t="shared" ref="T20:T83" si="16">+S20+K20</f>
        <v>3012.165</v>
      </c>
      <c r="U20" s="6">
        <v>0.6</v>
      </c>
      <c r="V20" s="85">
        <f t="shared" ref="V20:V83" si="17">+K20*U20</f>
        <v>926.81999999999994</v>
      </c>
      <c r="W20" s="86">
        <f t="shared" ref="W20:W83" si="18">+V20+K20</f>
        <v>2471.52</v>
      </c>
    </row>
    <row r="21" spans="1:23" s="25" customFormat="1" ht="16.5" x14ac:dyDescent="0.25">
      <c r="A21" s="64" t="s">
        <v>7131</v>
      </c>
      <c r="B21" s="65" t="s">
        <v>7136</v>
      </c>
      <c r="C21" s="2" t="s">
        <v>47</v>
      </c>
      <c r="D21" s="1" t="s">
        <v>46</v>
      </c>
      <c r="E21" s="3">
        <v>1</v>
      </c>
      <c r="F21" s="3">
        <v>1</v>
      </c>
      <c r="G21" s="7">
        <v>1595</v>
      </c>
      <c r="H21" s="4">
        <f>+G21*E21</f>
        <v>1595</v>
      </c>
      <c r="I21" s="5">
        <v>0</v>
      </c>
      <c r="J21" s="4">
        <f t="shared" si="1"/>
        <v>0</v>
      </c>
      <c r="K21" s="4">
        <f t="shared" si="2"/>
        <v>1595</v>
      </c>
      <c r="L21" s="6">
        <v>0.85</v>
      </c>
      <c r="M21" s="4">
        <f t="shared" si="11"/>
        <v>1355.75</v>
      </c>
      <c r="N21" s="4">
        <f t="shared" si="12"/>
        <v>2950.75</v>
      </c>
      <c r="O21" s="6">
        <v>0.75</v>
      </c>
      <c r="P21" s="85">
        <f t="shared" ref="P21:P84" si="19">+K21*O21</f>
        <v>1196.25</v>
      </c>
      <c r="Q21" s="86">
        <f t="shared" ref="Q21:Q84" si="20">+K21+P21</f>
        <v>2791.25</v>
      </c>
      <c r="R21" s="6">
        <v>0.95</v>
      </c>
      <c r="S21" s="85">
        <f t="shared" si="15"/>
        <v>1515.25</v>
      </c>
      <c r="T21" s="86">
        <f t="shared" si="16"/>
        <v>3110.25</v>
      </c>
      <c r="U21" s="6">
        <v>0.6</v>
      </c>
      <c r="V21" s="85">
        <f t="shared" si="17"/>
        <v>957</v>
      </c>
      <c r="W21" s="86">
        <f t="shared" si="18"/>
        <v>2552</v>
      </c>
    </row>
    <row r="22" spans="1:23" s="25" customFormat="1" ht="16.5" x14ac:dyDescent="0.25">
      <c r="A22" s="64" t="s">
        <v>7131</v>
      </c>
      <c r="B22" s="65" t="s">
        <v>7136</v>
      </c>
      <c r="C22" s="2" t="s">
        <v>7138</v>
      </c>
      <c r="D22" s="10" t="s">
        <v>3798</v>
      </c>
      <c r="E22" s="3">
        <v>2</v>
      </c>
      <c r="F22" s="3">
        <v>1</v>
      </c>
      <c r="G22" s="7">
        <v>3320</v>
      </c>
      <c r="H22" s="4">
        <f>+G22*E22</f>
        <v>6640</v>
      </c>
      <c r="I22" s="5">
        <v>0.05</v>
      </c>
      <c r="J22" s="4">
        <f t="shared" si="1"/>
        <v>166</v>
      </c>
      <c r="K22" s="4">
        <f t="shared" si="2"/>
        <v>3154</v>
      </c>
      <c r="L22" s="6">
        <v>0.85</v>
      </c>
      <c r="M22" s="4">
        <f t="shared" si="11"/>
        <v>2680.9</v>
      </c>
      <c r="N22" s="4">
        <f t="shared" si="12"/>
        <v>5834.9</v>
      </c>
      <c r="O22" s="6">
        <v>0.75</v>
      </c>
      <c r="P22" s="85">
        <f t="shared" si="19"/>
        <v>2365.5</v>
      </c>
      <c r="Q22" s="86">
        <f t="shared" si="20"/>
        <v>5519.5</v>
      </c>
      <c r="R22" s="6">
        <v>0.95</v>
      </c>
      <c r="S22" s="85">
        <f t="shared" si="15"/>
        <v>2996.2999999999997</v>
      </c>
      <c r="T22" s="86">
        <f t="shared" si="16"/>
        <v>6150.2999999999993</v>
      </c>
      <c r="U22" s="6">
        <v>0.6</v>
      </c>
      <c r="V22" s="85">
        <f t="shared" si="17"/>
        <v>1892.3999999999999</v>
      </c>
      <c r="W22" s="86">
        <f t="shared" si="18"/>
        <v>5046.3999999999996</v>
      </c>
    </row>
    <row r="23" spans="1:23" s="25" customFormat="1" ht="16.5" x14ac:dyDescent="0.25">
      <c r="A23" s="64" t="s">
        <v>7131</v>
      </c>
      <c r="B23" s="65" t="s">
        <v>7136</v>
      </c>
      <c r="C23" s="2" t="s">
        <v>420</v>
      </c>
      <c r="D23" s="1" t="s">
        <v>419</v>
      </c>
      <c r="E23" s="3">
        <v>48</v>
      </c>
      <c r="F23" s="3">
        <v>1</v>
      </c>
      <c r="G23" s="4">
        <v>25.35</v>
      </c>
      <c r="H23" s="4">
        <f>+G23*E23</f>
        <v>1216.8000000000002</v>
      </c>
      <c r="I23" s="5">
        <v>0.05</v>
      </c>
      <c r="J23" s="4">
        <f t="shared" si="1"/>
        <v>1.2675000000000001</v>
      </c>
      <c r="K23" s="4">
        <f t="shared" si="2"/>
        <v>24.082500000000003</v>
      </c>
      <c r="L23" s="6">
        <v>0.85</v>
      </c>
      <c r="M23" s="4">
        <f t="shared" si="11"/>
        <v>20.470125000000003</v>
      </c>
      <c r="N23" s="4">
        <f t="shared" si="12"/>
        <v>44.552625000000006</v>
      </c>
      <c r="O23" s="6">
        <v>0.75</v>
      </c>
      <c r="P23" s="85">
        <f t="shared" si="19"/>
        <v>18.061875000000001</v>
      </c>
      <c r="Q23" s="86">
        <f t="shared" si="20"/>
        <v>42.144375000000004</v>
      </c>
      <c r="R23" s="6">
        <v>0.95</v>
      </c>
      <c r="S23" s="85">
        <f t="shared" si="15"/>
        <v>22.878375000000002</v>
      </c>
      <c r="T23" s="86">
        <f t="shared" si="16"/>
        <v>46.960875000000001</v>
      </c>
      <c r="U23" s="6">
        <v>0.6</v>
      </c>
      <c r="V23" s="85">
        <f t="shared" si="17"/>
        <v>14.4495</v>
      </c>
      <c r="W23" s="86">
        <f t="shared" si="18"/>
        <v>38.532000000000004</v>
      </c>
    </row>
    <row r="24" spans="1:23" s="25" customFormat="1" ht="16.5" x14ac:dyDescent="0.25">
      <c r="A24" s="64" t="s">
        <v>7131</v>
      </c>
      <c r="B24" s="65" t="s">
        <v>7136</v>
      </c>
      <c r="C24" s="2" t="s">
        <v>455</v>
      </c>
      <c r="D24" s="10" t="s">
        <v>454</v>
      </c>
      <c r="E24" s="3">
        <v>1</v>
      </c>
      <c r="F24" s="3">
        <v>1</v>
      </c>
      <c r="G24" s="4">
        <v>1271.92</v>
      </c>
      <c r="H24" s="4">
        <f>+G24*E24</f>
        <v>1271.92</v>
      </c>
      <c r="I24" s="5">
        <v>0.05</v>
      </c>
      <c r="J24" s="4">
        <f t="shared" si="1"/>
        <v>63.596000000000004</v>
      </c>
      <c r="K24" s="4">
        <f t="shared" si="2"/>
        <v>1208.3240000000001</v>
      </c>
      <c r="L24" s="6">
        <v>0.85</v>
      </c>
      <c r="M24" s="4">
        <f t="shared" si="11"/>
        <v>1027.0753999999999</v>
      </c>
      <c r="N24" s="4">
        <f t="shared" si="12"/>
        <v>2235.3994000000002</v>
      </c>
      <c r="O24" s="6">
        <v>0.75</v>
      </c>
      <c r="P24" s="85">
        <f t="shared" si="19"/>
        <v>906.24300000000005</v>
      </c>
      <c r="Q24" s="86">
        <f t="shared" si="20"/>
        <v>2114.567</v>
      </c>
      <c r="R24" s="6">
        <v>0.95</v>
      </c>
      <c r="S24" s="85">
        <f t="shared" si="15"/>
        <v>1147.9078</v>
      </c>
      <c r="T24" s="86">
        <f t="shared" si="16"/>
        <v>2356.2318</v>
      </c>
      <c r="U24" s="6">
        <v>0.6</v>
      </c>
      <c r="V24" s="85">
        <f t="shared" si="17"/>
        <v>724.99440000000004</v>
      </c>
      <c r="W24" s="86">
        <f t="shared" si="18"/>
        <v>1933.3184000000001</v>
      </c>
    </row>
    <row r="25" spans="1:23" s="25" customFormat="1" ht="16.5" x14ac:dyDescent="0.25">
      <c r="A25" s="64" t="s">
        <v>7131</v>
      </c>
      <c r="B25" s="65" t="s">
        <v>7136</v>
      </c>
      <c r="C25" s="2" t="s">
        <v>7142</v>
      </c>
      <c r="D25" s="1" t="s">
        <v>3379</v>
      </c>
      <c r="E25" s="3">
        <v>3</v>
      </c>
      <c r="F25" s="3">
        <v>1</v>
      </c>
      <c r="G25" s="7">
        <v>2600</v>
      </c>
      <c r="H25" s="4">
        <f>+G25*E25</f>
        <v>7800</v>
      </c>
      <c r="I25" s="5">
        <v>0</v>
      </c>
      <c r="J25" s="4">
        <f t="shared" si="1"/>
        <v>0</v>
      </c>
      <c r="K25" s="4">
        <f t="shared" si="2"/>
        <v>2600</v>
      </c>
      <c r="L25" s="6">
        <v>0.85</v>
      </c>
      <c r="M25" s="4">
        <f t="shared" si="11"/>
        <v>2210</v>
      </c>
      <c r="N25" s="4">
        <f t="shared" si="12"/>
        <v>4810</v>
      </c>
      <c r="O25" s="6">
        <v>0.75</v>
      </c>
      <c r="P25" s="85">
        <f t="shared" si="19"/>
        <v>1950</v>
      </c>
      <c r="Q25" s="86">
        <f t="shared" si="20"/>
        <v>4550</v>
      </c>
      <c r="R25" s="6">
        <v>0.95</v>
      </c>
      <c r="S25" s="85">
        <f t="shared" si="15"/>
        <v>2470</v>
      </c>
      <c r="T25" s="86">
        <f t="shared" si="16"/>
        <v>5070</v>
      </c>
      <c r="U25" s="6">
        <v>0.6</v>
      </c>
      <c r="V25" s="85">
        <f t="shared" si="17"/>
        <v>1560</v>
      </c>
      <c r="W25" s="86">
        <f t="shared" si="18"/>
        <v>4160</v>
      </c>
    </row>
    <row r="26" spans="1:23" s="25" customFormat="1" ht="16.5" x14ac:dyDescent="0.25">
      <c r="A26" s="64" t="s">
        <v>7131</v>
      </c>
      <c r="B26" s="65" t="s">
        <v>7136</v>
      </c>
      <c r="C26" s="2" t="s">
        <v>461</v>
      </c>
      <c r="D26" s="10" t="s">
        <v>460</v>
      </c>
      <c r="E26" s="3">
        <v>1</v>
      </c>
      <c r="F26" s="3">
        <v>1</v>
      </c>
      <c r="G26" s="7">
        <v>2078</v>
      </c>
      <c r="H26" s="4">
        <f>+G26*E26</f>
        <v>2078</v>
      </c>
      <c r="I26" s="5">
        <v>0.03</v>
      </c>
      <c r="J26" s="4">
        <f t="shared" si="1"/>
        <v>62.339999999999996</v>
      </c>
      <c r="K26" s="4">
        <f t="shared" si="2"/>
        <v>2015.66</v>
      </c>
      <c r="L26" s="6">
        <v>0.85</v>
      </c>
      <c r="M26" s="4">
        <f t="shared" si="11"/>
        <v>1713.3109999999999</v>
      </c>
      <c r="N26" s="4">
        <f t="shared" si="12"/>
        <v>3728.971</v>
      </c>
      <c r="O26" s="6">
        <v>0.75</v>
      </c>
      <c r="P26" s="85">
        <f t="shared" si="19"/>
        <v>1511.7450000000001</v>
      </c>
      <c r="Q26" s="86">
        <f t="shared" si="20"/>
        <v>3527.4050000000002</v>
      </c>
      <c r="R26" s="6">
        <v>0.95</v>
      </c>
      <c r="S26" s="85">
        <f t="shared" si="15"/>
        <v>1914.877</v>
      </c>
      <c r="T26" s="86">
        <f t="shared" si="16"/>
        <v>3930.5370000000003</v>
      </c>
      <c r="U26" s="6">
        <v>0.6</v>
      </c>
      <c r="V26" s="85">
        <f t="shared" si="17"/>
        <v>1209.396</v>
      </c>
      <c r="W26" s="86">
        <f t="shared" si="18"/>
        <v>3225.056</v>
      </c>
    </row>
    <row r="27" spans="1:23" s="25" customFormat="1" ht="16.5" x14ac:dyDescent="0.25">
      <c r="A27" s="64" t="s">
        <v>7131</v>
      </c>
      <c r="B27" s="65" t="s">
        <v>7136</v>
      </c>
      <c r="C27" s="2" t="s">
        <v>7139</v>
      </c>
      <c r="D27" s="1" t="s">
        <v>4716</v>
      </c>
      <c r="E27" s="3">
        <v>1</v>
      </c>
      <c r="F27" s="3">
        <v>1</v>
      </c>
      <c r="G27" s="7">
        <v>1544</v>
      </c>
      <c r="H27" s="4">
        <f>+G27*E27</f>
        <v>1544</v>
      </c>
      <c r="I27" s="5">
        <v>0.05</v>
      </c>
      <c r="J27" s="4">
        <f t="shared" si="1"/>
        <v>77.2</v>
      </c>
      <c r="K27" s="4">
        <f t="shared" si="2"/>
        <v>1466.8</v>
      </c>
      <c r="L27" s="6">
        <v>0.85</v>
      </c>
      <c r="M27" s="4">
        <f t="shared" si="11"/>
        <v>1246.78</v>
      </c>
      <c r="N27" s="4">
        <f t="shared" si="12"/>
        <v>2713.58</v>
      </c>
      <c r="O27" s="6">
        <v>0.75</v>
      </c>
      <c r="P27" s="85">
        <f t="shared" si="19"/>
        <v>1100.0999999999999</v>
      </c>
      <c r="Q27" s="86">
        <f t="shared" si="20"/>
        <v>2566.8999999999996</v>
      </c>
      <c r="R27" s="6">
        <v>0.95</v>
      </c>
      <c r="S27" s="85">
        <f t="shared" si="15"/>
        <v>1393.4599999999998</v>
      </c>
      <c r="T27" s="86">
        <f t="shared" si="16"/>
        <v>2860.2599999999998</v>
      </c>
      <c r="U27" s="6">
        <v>0.6</v>
      </c>
      <c r="V27" s="85">
        <f t="shared" si="17"/>
        <v>880.07999999999993</v>
      </c>
      <c r="W27" s="86">
        <f t="shared" si="18"/>
        <v>2346.88</v>
      </c>
    </row>
    <row r="28" spans="1:23" s="25" customFormat="1" ht="16.5" x14ac:dyDescent="0.25">
      <c r="A28" s="64" t="s">
        <v>7131</v>
      </c>
      <c r="B28" s="65" t="s">
        <v>7136</v>
      </c>
      <c r="C28" s="2" t="s">
        <v>469</v>
      </c>
      <c r="D28" s="1" t="s">
        <v>468</v>
      </c>
      <c r="E28" s="3">
        <v>1</v>
      </c>
      <c r="F28" s="3">
        <v>1</v>
      </c>
      <c r="G28" s="4">
        <v>1255</v>
      </c>
      <c r="H28" s="4">
        <f>+G28*E28</f>
        <v>1255</v>
      </c>
      <c r="I28" s="5">
        <v>0</v>
      </c>
      <c r="J28" s="4">
        <f t="shared" si="1"/>
        <v>0</v>
      </c>
      <c r="K28" s="4">
        <f t="shared" si="2"/>
        <v>1255</v>
      </c>
      <c r="L28" s="6">
        <v>0.85</v>
      </c>
      <c r="M28" s="4">
        <f t="shared" si="11"/>
        <v>1066.75</v>
      </c>
      <c r="N28" s="4">
        <f t="shared" si="12"/>
        <v>2321.75</v>
      </c>
      <c r="O28" s="6">
        <v>0.75</v>
      </c>
      <c r="P28" s="85">
        <f t="shared" si="19"/>
        <v>941.25</v>
      </c>
      <c r="Q28" s="86">
        <f t="shared" si="20"/>
        <v>2196.25</v>
      </c>
      <c r="R28" s="6">
        <v>0.95</v>
      </c>
      <c r="S28" s="85">
        <f t="shared" si="15"/>
        <v>1192.25</v>
      </c>
      <c r="T28" s="86">
        <f t="shared" si="16"/>
        <v>2447.25</v>
      </c>
      <c r="U28" s="6">
        <v>0.6</v>
      </c>
      <c r="V28" s="85">
        <f t="shared" si="17"/>
        <v>753</v>
      </c>
      <c r="W28" s="86">
        <f t="shared" si="18"/>
        <v>2008</v>
      </c>
    </row>
    <row r="29" spans="1:23" s="25" customFormat="1" ht="16.5" x14ac:dyDescent="0.25">
      <c r="A29" s="64" t="s">
        <v>7131</v>
      </c>
      <c r="B29" s="65" t="s">
        <v>7136</v>
      </c>
      <c r="C29" s="2" t="s">
        <v>481</v>
      </c>
      <c r="D29" s="1" t="s">
        <v>480</v>
      </c>
      <c r="E29" s="3">
        <v>2</v>
      </c>
      <c r="F29" s="3">
        <v>1</v>
      </c>
      <c r="G29" s="7">
        <v>2020</v>
      </c>
      <c r="H29" s="4">
        <f>+G29*E29</f>
        <v>4040</v>
      </c>
      <c r="I29" s="5">
        <v>0.05</v>
      </c>
      <c r="J29" s="4">
        <f t="shared" si="1"/>
        <v>101</v>
      </c>
      <c r="K29" s="4">
        <f t="shared" si="2"/>
        <v>1919</v>
      </c>
      <c r="L29" s="6">
        <v>0.85</v>
      </c>
      <c r="M29" s="4">
        <f t="shared" si="11"/>
        <v>1631.1499999999999</v>
      </c>
      <c r="N29" s="4">
        <f t="shared" si="12"/>
        <v>3550.1499999999996</v>
      </c>
      <c r="O29" s="6">
        <v>0.75</v>
      </c>
      <c r="P29" s="85">
        <f t="shared" si="19"/>
        <v>1439.25</v>
      </c>
      <c r="Q29" s="86">
        <f t="shared" si="20"/>
        <v>3358.25</v>
      </c>
      <c r="R29" s="6">
        <v>0.95</v>
      </c>
      <c r="S29" s="85">
        <f t="shared" si="15"/>
        <v>1823.05</v>
      </c>
      <c r="T29" s="86">
        <f t="shared" si="16"/>
        <v>3742.05</v>
      </c>
      <c r="U29" s="6">
        <v>0.6</v>
      </c>
      <c r="V29" s="85">
        <f t="shared" si="17"/>
        <v>1151.3999999999999</v>
      </c>
      <c r="W29" s="86">
        <f t="shared" si="18"/>
        <v>3070.3999999999996</v>
      </c>
    </row>
    <row r="30" spans="1:23" s="25" customFormat="1" ht="16.5" x14ac:dyDescent="0.25">
      <c r="A30" s="64" t="s">
        <v>7131</v>
      </c>
      <c r="B30" s="65" t="s">
        <v>7136</v>
      </c>
      <c r="C30" s="2" t="s">
        <v>475</v>
      </c>
      <c r="D30" s="1" t="s">
        <v>474</v>
      </c>
      <c r="E30" s="3">
        <v>1</v>
      </c>
      <c r="F30" s="3">
        <v>1</v>
      </c>
      <c r="G30" s="7">
        <v>1734</v>
      </c>
      <c r="H30" s="4">
        <f>+G30*E30</f>
        <v>1734</v>
      </c>
      <c r="I30" s="5">
        <v>0.05</v>
      </c>
      <c r="J30" s="4">
        <f t="shared" si="1"/>
        <v>86.7</v>
      </c>
      <c r="K30" s="4">
        <f t="shared" si="2"/>
        <v>1647.3</v>
      </c>
      <c r="L30" s="6">
        <v>0.85</v>
      </c>
      <c r="M30" s="4">
        <f t="shared" si="11"/>
        <v>1400.2049999999999</v>
      </c>
      <c r="N30" s="4">
        <f t="shared" si="12"/>
        <v>3047.5050000000001</v>
      </c>
      <c r="O30" s="6">
        <v>0.75</v>
      </c>
      <c r="P30" s="85">
        <f t="shared" si="19"/>
        <v>1235.4749999999999</v>
      </c>
      <c r="Q30" s="86">
        <f t="shared" si="20"/>
        <v>2882.7749999999996</v>
      </c>
      <c r="R30" s="6">
        <v>0.95</v>
      </c>
      <c r="S30" s="85">
        <f t="shared" si="15"/>
        <v>1564.9349999999999</v>
      </c>
      <c r="T30" s="86">
        <f t="shared" si="16"/>
        <v>3212.2349999999997</v>
      </c>
      <c r="U30" s="6">
        <v>0.6</v>
      </c>
      <c r="V30" s="85">
        <f t="shared" si="17"/>
        <v>988.37999999999988</v>
      </c>
      <c r="W30" s="86">
        <f t="shared" si="18"/>
        <v>2635.68</v>
      </c>
    </row>
    <row r="31" spans="1:23" s="25" customFormat="1" ht="16.5" x14ac:dyDescent="0.25">
      <c r="A31" s="64" t="s">
        <v>7131</v>
      </c>
      <c r="B31" s="65" t="s">
        <v>7136</v>
      </c>
      <c r="C31" s="2" t="s">
        <v>477</v>
      </c>
      <c r="D31" s="1" t="s">
        <v>476</v>
      </c>
      <c r="E31" s="3">
        <v>2</v>
      </c>
      <c r="F31" s="3">
        <v>1</v>
      </c>
      <c r="G31" s="4">
        <v>1839.52</v>
      </c>
      <c r="H31" s="4">
        <f>+G31*E31</f>
        <v>3679.04</v>
      </c>
      <c r="I31" s="5">
        <v>0.1</v>
      </c>
      <c r="J31" s="4">
        <f t="shared" si="1"/>
        <v>183.952</v>
      </c>
      <c r="K31" s="4">
        <f t="shared" si="2"/>
        <v>1655.568</v>
      </c>
      <c r="L31" s="6">
        <v>0.85</v>
      </c>
      <c r="M31" s="4">
        <f t="shared" si="11"/>
        <v>1407.2328</v>
      </c>
      <c r="N31" s="4">
        <f t="shared" si="12"/>
        <v>3062.8008</v>
      </c>
      <c r="O31" s="6">
        <v>0.75</v>
      </c>
      <c r="P31" s="85">
        <f t="shared" si="19"/>
        <v>1241.6759999999999</v>
      </c>
      <c r="Q31" s="86">
        <f t="shared" si="20"/>
        <v>2897.2439999999997</v>
      </c>
      <c r="R31" s="6">
        <v>0.95</v>
      </c>
      <c r="S31" s="85">
        <f t="shared" si="15"/>
        <v>1572.7895999999998</v>
      </c>
      <c r="T31" s="86">
        <f t="shared" si="16"/>
        <v>3228.3575999999998</v>
      </c>
      <c r="U31" s="6">
        <v>0.6</v>
      </c>
      <c r="V31" s="85">
        <f t="shared" si="17"/>
        <v>993.34079999999994</v>
      </c>
      <c r="W31" s="86">
        <f t="shared" si="18"/>
        <v>2648.9088000000002</v>
      </c>
    </row>
    <row r="32" spans="1:23" s="25" customFormat="1" ht="16.5" x14ac:dyDescent="0.25">
      <c r="A32" s="64" t="s">
        <v>7131</v>
      </c>
      <c r="B32" s="65" t="s">
        <v>7136</v>
      </c>
      <c r="C32" s="2" t="s">
        <v>465</v>
      </c>
      <c r="D32" s="10" t="s">
        <v>464</v>
      </c>
      <c r="E32" s="3">
        <v>2</v>
      </c>
      <c r="F32" s="3">
        <v>1</v>
      </c>
      <c r="G32" s="7">
        <v>2130</v>
      </c>
      <c r="H32" s="4">
        <f>+G32*E32</f>
        <v>4260</v>
      </c>
      <c r="I32" s="5">
        <v>0.05</v>
      </c>
      <c r="J32" s="4">
        <f t="shared" si="1"/>
        <v>106.5</v>
      </c>
      <c r="K32" s="4">
        <f t="shared" si="2"/>
        <v>2023.5</v>
      </c>
      <c r="L32" s="6">
        <v>0.85</v>
      </c>
      <c r="M32" s="4">
        <f t="shared" si="11"/>
        <v>1719.9749999999999</v>
      </c>
      <c r="N32" s="4">
        <f t="shared" si="12"/>
        <v>3743.4749999999999</v>
      </c>
      <c r="O32" s="6">
        <v>0.75</v>
      </c>
      <c r="P32" s="85">
        <f t="shared" si="19"/>
        <v>1517.625</v>
      </c>
      <c r="Q32" s="86">
        <f t="shared" si="20"/>
        <v>3541.125</v>
      </c>
      <c r="R32" s="6">
        <v>0.95</v>
      </c>
      <c r="S32" s="85">
        <f t="shared" si="15"/>
        <v>1922.3249999999998</v>
      </c>
      <c r="T32" s="86">
        <f t="shared" si="16"/>
        <v>3945.8249999999998</v>
      </c>
      <c r="U32" s="6">
        <v>0.6</v>
      </c>
      <c r="V32" s="85">
        <f t="shared" si="17"/>
        <v>1214.0999999999999</v>
      </c>
      <c r="W32" s="86">
        <f t="shared" si="18"/>
        <v>3237.6</v>
      </c>
    </row>
    <row r="33" spans="1:23" s="25" customFormat="1" ht="16.5" x14ac:dyDescent="0.25">
      <c r="A33" s="64" t="s">
        <v>7131</v>
      </c>
      <c r="B33" s="65" t="s">
        <v>7136</v>
      </c>
      <c r="C33" s="2" t="s">
        <v>653</v>
      </c>
      <c r="D33" s="10" t="s">
        <v>652</v>
      </c>
      <c r="E33" s="3">
        <v>2</v>
      </c>
      <c r="F33" s="3">
        <v>1</v>
      </c>
      <c r="G33" s="7">
        <v>2276</v>
      </c>
      <c r="H33" s="4">
        <f>+G33*E33</f>
        <v>4552</v>
      </c>
      <c r="I33" s="5">
        <v>0.05</v>
      </c>
      <c r="J33" s="4">
        <f t="shared" si="1"/>
        <v>113.80000000000001</v>
      </c>
      <c r="K33" s="4">
        <f t="shared" si="2"/>
        <v>2162.1999999999998</v>
      </c>
      <c r="L33" s="6">
        <v>0.85</v>
      </c>
      <c r="M33" s="4">
        <f t="shared" si="11"/>
        <v>1837.87</v>
      </c>
      <c r="N33" s="4">
        <f t="shared" si="12"/>
        <v>4000.0699999999997</v>
      </c>
      <c r="O33" s="6">
        <v>0.75</v>
      </c>
      <c r="P33" s="85">
        <f t="shared" si="19"/>
        <v>1621.6499999999999</v>
      </c>
      <c r="Q33" s="86">
        <f t="shared" si="20"/>
        <v>3783.8499999999995</v>
      </c>
      <c r="R33" s="6">
        <v>0.95</v>
      </c>
      <c r="S33" s="85">
        <f t="shared" si="15"/>
        <v>2054.0899999999997</v>
      </c>
      <c r="T33" s="86">
        <f t="shared" si="16"/>
        <v>4216.2899999999991</v>
      </c>
      <c r="U33" s="6">
        <v>0.6</v>
      </c>
      <c r="V33" s="85">
        <f t="shared" si="17"/>
        <v>1297.32</v>
      </c>
      <c r="W33" s="86">
        <f t="shared" si="18"/>
        <v>3459.5199999999995</v>
      </c>
    </row>
    <row r="34" spans="1:23" s="25" customFormat="1" ht="16.5" x14ac:dyDescent="0.25">
      <c r="A34" s="64" t="s">
        <v>7131</v>
      </c>
      <c r="B34" s="65" t="s">
        <v>7136</v>
      </c>
      <c r="C34" s="2" t="s">
        <v>690</v>
      </c>
      <c r="D34" s="10" t="s">
        <v>689</v>
      </c>
      <c r="E34" s="3">
        <v>2</v>
      </c>
      <c r="F34" s="3">
        <v>1</v>
      </c>
      <c r="G34" s="4">
        <v>3932.62</v>
      </c>
      <c r="H34" s="4">
        <f>+G34*E34</f>
        <v>7865.24</v>
      </c>
      <c r="I34" s="5">
        <v>0.1</v>
      </c>
      <c r="J34" s="4">
        <f t="shared" si="1"/>
        <v>393.262</v>
      </c>
      <c r="K34" s="4">
        <f t="shared" si="2"/>
        <v>3539.3579999999997</v>
      </c>
      <c r="L34" s="6">
        <v>0.85</v>
      </c>
      <c r="M34" s="4">
        <f t="shared" si="11"/>
        <v>3008.4542999999999</v>
      </c>
      <c r="N34" s="4">
        <f t="shared" si="12"/>
        <v>6547.8122999999996</v>
      </c>
      <c r="O34" s="6">
        <v>0.75</v>
      </c>
      <c r="P34" s="85">
        <f t="shared" si="19"/>
        <v>2654.5184999999997</v>
      </c>
      <c r="Q34" s="86">
        <f t="shared" si="20"/>
        <v>6193.8764999999994</v>
      </c>
      <c r="R34" s="6">
        <v>0.95</v>
      </c>
      <c r="S34" s="85">
        <f t="shared" si="15"/>
        <v>3362.3900999999996</v>
      </c>
      <c r="T34" s="86">
        <f t="shared" si="16"/>
        <v>6901.7480999999989</v>
      </c>
      <c r="U34" s="6">
        <v>0.6</v>
      </c>
      <c r="V34" s="85">
        <f t="shared" si="17"/>
        <v>2123.6147999999998</v>
      </c>
      <c r="W34" s="86">
        <f t="shared" si="18"/>
        <v>5662.9727999999996</v>
      </c>
    </row>
    <row r="35" spans="1:23" s="25" customFormat="1" ht="16.5" x14ac:dyDescent="0.25">
      <c r="A35" s="64" t="s">
        <v>7131</v>
      </c>
      <c r="B35" s="65" t="s">
        <v>7136</v>
      </c>
      <c r="C35" s="2" t="s">
        <v>1573</v>
      </c>
      <c r="D35" s="10" t="s">
        <v>1572</v>
      </c>
      <c r="E35" s="3">
        <v>3</v>
      </c>
      <c r="F35" s="3">
        <v>1</v>
      </c>
      <c r="G35" s="4">
        <v>634.76</v>
      </c>
      <c r="H35" s="4">
        <f>+G35*E35</f>
        <v>1904.28</v>
      </c>
      <c r="I35" s="5">
        <v>0</v>
      </c>
      <c r="J35" s="4">
        <f t="shared" si="1"/>
        <v>0</v>
      </c>
      <c r="K35" s="4">
        <f t="shared" si="2"/>
        <v>634.76</v>
      </c>
      <c r="L35" s="6">
        <v>0.85</v>
      </c>
      <c r="M35" s="4">
        <f t="shared" si="11"/>
        <v>539.54599999999994</v>
      </c>
      <c r="N35" s="4">
        <f t="shared" si="12"/>
        <v>1174.306</v>
      </c>
      <c r="O35" s="6">
        <v>0.75</v>
      </c>
      <c r="P35" s="85">
        <f t="shared" si="19"/>
        <v>476.07</v>
      </c>
      <c r="Q35" s="86">
        <f t="shared" si="20"/>
        <v>1110.83</v>
      </c>
      <c r="R35" s="6">
        <v>0.95</v>
      </c>
      <c r="S35" s="85">
        <f t="shared" si="15"/>
        <v>603.02199999999993</v>
      </c>
      <c r="T35" s="86">
        <f t="shared" si="16"/>
        <v>1237.7819999999999</v>
      </c>
      <c r="U35" s="6">
        <v>0.6</v>
      </c>
      <c r="V35" s="85">
        <f t="shared" si="17"/>
        <v>380.85599999999999</v>
      </c>
      <c r="W35" s="86">
        <f t="shared" si="18"/>
        <v>1015.616</v>
      </c>
    </row>
    <row r="36" spans="1:23" s="25" customFormat="1" ht="16.5" x14ac:dyDescent="0.25">
      <c r="A36" s="64" t="s">
        <v>7131</v>
      </c>
      <c r="B36" s="65" t="s">
        <v>7136</v>
      </c>
      <c r="C36" s="2" t="s">
        <v>1578</v>
      </c>
      <c r="D36" s="1" t="s">
        <v>1577</v>
      </c>
      <c r="E36" s="3">
        <v>2</v>
      </c>
      <c r="F36" s="3">
        <v>1</v>
      </c>
      <c r="G36" s="7">
        <v>660</v>
      </c>
      <c r="H36" s="4">
        <f>+G36*E36</f>
        <v>1320</v>
      </c>
      <c r="I36" s="5">
        <v>0.05</v>
      </c>
      <c r="J36" s="4">
        <f t="shared" si="1"/>
        <v>33</v>
      </c>
      <c r="K36" s="4">
        <f t="shared" si="2"/>
        <v>627</v>
      </c>
      <c r="L36" s="6">
        <v>0.85</v>
      </c>
      <c r="M36" s="4">
        <f t="shared" si="11"/>
        <v>532.94999999999993</v>
      </c>
      <c r="N36" s="4">
        <f t="shared" si="12"/>
        <v>1159.9499999999998</v>
      </c>
      <c r="O36" s="6">
        <v>0.75</v>
      </c>
      <c r="P36" s="85">
        <f t="shared" si="19"/>
        <v>470.25</v>
      </c>
      <c r="Q36" s="86">
        <f t="shared" si="20"/>
        <v>1097.25</v>
      </c>
      <c r="R36" s="6">
        <v>0.95</v>
      </c>
      <c r="S36" s="85">
        <f t="shared" si="15"/>
        <v>595.65</v>
      </c>
      <c r="T36" s="86">
        <f t="shared" si="16"/>
        <v>1222.6500000000001</v>
      </c>
      <c r="U36" s="6">
        <v>0.6</v>
      </c>
      <c r="V36" s="85">
        <f t="shared" si="17"/>
        <v>376.2</v>
      </c>
      <c r="W36" s="86">
        <f t="shared" si="18"/>
        <v>1003.2</v>
      </c>
    </row>
    <row r="37" spans="1:23" ht="16.5" x14ac:dyDescent="0.25">
      <c r="A37" s="64" t="s">
        <v>7131</v>
      </c>
      <c r="B37" s="65" t="s">
        <v>7136</v>
      </c>
      <c r="C37" s="2" t="s">
        <v>1580</v>
      </c>
      <c r="D37" s="1" t="s">
        <v>1579</v>
      </c>
      <c r="E37" s="3">
        <v>1</v>
      </c>
      <c r="F37" s="3">
        <v>1</v>
      </c>
      <c r="G37" s="7">
        <v>411</v>
      </c>
      <c r="H37" s="4">
        <f>+G37*E37</f>
        <v>411</v>
      </c>
      <c r="I37" s="5">
        <v>0.05</v>
      </c>
      <c r="J37" s="4">
        <f t="shared" si="1"/>
        <v>20.55</v>
      </c>
      <c r="K37" s="4">
        <f t="shared" si="2"/>
        <v>390.45</v>
      </c>
      <c r="L37" s="6">
        <v>0.85</v>
      </c>
      <c r="M37" s="4">
        <f t="shared" si="11"/>
        <v>331.88249999999999</v>
      </c>
      <c r="N37" s="4">
        <f t="shared" si="12"/>
        <v>722.33249999999998</v>
      </c>
      <c r="O37" s="6">
        <v>0.75</v>
      </c>
      <c r="P37" s="85">
        <f t="shared" si="19"/>
        <v>292.83749999999998</v>
      </c>
      <c r="Q37" s="86">
        <f t="shared" si="20"/>
        <v>683.28749999999991</v>
      </c>
      <c r="R37" s="6">
        <v>0.95</v>
      </c>
      <c r="S37" s="85">
        <f t="shared" si="15"/>
        <v>370.92749999999995</v>
      </c>
      <c r="T37" s="86">
        <f t="shared" si="16"/>
        <v>761.37749999999994</v>
      </c>
      <c r="U37" s="6">
        <v>0.6</v>
      </c>
      <c r="V37" s="85">
        <f t="shared" si="17"/>
        <v>234.26999999999998</v>
      </c>
      <c r="W37" s="86">
        <f t="shared" si="18"/>
        <v>624.72</v>
      </c>
    </row>
    <row r="38" spans="1:23" s="23" customFormat="1" ht="16.5" x14ac:dyDescent="0.25">
      <c r="A38" s="64" t="s">
        <v>7131</v>
      </c>
      <c r="B38" s="65" t="s">
        <v>7136</v>
      </c>
      <c r="C38" s="2" t="s">
        <v>1582</v>
      </c>
      <c r="D38" s="1" t="s">
        <v>1581</v>
      </c>
      <c r="E38" s="3">
        <v>1</v>
      </c>
      <c r="F38" s="3">
        <v>1</v>
      </c>
      <c r="G38" s="7">
        <v>515</v>
      </c>
      <c r="H38" s="4">
        <f>+G38*E38</f>
        <v>515</v>
      </c>
      <c r="I38" s="5">
        <v>0.05</v>
      </c>
      <c r="J38" s="4">
        <f t="shared" si="1"/>
        <v>25.75</v>
      </c>
      <c r="K38" s="4">
        <f t="shared" si="2"/>
        <v>489.25</v>
      </c>
      <c r="L38" s="6">
        <v>0.85</v>
      </c>
      <c r="M38" s="4">
        <f t="shared" si="11"/>
        <v>415.86250000000001</v>
      </c>
      <c r="N38" s="4">
        <f t="shared" si="12"/>
        <v>905.11249999999995</v>
      </c>
      <c r="O38" s="6">
        <v>0.75</v>
      </c>
      <c r="P38" s="85">
        <f t="shared" si="19"/>
        <v>366.9375</v>
      </c>
      <c r="Q38" s="86">
        <f t="shared" si="20"/>
        <v>856.1875</v>
      </c>
      <c r="R38" s="6">
        <v>0.95</v>
      </c>
      <c r="S38" s="85">
        <f t="shared" si="15"/>
        <v>464.78749999999997</v>
      </c>
      <c r="T38" s="86">
        <f t="shared" si="16"/>
        <v>954.03749999999991</v>
      </c>
      <c r="U38" s="6">
        <v>0.6</v>
      </c>
      <c r="V38" s="85">
        <f t="shared" si="17"/>
        <v>293.55</v>
      </c>
      <c r="W38" s="86">
        <f t="shared" si="18"/>
        <v>782.8</v>
      </c>
    </row>
    <row r="39" spans="1:23" ht="16.5" x14ac:dyDescent="0.25">
      <c r="A39" s="64" t="s">
        <v>7131</v>
      </c>
      <c r="B39" s="65" t="s">
        <v>7136</v>
      </c>
      <c r="C39" s="2" t="s">
        <v>1584</v>
      </c>
      <c r="D39" s="1" t="s">
        <v>1583</v>
      </c>
      <c r="E39" s="3">
        <v>2</v>
      </c>
      <c r="F39" s="3">
        <v>1</v>
      </c>
      <c r="G39" s="4">
        <v>3724</v>
      </c>
      <c r="H39" s="4">
        <f>+G39*E39</f>
        <v>7448</v>
      </c>
      <c r="I39" s="5">
        <v>0.05</v>
      </c>
      <c r="J39" s="4">
        <f t="shared" si="1"/>
        <v>186.20000000000002</v>
      </c>
      <c r="K39" s="4">
        <f t="shared" si="2"/>
        <v>3537.8</v>
      </c>
      <c r="L39" s="6">
        <v>0.85</v>
      </c>
      <c r="M39" s="4">
        <f t="shared" si="11"/>
        <v>3007.13</v>
      </c>
      <c r="N39" s="4">
        <f t="shared" si="12"/>
        <v>6544.93</v>
      </c>
      <c r="O39" s="6">
        <v>0.75</v>
      </c>
      <c r="P39" s="85">
        <f t="shared" si="19"/>
        <v>2653.3500000000004</v>
      </c>
      <c r="Q39" s="86">
        <f t="shared" si="20"/>
        <v>6191.1500000000005</v>
      </c>
      <c r="R39" s="6">
        <v>0.95</v>
      </c>
      <c r="S39" s="85">
        <f t="shared" si="15"/>
        <v>3360.91</v>
      </c>
      <c r="T39" s="86">
        <f t="shared" si="16"/>
        <v>6898.71</v>
      </c>
      <c r="U39" s="6">
        <v>0.6</v>
      </c>
      <c r="V39" s="85">
        <f t="shared" si="17"/>
        <v>2122.6799999999998</v>
      </c>
      <c r="W39" s="86">
        <f t="shared" si="18"/>
        <v>5660.48</v>
      </c>
    </row>
    <row r="40" spans="1:23" s="25" customFormat="1" ht="16.5" x14ac:dyDescent="0.25">
      <c r="A40" s="64" t="s">
        <v>7131</v>
      </c>
      <c r="B40" s="65" t="s">
        <v>7136</v>
      </c>
      <c r="C40" s="2" t="s">
        <v>1586</v>
      </c>
      <c r="D40" s="1" t="s">
        <v>1585</v>
      </c>
      <c r="E40" s="3">
        <v>2</v>
      </c>
      <c r="F40" s="3">
        <v>1</v>
      </c>
      <c r="G40" s="7">
        <v>342</v>
      </c>
      <c r="H40" s="4">
        <f>+G40*E40</f>
        <v>684</v>
      </c>
      <c r="I40" s="5">
        <v>0.05</v>
      </c>
      <c r="J40" s="4">
        <f t="shared" si="1"/>
        <v>17.100000000000001</v>
      </c>
      <c r="K40" s="4">
        <f t="shared" si="2"/>
        <v>324.89999999999998</v>
      </c>
      <c r="L40" s="6">
        <v>0.85</v>
      </c>
      <c r="M40" s="4">
        <f t="shared" si="11"/>
        <v>276.16499999999996</v>
      </c>
      <c r="N40" s="4">
        <f t="shared" si="12"/>
        <v>601.06499999999994</v>
      </c>
      <c r="O40" s="6">
        <v>0.75</v>
      </c>
      <c r="P40" s="85">
        <f t="shared" si="19"/>
        <v>243.67499999999998</v>
      </c>
      <c r="Q40" s="86">
        <f t="shared" si="20"/>
        <v>568.57499999999993</v>
      </c>
      <c r="R40" s="6">
        <v>0.95</v>
      </c>
      <c r="S40" s="85">
        <f t="shared" si="15"/>
        <v>308.65499999999997</v>
      </c>
      <c r="T40" s="86">
        <f t="shared" si="16"/>
        <v>633.55499999999995</v>
      </c>
      <c r="U40" s="6">
        <v>0.6</v>
      </c>
      <c r="V40" s="85">
        <f t="shared" si="17"/>
        <v>194.93999999999997</v>
      </c>
      <c r="W40" s="86">
        <f t="shared" si="18"/>
        <v>519.83999999999992</v>
      </c>
    </row>
    <row r="41" spans="1:23" s="25" customFormat="1" ht="16.5" x14ac:dyDescent="0.25">
      <c r="A41" s="64" t="s">
        <v>7131</v>
      </c>
      <c r="B41" s="65" t="s">
        <v>7136</v>
      </c>
      <c r="C41" s="2" t="s">
        <v>1588</v>
      </c>
      <c r="D41" s="1" t="s">
        <v>1587</v>
      </c>
      <c r="E41" s="3">
        <v>2</v>
      </c>
      <c r="F41" s="3">
        <v>1</v>
      </c>
      <c r="G41" s="7">
        <v>467</v>
      </c>
      <c r="H41" s="4">
        <f>+G41*E41</f>
        <v>934</v>
      </c>
      <c r="I41" s="5">
        <v>0.05</v>
      </c>
      <c r="J41" s="4">
        <f t="shared" si="1"/>
        <v>23.35</v>
      </c>
      <c r="K41" s="4">
        <f t="shared" si="2"/>
        <v>443.65</v>
      </c>
      <c r="L41" s="6">
        <v>0.85</v>
      </c>
      <c r="M41" s="4">
        <f t="shared" si="11"/>
        <v>377.10249999999996</v>
      </c>
      <c r="N41" s="4">
        <f t="shared" si="12"/>
        <v>820.75249999999994</v>
      </c>
      <c r="O41" s="6">
        <v>0.75</v>
      </c>
      <c r="P41" s="85">
        <f t="shared" si="19"/>
        <v>332.73749999999995</v>
      </c>
      <c r="Q41" s="86">
        <f t="shared" si="20"/>
        <v>776.38749999999993</v>
      </c>
      <c r="R41" s="6">
        <v>0.95</v>
      </c>
      <c r="S41" s="85">
        <f t="shared" si="15"/>
        <v>421.46749999999997</v>
      </c>
      <c r="T41" s="86">
        <f t="shared" si="16"/>
        <v>865.11749999999995</v>
      </c>
      <c r="U41" s="6">
        <v>0.6</v>
      </c>
      <c r="V41" s="85">
        <f t="shared" si="17"/>
        <v>266.19</v>
      </c>
      <c r="W41" s="86">
        <f t="shared" si="18"/>
        <v>709.83999999999992</v>
      </c>
    </row>
    <row r="42" spans="1:23" s="25" customFormat="1" ht="16.5" x14ac:dyDescent="0.25">
      <c r="A42" s="64" t="s">
        <v>7131</v>
      </c>
      <c r="B42" s="65" t="s">
        <v>7136</v>
      </c>
      <c r="C42" s="2" t="s">
        <v>1657</v>
      </c>
      <c r="D42" s="1" t="s">
        <v>1656</v>
      </c>
      <c r="E42" s="3">
        <v>2</v>
      </c>
      <c r="F42" s="3">
        <v>1</v>
      </c>
      <c r="G42" s="7">
        <v>1076.9000000000001</v>
      </c>
      <c r="H42" s="4">
        <f>+G42*E42</f>
        <v>2153.8000000000002</v>
      </c>
      <c r="I42" s="5">
        <v>0.1</v>
      </c>
      <c r="J42" s="4">
        <f t="shared" si="1"/>
        <v>107.69000000000001</v>
      </c>
      <c r="K42" s="4">
        <f t="shared" si="2"/>
        <v>969.21</v>
      </c>
      <c r="L42" s="6">
        <v>0.85</v>
      </c>
      <c r="M42" s="4">
        <f t="shared" si="11"/>
        <v>823.82849999999996</v>
      </c>
      <c r="N42" s="4">
        <f t="shared" si="12"/>
        <v>1793.0385000000001</v>
      </c>
      <c r="O42" s="6">
        <v>0.75</v>
      </c>
      <c r="P42" s="85">
        <f t="shared" si="19"/>
        <v>726.90750000000003</v>
      </c>
      <c r="Q42" s="86">
        <f t="shared" si="20"/>
        <v>1696.1175000000001</v>
      </c>
      <c r="R42" s="6">
        <v>0.95</v>
      </c>
      <c r="S42" s="85">
        <f t="shared" si="15"/>
        <v>920.74950000000001</v>
      </c>
      <c r="T42" s="86">
        <f t="shared" si="16"/>
        <v>1889.9594999999999</v>
      </c>
      <c r="U42" s="6">
        <v>0.6</v>
      </c>
      <c r="V42" s="85">
        <f t="shared" si="17"/>
        <v>581.52599999999995</v>
      </c>
      <c r="W42" s="86">
        <f t="shared" si="18"/>
        <v>1550.7359999999999</v>
      </c>
    </row>
    <row r="43" spans="1:23" s="25" customFormat="1" ht="16.5" x14ac:dyDescent="0.25">
      <c r="A43" s="64" t="s">
        <v>7131</v>
      </c>
      <c r="B43" s="65" t="s">
        <v>7136</v>
      </c>
      <c r="C43" s="2" t="s">
        <v>1668</v>
      </c>
      <c r="D43" s="1" t="s">
        <v>1667</v>
      </c>
      <c r="E43" s="3">
        <v>1</v>
      </c>
      <c r="F43" s="3">
        <v>1</v>
      </c>
      <c r="G43" s="7">
        <v>1065</v>
      </c>
      <c r="H43" s="4">
        <f>+G43*E43</f>
        <v>1065</v>
      </c>
      <c r="I43" s="5">
        <v>0.05</v>
      </c>
      <c r="J43" s="4">
        <f t="shared" si="1"/>
        <v>53.25</v>
      </c>
      <c r="K43" s="4">
        <f t="shared" si="2"/>
        <v>1011.75</v>
      </c>
      <c r="L43" s="6">
        <v>0.85</v>
      </c>
      <c r="M43" s="4">
        <f t="shared" si="11"/>
        <v>859.98749999999995</v>
      </c>
      <c r="N43" s="4">
        <f t="shared" si="12"/>
        <v>1871.7375</v>
      </c>
      <c r="O43" s="6">
        <v>0.75</v>
      </c>
      <c r="P43" s="85">
        <f t="shared" si="19"/>
        <v>758.8125</v>
      </c>
      <c r="Q43" s="86">
        <f t="shared" si="20"/>
        <v>1770.5625</v>
      </c>
      <c r="R43" s="6">
        <v>0.95</v>
      </c>
      <c r="S43" s="85">
        <f t="shared" si="15"/>
        <v>961.16249999999991</v>
      </c>
      <c r="T43" s="86">
        <f t="shared" si="16"/>
        <v>1972.9124999999999</v>
      </c>
      <c r="U43" s="6">
        <v>0.6</v>
      </c>
      <c r="V43" s="85">
        <f t="shared" si="17"/>
        <v>607.04999999999995</v>
      </c>
      <c r="W43" s="86">
        <f t="shared" si="18"/>
        <v>1618.8</v>
      </c>
    </row>
    <row r="44" spans="1:23" s="25" customFormat="1" ht="16.5" x14ac:dyDescent="0.25">
      <c r="A44" s="64" t="s">
        <v>7131</v>
      </c>
      <c r="B44" s="65" t="s">
        <v>7136</v>
      </c>
      <c r="C44" s="2" t="s">
        <v>1684</v>
      </c>
      <c r="D44" s="1" t="s">
        <v>1683</v>
      </c>
      <c r="E44" s="3">
        <v>3</v>
      </c>
      <c r="F44" s="3">
        <v>1</v>
      </c>
      <c r="G44" s="7">
        <v>1004</v>
      </c>
      <c r="H44" s="4">
        <f>+G44*E44</f>
        <v>3012</v>
      </c>
      <c r="I44" s="5">
        <v>0.05</v>
      </c>
      <c r="J44" s="4">
        <f t="shared" si="1"/>
        <v>50.2</v>
      </c>
      <c r="K44" s="4">
        <f t="shared" si="2"/>
        <v>953.8</v>
      </c>
      <c r="L44" s="6">
        <v>0.85</v>
      </c>
      <c r="M44" s="4">
        <f t="shared" si="11"/>
        <v>810.7299999999999</v>
      </c>
      <c r="N44" s="4">
        <f t="shared" si="12"/>
        <v>1764.5299999999997</v>
      </c>
      <c r="O44" s="6">
        <v>0.75</v>
      </c>
      <c r="P44" s="85">
        <f t="shared" si="19"/>
        <v>715.34999999999991</v>
      </c>
      <c r="Q44" s="86">
        <f t="shared" si="20"/>
        <v>1669.1499999999999</v>
      </c>
      <c r="R44" s="6">
        <v>0.95</v>
      </c>
      <c r="S44" s="85">
        <f t="shared" si="15"/>
        <v>906.1099999999999</v>
      </c>
      <c r="T44" s="86">
        <f t="shared" si="16"/>
        <v>1859.9099999999999</v>
      </c>
      <c r="U44" s="6">
        <v>0.6</v>
      </c>
      <c r="V44" s="85">
        <f t="shared" si="17"/>
        <v>572.28</v>
      </c>
      <c r="W44" s="86">
        <f t="shared" si="18"/>
        <v>1526.08</v>
      </c>
    </row>
    <row r="45" spans="1:23" s="25" customFormat="1" ht="16.5" x14ac:dyDescent="0.25">
      <c r="A45" s="64" t="s">
        <v>7131</v>
      </c>
      <c r="B45" s="65" t="s">
        <v>7136</v>
      </c>
      <c r="C45" s="2" t="s">
        <v>7143</v>
      </c>
      <c r="D45" s="1" t="s">
        <v>2770</v>
      </c>
      <c r="E45" s="3">
        <v>1</v>
      </c>
      <c r="F45" s="3">
        <v>1</v>
      </c>
      <c r="G45" s="7">
        <v>3100</v>
      </c>
      <c r="H45" s="4">
        <f>+G45*E45</f>
        <v>3100</v>
      </c>
      <c r="I45" s="5">
        <v>0</v>
      </c>
      <c r="J45" s="4">
        <f t="shared" si="1"/>
        <v>0</v>
      </c>
      <c r="K45" s="4">
        <f t="shared" si="2"/>
        <v>3100</v>
      </c>
      <c r="L45" s="6">
        <v>0.85</v>
      </c>
      <c r="M45" s="4">
        <f t="shared" si="11"/>
        <v>2635</v>
      </c>
      <c r="N45" s="4">
        <f t="shared" si="12"/>
        <v>5735</v>
      </c>
      <c r="O45" s="6">
        <v>0.75</v>
      </c>
      <c r="P45" s="85">
        <f t="shared" si="19"/>
        <v>2325</v>
      </c>
      <c r="Q45" s="86">
        <f t="shared" si="20"/>
        <v>5425</v>
      </c>
      <c r="R45" s="6">
        <v>0.95</v>
      </c>
      <c r="S45" s="85">
        <f t="shared" si="15"/>
        <v>2945</v>
      </c>
      <c r="T45" s="86">
        <f t="shared" si="16"/>
        <v>6045</v>
      </c>
      <c r="U45" s="6">
        <v>0.6</v>
      </c>
      <c r="V45" s="85">
        <f t="shared" si="17"/>
        <v>1860</v>
      </c>
      <c r="W45" s="86">
        <f t="shared" si="18"/>
        <v>4960</v>
      </c>
    </row>
    <row r="46" spans="1:23" s="25" customFormat="1" ht="16.5" x14ac:dyDescent="0.25">
      <c r="A46" s="64" t="s">
        <v>7131</v>
      </c>
      <c r="B46" s="65" t="s">
        <v>7136</v>
      </c>
      <c r="C46" s="2" t="s">
        <v>1700</v>
      </c>
      <c r="D46" s="1" t="s">
        <v>1699</v>
      </c>
      <c r="E46" s="3">
        <v>2</v>
      </c>
      <c r="F46" s="3">
        <v>1</v>
      </c>
      <c r="G46" s="7">
        <v>1322</v>
      </c>
      <c r="H46" s="4">
        <f>+G46*E46</f>
        <v>2644</v>
      </c>
      <c r="I46" s="5">
        <v>0.05</v>
      </c>
      <c r="J46" s="4">
        <f t="shared" si="1"/>
        <v>66.100000000000009</v>
      </c>
      <c r="K46" s="4">
        <f t="shared" si="2"/>
        <v>1255.9000000000001</v>
      </c>
      <c r="L46" s="6">
        <v>0.85</v>
      </c>
      <c r="M46" s="4">
        <f t="shared" si="11"/>
        <v>1067.5150000000001</v>
      </c>
      <c r="N46" s="4">
        <f t="shared" si="12"/>
        <v>2323.415</v>
      </c>
      <c r="O46" s="6">
        <v>0.75</v>
      </c>
      <c r="P46" s="85">
        <f t="shared" si="19"/>
        <v>941.92500000000007</v>
      </c>
      <c r="Q46" s="86">
        <f t="shared" si="20"/>
        <v>2197.8250000000003</v>
      </c>
      <c r="R46" s="6">
        <v>0.95</v>
      </c>
      <c r="S46" s="85">
        <f t="shared" si="15"/>
        <v>1193.105</v>
      </c>
      <c r="T46" s="86">
        <f t="shared" si="16"/>
        <v>2449.0050000000001</v>
      </c>
      <c r="U46" s="6">
        <v>0.6</v>
      </c>
      <c r="V46" s="85">
        <f t="shared" si="17"/>
        <v>753.54000000000008</v>
      </c>
      <c r="W46" s="86">
        <f t="shared" si="18"/>
        <v>2009.44</v>
      </c>
    </row>
    <row r="47" spans="1:23" s="25" customFormat="1" ht="16.5" x14ac:dyDescent="0.25">
      <c r="A47" s="64" t="s">
        <v>7131</v>
      </c>
      <c r="B47" s="65" t="s">
        <v>7136</v>
      </c>
      <c r="C47" s="2" t="s">
        <v>1686</v>
      </c>
      <c r="D47" s="1" t="s">
        <v>1685</v>
      </c>
      <c r="E47" s="3">
        <v>1</v>
      </c>
      <c r="F47" s="3">
        <v>1</v>
      </c>
      <c r="G47" s="7">
        <v>730</v>
      </c>
      <c r="H47" s="4">
        <f>+G47*E47</f>
        <v>730</v>
      </c>
      <c r="I47" s="5">
        <v>0.05</v>
      </c>
      <c r="J47" s="4">
        <f t="shared" si="1"/>
        <v>36.5</v>
      </c>
      <c r="K47" s="4">
        <f t="shared" si="2"/>
        <v>693.5</v>
      </c>
      <c r="L47" s="6">
        <v>0.85</v>
      </c>
      <c r="M47" s="4">
        <f t="shared" si="11"/>
        <v>589.47500000000002</v>
      </c>
      <c r="N47" s="4">
        <f t="shared" si="12"/>
        <v>1282.9749999999999</v>
      </c>
      <c r="O47" s="6">
        <v>0.75</v>
      </c>
      <c r="P47" s="85">
        <f t="shared" si="19"/>
        <v>520.125</v>
      </c>
      <c r="Q47" s="86">
        <f t="shared" si="20"/>
        <v>1213.625</v>
      </c>
      <c r="R47" s="6">
        <v>0.95</v>
      </c>
      <c r="S47" s="85">
        <f t="shared" si="15"/>
        <v>658.82499999999993</v>
      </c>
      <c r="T47" s="86">
        <f t="shared" si="16"/>
        <v>1352.3249999999998</v>
      </c>
      <c r="U47" s="6">
        <v>0.6</v>
      </c>
      <c r="V47" s="85">
        <f t="shared" si="17"/>
        <v>416.09999999999997</v>
      </c>
      <c r="W47" s="86">
        <f t="shared" si="18"/>
        <v>1109.5999999999999</v>
      </c>
    </row>
    <row r="48" spans="1:23" s="25" customFormat="1" ht="16.5" x14ac:dyDescent="0.25">
      <c r="A48" s="64" t="s">
        <v>7131</v>
      </c>
      <c r="B48" s="65" t="s">
        <v>7136</v>
      </c>
      <c r="C48" s="2" t="s">
        <v>1688</v>
      </c>
      <c r="D48" s="1" t="s">
        <v>1687</v>
      </c>
      <c r="E48" s="3">
        <v>3</v>
      </c>
      <c r="F48" s="3">
        <v>1</v>
      </c>
      <c r="G48" s="7">
        <v>1570.5</v>
      </c>
      <c r="H48" s="4">
        <f>+G48*E48</f>
        <v>4711.5</v>
      </c>
      <c r="I48" s="5">
        <v>0</v>
      </c>
      <c r="J48" s="4">
        <f t="shared" si="1"/>
        <v>0</v>
      </c>
      <c r="K48" s="4">
        <f t="shared" si="2"/>
        <v>1570.5</v>
      </c>
      <c r="L48" s="6">
        <v>0.85</v>
      </c>
      <c r="M48" s="4">
        <f t="shared" si="11"/>
        <v>1334.925</v>
      </c>
      <c r="N48" s="4">
        <f t="shared" si="12"/>
        <v>2905.4250000000002</v>
      </c>
      <c r="O48" s="6">
        <v>0.75</v>
      </c>
      <c r="P48" s="85">
        <f t="shared" si="19"/>
        <v>1177.875</v>
      </c>
      <c r="Q48" s="86">
        <f t="shared" si="20"/>
        <v>2748.375</v>
      </c>
      <c r="R48" s="6">
        <v>0.95</v>
      </c>
      <c r="S48" s="85">
        <f t="shared" si="15"/>
        <v>1491.9749999999999</v>
      </c>
      <c r="T48" s="86">
        <f t="shared" si="16"/>
        <v>3062.4749999999999</v>
      </c>
      <c r="U48" s="6">
        <v>0.6</v>
      </c>
      <c r="V48" s="85">
        <f t="shared" si="17"/>
        <v>942.3</v>
      </c>
      <c r="W48" s="86">
        <f t="shared" si="18"/>
        <v>2512.8000000000002</v>
      </c>
    </row>
    <row r="49" spans="1:23" ht="16.5" x14ac:dyDescent="0.25">
      <c r="A49" s="64" t="s">
        <v>7131</v>
      </c>
      <c r="B49" s="65" t="s">
        <v>7136</v>
      </c>
      <c r="C49" s="2" t="s">
        <v>1715</v>
      </c>
      <c r="D49" s="10" t="s">
        <v>1714</v>
      </c>
      <c r="E49" s="3">
        <v>1</v>
      </c>
      <c r="F49" s="3">
        <v>1</v>
      </c>
      <c r="G49" s="7">
        <v>6286</v>
      </c>
      <c r="H49" s="4">
        <f>+G49*E49</f>
        <v>6286</v>
      </c>
      <c r="I49" s="5">
        <v>0.05</v>
      </c>
      <c r="J49" s="4">
        <f t="shared" si="1"/>
        <v>314.3</v>
      </c>
      <c r="K49" s="4">
        <f t="shared" si="2"/>
        <v>5971.7</v>
      </c>
      <c r="L49" s="6">
        <v>0.85</v>
      </c>
      <c r="M49" s="4">
        <f t="shared" si="11"/>
        <v>5075.9449999999997</v>
      </c>
      <c r="N49" s="4">
        <f t="shared" si="12"/>
        <v>11047.645</v>
      </c>
      <c r="O49" s="6">
        <v>0.75</v>
      </c>
      <c r="P49" s="85">
        <f t="shared" si="19"/>
        <v>4478.7749999999996</v>
      </c>
      <c r="Q49" s="86">
        <f t="shared" si="20"/>
        <v>10450.474999999999</v>
      </c>
      <c r="R49" s="6">
        <v>0.95</v>
      </c>
      <c r="S49" s="85">
        <f t="shared" si="15"/>
        <v>5673.1149999999998</v>
      </c>
      <c r="T49" s="86">
        <f t="shared" si="16"/>
        <v>11644.814999999999</v>
      </c>
      <c r="U49" s="6">
        <v>0.6</v>
      </c>
      <c r="V49" s="85">
        <f t="shared" si="17"/>
        <v>3583.02</v>
      </c>
      <c r="W49" s="86">
        <f t="shared" si="18"/>
        <v>9554.7199999999993</v>
      </c>
    </row>
    <row r="50" spans="1:23" ht="16.5" x14ac:dyDescent="0.25">
      <c r="A50" s="64" t="s">
        <v>7131</v>
      </c>
      <c r="B50" s="65" t="s">
        <v>7136</v>
      </c>
      <c r="C50" s="2" t="s">
        <v>486</v>
      </c>
      <c r="D50" s="1" t="s">
        <v>485</v>
      </c>
      <c r="E50" s="3">
        <v>1</v>
      </c>
      <c r="F50" s="3">
        <v>1</v>
      </c>
      <c r="G50" s="7">
        <v>2234</v>
      </c>
      <c r="H50" s="4">
        <f>+G50*E50</f>
        <v>2234</v>
      </c>
      <c r="I50" s="5">
        <v>0.05</v>
      </c>
      <c r="J50" s="4">
        <f t="shared" si="1"/>
        <v>111.7</v>
      </c>
      <c r="K50" s="4">
        <f t="shared" si="2"/>
        <v>2122.3000000000002</v>
      </c>
      <c r="L50" s="6">
        <v>0.85</v>
      </c>
      <c r="M50" s="4">
        <f t="shared" si="11"/>
        <v>1803.9550000000002</v>
      </c>
      <c r="N50" s="4">
        <f t="shared" si="12"/>
        <v>3926.2550000000001</v>
      </c>
      <c r="O50" s="6">
        <v>0.75</v>
      </c>
      <c r="P50" s="85">
        <f t="shared" si="19"/>
        <v>1591.7250000000001</v>
      </c>
      <c r="Q50" s="86">
        <f t="shared" si="20"/>
        <v>3714.0250000000005</v>
      </c>
      <c r="R50" s="6">
        <v>0.95</v>
      </c>
      <c r="S50" s="85">
        <f t="shared" si="15"/>
        <v>2016.1850000000002</v>
      </c>
      <c r="T50" s="86">
        <f t="shared" si="16"/>
        <v>4138.4850000000006</v>
      </c>
      <c r="U50" s="6">
        <v>0.6</v>
      </c>
      <c r="V50" s="85">
        <f t="shared" si="17"/>
        <v>1273.3800000000001</v>
      </c>
      <c r="W50" s="86">
        <f t="shared" si="18"/>
        <v>3395.6800000000003</v>
      </c>
    </row>
    <row r="51" spans="1:23" s="25" customFormat="1" ht="16.5" x14ac:dyDescent="0.25">
      <c r="A51" s="64" t="s">
        <v>7131</v>
      </c>
      <c r="B51" s="65" t="s">
        <v>7136</v>
      </c>
      <c r="C51" s="2" t="s">
        <v>2293</v>
      </c>
      <c r="D51" s="1" t="s">
        <v>7140</v>
      </c>
      <c r="E51" s="3">
        <v>2</v>
      </c>
      <c r="F51" s="3">
        <v>1</v>
      </c>
      <c r="G51" s="7">
        <v>201</v>
      </c>
      <c r="H51" s="4">
        <f>+G51*E51</f>
        <v>402</v>
      </c>
      <c r="I51" s="5">
        <v>0.05</v>
      </c>
      <c r="J51" s="4">
        <f t="shared" si="1"/>
        <v>10.050000000000001</v>
      </c>
      <c r="K51" s="4">
        <f t="shared" si="2"/>
        <v>190.95</v>
      </c>
      <c r="L51" s="6">
        <v>0.85</v>
      </c>
      <c r="M51" s="4">
        <f t="shared" si="11"/>
        <v>162.30749999999998</v>
      </c>
      <c r="N51" s="4">
        <f t="shared" si="12"/>
        <v>353.25749999999994</v>
      </c>
      <c r="O51" s="6">
        <v>0.75</v>
      </c>
      <c r="P51" s="85">
        <f t="shared" si="19"/>
        <v>143.21249999999998</v>
      </c>
      <c r="Q51" s="86">
        <f t="shared" si="20"/>
        <v>334.16249999999997</v>
      </c>
      <c r="R51" s="6">
        <v>0.95</v>
      </c>
      <c r="S51" s="85">
        <f t="shared" si="15"/>
        <v>181.40249999999997</v>
      </c>
      <c r="T51" s="86">
        <f t="shared" si="16"/>
        <v>372.35249999999996</v>
      </c>
      <c r="U51" s="6">
        <v>0.6</v>
      </c>
      <c r="V51" s="85">
        <f t="shared" si="17"/>
        <v>114.57</v>
      </c>
      <c r="W51" s="86">
        <f t="shared" si="18"/>
        <v>305.52</v>
      </c>
    </row>
    <row r="52" spans="1:23" s="25" customFormat="1" ht="16.5" x14ac:dyDescent="0.25">
      <c r="A52" s="64" t="s">
        <v>7131</v>
      </c>
      <c r="B52" s="65" t="s">
        <v>7136</v>
      </c>
      <c r="C52" s="2" t="s">
        <v>2299</v>
      </c>
      <c r="D52" s="1" t="s">
        <v>2298</v>
      </c>
      <c r="E52" s="3">
        <v>2</v>
      </c>
      <c r="F52" s="3">
        <v>1</v>
      </c>
      <c r="G52" s="7">
        <v>5269</v>
      </c>
      <c r="H52" s="4">
        <f>+G52*E52</f>
        <v>10538</v>
      </c>
      <c r="I52" s="5">
        <v>0.05</v>
      </c>
      <c r="J52" s="4">
        <f t="shared" si="1"/>
        <v>263.45</v>
      </c>
      <c r="K52" s="4">
        <f t="shared" si="2"/>
        <v>5005.55</v>
      </c>
      <c r="L52" s="6">
        <v>0.85</v>
      </c>
      <c r="M52" s="4">
        <f t="shared" si="11"/>
        <v>4254.7174999999997</v>
      </c>
      <c r="N52" s="4">
        <f t="shared" si="12"/>
        <v>9260.2674999999999</v>
      </c>
      <c r="O52" s="6">
        <v>0.75</v>
      </c>
      <c r="P52" s="85">
        <f t="shared" si="19"/>
        <v>3754.1625000000004</v>
      </c>
      <c r="Q52" s="86">
        <f t="shared" si="20"/>
        <v>8759.7125000000015</v>
      </c>
      <c r="R52" s="6">
        <v>0.95</v>
      </c>
      <c r="S52" s="85">
        <f t="shared" si="15"/>
        <v>4755.2725</v>
      </c>
      <c r="T52" s="86">
        <f t="shared" si="16"/>
        <v>9760.8225000000002</v>
      </c>
      <c r="U52" s="6">
        <v>0.6</v>
      </c>
      <c r="V52" s="85">
        <f t="shared" si="17"/>
        <v>3003.33</v>
      </c>
      <c r="W52" s="86">
        <f t="shared" si="18"/>
        <v>8008.88</v>
      </c>
    </row>
    <row r="53" spans="1:23" s="25" customFormat="1" ht="16.5" x14ac:dyDescent="0.25">
      <c r="A53" s="64" t="s">
        <v>7131</v>
      </c>
      <c r="B53" s="65" t="s">
        <v>7136</v>
      </c>
      <c r="C53" s="2" t="s">
        <v>2301</v>
      </c>
      <c r="D53" s="8" t="s">
        <v>2300</v>
      </c>
      <c r="E53" s="3">
        <v>2</v>
      </c>
      <c r="F53" s="3">
        <v>1</v>
      </c>
      <c r="G53" s="4">
        <v>2383.83</v>
      </c>
      <c r="H53" s="4">
        <f>+G53*E53</f>
        <v>4767.66</v>
      </c>
      <c r="I53" s="5">
        <v>0</v>
      </c>
      <c r="J53" s="4">
        <f t="shared" si="1"/>
        <v>0</v>
      </c>
      <c r="K53" s="4">
        <f t="shared" si="2"/>
        <v>2383.83</v>
      </c>
      <c r="L53" s="6">
        <v>0.85</v>
      </c>
      <c r="M53" s="4">
        <f t="shared" si="11"/>
        <v>2026.2555</v>
      </c>
      <c r="N53" s="4">
        <f t="shared" si="12"/>
        <v>4410.0855000000001</v>
      </c>
      <c r="O53" s="6">
        <v>0.75</v>
      </c>
      <c r="P53" s="85">
        <f t="shared" si="19"/>
        <v>1787.8724999999999</v>
      </c>
      <c r="Q53" s="86">
        <f t="shared" si="20"/>
        <v>4171.7024999999994</v>
      </c>
      <c r="R53" s="6">
        <v>0.95</v>
      </c>
      <c r="S53" s="85">
        <f t="shared" si="15"/>
        <v>2264.6385</v>
      </c>
      <c r="T53" s="86">
        <f t="shared" si="16"/>
        <v>4648.4684999999999</v>
      </c>
      <c r="U53" s="6">
        <v>0.6</v>
      </c>
      <c r="V53" s="85">
        <f t="shared" si="17"/>
        <v>1430.298</v>
      </c>
      <c r="W53" s="86">
        <f t="shared" si="18"/>
        <v>3814.1279999999997</v>
      </c>
    </row>
    <row r="54" spans="1:23" s="25" customFormat="1" ht="16.5" x14ac:dyDescent="0.25">
      <c r="A54" s="64" t="s">
        <v>7131</v>
      </c>
      <c r="B54" s="65" t="s">
        <v>7136</v>
      </c>
      <c r="C54" s="2" t="s">
        <v>2307</v>
      </c>
      <c r="D54" s="1" t="s">
        <v>2306</v>
      </c>
      <c r="E54" s="3">
        <v>1</v>
      </c>
      <c r="F54" s="3">
        <v>1</v>
      </c>
      <c r="G54" s="7">
        <v>995.17</v>
      </c>
      <c r="H54" s="4">
        <f>+G54*E54</f>
        <v>995.17</v>
      </c>
      <c r="I54" s="5">
        <v>0</v>
      </c>
      <c r="J54" s="4">
        <f t="shared" si="1"/>
        <v>0</v>
      </c>
      <c r="K54" s="4">
        <f t="shared" si="2"/>
        <v>995.17</v>
      </c>
      <c r="L54" s="6">
        <v>0.85</v>
      </c>
      <c r="M54" s="4">
        <f t="shared" si="11"/>
        <v>845.89449999999999</v>
      </c>
      <c r="N54" s="4">
        <f t="shared" si="12"/>
        <v>1841.0645</v>
      </c>
      <c r="O54" s="6">
        <v>0.75</v>
      </c>
      <c r="P54" s="85">
        <f t="shared" si="19"/>
        <v>746.37749999999994</v>
      </c>
      <c r="Q54" s="86">
        <f t="shared" si="20"/>
        <v>1741.5474999999999</v>
      </c>
      <c r="R54" s="6">
        <v>0.95</v>
      </c>
      <c r="S54" s="85">
        <f t="shared" si="15"/>
        <v>945.41149999999993</v>
      </c>
      <c r="T54" s="86">
        <f t="shared" si="16"/>
        <v>1940.5814999999998</v>
      </c>
      <c r="U54" s="6">
        <v>0.6</v>
      </c>
      <c r="V54" s="85">
        <f t="shared" si="17"/>
        <v>597.10199999999998</v>
      </c>
      <c r="W54" s="86">
        <f t="shared" si="18"/>
        <v>1592.2719999999999</v>
      </c>
    </row>
    <row r="55" spans="1:23" s="25" customFormat="1" ht="16.5" x14ac:dyDescent="0.25">
      <c r="A55" s="64" t="s">
        <v>7131</v>
      </c>
      <c r="B55" s="65" t="s">
        <v>7136</v>
      </c>
      <c r="C55" s="2" t="s">
        <v>4205</v>
      </c>
      <c r="D55" s="1" t="s">
        <v>4204</v>
      </c>
      <c r="E55" s="3">
        <v>1</v>
      </c>
      <c r="F55" s="3">
        <v>1</v>
      </c>
      <c r="G55" s="4">
        <v>1544</v>
      </c>
      <c r="H55" s="4">
        <f>+G55*E55</f>
        <v>1544</v>
      </c>
      <c r="I55" s="5">
        <v>0.1</v>
      </c>
      <c r="J55" s="4">
        <f t="shared" si="1"/>
        <v>154.4</v>
      </c>
      <c r="K55" s="4">
        <f t="shared" si="2"/>
        <v>1389.6</v>
      </c>
      <c r="L55" s="6">
        <v>0.85</v>
      </c>
      <c r="M55" s="4">
        <f t="shared" si="11"/>
        <v>1181.1599999999999</v>
      </c>
      <c r="N55" s="4">
        <f t="shared" si="12"/>
        <v>2570.7599999999998</v>
      </c>
      <c r="O55" s="6">
        <v>0.75</v>
      </c>
      <c r="P55" s="85">
        <f t="shared" si="19"/>
        <v>1042.1999999999998</v>
      </c>
      <c r="Q55" s="86">
        <f t="shared" si="20"/>
        <v>2431.7999999999997</v>
      </c>
      <c r="R55" s="6">
        <v>0.95</v>
      </c>
      <c r="S55" s="85">
        <f t="shared" si="15"/>
        <v>1320.12</v>
      </c>
      <c r="T55" s="86">
        <f t="shared" si="16"/>
        <v>2709.72</v>
      </c>
      <c r="U55" s="6">
        <v>0.6</v>
      </c>
      <c r="V55" s="85">
        <f t="shared" si="17"/>
        <v>833.75999999999988</v>
      </c>
      <c r="W55" s="86">
        <f t="shared" si="18"/>
        <v>2223.3599999999997</v>
      </c>
    </row>
    <row r="56" spans="1:23" s="25" customFormat="1" ht="16.5" x14ac:dyDescent="0.25">
      <c r="A56" s="64" t="s">
        <v>7131</v>
      </c>
      <c r="B56" s="65" t="s">
        <v>7136</v>
      </c>
      <c r="C56" s="2" t="s">
        <v>2313</v>
      </c>
      <c r="D56" s="10" t="s">
        <v>2312</v>
      </c>
      <c r="E56" s="3">
        <v>1</v>
      </c>
      <c r="F56" s="3">
        <v>1</v>
      </c>
      <c r="G56" s="7">
        <v>2396</v>
      </c>
      <c r="H56" s="4">
        <f>+G56*E56</f>
        <v>2396</v>
      </c>
      <c r="I56" s="5">
        <v>0.05</v>
      </c>
      <c r="J56" s="4">
        <f t="shared" si="1"/>
        <v>119.80000000000001</v>
      </c>
      <c r="K56" s="4">
        <f t="shared" si="2"/>
        <v>2276.1999999999998</v>
      </c>
      <c r="L56" s="6">
        <v>0.85</v>
      </c>
      <c r="M56" s="4">
        <f t="shared" si="11"/>
        <v>1934.7699999999998</v>
      </c>
      <c r="N56" s="4">
        <f t="shared" si="12"/>
        <v>4210.9699999999993</v>
      </c>
      <c r="O56" s="6">
        <v>0.75</v>
      </c>
      <c r="P56" s="85">
        <f t="shared" si="19"/>
        <v>1707.1499999999999</v>
      </c>
      <c r="Q56" s="86">
        <f t="shared" si="20"/>
        <v>3983.3499999999995</v>
      </c>
      <c r="R56" s="6">
        <v>0.95</v>
      </c>
      <c r="S56" s="85">
        <f t="shared" si="15"/>
        <v>2162.39</v>
      </c>
      <c r="T56" s="86">
        <f t="shared" si="16"/>
        <v>4438.59</v>
      </c>
      <c r="U56" s="6">
        <v>0.6</v>
      </c>
      <c r="V56" s="85">
        <f t="shared" si="17"/>
        <v>1365.7199999999998</v>
      </c>
      <c r="W56" s="86">
        <f t="shared" si="18"/>
        <v>3641.9199999999996</v>
      </c>
    </row>
    <row r="57" spans="1:23" s="25" customFormat="1" ht="16.5" x14ac:dyDescent="0.25">
      <c r="A57" s="64" t="s">
        <v>7131</v>
      </c>
      <c r="B57" s="65" t="s">
        <v>7136</v>
      </c>
      <c r="C57" s="2" t="s">
        <v>2315</v>
      </c>
      <c r="D57" s="10" t="s">
        <v>2314</v>
      </c>
      <c r="E57" s="3">
        <v>1</v>
      </c>
      <c r="F57" s="3">
        <v>1</v>
      </c>
      <c r="G57" s="7">
        <v>2396</v>
      </c>
      <c r="H57" s="4">
        <f>+G57*E57</f>
        <v>2396</v>
      </c>
      <c r="I57" s="5">
        <v>0.05</v>
      </c>
      <c r="J57" s="4">
        <f t="shared" si="1"/>
        <v>119.80000000000001</v>
      </c>
      <c r="K57" s="4">
        <f t="shared" si="2"/>
        <v>2276.1999999999998</v>
      </c>
      <c r="L57" s="6">
        <v>0.85</v>
      </c>
      <c r="M57" s="4">
        <f t="shared" si="11"/>
        <v>1934.7699999999998</v>
      </c>
      <c r="N57" s="4">
        <f t="shared" si="12"/>
        <v>4210.9699999999993</v>
      </c>
      <c r="O57" s="6">
        <v>0.75</v>
      </c>
      <c r="P57" s="85">
        <f t="shared" si="19"/>
        <v>1707.1499999999999</v>
      </c>
      <c r="Q57" s="86">
        <f t="shared" si="20"/>
        <v>3983.3499999999995</v>
      </c>
      <c r="R57" s="6">
        <v>0.95</v>
      </c>
      <c r="S57" s="85">
        <f t="shared" si="15"/>
        <v>2162.39</v>
      </c>
      <c r="T57" s="86">
        <f t="shared" si="16"/>
        <v>4438.59</v>
      </c>
      <c r="U57" s="6">
        <v>0.6</v>
      </c>
      <c r="V57" s="85">
        <f t="shared" si="17"/>
        <v>1365.7199999999998</v>
      </c>
      <c r="W57" s="86">
        <f t="shared" si="18"/>
        <v>3641.9199999999996</v>
      </c>
    </row>
    <row r="58" spans="1:23" s="25" customFormat="1" ht="16.5" x14ac:dyDescent="0.25">
      <c r="A58" s="64" t="s">
        <v>7131</v>
      </c>
      <c r="B58" s="65" t="s">
        <v>7136</v>
      </c>
      <c r="C58" s="2" t="s">
        <v>2317</v>
      </c>
      <c r="D58" s="10" t="s">
        <v>2316</v>
      </c>
      <c r="E58" s="3">
        <v>1</v>
      </c>
      <c r="F58" s="3">
        <v>1</v>
      </c>
      <c r="G58" s="7">
        <v>2396</v>
      </c>
      <c r="H58" s="4">
        <f>+G58*E58</f>
        <v>2396</v>
      </c>
      <c r="I58" s="5">
        <v>0.05</v>
      </c>
      <c r="J58" s="4">
        <f t="shared" si="1"/>
        <v>119.80000000000001</v>
      </c>
      <c r="K58" s="4">
        <f t="shared" si="2"/>
        <v>2276.1999999999998</v>
      </c>
      <c r="L58" s="6">
        <v>0.85</v>
      </c>
      <c r="M58" s="4">
        <f t="shared" si="11"/>
        <v>1934.7699999999998</v>
      </c>
      <c r="N58" s="4">
        <f t="shared" si="12"/>
        <v>4210.9699999999993</v>
      </c>
      <c r="O58" s="6">
        <v>0.75</v>
      </c>
      <c r="P58" s="85">
        <f t="shared" si="19"/>
        <v>1707.1499999999999</v>
      </c>
      <c r="Q58" s="86">
        <f t="shared" si="20"/>
        <v>3983.3499999999995</v>
      </c>
      <c r="R58" s="6">
        <v>0.95</v>
      </c>
      <c r="S58" s="85">
        <f t="shared" si="15"/>
        <v>2162.39</v>
      </c>
      <c r="T58" s="86">
        <f t="shared" si="16"/>
        <v>4438.59</v>
      </c>
      <c r="U58" s="6">
        <v>0.6</v>
      </c>
      <c r="V58" s="85">
        <f t="shared" si="17"/>
        <v>1365.7199999999998</v>
      </c>
      <c r="W58" s="86">
        <f t="shared" si="18"/>
        <v>3641.9199999999996</v>
      </c>
    </row>
    <row r="59" spans="1:23" s="25" customFormat="1" ht="16.5" x14ac:dyDescent="0.25">
      <c r="A59" s="64" t="s">
        <v>7131</v>
      </c>
      <c r="B59" s="65" t="s">
        <v>7136</v>
      </c>
      <c r="C59" s="2" t="s">
        <v>2319</v>
      </c>
      <c r="D59" s="10" t="s">
        <v>2318</v>
      </c>
      <c r="E59" s="3">
        <v>1</v>
      </c>
      <c r="F59" s="3">
        <v>1</v>
      </c>
      <c r="G59" s="7">
        <v>2447</v>
      </c>
      <c r="H59" s="4">
        <f>+G59*E59</f>
        <v>2447</v>
      </c>
      <c r="I59" s="5">
        <v>0.05</v>
      </c>
      <c r="J59" s="4">
        <f t="shared" si="1"/>
        <v>122.35000000000001</v>
      </c>
      <c r="K59" s="4">
        <f t="shared" si="2"/>
        <v>2324.65</v>
      </c>
      <c r="L59" s="6">
        <v>0.85</v>
      </c>
      <c r="M59" s="4">
        <f t="shared" si="11"/>
        <v>1975.9525000000001</v>
      </c>
      <c r="N59" s="4">
        <f t="shared" si="12"/>
        <v>4300.6025</v>
      </c>
      <c r="O59" s="6">
        <v>0.75</v>
      </c>
      <c r="P59" s="85">
        <f t="shared" si="19"/>
        <v>1743.4875000000002</v>
      </c>
      <c r="Q59" s="86">
        <f t="shared" si="20"/>
        <v>4068.1375000000003</v>
      </c>
      <c r="R59" s="6">
        <v>0.95</v>
      </c>
      <c r="S59" s="85">
        <f t="shared" si="15"/>
        <v>2208.4175</v>
      </c>
      <c r="T59" s="86">
        <f t="shared" si="16"/>
        <v>4533.0675000000001</v>
      </c>
      <c r="U59" s="6">
        <v>0.6</v>
      </c>
      <c r="V59" s="85">
        <f t="shared" si="17"/>
        <v>1394.79</v>
      </c>
      <c r="W59" s="86">
        <f t="shared" si="18"/>
        <v>3719.44</v>
      </c>
    </row>
    <row r="60" spans="1:23" s="25" customFormat="1" ht="16.5" x14ac:dyDescent="0.25">
      <c r="A60" s="64" t="s">
        <v>7131</v>
      </c>
      <c r="B60" s="65" t="s">
        <v>7136</v>
      </c>
      <c r="C60" s="2" t="s">
        <v>2321</v>
      </c>
      <c r="D60" s="10" t="s">
        <v>2320</v>
      </c>
      <c r="E60" s="3">
        <v>1</v>
      </c>
      <c r="F60" s="3">
        <v>1</v>
      </c>
      <c r="G60" s="7">
        <v>2335</v>
      </c>
      <c r="H60" s="4">
        <f>+G60*E60</f>
        <v>2335</v>
      </c>
      <c r="I60" s="5">
        <v>0.05</v>
      </c>
      <c r="J60" s="4">
        <f t="shared" si="1"/>
        <v>116.75</v>
      </c>
      <c r="K60" s="4">
        <f t="shared" si="2"/>
        <v>2218.25</v>
      </c>
      <c r="L60" s="6">
        <v>0.85</v>
      </c>
      <c r="M60" s="4">
        <f t="shared" si="11"/>
        <v>1885.5125</v>
      </c>
      <c r="N60" s="4">
        <f t="shared" si="12"/>
        <v>4103.7624999999998</v>
      </c>
      <c r="O60" s="6">
        <v>0.75</v>
      </c>
      <c r="P60" s="85">
        <f t="shared" si="19"/>
        <v>1663.6875</v>
      </c>
      <c r="Q60" s="86">
        <f t="shared" si="20"/>
        <v>3881.9375</v>
      </c>
      <c r="R60" s="6">
        <v>0.95</v>
      </c>
      <c r="S60" s="85">
        <f t="shared" si="15"/>
        <v>2107.3375000000001</v>
      </c>
      <c r="T60" s="86">
        <f t="shared" si="16"/>
        <v>4325.5874999999996</v>
      </c>
      <c r="U60" s="6">
        <v>0.6</v>
      </c>
      <c r="V60" s="85">
        <f t="shared" si="17"/>
        <v>1330.95</v>
      </c>
      <c r="W60" s="86">
        <f t="shared" si="18"/>
        <v>3549.2</v>
      </c>
    </row>
    <row r="61" spans="1:23" s="25" customFormat="1" ht="16.5" x14ac:dyDescent="0.25">
      <c r="A61" s="64" t="s">
        <v>7131</v>
      </c>
      <c r="B61" s="65" t="s">
        <v>7136</v>
      </c>
      <c r="C61" s="2" t="s">
        <v>2325</v>
      </c>
      <c r="D61" s="10" t="s">
        <v>2324</v>
      </c>
      <c r="E61" s="3">
        <v>1</v>
      </c>
      <c r="F61" s="3">
        <v>1</v>
      </c>
      <c r="G61" s="7">
        <v>2378</v>
      </c>
      <c r="H61" s="4">
        <f>+G61*E61</f>
        <v>2378</v>
      </c>
      <c r="I61" s="5">
        <v>0.05</v>
      </c>
      <c r="J61" s="4">
        <f t="shared" si="1"/>
        <v>118.9</v>
      </c>
      <c r="K61" s="4">
        <f t="shared" si="2"/>
        <v>2259.1</v>
      </c>
      <c r="L61" s="6">
        <v>0.85</v>
      </c>
      <c r="M61" s="4">
        <f t="shared" si="11"/>
        <v>1920.2349999999999</v>
      </c>
      <c r="N61" s="4">
        <f t="shared" si="12"/>
        <v>4179.335</v>
      </c>
      <c r="O61" s="6">
        <v>0.75</v>
      </c>
      <c r="P61" s="85">
        <f t="shared" si="19"/>
        <v>1694.3249999999998</v>
      </c>
      <c r="Q61" s="86">
        <f t="shared" si="20"/>
        <v>3953.4249999999997</v>
      </c>
      <c r="R61" s="6">
        <v>0.95</v>
      </c>
      <c r="S61" s="85">
        <f t="shared" si="15"/>
        <v>2146.145</v>
      </c>
      <c r="T61" s="86">
        <f t="shared" si="16"/>
        <v>4405.2449999999999</v>
      </c>
      <c r="U61" s="6">
        <v>0.6</v>
      </c>
      <c r="V61" s="85">
        <f t="shared" si="17"/>
        <v>1355.4599999999998</v>
      </c>
      <c r="W61" s="86">
        <f t="shared" si="18"/>
        <v>3614.5599999999995</v>
      </c>
    </row>
    <row r="62" spans="1:23" s="25" customFormat="1" ht="16.5" x14ac:dyDescent="0.25">
      <c r="A62" s="64" t="s">
        <v>7131</v>
      </c>
      <c r="B62" s="65" t="s">
        <v>7136</v>
      </c>
      <c r="C62" s="3">
        <v>102159</v>
      </c>
      <c r="D62" s="1" t="s">
        <v>2461</v>
      </c>
      <c r="E62" s="3">
        <v>3</v>
      </c>
      <c r="F62" s="3">
        <v>1</v>
      </c>
      <c r="G62" s="4">
        <v>672.48</v>
      </c>
      <c r="H62" s="4">
        <f>+G62*E62</f>
        <v>2017.44</v>
      </c>
      <c r="I62" s="5">
        <v>0.1</v>
      </c>
      <c r="J62" s="4">
        <f t="shared" si="1"/>
        <v>67.248000000000005</v>
      </c>
      <c r="K62" s="4">
        <f t="shared" si="2"/>
        <v>605.23199999999997</v>
      </c>
      <c r="L62" s="6">
        <v>0.85</v>
      </c>
      <c r="M62" s="4">
        <f t="shared" si="11"/>
        <v>514.44719999999995</v>
      </c>
      <c r="N62" s="4">
        <f t="shared" si="12"/>
        <v>1119.6792</v>
      </c>
      <c r="O62" s="6">
        <v>0.75</v>
      </c>
      <c r="P62" s="85">
        <f t="shared" si="19"/>
        <v>453.92399999999998</v>
      </c>
      <c r="Q62" s="86">
        <f t="shared" si="20"/>
        <v>1059.1559999999999</v>
      </c>
      <c r="R62" s="6">
        <v>0.95</v>
      </c>
      <c r="S62" s="85">
        <f t="shared" si="15"/>
        <v>574.97039999999993</v>
      </c>
      <c r="T62" s="86">
        <f t="shared" si="16"/>
        <v>1180.2023999999999</v>
      </c>
      <c r="U62" s="6">
        <v>0.6</v>
      </c>
      <c r="V62" s="85">
        <f t="shared" si="17"/>
        <v>363.13919999999996</v>
      </c>
      <c r="W62" s="86">
        <f t="shared" si="18"/>
        <v>968.37119999999993</v>
      </c>
    </row>
    <row r="63" spans="1:23" s="25" customFormat="1" ht="16.5" x14ac:dyDescent="0.25">
      <c r="A63" s="64" t="s">
        <v>7131</v>
      </c>
      <c r="B63" s="65" t="s">
        <v>7136</v>
      </c>
      <c r="C63" s="2" t="s">
        <v>2379</v>
      </c>
      <c r="D63" s="1" t="s">
        <v>2378</v>
      </c>
      <c r="E63" s="3">
        <v>1</v>
      </c>
      <c r="F63" s="3">
        <v>1</v>
      </c>
      <c r="G63" s="7">
        <v>2326</v>
      </c>
      <c r="H63" s="4">
        <f>+G63*E63</f>
        <v>2326</v>
      </c>
      <c r="I63" s="5">
        <v>0.05</v>
      </c>
      <c r="J63" s="4">
        <f t="shared" si="1"/>
        <v>116.30000000000001</v>
      </c>
      <c r="K63" s="4">
        <f t="shared" si="2"/>
        <v>2209.6999999999998</v>
      </c>
      <c r="L63" s="6">
        <v>0.85</v>
      </c>
      <c r="M63" s="4">
        <f t="shared" si="11"/>
        <v>1878.2449999999999</v>
      </c>
      <c r="N63" s="4">
        <f t="shared" si="12"/>
        <v>4087.9449999999997</v>
      </c>
      <c r="O63" s="6">
        <v>0.75</v>
      </c>
      <c r="P63" s="85">
        <f t="shared" si="19"/>
        <v>1657.2749999999999</v>
      </c>
      <c r="Q63" s="86">
        <f t="shared" si="20"/>
        <v>3866.9749999999995</v>
      </c>
      <c r="R63" s="6">
        <v>0.95</v>
      </c>
      <c r="S63" s="85">
        <f t="shared" si="15"/>
        <v>2099.2149999999997</v>
      </c>
      <c r="T63" s="86">
        <f t="shared" si="16"/>
        <v>4308.9149999999991</v>
      </c>
      <c r="U63" s="6">
        <v>0.6</v>
      </c>
      <c r="V63" s="85">
        <f t="shared" si="17"/>
        <v>1325.82</v>
      </c>
      <c r="W63" s="86">
        <f t="shared" si="18"/>
        <v>3535.5199999999995</v>
      </c>
    </row>
    <row r="64" spans="1:23" s="25" customFormat="1" ht="16.5" x14ac:dyDescent="0.25">
      <c r="A64" s="64" t="s">
        <v>7131</v>
      </c>
      <c r="B64" s="65" t="s">
        <v>7136</v>
      </c>
      <c r="C64" s="2" t="s">
        <v>7153</v>
      </c>
      <c r="D64" s="1" t="s">
        <v>4739</v>
      </c>
      <c r="E64" s="3">
        <v>1</v>
      </c>
      <c r="F64" s="3">
        <v>1</v>
      </c>
      <c r="G64" s="7">
        <v>945</v>
      </c>
      <c r="H64" s="4">
        <f>+G64*E64</f>
        <v>945</v>
      </c>
      <c r="I64" s="5">
        <v>0</v>
      </c>
      <c r="J64" s="4">
        <f t="shared" si="1"/>
        <v>0</v>
      </c>
      <c r="K64" s="4">
        <f t="shared" si="2"/>
        <v>945</v>
      </c>
      <c r="L64" s="6">
        <v>0.85</v>
      </c>
      <c r="M64" s="4">
        <f t="shared" si="11"/>
        <v>803.25</v>
      </c>
      <c r="N64" s="4">
        <f t="shared" si="12"/>
        <v>1748.25</v>
      </c>
      <c r="O64" s="6">
        <v>0.75</v>
      </c>
      <c r="P64" s="85">
        <f t="shared" si="19"/>
        <v>708.75</v>
      </c>
      <c r="Q64" s="86">
        <f t="shared" si="20"/>
        <v>1653.75</v>
      </c>
      <c r="R64" s="6">
        <v>0.95</v>
      </c>
      <c r="S64" s="85">
        <f t="shared" si="15"/>
        <v>897.75</v>
      </c>
      <c r="T64" s="86">
        <f t="shared" si="16"/>
        <v>1842.75</v>
      </c>
      <c r="U64" s="6">
        <v>0.6</v>
      </c>
      <c r="V64" s="85">
        <f t="shared" si="17"/>
        <v>567</v>
      </c>
      <c r="W64" s="86">
        <f t="shared" si="18"/>
        <v>1512</v>
      </c>
    </row>
    <row r="65" spans="1:23" s="25" customFormat="1" ht="16.5" x14ac:dyDescent="0.25">
      <c r="A65" s="64" t="s">
        <v>7131</v>
      </c>
      <c r="B65" s="65" t="s">
        <v>7136</v>
      </c>
      <c r="C65" s="2" t="s">
        <v>7154</v>
      </c>
      <c r="D65" s="10" t="s">
        <v>4741</v>
      </c>
      <c r="E65" s="3">
        <v>4</v>
      </c>
      <c r="F65" s="3">
        <v>1</v>
      </c>
      <c r="G65" s="4">
        <v>3558</v>
      </c>
      <c r="H65" s="4">
        <f>+G65*E65</f>
        <v>14232</v>
      </c>
      <c r="I65" s="5">
        <v>0.2</v>
      </c>
      <c r="J65" s="4">
        <f t="shared" si="1"/>
        <v>711.6</v>
      </c>
      <c r="K65" s="4">
        <f t="shared" si="2"/>
        <v>2846.4</v>
      </c>
      <c r="L65" s="6">
        <v>0.55000000000000004</v>
      </c>
      <c r="M65" s="4">
        <f t="shared" si="11"/>
        <v>1565.5200000000002</v>
      </c>
      <c r="N65" s="4">
        <f t="shared" si="12"/>
        <v>4411.92</v>
      </c>
      <c r="O65" s="6">
        <v>0.45</v>
      </c>
      <c r="P65" s="85">
        <f t="shared" si="19"/>
        <v>1280.8800000000001</v>
      </c>
      <c r="Q65" s="86">
        <f t="shared" si="20"/>
        <v>4127.2800000000007</v>
      </c>
      <c r="R65" s="6">
        <v>0.65</v>
      </c>
      <c r="S65" s="85">
        <f t="shared" si="15"/>
        <v>1850.16</v>
      </c>
      <c r="T65" s="86">
        <f t="shared" si="16"/>
        <v>4696.5600000000004</v>
      </c>
      <c r="U65" s="6">
        <v>0.4</v>
      </c>
      <c r="V65" s="85">
        <f t="shared" si="17"/>
        <v>1138.5600000000002</v>
      </c>
      <c r="W65" s="86">
        <f t="shared" si="18"/>
        <v>3984.96</v>
      </c>
    </row>
    <row r="66" spans="1:23" s="25" customFormat="1" ht="16.5" x14ac:dyDescent="0.25">
      <c r="A66" s="64" t="s">
        <v>7131</v>
      </c>
      <c r="B66" s="65" t="s">
        <v>7136</v>
      </c>
      <c r="C66" s="2" t="s">
        <v>7155</v>
      </c>
      <c r="D66" s="1" t="s">
        <v>4740</v>
      </c>
      <c r="E66" s="3">
        <v>4</v>
      </c>
      <c r="F66" s="3">
        <v>1</v>
      </c>
      <c r="G66" s="4">
        <v>1039.5</v>
      </c>
      <c r="H66" s="4">
        <f>+G66*E66</f>
        <v>4158</v>
      </c>
      <c r="I66" s="5">
        <v>0</v>
      </c>
      <c r="J66" s="4">
        <f t="shared" si="1"/>
        <v>0</v>
      </c>
      <c r="K66" s="4">
        <f t="shared" si="2"/>
        <v>1039.5</v>
      </c>
      <c r="L66" s="6">
        <v>0.85</v>
      </c>
      <c r="M66" s="4">
        <f t="shared" si="11"/>
        <v>883.57499999999993</v>
      </c>
      <c r="N66" s="4">
        <f t="shared" si="12"/>
        <v>1923.0749999999998</v>
      </c>
      <c r="O66" s="6">
        <v>0.75</v>
      </c>
      <c r="P66" s="85">
        <f t="shared" si="19"/>
        <v>779.625</v>
      </c>
      <c r="Q66" s="86">
        <f t="shared" si="20"/>
        <v>1819.125</v>
      </c>
      <c r="R66" s="6">
        <v>0.95</v>
      </c>
      <c r="S66" s="85">
        <f t="shared" si="15"/>
        <v>987.52499999999998</v>
      </c>
      <c r="T66" s="86">
        <f t="shared" si="16"/>
        <v>2027.0250000000001</v>
      </c>
      <c r="U66" s="6">
        <v>0.6</v>
      </c>
      <c r="V66" s="85">
        <f t="shared" si="17"/>
        <v>623.69999999999993</v>
      </c>
      <c r="W66" s="86">
        <f t="shared" si="18"/>
        <v>1663.1999999999998</v>
      </c>
    </row>
    <row r="67" spans="1:23" s="25" customFormat="1" ht="16.5" x14ac:dyDescent="0.25">
      <c r="A67" s="64" t="s">
        <v>7131</v>
      </c>
      <c r="B67" s="65" t="s">
        <v>7136</v>
      </c>
      <c r="C67" s="2" t="s">
        <v>2405</v>
      </c>
      <c r="D67" s="1" t="s">
        <v>2404</v>
      </c>
      <c r="E67" s="3">
        <v>1</v>
      </c>
      <c r="F67" s="3">
        <v>1</v>
      </c>
      <c r="G67" s="7">
        <v>11061.95</v>
      </c>
      <c r="H67" s="4">
        <f>+G67*E67</f>
        <v>11061.95</v>
      </c>
      <c r="I67" s="5">
        <v>0</v>
      </c>
      <c r="J67" s="4">
        <f t="shared" ref="J67:J130" si="21">+G67*I67</f>
        <v>0</v>
      </c>
      <c r="K67" s="4">
        <f t="shared" ref="K67:K130" si="22">+G67-J67</f>
        <v>11061.95</v>
      </c>
      <c r="L67" s="6">
        <v>0.85</v>
      </c>
      <c r="M67" s="4">
        <f t="shared" si="11"/>
        <v>9402.6575000000012</v>
      </c>
      <c r="N67" s="4">
        <f t="shared" si="12"/>
        <v>20464.607500000002</v>
      </c>
      <c r="O67" s="6">
        <v>0.75</v>
      </c>
      <c r="P67" s="85">
        <f t="shared" si="19"/>
        <v>8296.4625000000015</v>
      </c>
      <c r="Q67" s="86">
        <f t="shared" si="20"/>
        <v>19358.412500000002</v>
      </c>
      <c r="R67" s="6">
        <v>0.95</v>
      </c>
      <c r="S67" s="85">
        <f t="shared" si="15"/>
        <v>10508.852500000001</v>
      </c>
      <c r="T67" s="86">
        <f t="shared" si="16"/>
        <v>21570.802500000002</v>
      </c>
      <c r="U67" s="6">
        <v>0.6</v>
      </c>
      <c r="V67" s="85">
        <f t="shared" si="17"/>
        <v>6637.17</v>
      </c>
      <c r="W67" s="86">
        <f t="shared" si="18"/>
        <v>17699.120000000003</v>
      </c>
    </row>
    <row r="68" spans="1:23" s="25" customFormat="1" ht="16.5" x14ac:dyDescent="0.25">
      <c r="A68" s="64" t="s">
        <v>7131</v>
      </c>
      <c r="B68" s="65" t="s">
        <v>7136</v>
      </c>
      <c r="C68" s="2" t="s">
        <v>2387</v>
      </c>
      <c r="D68" s="1" t="s">
        <v>2386</v>
      </c>
      <c r="E68" s="3">
        <v>6</v>
      </c>
      <c r="F68" s="3">
        <v>1</v>
      </c>
      <c r="G68" s="7">
        <v>864</v>
      </c>
      <c r="H68" s="4">
        <f>+G68*E68</f>
        <v>5184</v>
      </c>
      <c r="I68" s="5">
        <v>0.05</v>
      </c>
      <c r="J68" s="4">
        <f t="shared" si="21"/>
        <v>43.2</v>
      </c>
      <c r="K68" s="4">
        <f t="shared" si="22"/>
        <v>820.8</v>
      </c>
      <c r="L68" s="6">
        <v>0.85</v>
      </c>
      <c r="M68" s="4">
        <f t="shared" si="11"/>
        <v>697.68</v>
      </c>
      <c r="N68" s="4">
        <f t="shared" si="12"/>
        <v>1518.48</v>
      </c>
      <c r="O68" s="6">
        <v>0.75</v>
      </c>
      <c r="P68" s="85">
        <f t="shared" si="19"/>
        <v>615.59999999999991</v>
      </c>
      <c r="Q68" s="86">
        <f t="shared" si="20"/>
        <v>1436.3999999999999</v>
      </c>
      <c r="R68" s="6">
        <v>0.95</v>
      </c>
      <c r="S68" s="85">
        <f t="shared" si="15"/>
        <v>779.75999999999988</v>
      </c>
      <c r="T68" s="86">
        <f t="shared" si="16"/>
        <v>1600.56</v>
      </c>
      <c r="U68" s="6">
        <v>0.6</v>
      </c>
      <c r="V68" s="85">
        <f t="shared" si="17"/>
        <v>492.47999999999996</v>
      </c>
      <c r="W68" s="86">
        <f t="shared" si="18"/>
        <v>1313.28</v>
      </c>
    </row>
    <row r="69" spans="1:23" s="25" customFormat="1" ht="16.5" x14ac:dyDescent="0.25">
      <c r="A69" s="64" t="s">
        <v>7131</v>
      </c>
      <c r="B69" s="65" t="s">
        <v>7136</v>
      </c>
      <c r="C69" s="2" t="s">
        <v>2389</v>
      </c>
      <c r="D69" s="1" t="s">
        <v>2388</v>
      </c>
      <c r="E69" s="3">
        <v>1</v>
      </c>
      <c r="F69" s="3">
        <v>1</v>
      </c>
      <c r="G69" s="7">
        <v>10000</v>
      </c>
      <c r="H69" s="4">
        <f>+G69*E69</f>
        <v>10000</v>
      </c>
      <c r="I69" s="5">
        <v>0</v>
      </c>
      <c r="J69" s="4">
        <f t="shared" si="21"/>
        <v>0</v>
      </c>
      <c r="K69" s="4">
        <f t="shared" si="22"/>
        <v>10000</v>
      </c>
      <c r="L69" s="6">
        <v>0.85</v>
      </c>
      <c r="M69" s="4">
        <f t="shared" si="11"/>
        <v>8500</v>
      </c>
      <c r="N69" s="4">
        <f t="shared" si="12"/>
        <v>18500</v>
      </c>
      <c r="O69" s="6">
        <v>0.75</v>
      </c>
      <c r="P69" s="85">
        <f t="shared" si="19"/>
        <v>7500</v>
      </c>
      <c r="Q69" s="86">
        <f t="shared" si="20"/>
        <v>17500</v>
      </c>
      <c r="R69" s="6">
        <v>0.95</v>
      </c>
      <c r="S69" s="85">
        <f t="shared" si="15"/>
        <v>9500</v>
      </c>
      <c r="T69" s="86">
        <f t="shared" si="16"/>
        <v>19500</v>
      </c>
      <c r="U69" s="6">
        <v>0.6</v>
      </c>
      <c r="V69" s="85">
        <f t="shared" si="17"/>
        <v>6000</v>
      </c>
      <c r="W69" s="86">
        <f t="shared" si="18"/>
        <v>16000</v>
      </c>
    </row>
    <row r="70" spans="1:23" s="30" customFormat="1" ht="16.5" x14ac:dyDescent="0.25">
      <c r="A70" s="64" t="s">
        <v>7131</v>
      </c>
      <c r="B70" s="65" t="s">
        <v>7136</v>
      </c>
      <c r="C70" s="2" t="s">
        <v>2327</v>
      </c>
      <c r="D70" s="1" t="s">
        <v>2326</v>
      </c>
      <c r="E70" s="3">
        <v>3</v>
      </c>
      <c r="F70" s="3">
        <v>1</v>
      </c>
      <c r="G70" s="7">
        <v>4405</v>
      </c>
      <c r="H70" s="4">
        <f>+G70*E70</f>
        <v>13215</v>
      </c>
      <c r="I70" s="5">
        <v>0</v>
      </c>
      <c r="J70" s="4">
        <f t="shared" si="21"/>
        <v>0</v>
      </c>
      <c r="K70" s="4">
        <f t="shared" si="22"/>
        <v>4405</v>
      </c>
      <c r="L70" s="6">
        <v>0.85</v>
      </c>
      <c r="M70" s="4">
        <f t="shared" si="11"/>
        <v>3744.25</v>
      </c>
      <c r="N70" s="4">
        <f t="shared" si="12"/>
        <v>8149.25</v>
      </c>
      <c r="O70" s="6">
        <v>0.75</v>
      </c>
      <c r="P70" s="85">
        <f t="shared" si="19"/>
        <v>3303.75</v>
      </c>
      <c r="Q70" s="86">
        <f t="shared" si="20"/>
        <v>7708.75</v>
      </c>
      <c r="R70" s="6">
        <v>0.95</v>
      </c>
      <c r="S70" s="85">
        <f t="shared" si="15"/>
        <v>4184.75</v>
      </c>
      <c r="T70" s="86">
        <f t="shared" si="16"/>
        <v>8589.75</v>
      </c>
      <c r="U70" s="6">
        <v>0.6</v>
      </c>
      <c r="V70" s="85">
        <f t="shared" si="17"/>
        <v>2643</v>
      </c>
      <c r="W70" s="86">
        <f t="shared" si="18"/>
        <v>7048</v>
      </c>
    </row>
    <row r="71" spans="1:23" s="25" customFormat="1" ht="16.5" x14ac:dyDescent="0.25">
      <c r="A71" s="64" t="s">
        <v>7131</v>
      </c>
      <c r="B71" s="65" t="s">
        <v>7136</v>
      </c>
      <c r="C71" s="2" t="s">
        <v>2450</v>
      </c>
      <c r="D71" s="1" t="s">
        <v>2449</v>
      </c>
      <c r="E71" s="3">
        <v>1</v>
      </c>
      <c r="F71" s="3">
        <v>1</v>
      </c>
      <c r="G71" s="7">
        <v>730</v>
      </c>
      <c r="H71" s="4">
        <f>+G71*E71</f>
        <v>730</v>
      </c>
      <c r="I71" s="5">
        <v>0.05</v>
      </c>
      <c r="J71" s="4">
        <f t="shared" si="21"/>
        <v>36.5</v>
      </c>
      <c r="K71" s="4">
        <f t="shared" si="22"/>
        <v>693.5</v>
      </c>
      <c r="L71" s="6">
        <v>0.85</v>
      </c>
      <c r="M71" s="4">
        <f t="shared" si="11"/>
        <v>589.47500000000002</v>
      </c>
      <c r="N71" s="4">
        <f t="shared" si="12"/>
        <v>1282.9749999999999</v>
      </c>
      <c r="O71" s="6">
        <v>0.75</v>
      </c>
      <c r="P71" s="85">
        <f t="shared" si="19"/>
        <v>520.125</v>
      </c>
      <c r="Q71" s="86">
        <f t="shared" si="20"/>
        <v>1213.625</v>
      </c>
      <c r="R71" s="6">
        <v>0.95</v>
      </c>
      <c r="S71" s="85">
        <f t="shared" si="15"/>
        <v>658.82499999999993</v>
      </c>
      <c r="T71" s="86">
        <f t="shared" si="16"/>
        <v>1352.3249999999998</v>
      </c>
      <c r="U71" s="6">
        <v>0.6</v>
      </c>
      <c r="V71" s="85">
        <f t="shared" si="17"/>
        <v>416.09999999999997</v>
      </c>
      <c r="W71" s="86">
        <f t="shared" si="18"/>
        <v>1109.5999999999999</v>
      </c>
    </row>
    <row r="72" spans="1:23" s="25" customFormat="1" ht="16.5" x14ac:dyDescent="0.25">
      <c r="A72" s="64" t="s">
        <v>7131</v>
      </c>
      <c r="B72" s="65" t="s">
        <v>7136</v>
      </c>
      <c r="C72" s="3">
        <v>102169</v>
      </c>
      <c r="D72" s="1" t="s">
        <v>2462</v>
      </c>
      <c r="E72" s="3">
        <v>3</v>
      </c>
      <c r="F72" s="3">
        <v>1</v>
      </c>
      <c r="G72" s="4">
        <v>724.57</v>
      </c>
      <c r="H72" s="4">
        <f>+G72*E72</f>
        <v>2173.71</v>
      </c>
      <c r="I72" s="5">
        <v>0.1</v>
      </c>
      <c r="J72" s="4">
        <f t="shared" si="21"/>
        <v>72.457000000000008</v>
      </c>
      <c r="K72" s="4">
        <f t="shared" si="22"/>
        <v>652.11300000000006</v>
      </c>
      <c r="L72" s="6">
        <v>0.85</v>
      </c>
      <c r="M72" s="4">
        <f t="shared" si="11"/>
        <v>554.29605000000004</v>
      </c>
      <c r="N72" s="4">
        <f t="shared" si="12"/>
        <v>1206.4090500000002</v>
      </c>
      <c r="O72" s="6">
        <v>0.75</v>
      </c>
      <c r="P72" s="85">
        <f t="shared" si="19"/>
        <v>489.08475000000004</v>
      </c>
      <c r="Q72" s="86">
        <f t="shared" si="20"/>
        <v>1141.19775</v>
      </c>
      <c r="R72" s="6">
        <v>0.95</v>
      </c>
      <c r="S72" s="85">
        <f t="shared" si="15"/>
        <v>619.50734999999997</v>
      </c>
      <c r="T72" s="86">
        <f t="shared" si="16"/>
        <v>1271.6203500000001</v>
      </c>
      <c r="U72" s="6">
        <v>0.6</v>
      </c>
      <c r="V72" s="85">
        <f t="shared" si="17"/>
        <v>391.26780000000002</v>
      </c>
      <c r="W72" s="86">
        <f t="shared" si="18"/>
        <v>1043.3808000000001</v>
      </c>
    </row>
    <row r="73" spans="1:23" s="25" customFormat="1" ht="16.5" x14ac:dyDescent="0.25">
      <c r="A73" s="64" t="s">
        <v>7131</v>
      </c>
      <c r="B73" s="65" t="s">
        <v>7136</v>
      </c>
      <c r="C73" s="2" t="s">
        <v>2454</v>
      </c>
      <c r="D73" s="1" t="s">
        <v>2453</v>
      </c>
      <c r="E73" s="3">
        <v>3</v>
      </c>
      <c r="F73" s="3">
        <v>1</v>
      </c>
      <c r="G73" s="7">
        <v>1375</v>
      </c>
      <c r="H73" s="4">
        <f>+G73*E73</f>
        <v>4125</v>
      </c>
      <c r="I73" s="5">
        <v>0</v>
      </c>
      <c r="J73" s="4">
        <f t="shared" si="21"/>
        <v>0</v>
      </c>
      <c r="K73" s="4">
        <f t="shared" si="22"/>
        <v>1375</v>
      </c>
      <c r="L73" s="6">
        <v>0.85</v>
      </c>
      <c r="M73" s="4">
        <f t="shared" si="11"/>
        <v>1168.75</v>
      </c>
      <c r="N73" s="4">
        <f t="shared" si="12"/>
        <v>2543.75</v>
      </c>
      <c r="O73" s="6">
        <v>0.75</v>
      </c>
      <c r="P73" s="85">
        <f t="shared" si="19"/>
        <v>1031.25</v>
      </c>
      <c r="Q73" s="86">
        <f t="shared" si="20"/>
        <v>2406.25</v>
      </c>
      <c r="R73" s="6">
        <v>0.95</v>
      </c>
      <c r="S73" s="85">
        <f t="shared" si="15"/>
        <v>1306.25</v>
      </c>
      <c r="T73" s="86">
        <f t="shared" si="16"/>
        <v>2681.25</v>
      </c>
      <c r="U73" s="6">
        <v>0.6</v>
      </c>
      <c r="V73" s="85">
        <f t="shared" si="17"/>
        <v>825</v>
      </c>
      <c r="W73" s="86">
        <f t="shared" si="18"/>
        <v>2200</v>
      </c>
    </row>
    <row r="74" spans="1:23" s="25" customFormat="1" ht="16.5" x14ac:dyDescent="0.25">
      <c r="A74" s="64" t="s">
        <v>7131</v>
      </c>
      <c r="B74" s="65" t="s">
        <v>7136</v>
      </c>
      <c r="C74" s="2" t="s">
        <v>2456</v>
      </c>
      <c r="D74" s="1" t="s">
        <v>2455</v>
      </c>
      <c r="E74" s="3">
        <v>5</v>
      </c>
      <c r="F74" s="3">
        <v>1</v>
      </c>
      <c r="G74" s="7">
        <v>1390</v>
      </c>
      <c r="H74" s="4">
        <f>+G74*E74</f>
        <v>6950</v>
      </c>
      <c r="I74" s="5">
        <v>0</v>
      </c>
      <c r="J74" s="4">
        <f t="shared" si="21"/>
        <v>0</v>
      </c>
      <c r="K74" s="4">
        <f t="shared" si="22"/>
        <v>1390</v>
      </c>
      <c r="L74" s="6">
        <v>0.85</v>
      </c>
      <c r="M74" s="4">
        <f t="shared" si="11"/>
        <v>1181.5</v>
      </c>
      <c r="N74" s="4">
        <f t="shared" si="12"/>
        <v>2571.5</v>
      </c>
      <c r="O74" s="6">
        <v>0.75</v>
      </c>
      <c r="P74" s="85">
        <f t="shared" si="19"/>
        <v>1042.5</v>
      </c>
      <c r="Q74" s="86">
        <f t="shared" si="20"/>
        <v>2432.5</v>
      </c>
      <c r="R74" s="6">
        <v>0.95</v>
      </c>
      <c r="S74" s="85">
        <f t="shared" si="15"/>
        <v>1320.5</v>
      </c>
      <c r="T74" s="86">
        <f t="shared" si="16"/>
        <v>2710.5</v>
      </c>
      <c r="U74" s="6">
        <v>0.6</v>
      </c>
      <c r="V74" s="85">
        <f t="shared" si="17"/>
        <v>834</v>
      </c>
      <c r="W74" s="86">
        <f t="shared" si="18"/>
        <v>2224</v>
      </c>
    </row>
    <row r="75" spans="1:23" s="25" customFormat="1" ht="16.5" x14ac:dyDescent="0.25">
      <c r="A75" s="64" t="s">
        <v>7131</v>
      </c>
      <c r="B75" s="65" t="s">
        <v>7136</v>
      </c>
      <c r="C75" s="2" t="s">
        <v>2452</v>
      </c>
      <c r="D75" s="1" t="s">
        <v>2451</v>
      </c>
      <c r="E75" s="3">
        <v>1</v>
      </c>
      <c r="F75" s="3">
        <v>1</v>
      </c>
      <c r="G75" s="7">
        <v>740</v>
      </c>
      <c r="H75" s="4">
        <f>+G75*E75</f>
        <v>740</v>
      </c>
      <c r="I75" s="5">
        <v>0</v>
      </c>
      <c r="J75" s="4">
        <f t="shared" si="21"/>
        <v>0</v>
      </c>
      <c r="K75" s="4">
        <f t="shared" si="22"/>
        <v>740</v>
      </c>
      <c r="L75" s="6">
        <v>0.85</v>
      </c>
      <c r="M75" s="4">
        <f t="shared" si="11"/>
        <v>629</v>
      </c>
      <c r="N75" s="4">
        <f t="shared" si="12"/>
        <v>1369</v>
      </c>
      <c r="O75" s="6">
        <v>0.75</v>
      </c>
      <c r="P75" s="85">
        <f t="shared" si="19"/>
        <v>555</v>
      </c>
      <c r="Q75" s="86">
        <f t="shared" si="20"/>
        <v>1295</v>
      </c>
      <c r="R75" s="6">
        <v>0.95</v>
      </c>
      <c r="S75" s="85">
        <f t="shared" si="15"/>
        <v>703</v>
      </c>
      <c r="T75" s="86">
        <f t="shared" si="16"/>
        <v>1443</v>
      </c>
      <c r="U75" s="6">
        <v>0.6</v>
      </c>
      <c r="V75" s="85">
        <f t="shared" si="17"/>
        <v>444</v>
      </c>
      <c r="W75" s="86">
        <f t="shared" si="18"/>
        <v>1184</v>
      </c>
    </row>
    <row r="76" spans="1:23" s="25" customFormat="1" ht="16.5" x14ac:dyDescent="0.25">
      <c r="A76" s="64" t="s">
        <v>7131</v>
      </c>
      <c r="B76" s="65" t="s">
        <v>7136</v>
      </c>
      <c r="C76" s="2" t="s">
        <v>2470</v>
      </c>
      <c r="D76" s="1" t="s">
        <v>2469</v>
      </c>
      <c r="E76" s="3">
        <v>7</v>
      </c>
      <c r="F76" s="3">
        <v>1</v>
      </c>
      <c r="G76" s="7">
        <v>600</v>
      </c>
      <c r="H76" s="4">
        <f>+G76*E76</f>
        <v>4200</v>
      </c>
      <c r="I76" s="5">
        <v>0</v>
      </c>
      <c r="J76" s="4">
        <f t="shared" si="21"/>
        <v>0</v>
      </c>
      <c r="K76" s="4">
        <f t="shared" si="22"/>
        <v>600</v>
      </c>
      <c r="L76" s="6">
        <v>0.85</v>
      </c>
      <c r="M76" s="4">
        <f t="shared" si="11"/>
        <v>510</v>
      </c>
      <c r="N76" s="4">
        <f t="shared" si="12"/>
        <v>1110</v>
      </c>
      <c r="O76" s="6">
        <v>0.75</v>
      </c>
      <c r="P76" s="85">
        <f t="shared" si="19"/>
        <v>450</v>
      </c>
      <c r="Q76" s="86">
        <f t="shared" si="20"/>
        <v>1050</v>
      </c>
      <c r="R76" s="6">
        <v>0.95</v>
      </c>
      <c r="S76" s="85">
        <f t="shared" si="15"/>
        <v>570</v>
      </c>
      <c r="T76" s="86">
        <f t="shared" si="16"/>
        <v>1170</v>
      </c>
      <c r="U76" s="6">
        <v>0.6</v>
      </c>
      <c r="V76" s="85">
        <f t="shared" si="17"/>
        <v>360</v>
      </c>
      <c r="W76" s="86">
        <f t="shared" si="18"/>
        <v>960</v>
      </c>
    </row>
    <row r="77" spans="1:23" s="25" customFormat="1" ht="16.5" x14ac:dyDescent="0.25">
      <c r="A77" s="64" t="s">
        <v>7131</v>
      </c>
      <c r="B77" s="65" t="s">
        <v>7136</v>
      </c>
      <c r="C77" s="2" t="s">
        <v>2493</v>
      </c>
      <c r="D77" s="10" t="s">
        <v>2492</v>
      </c>
      <c r="E77" s="3">
        <v>1</v>
      </c>
      <c r="F77" s="3">
        <v>1</v>
      </c>
      <c r="G77" s="4">
        <v>345.07</v>
      </c>
      <c r="H77" s="4">
        <f>+G77*E77</f>
        <v>345.07</v>
      </c>
      <c r="I77" s="5">
        <v>0.1</v>
      </c>
      <c r="J77" s="4">
        <f t="shared" si="21"/>
        <v>34.506999999999998</v>
      </c>
      <c r="K77" s="4">
        <f t="shared" si="22"/>
        <v>310.56299999999999</v>
      </c>
      <c r="L77" s="6">
        <v>0.85</v>
      </c>
      <c r="M77" s="4">
        <f t="shared" si="11"/>
        <v>263.97854999999998</v>
      </c>
      <c r="N77" s="4">
        <f t="shared" si="12"/>
        <v>574.54154999999992</v>
      </c>
      <c r="O77" s="6">
        <v>0.75</v>
      </c>
      <c r="P77" s="85">
        <f t="shared" si="19"/>
        <v>232.92224999999999</v>
      </c>
      <c r="Q77" s="86">
        <f t="shared" si="20"/>
        <v>543.48524999999995</v>
      </c>
      <c r="R77" s="6">
        <v>0.95</v>
      </c>
      <c r="S77" s="85">
        <f t="shared" si="15"/>
        <v>295.03484999999995</v>
      </c>
      <c r="T77" s="86">
        <f t="shared" si="16"/>
        <v>605.59784999999988</v>
      </c>
      <c r="U77" s="6">
        <v>0.6</v>
      </c>
      <c r="V77" s="85">
        <f t="shared" si="17"/>
        <v>186.33779999999999</v>
      </c>
      <c r="W77" s="86">
        <f t="shared" si="18"/>
        <v>496.9008</v>
      </c>
    </row>
    <row r="78" spans="1:23" s="25" customFormat="1" ht="16.5" x14ac:dyDescent="0.25">
      <c r="A78" s="64" t="s">
        <v>7131</v>
      </c>
      <c r="B78" s="65" t="s">
        <v>7136</v>
      </c>
      <c r="C78" s="2" t="s">
        <v>2495</v>
      </c>
      <c r="D78" s="10" t="s">
        <v>2494</v>
      </c>
      <c r="E78" s="3">
        <v>1</v>
      </c>
      <c r="F78" s="3">
        <v>1</v>
      </c>
      <c r="G78" s="4">
        <v>427.59</v>
      </c>
      <c r="H78" s="4">
        <f>+G78*E78</f>
        <v>427.59</v>
      </c>
      <c r="I78" s="5">
        <v>0.1</v>
      </c>
      <c r="J78" s="4">
        <f t="shared" si="21"/>
        <v>42.759</v>
      </c>
      <c r="K78" s="4">
        <f t="shared" si="22"/>
        <v>384.83099999999996</v>
      </c>
      <c r="L78" s="6">
        <v>0.85</v>
      </c>
      <c r="M78" s="4">
        <f t="shared" si="11"/>
        <v>327.10634999999996</v>
      </c>
      <c r="N78" s="4">
        <f t="shared" si="12"/>
        <v>711.93734999999992</v>
      </c>
      <c r="O78" s="6">
        <v>0.75</v>
      </c>
      <c r="P78" s="85">
        <f t="shared" si="19"/>
        <v>288.62324999999998</v>
      </c>
      <c r="Q78" s="86">
        <f t="shared" si="20"/>
        <v>673.45425</v>
      </c>
      <c r="R78" s="6">
        <v>0.95</v>
      </c>
      <c r="S78" s="85">
        <f t="shared" si="15"/>
        <v>365.58944999999994</v>
      </c>
      <c r="T78" s="86">
        <f t="shared" si="16"/>
        <v>750.42044999999985</v>
      </c>
      <c r="U78" s="6">
        <v>0.6</v>
      </c>
      <c r="V78" s="85">
        <f t="shared" si="17"/>
        <v>230.89859999999996</v>
      </c>
      <c r="W78" s="86">
        <f t="shared" si="18"/>
        <v>615.72959999999989</v>
      </c>
    </row>
    <row r="79" spans="1:23" s="25" customFormat="1" ht="16.5" x14ac:dyDescent="0.25">
      <c r="A79" s="64" t="s">
        <v>7131</v>
      </c>
      <c r="B79" s="65" t="s">
        <v>7136</v>
      </c>
      <c r="C79" s="2" t="s">
        <v>2497</v>
      </c>
      <c r="D79" s="1" t="s">
        <v>2496</v>
      </c>
      <c r="E79" s="3">
        <v>4</v>
      </c>
      <c r="F79" s="3">
        <v>1</v>
      </c>
      <c r="G79" s="7">
        <v>474</v>
      </c>
      <c r="H79" s="4">
        <f>+G79*E79</f>
        <v>1896</v>
      </c>
      <c r="I79" s="5">
        <v>0.05</v>
      </c>
      <c r="J79" s="4">
        <f t="shared" si="21"/>
        <v>23.700000000000003</v>
      </c>
      <c r="K79" s="4">
        <f t="shared" si="22"/>
        <v>450.3</v>
      </c>
      <c r="L79" s="6">
        <v>0.85</v>
      </c>
      <c r="M79" s="4">
        <f t="shared" si="11"/>
        <v>382.755</v>
      </c>
      <c r="N79" s="4">
        <f t="shared" si="12"/>
        <v>833.05500000000006</v>
      </c>
      <c r="O79" s="6">
        <v>0.75</v>
      </c>
      <c r="P79" s="85">
        <f t="shared" si="19"/>
        <v>337.72500000000002</v>
      </c>
      <c r="Q79" s="86">
        <f t="shared" si="20"/>
        <v>788.02500000000009</v>
      </c>
      <c r="R79" s="6">
        <v>0.95</v>
      </c>
      <c r="S79" s="85">
        <f t="shared" si="15"/>
        <v>427.78499999999997</v>
      </c>
      <c r="T79" s="86">
        <f t="shared" si="16"/>
        <v>878.08500000000004</v>
      </c>
      <c r="U79" s="6">
        <v>0.6</v>
      </c>
      <c r="V79" s="85">
        <f t="shared" si="17"/>
        <v>270.18</v>
      </c>
      <c r="W79" s="86">
        <f t="shared" si="18"/>
        <v>720.48</v>
      </c>
    </row>
    <row r="80" spans="1:23" s="25" customFormat="1" ht="16.5" x14ac:dyDescent="0.25">
      <c r="A80" s="64" t="s">
        <v>7131</v>
      </c>
      <c r="B80" s="65" t="s">
        <v>7136</v>
      </c>
      <c r="C80" s="2" t="s">
        <v>2499</v>
      </c>
      <c r="D80" s="1" t="s">
        <v>2498</v>
      </c>
      <c r="E80" s="3">
        <v>5</v>
      </c>
      <c r="F80" s="3">
        <v>1</v>
      </c>
      <c r="G80" s="7">
        <v>480</v>
      </c>
      <c r="H80" s="4">
        <f>+G80*E80</f>
        <v>2400</v>
      </c>
      <c r="I80" s="5">
        <v>0.05</v>
      </c>
      <c r="J80" s="4">
        <f t="shared" si="21"/>
        <v>24</v>
      </c>
      <c r="K80" s="4">
        <f t="shared" si="22"/>
        <v>456</v>
      </c>
      <c r="L80" s="6">
        <v>0.85</v>
      </c>
      <c r="M80" s="4">
        <f t="shared" si="11"/>
        <v>387.59999999999997</v>
      </c>
      <c r="N80" s="4">
        <f t="shared" si="12"/>
        <v>843.59999999999991</v>
      </c>
      <c r="O80" s="6">
        <v>0.75</v>
      </c>
      <c r="P80" s="85">
        <f t="shared" si="19"/>
        <v>342</v>
      </c>
      <c r="Q80" s="86">
        <f t="shared" si="20"/>
        <v>798</v>
      </c>
      <c r="R80" s="6">
        <v>0.95</v>
      </c>
      <c r="S80" s="85">
        <f t="shared" si="15"/>
        <v>433.2</v>
      </c>
      <c r="T80" s="86">
        <f t="shared" si="16"/>
        <v>889.2</v>
      </c>
      <c r="U80" s="6">
        <v>0.6</v>
      </c>
      <c r="V80" s="85">
        <f t="shared" si="17"/>
        <v>273.59999999999997</v>
      </c>
      <c r="W80" s="86">
        <f t="shared" si="18"/>
        <v>729.59999999999991</v>
      </c>
    </row>
    <row r="81" spans="1:23" s="25" customFormat="1" ht="16.5" x14ac:dyDescent="0.25">
      <c r="A81" s="64" t="s">
        <v>7131</v>
      </c>
      <c r="B81" s="65" t="s">
        <v>7136</v>
      </c>
      <c r="C81" s="2" t="s">
        <v>2735</v>
      </c>
      <c r="D81" s="1" t="s">
        <v>2734</v>
      </c>
      <c r="E81" s="3">
        <v>1</v>
      </c>
      <c r="F81" s="3">
        <v>1</v>
      </c>
      <c r="G81" s="4">
        <v>18600</v>
      </c>
      <c r="H81" s="4">
        <f>+G81*E81</f>
        <v>18600</v>
      </c>
      <c r="I81" s="5">
        <v>0.2</v>
      </c>
      <c r="J81" s="4">
        <f t="shared" si="21"/>
        <v>3720</v>
      </c>
      <c r="K81" s="4">
        <f t="shared" si="22"/>
        <v>14880</v>
      </c>
      <c r="L81" s="6">
        <v>0.85</v>
      </c>
      <c r="M81" s="4">
        <f t="shared" si="11"/>
        <v>12648</v>
      </c>
      <c r="N81" s="4">
        <f t="shared" si="12"/>
        <v>27528</v>
      </c>
      <c r="O81" s="6">
        <v>0.75</v>
      </c>
      <c r="P81" s="85">
        <f t="shared" si="19"/>
        <v>11160</v>
      </c>
      <c r="Q81" s="86">
        <f t="shared" si="20"/>
        <v>26040</v>
      </c>
      <c r="R81" s="6">
        <v>0.95</v>
      </c>
      <c r="S81" s="85">
        <f t="shared" si="15"/>
        <v>14136</v>
      </c>
      <c r="T81" s="86">
        <f t="shared" si="16"/>
        <v>29016</v>
      </c>
      <c r="U81" s="6">
        <v>0.6</v>
      </c>
      <c r="V81" s="85">
        <f t="shared" si="17"/>
        <v>8928</v>
      </c>
      <c r="W81" s="86">
        <f t="shared" si="18"/>
        <v>23808</v>
      </c>
    </row>
    <row r="82" spans="1:23" s="25" customFormat="1" ht="16.5" x14ac:dyDescent="0.25">
      <c r="A82" s="64" t="s">
        <v>7131</v>
      </c>
      <c r="B82" s="65" t="s">
        <v>7136</v>
      </c>
      <c r="C82" s="2" t="s">
        <v>2783</v>
      </c>
      <c r="D82" s="1" t="s">
        <v>2782</v>
      </c>
      <c r="E82" s="3">
        <v>1</v>
      </c>
      <c r="F82" s="3">
        <v>1</v>
      </c>
      <c r="G82" s="4">
        <v>2191</v>
      </c>
      <c r="H82" s="4">
        <f>+G82*E82</f>
        <v>2191</v>
      </c>
      <c r="I82" s="5">
        <v>0.05</v>
      </c>
      <c r="J82" s="4">
        <f t="shared" si="21"/>
        <v>109.55000000000001</v>
      </c>
      <c r="K82" s="4">
        <f t="shared" si="22"/>
        <v>2081.4499999999998</v>
      </c>
      <c r="L82" s="6">
        <v>0.85</v>
      </c>
      <c r="M82" s="4">
        <f t="shared" si="11"/>
        <v>1769.2324999999998</v>
      </c>
      <c r="N82" s="4">
        <f t="shared" si="12"/>
        <v>3850.6824999999999</v>
      </c>
      <c r="O82" s="6">
        <v>0.75</v>
      </c>
      <c r="P82" s="85">
        <f t="shared" si="19"/>
        <v>1561.0874999999999</v>
      </c>
      <c r="Q82" s="86">
        <f t="shared" si="20"/>
        <v>3642.5374999999995</v>
      </c>
      <c r="R82" s="6">
        <v>0.95</v>
      </c>
      <c r="S82" s="85">
        <f t="shared" si="15"/>
        <v>1977.3774999999998</v>
      </c>
      <c r="T82" s="86">
        <f t="shared" si="16"/>
        <v>4058.8274999999994</v>
      </c>
      <c r="U82" s="6">
        <v>0.6</v>
      </c>
      <c r="V82" s="85">
        <f t="shared" si="17"/>
        <v>1248.8699999999999</v>
      </c>
      <c r="W82" s="86">
        <f t="shared" si="18"/>
        <v>3330.3199999999997</v>
      </c>
    </row>
    <row r="83" spans="1:23" s="25" customFormat="1" ht="16.5" x14ac:dyDescent="0.25">
      <c r="A83" s="64" t="s">
        <v>7131</v>
      </c>
      <c r="B83" s="65" t="s">
        <v>7136</v>
      </c>
      <c r="C83" s="3">
        <v>102200</v>
      </c>
      <c r="D83" s="1" t="s">
        <v>2771</v>
      </c>
      <c r="E83" s="3">
        <v>17</v>
      </c>
      <c r="F83" s="3">
        <v>1</v>
      </c>
      <c r="G83" s="7">
        <v>281</v>
      </c>
      <c r="H83" s="4">
        <f>+G83*E83</f>
        <v>4777</v>
      </c>
      <c r="I83" s="5">
        <v>0.05</v>
      </c>
      <c r="J83" s="4">
        <f t="shared" si="21"/>
        <v>14.05</v>
      </c>
      <c r="K83" s="4">
        <f t="shared" si="22"/>
        <v>266.95</v>
      </c>
      <c r="L83" s="6">
        <v>0.85</v>
      </c>
      <c r="M83" s="4">
        <f t="shared" ref="M83:M146" si="23">+K83*L83</f>
        <v>226.90749999999997</v>
      </c>
      <c r="N83" s="4">
        <f t="shared" ref="N83:N146" si="24">+K83+M83</f>
        <v>493.85749999999996</v>
      </c>
      <c r="O83" s="6">
        <v>0.75</v>
      </c>
      <c r="P83" s="85">
        <f t="shared" si="19"/>
        <v>200.21249999999998</v>
      </c>
      <c r="Q83" s="86">
        <f t="shared" si="20"/>
        <v>467.16249999999997</v>
      </c>
      <c r="R83" s="6">
        <v>0.95</v>
      </c>
      <c r="S83" s="85">
        <f t="shared" si="15"/>
        <v>253.60249999999996</v>
      </c>
      <c r="T83" s="86">
        <f t="shared" si="16"/>
        <v>520.55250000000001</v>
      </c>
      <c r="U83" s="6">
        <v>0.6</v>
      </c>
      <c r="V83" s="85">
        <f t="shared" si="17"/>
        <v>160.16999999999999</v>
      </c>
      <c r="W83" s="86">
        <f t="shared" si="18"/>
        <v>427.12</v>
      </c>
    </row>
    <row r="84" spans="1:23" s="25" customFormat="1" ht="16.5" x14ac:dyDescent="0.25">
      <c r="A84" s="64" t="s">
        <v>7131</v>
      </c>
      <c r="B84" s="65" t="s">
        <v>7136</v>
      </c>
      <c r="C84" s="2" t="s">
        <v>2787</v>
      </c>
      <c r="D84" s="1" t="s">
        <v>2786</v>
      </c>
      <c r="E84" s="3">
        <v>1</v>
      </c>
      <c r="F84" s="3">
        <v>1</v>
      </c>
      <c r="G84" s="7">
        <v>3595</v>
      </c>
      <c r="H84" s="4">
        <f>+G84*E84</f>
        <v>3595</v>
      </c>
      <c r="I84" s="5">
        <v>0</v>
      </c>
      <c r="J84" s="4">
        <f t="shared" si="21"/>
        <v>0</v>
      </c>
      <c r="K84" s="4">
        <f t="shared" si="22"/>
        <v>3595</v>
      </c>
      <c r="L84" s="6">
        <v>0.85</v>
      </c>
      <c r="M84" s="4">
        <f t="shared" si="23"/>
        <v>3055.75</v>
      </c>
      <c r="N84" s="4">
        <f t="shared" si="24"/>
        <v>6650.75</v>
      </c>
      <c r="O84" s="6">
        <v>0.75</v>
      </c>
      <c r="P84" s="85">
        <f t="shared" si="19"/>
        <v>2696.25</v>
      </c>
      <c r="Q84" s="86">
        <f t="shared" si="20"/>
        <v>6291.25</v>
      </c>
      <c r="R84" s="6">
        <v>0.95</v>
      </c>
      <c r="S84" s="85">
        <f t="shared" ref="S84:S147" si="25">+K84*R84</f>
        <v>3415.25</v>
      </c>
      <c r="T84" s="86">
        <f t="shared" ref="T84:T147" si="26">+S84+K84</f>
        <v>7010.25</v>
      </c>
      <c r="U84" s="6">
        <v>0.6</v>
      </c>
      <c r="V84" s="85">
        <f t="shared" ref="V84:V147" si="27">+K84*U84</f>
        <v>2157</v>
      </c>
      <c r="W84" s="86">
        <f t="shared" ref="W84:W147" si="28">+V84+K84</f>
        <v>5752</v>
      </c>
    </row>
    <row r="85" spans="1:23" s="25" customFormat="1" ht="16.5" x14ac:dyDescent="0.25">
      <c r="A85" s="64" t="s">
        <v>7131</v>
      </c>
      <c r="B85" s="65" t="s">
        <v>7136</v>
      </c>
      <c r="C85" s="2" t="s">
        <v>2799</v>
      </c>
      <c r="D85" s="1" t="s">
        <v>2798</v>
      </c>
      <c r="E85" s="3">
        <v>1</v>
      </c>
      <c r="F85" s="3">
        <v>1</v>
      </c>
      <c r="G85" s="7">
        <v>4253</v>
      </c>
      <c r="H85" s="4">
        <f>+G85*E85</f>
        <v>4253</v>
      </c>
      <c r="I85" s="5">
        <v>0.05</v>
      </c>
      <c r="J85" s="4">
        <f t="shared" si="21"/>
        <v>212.65</v>
      </c>
      <c r="K85" s="4">
        <f t="shared" si="22"/>
        <v>4040.35</v>
      </c>
      <c r="L85" s="6">
        <v>0.85</v>
      </c>
      <c r="M85" s="4">
        <f t="shared" si="23"/>
        <v>3434.2974999999997</v>
      </c>
      <c r="N85" s="4">
        <f t="shared" si="24"/>
        <v>7474.6474999999991</v>
      </c>
      <c r="O85" s="6">
        <v>0.75</v>
      </c>
      <c r="P85" s="85">
        <f t="shared" ref="P85:P148" si="29">+K85*O85</f>
        <v>3030.2624999999998</v>
      </c>
      <c r="Q85" s="86">
        <f t="shared" ref="Q85:Q148" si="30">+K85+P85</f>
        <v>7070.6124999999993</v>
      </c>
      <c r="R85" s="6">
        <v>0.95</v>
      </c>
      <c r="S85" s="85">
        <f t="shared" si="25"/>
        <v>3838.3324999999995</v>
      </c>
      <c r="T85" s="86">
        <f t="shared" si="26"/>
        <v>7878.682499999999</v>
      </c>
      <c r="U85" s="6">
        <v>0.6</v>
      </c>
      <c r="V85" s="85">
        <f t="shared" si="27"/>
        <v>2424.21</v>
      </c>
      <c r="W85" s="86">
        <f t="shared" si="28"/>
        <v>6464.5599999999995</v>
      </c>
    </row>
    <row r="86" spans="1:23" s="25" customFormat="1" ht="16.5" x14ac:dyDescent="0.25">
      <c r="A86" s="64" t="s">
        <v>7131</v>
      </c>
      <c r="B86" s="65" t="s">
        <v>7136</v>
      </c>
      <c r="C86" s="2" t="s">
        <v>2820</v>
      </c>
      <c r="D86" s="1" t="s">
        <v>2819</v>
      </c>
      <c r="E86" s="3">
        <v>3</v>
      </c>
      <c r="F86" s="3">
        <v>1</v>
      </c>
      <c r="G86" s="7">
        <v>1348</v>
      </c>
      <c r="H86" s="4">
        <f>+G86*E86</f>
        <v>4044</v>
      </c>
      <c r="I86" s="5">
        <v>0</v>
      </c>
      <c r="J86" s="4">
        <f t="shared" si="21"/>
        <v>0</v>
      </c>
      <c r="K86" s="4">
        <f t="shared" si="22"/>
        <v>1348</v>
      </c>
      <c r="L86" s="6">
        <v>0.85</v>
      </c>
      <c r="M86" s="4">
        <f t="shared" si="23"/>
        <v>1145.8</v>
      </c>
      <c r="N86" s="4">
        <f t="shared" si="24"/>
        <v>2493.8000000000002</v>
      </c>
      <c r="O86" s="6">
        <v>0.75</v>
      </c>
      <c r="P86" s="85">
        <f t="shared" si="29"/>
        <v>1011</v>
      </c>
      <c r="Q86" s="86">
        <f t="shared" si="30"/>
        <v>2359</v>
      </c>
      <c r="R86" s="6">
        <v>0.95</v>
      </c>
      <c r="S86" s="85">
        <f t="shared" si="25"/>
        <v>1280.5999999999999</v>
      </c>
      <c r="T86" s="86">
        <f t="shared" si="26"/>
        <v>2628.6</v>
      </c>
      <c r="U86" s="6">
        <v>0.6</v>
      </c>
      <c r="V86" s="85">
        <f t="shared" si="27"/>
        <v>808.8</v>
      </c>
      <c r="W86" s="86">
        <f t="shared" si="28"/>
        <v>2156.8000000000002</v>
      </c>
    </row>
    <row r="87" spans="1:23" s="25" customFormat="1" ht="16.5" x14ac:dyDescent="0.25">
      <c r="A87" s="64" t="s">
        <v>7131</v>
      </c>
      <c r="B87" s="65" t="s">
        <v>7136</v>
      </c>
      <c r="C87" s="2" t="s">
        <v>2832</v>
      </c>
      <c r="D87" s="1" t="s">
        <v>2831</v>
      </c>
      <c r="E87" s="3">
        <v>3</v>
      </c>
      <c r="F87" s="3">
        <v>1</v>
      </c>
      <c r="G87" s="7">
        <v>1042</v>
      </c>
      <c r="H87" s="4">
        <f>+G87*E87</f>
        <v>3126</v>
      </c>
      <c r="I87" s="5">
        <v>0</v>
      </c>
      <c r="J87" s="4">
        <f t="shared" si="21"/>
        <v>0</v>
      </c>
      <c r="K87" s="4">
        <f t="shared" si="22"/>
        <v>1042</v>
      </c>
      <c r="L87" s="6">
        <v>0.85</v>
      </c>
      <c r="M87" s="4">
        <f t="shared" si="23"/>
        <v>885.69999999999993</v>
      </c>
      <c r="N87" s="4">
        <f t="shared" si="24"/>
        <v>1927.6999999999998</v>
      </c>
      <c r="O87" s="6">
        <v>0.75</v>
      </c>
      <c r="P87" s="85">
        <f t="shared" si="29"/>
        <v>781.5</v>
      </c>
      <c r="Q87" s="86">
        <f t="shared" si="30"/>
        <v>1823.5</v>
      </c>
      <c r="R87" s="6">
        <v>0.95</v>
      </c>
      <c r="S87" s="85">
        <f t="shared" si="25"/>
        <v>989.9</v>
      </c>
      <c r="T87" s="86">
        <f t="shared" si="26"/>
        <v>2031.9</v>
      </c>
      <c r="U87" s="6">
        <v>0.6</v>
      </c>
      <c r="V87" s="85">
        <f t="shared" si="27"/>
        <v>625.19999999999993</v>
      </c>
      <c r="W87" s="86">
        <f t="shared" si="28"/>
        <v>1667.1999999999998</v>
      </c>
    </row>
    <row r="88" spans="1:23" s="25" customFormat="1" ht="16.5" x14ac:dyDescent="0.25">
      <c r="A88" s="64" t="s">
        <v>7131</v>
      </c>
      <c r="B88" s="65" t="s">
        <v>7136</v>
      </c>
      <c r="C88" s="2" t="s">
        <v>3098</v>
      </c>
      <c r="D88" s="1" t="s">
        <v>3097</v>
      </c>
      <c r="E88" s="3">
        <v>2</v>
      </c>
      <c r="F88" s="3">
        <v>1</v>
      </c>
      <c r="G88" s="7">
        <v>1649</v>
      </c>
      <c r="H88" s="4">
        <f>+G88*E88</f>
        <v>3298</v>
      </c>
      <c r="I88" s="5">
        <v>0.05</v>
      </c>
      <c r="J88" s="4">
        <f t="shared" si="21"/>
        <v>82.45</v>
      </c>
      <c r="K88" s="4">
        <f t="shared" si="22"/>
        <v>1566.55</v>
      </c>
      <c r="L88" s="6">
        <v>0.85</v>
      </c>
      <c r="M88" s="4">
        <f t="shared" si="23"/>
        <v>1331.5674999999999</v>
      </c>
      <c r="N88" s="4">
        <f t="shared" si="24"/>
        <v>2898.1174999999998</v>
      </c>
      <c r="O88" s="6">
        <v>0.75</v>
      </c>
      <c r="P88" s="85">
        <f t="shared" si="29"/>
        <v>1174.9124999999999</v>
      </c>
      <c r="Q88" s="86">
        <f t="shared" si="30"/>
        <v>2741.4624999999996</v>
      </c>
      <c r="R88" s="6">
        <v>0.95</v>
      </c>
      <c r="S88" s="85">
        <f t="shared" si="25"/>
        <v>1488.2224999999999</v>
      </c>
      <c r="T88" s="86">
        <f t="shared" si="26"/>
        <v>3054.7725</v>
      </c>
      <c r="U88" s="6">
        <v>0.6</v>
      </c>
      <c r="V88" s="85">
        <f t="shared" si="27"/>
        <v>939.93</v>
      </c>
      <c r="W88" s="86">
        <f t="shared" si="28"/>
        <v>2506.48</v>
      </c>
    </row>
    <row r="89" spans="1:23" s="25" customFormat="1" ht="16.5" x14ac:dyDescent="0.25">
      <c r="A89" s="64" t="s">
        <v>7131</v>
      </c>
      <c r="B89" s="65" t="s">
        <v>7136</v>
      </c>
      <c r="C89" s="2" t="s">
        <v>3411</v>
      </c>
      <c r="D89" s="1" t="s">
        <v>3410</v>
      </c>
      <c r="E89" s="3">
        <v>4</v>
      </c>
      <c r="F89" s="3">
        <v>1</v>
      </c>
      <c r="G89" s="7">
        <v>440</v>
      </c>
      <c r="H89" s="4">
        <f>+G89*E89</f>
        <v>1760</v>
      </c>
      <c r="I89" s="5">
        <v>0.05</v>
      </c>
      <c r="J89" s="4">
        <f t="shared" si="21"/>
        <v>22</v>
      </c>
      <c r="K89" s="4">
        <f t="shared" si="22"/>
        <v>418</v>
      </c>
      <c r="L89" s="6">
        <v>0.85</v>
      </c>
      <c r="M89" s="4">
        <f t="shared" si="23"/>
        <v>355.3</v>
      </c>
      <c r="N89" s="4">
        <f t="shared" si="24"/>
        <v>773.3</v>
      </c>
      <c r="O89" s="6">
        <v>0.75</v>
      </c>
      <c r="P89" s="85">
        <f t="shared" si="29"/>
        <v>313.5</v>
      </c>
      <c r="Q89" s="86">
        <f t="shared" si="30"/>
        <v>731.5</v>
      </c>
      <c r="R89" s="6">
        <v>0.95</v>
      </c>
      <c r="S89" s="85">
        <f t="shared" si="25"/>
        <v>397.09999999999997</v>
      </c>
      <c r="T89" s="86">
        <f t="shared" si="26"/>
        <v>815.09999999999991</v>
      </c>
      <c r="U89" s="6">
        <v>0.6</v>
      </c>
      <c r="V89" s="85">
        <f t="shared" si="27"/>
        <v>250.79999999999998</v>
      </c>
      <c r="W89" s="86">
        <f t="shared" si="28"/>
        <v>668.8</v>
      </c>
    </row>
    <row r="90" spans="1:23" s="25" customFormat="1" ht="16.5" x14ac:dyDescent="0.25">
      <c r="A90" s="64" t="s">
        <v>7131</v>
      </c>
      <c r="B90" s="65" t="s">
        <v>7136</v>
      </c>
      <c r="C90" s="2" t="s">
        <v>3383</v>
      </c>
      <c r="D90" s="1" t="s">
        <v>3382</v>
      </c>
      <c r="E90" s="3">
        <v>2</v>
      </c>
      <c r="F90" s="3">
        <v>1</v>
      </c>
      <c r="G90" s="7">
        <v>2230</v>
      </c>
      <c r="H90" s="4">
        <f>+G90*E90</f>
        <v>4460</v>
      </c>
      <c r="I90" s="5">
        <v>0</v>
      </c>
      <c r="J90" s="4">
        <f t="shared" si="21"/>
        <v>0</v>
      </c>
      <c r="K90" s="4">
        <f t="shared" si="22"/>
        <v>2230</v>
      </c>
      <c r="L90" s="6">
        <v>0.85</v>
      </c>
      <c r="M90" s="4">
        <f t="shared" si="23"/>
        <v>1895.5</v>
      </c>
      <c r="N90" s="4">
        <f t="shared" si="24"/>
        <v>4125.5</v>
      </c>
      <c r="O90" s="6">
        <v>0.75</v>
      </c>
      <c r="P90" s="85">
        <f t="shared" si="29"/>
        <v>1672.5</v>
      </c>
      <c r="Q90" s="86">
        <f t="shared" si="30"/>
        <v>3902.5</v>
      </c>
      <c r="R90" s="6">
        <v>0.95</v>
      </c>
      <c r="S90" s="85">
        <f t="shared" si="25"/>
        <v>2118.5</v>
      </c>
      <c r="T90" s="86">
        <f t="shared" si="26"/>
        <v>4348.5</v>
      </c>
      <c r="U90" s="6">
        <v>0.6</v>
      </c>
      <c r="V90" s="85">
        <f t="shared" si="27"/>
        <v>1338</v>
      </c>
      <c r="W90" s="86">
        <f t="shared" si="28"/>
        <v>3568</v>
      </c>
    </row>
    <row r="91" spans="1:23" s="25" customFormat="1" ht="16.5" x14ac:dyDescent="0.25">
      <c r="A91" s="64" t="s">
        <v>7131</v>
      </c>
      <c r="B91" s="65" t="s">
        <v>7136</v>
      </c>
      <c r="C91" s="2" t="s">
        <v>3429</v>
      </c>
      <c r="D91" s="1" t="s">
        <v>3428</v>
      </c>
      <c r="E91" s="3">
        <v>1</v>
      </c>
      <c r="F91" s="3">
        <v>1</v>
      </c>
      <c r="G91" s="7">
        <v>4353</v>
      </c>
      <c r="H91" s="4">
        <f>+G91*E91</f>
        <v>4353</v>
      </c>
      <c r="I91" s="5">
        <v>0.05</v>
      </c>
      <c r="J91" s="4">
        <f t="shared" si="21"/>
        <v>217.65</v>
      </c>
      <c r="K91" s="4">
        <f t="shared" si="22"/>
        <v>4135.3500000000004</v>
      </c>
      <c r="L91" s="6">
        <v>0.85</v>
      </c>
      <c r="M91" s="4">
        <f t="shared" si="23"/>
        <v>3515.0475000000001</v>
      </c>
      <c r="N91" s="4">
        <f t="shared" si="24"/>
        <v>7650.3975000000009</v>
      </c>
      <c r="O91" s="6">
        <v>0.75</v>
      </c>
      <c r="P91" s="85">
        <f t="shared" si="29"/>
        <v>3101.5125000000003</v>
      </c>
      <c r="Q91" s="86">
        <f t="shared" si="30"/>
        <v>7236.8625000000011</v>
      </c>
      <c r="R91" s="6">
        <v>0.95</v>
      </c>
      <c r="S91" s="85">
        <f t="shared" si="25"/>
        <v>3928.5825</v>
      </c>
      <c r="T91" s="86">
        <f t="shared" si="26"/>
        <v>8063.9325000000008</v>
      </c>
      <c r="U91" s="6">
        <v>0.6</v>
      </c>
      <c r="V91" s="85">
        <f t="shared" si="27"/>
        <v>2481.21</v>
      </c>
      <c r="W91" s="86">
        <f t="shared" si="28"/>
        <v>6616.56</v>
      </c>
    </row>
    <row r="92" spans="1:23" s="25" customFormat="1" ht="16.5" x14ac:dyDescent="0.25">
      <c r="A92" s="64" t="s">
        <v>7131</v>
      </c>
      <c r="B92" s="65" t="s">
        <v>7136</v>
      </c>
      <c r="C92" s="2" t="s">
        <v>3440</v>
      </c>
      <c r="D92" s="10" t="s">
        <v>3439</v>
      </c>
      <c r="E92" s="3">
        <v>2</v>
      </c>
      <c r="F92" s="3">
        <v>1</v>
      </c>
      <c r="G92" s="4">
        <v>3170.98</v>
      </c>
      <c r="H92" s="4">
        <f>+G92*E92</f>
        <v>6341.96</v>
      </c>
      <c r="I92" s="5">
        <v>0</v>
      </c>
      <c r="J92" s="4">
        <f t="shared" si="21"/>
        <v>0</v>
      </c>
      <c r="K92" s="4">
        <f t="shared" si="22"/>
        <v>3170.98</v>
      </c>
      <c r="L92" s="6">
        <v>0.85</v>
      </c>
      <c r="M92" s="4">
        <f t="shared" si="23"/>
        <v>2695.3330000000001</v>
      </c>
      <c r="N92" s="4">
        <f t="shared" si="24"/>
        <v>5866.3130000000001</v>
      </c>
      <c r="O92" s="6">
        <v>0.75</v>
      </c>
      <c r="P92" s="85">
        <f t="shared" si="29"/>
        <v>2378.2350000000001</v>
      </c>
      <c r="Q92" s="86">
        <f t="shared" si="30"/>
        <v>5549.2150000000001</v>
      </c>
      <c r="R92" s="6">
        <v>0.95</v>
      </c>
      <c r="S92" s="85">
        <f t="shared" si="25"/>
        <v>3012.431</v>
      </c>
      <c r="T92" s="86">
        <f t="shared" si="26"/>
        <v>6183.4110000000001</v>
      </c>
      <c r="U92" s="6">
        <v>0.6</v>
      </c>
      <c r="V92" s="85">
        <f t="shared" si="27"/>
        <v>1902.588</v>
      </c>
      <c r="W92" s="86">
        <f t="shared" si="28"/>
        <v>5073.5680000000002</v>
      </c>
    </row>
    <row r="93" spans="1:23" s="25" customFormat="1" ht="16.5" x14ac:dyDescent="0.25">
      <c r="A93" s="64" t="s">
        <v>7131</v>
      </c>
      <c r="B93" s="65" t="s">
        <v>7136</v>
      </c>
      <c r="C93" s="2" t="s">
        <v>3597</v>
      </c>
      <c r="D93" s="10" t="s">
        <v>3598</v>
      </c>
      <c r="E93" s="3">
        <v>3</v>
      </c>
      <c r="F93" s="3">
        <v>1</v>
      </c>
      <c r="G93" s="7">
        <v>2671</v>
      </c>
      <c r="H93" s="4">
        <f>+G93*E93</f>
        <v>8013</v>
      </c>
      <c r="I93" s="5">
        <v>0.05</v>
      </c>
      <c r="J93" s="4">
        <f t="shared" si="21"/>
        <v>133.55000000000001</v>
      </c>
      <c r="K93" s="4">
        <f t="shared" si="22"/>
        <v>2537.4499999999998</v>
      </c>
      <c r="L93" s="6">
        <v>0.85</v>
      </c>
      <c r="M93" s="4">
        <f t="shared" si="23"/>
        <v>2156.8325</v>
      </c>
      <c r="N93" s="4">
        <f t="shared" si="24"/>
        <v>4694.2824999999993</v>
      </c>
      <c r="O93" s="6">
        <v>0.75</v>
      </c>
      <c r="P93" s="85">
        <f t="shared" si="29"/>
        <v>1903.0874999999999</v>
      </c>
      <c r="Q93" s="86">
        <f t="shared" si="30"/>
        <v>4440.5374999999995</v>
      </c>
      <c r="R93" s="6">
        <v>0.95</v>
      </c>
      <c r="S93" s="85">
        <f t="shared" si="25"/>
        <v>2410.5774999999999</v>
      </c>
      <c r="T93" s="86">
        <f t="shared" si="26"/>
        <v>4948.0275000000001</v>
      </c>
      <c r="U93" s="6">
        <v>0.6</v>
      </c>
      <c r="V93" s="85">
        <f t="shared" si="27"/>
        <v>1522.4699999999998</v>
      </c>
      <c r="W93" s="86">
        <f t="shared" si="28"/>
        <v>4059.9199999999996</v>
      </c>
    </row>
    <row r="94" spans="1:23" s="25" customFormat="1" ht="16.5" x14ac:dyDescent="0.25">
      <c r="A94" s="64" t="s">
        <v>7131</v>
      </c>
      <c r="B94" s="65" t="s">
        <v>7136</v>
      </c>
      <c r="C94" s="2" t="s">
        <v>3596</v>
      </c>
      <c r="D94" s="10" t="s">
        <v>3595</v>
      </c>
      <c r="E94" s="3">
        <v>1</v>
      </c>
      <c r="F94" s="3">
        <v>1</v>
      </c>
      <c r="G94" s="4">
        <v>2978.4</v>
      </c>
      <c r="H94" s="4">
        <f>+G94*E94</f>
        <v>2978.4</v>
      </c>
      <c r="I94" s="5">
        <v>0</v>
      </c>
      <c r="J94" s="4">
        <f t="shared" si="21"/>
        <v>0</v>
      </c>
      <c r="K94" s="4">
        <f t="shared" si="22"/>
        <v>2978.4</v>
      </c>
      <c r="L94" s="6">
        <v>0.85</v>
      </c>
      <c r="M94" s="4">
        <f t="shared" si="23"/>
        <v>2531.64</v>
      </c>
      <c r="N94" s="4">
        <f t="shared" si="24"/>
        <v>5510.04</v>
      </c>
      <c r="O94" s="6">
        <v>0.75</v>
      </c>
      <c r="P94" s="85">
        <f t="shared" si="29"/>
        <v>2233.8000000000002</v>
      </c>
      <c r="Q94" s="86">
        <f t="shared" si="30"/>
        <v>5212.2000000000007</v>
      </c>
      <c r="R94" s="6">
        <v>0.95</v>
      </c>
      <c r="S94" s="85">
        <f t="shared" si="25"/>
        <v>2829.48</v>
      </c>
      <c r="T94" s="86">
        <f t="shared" si="26"/>
        <v>5807.88</v>
      </c>
      <c r="U94" s="6">
        <v>0.6</v>
      </c>
      <c r="V94" s="85">
        <f t="shared" si="27"/>
        <v>1787.04</v>
      </c>
      <c r="W94" s="86">
        <f t="shared" si="28"/>
        <v>4765.4400000000005</v>
      </c>
    </row>
    <row r="95" spans="1:23" s="25" customFormat="1" ht="16.5" x14ac:dyDescent="0.25">
      <c r="A95" s="64" t="s">
        <v>7131</v>
      </c>
      <c r="B95" s="65" t="s">
        <v>7136</v>
      </c>
      <c r="C95" s="2" t="s">
        <v>3600</v>
      </c>
      <c r="D95" s="10" t="s">
        <v>3599</v>
      </c>
      <c r="E95" s="3">
        <v>1</v>
      </c>
      <c r="F95" s="3">
        <v>1</v>
      </c>
      <c r="G95" s="7">
        <v>2170</v>
      </c>
      <c r="H95" s="4">
        <f>+G95*E95</f>
        <v>2170</v>
      </c>
      <c r="I95" s="5">
        <v>0.05</v>
      </c>
      <c r="J95" s="4">
        <f t="shared" si="21"/>
        <v>108.5</v>
      </c>
      <c r="K95" s="4">
        <f t="shared" si="22"/>
        <v>2061.5</v>
      </c>
      <c r="L95" s="6">
        <v>0.85</v>
      </c>
      <c r="M95" s="4">
        <f t="shared" si="23"/>
        <v>1752.2749999999999</v>
      </c>
      <c r="N95" s="4">
        <f t="shared" si="24"/>
        <v>3813.7749999999996</v>
      </c>
      <c r="O95" s="6">
        <v>0.75</v>
      </c>
      <c r="P95" s="85">
        <f t="shared" si="29"/>
        <v>1546.125</v>
      </c>
      <c r="Q95" s="86">
        <f t="shared" si="30"/>
        <v>3607.625</v>
      </c>
      <c r="R95" s="6">
        <v>0.95</v>
      </c>
      <c r="S95" s="85">
        <f t="shared" si="25"/>
        <v>1958.425</v>
      </c>
      <c r="T95" s="86">
        <f t="shared" si="26"/>
        <v>4019.9250000000002</v>
      </c>
      <c r="U95" s="6">
        <v>0.6</v>
      </c>
      <c r="V95" s="85">
        <f t="shared" si="27"/>
        <v>1236.8999999999999</v>
      </c>
      <c r="W95" s="86">
        <f t="shared" si="28"/>
        <v>3298.3999999999996</v>
      </c>
    </row>
    <row r="96" spans="1:23" s="25" customFormat="1" ht="16.5" x14ac:dyDescent="0.25">
      <c r="A96" s="64" t="s">
        <v>7131</v>
      </c>
      <c r="B96" s="65" t="s">
        <v>7136</v>
      </c>
      <c r="C96" s="2" t="s">
        <v>3602</v>
      </c>
      <c r="D96" s="1" t="s">
        <v>3601</v>
      </c>
      <c r="E96" s="3">
        <v>2</v>
      </c>
      <c r="F96" s="3">
        <v>1</v>
      </c>
      <c r="G96" s="7">
        <v>4602</v>
      </c>
      <c r="H96" s="4">
        <f>+G96*E96</f>
        <v>9204</v>
      </c>
      <c r="I96" s="5">
        <v>0.05</v>
      </c>
      <c r="J96" s="4">
        <f t="shared" si="21"/>
        <v>230.10000000000002</v>
      </c>
      <c r="K96" s="4">
        <f t="shared" si="22"/>
        <v>4371.8999999999996</v>
      </c>
      <c r="L96" s="6">
        <v>0.85</v>
      </c>
      <c r="M96" s="4">
        <f t="shared" si="23"/>
        <v>3716.1149999999998</v>
      </c>
      <c r="N96" s="4">
        <f t="shared" si="24"/>
        <v>8088.0149999999994</v>
      </c>
      <c r="O96" s="6">
        <v>0.75</v>
      </c>
      <c r="P96" s="85">
        <f t="shared" si="29"/>
        <v>3278.9249999999997</v>
      </c>
      <c r="Q96" s="86">
        <f t="shared" si="30"/>
        <v>7650.8249999999989</v>
      </c>
      <c r="R96" s="6">
        <v>0.95</v>
      </c>
      <c r="S96" s="85">
        <f t="shared" si="25"/>
        <v>4153.3049999999994</v>
      </c>
      <c r="T96" s="86">
        <f t="shared" si="26"/>
        <v>8525.2049999999981</v>
      </c>
      <c r="U96" s="6">
        <v>0.6</v>
      </c>
      <c r="V96" s="85">
        <f t="shared" si="27"/>
        <v>2623.14</v>
      </c>
      <c r="W96" s="86">
        <f t="shared" si="28"/>
        <v>6995.0399999999991</v>
      </c>
    </row>
    <row r="97" spans="1:23" s="25" customFormat="1" ht="16.5" x14ac:dyDescent="0.25">
      <c r="A97" s="64" t="s">
        <v>7131</v>
      </c>
      <c r="B97" s="65" t="s">
        <v>7136</v>
      </c>
      <c r="C97" s="2" t="s">
        <v>3608</v>
      </c>
      <c r="D97" s="1" t="s">
        <v>3607</v>
      </c>
      <c r="E97" s="3">
        <v>2</v>
      </c>
      <c r="F97" s="3">
        <v>1</v>
      </c>
      <c r="G97" s="7">
        <v>660</v>
      </c>
      <c r="H97" s="4">
        <f>+G97*E97</f>
        <v>1320</v>
      </c>
      <c r="I97" s="5">
        <v>0.05</v>
      </c>
      <c r="J97" s="4">
        <f t="shared" si="21"/>
        <v>33</v>
      </c>
      <c r="K97" s="4">
        <f t="shared" si="22"/>
        <v>627</v>
      </c>
      <c r="L97" s="6">
        <v>0.85</v>
      </c>
      <c r="M97" s="4">
        <f t="shared" si="23"/>
        <v>532.94999999999993</v>
      </c>
      <c r="N97" s="4">
        <f t="shared" si="24"/>
        <v>1159.9499999999998</v>
      </c>
      <c r="O97" s="6">
        <v>0.75</v>
      </c>
      <c r="P97" s="85">
        <f t="shared" si="29"/>
        <v>470.25</v>
      </c>
      <c r="Q97" s="86">
        <f t="shared" si="30"/>
        <v>1097.25</v>
      </c>
      <c r="R97" s="6">
        <v>0.95</v>
      </c>
      <c r="S97" s="85">
        <f t="shared" si="25"/>
        <v>595.65</v>
      </c>
      <c r="T97" s="86">
        <f t="shared" si="26"/>
        <v>1222.6500000000001</v>
      </c>
      <c r="U97" s="6">
        <v>0.6</v>
      </c>
      <c r="V97" s="85">
        <f t="shared" si="27"/>
        <v>376.2</v>
      </c>
      <c r="W97" s="86">
        <f t="shared" si="28"/>
        <v>1003.2</v>
      </c>
    </row>
    <row r="98" spans="1:23" s="25" customFormat="1" ht="16.5" x14ac:dyDescent="0.25">
      <c r="A98" s="64" t="s">
        <v>7131</v>
      </c>
      <c r="B98" s="65" t="s">
        <v>7136</v>
      </c>
      <c r="C98" s="2" t="s">
        <v>3614</v>
      </c>
      <c r="D98" s="10" t="s">
        <v>3613</v>
      </c>
      <c r="E98" s="3">
        <v>1</v>
      </c>
      <c r="F98" s="3">
        <v>1</v>
      </c>
      <c r="G98" s="4">
        <v>399.36</v>
      </c>
      <c r="H98" s="4">
        <f>+G98*E98</f>
        <v>399.36</v>
      </c>
      <c r="I98" s="5">
        <v>0.05</v>
      </c>
      <c r="J98" s="4">
        <f t="shared" si="21"/>
        <v>19.968000000000004</v>
      </c>
      <c r="K98" s="4">
        <f t="shared" si="22"/>
        <v>379.392</v>
      </c>
      <c r="L98" s="6">
        <v>0.85</v>
      </c>
      <c r="M98" s="4">
        <f t="shared" si="23"/>
        <v>322.48320000000001</v>
      </c>
      <c r="N98" s="4">
        <f t="shared" si="24"/>
        <v>701.87519999999995</v>
      </c>
      <c r="O98" s="6">
        <v>0.75</v>
      </c>
      <c r="P98" s="85">
        <f t="shared" si="29"/>
        <v>284.54399999999998</v>
      </c>
      <c r="Q98" s="86">
        <f t="shared" si="30"/>
        <v>663.93599999999992</v>
      </c>
      <c r="R98" s="6">
        <v>0.95</v>
      </c>
      <c r="S98" s="85">
        <f t="shared" si="25"/>
        <v>360.42239999999998</v>
      </c>
      <c r="T98" s="86">
        <f t="shared" si="26"/>
        <v>739.81439999999998</v>
      </c>
      <c r="U98" s="6">
        <v>0.6</v>
      </c>
      <c r="V98" s="85">
        <f t="shared" si="27"/>
        <v>227.6352</v>
      </c>
      <c r="W98" s="86">
        <f t="shared" si="28"/>
        <v>607.02719999999999</v>
      </c>
    </row>
    <row r="99" spans="1:23" s="25" customFormat="1" ht="16.5" x14ac:dyDescent="0.25">
      <c r="A99" s="64" t="s">
        <v>7131</v>
      </c>
      <c r="B99" s="65" t="s">
        <v>7136</v>
      </c>
      <c r="C99" s="2" t="s">
        <v>3624</v>
      </c>
      <c r="D99" s="10" t="s">
        <v>3623</v>
      </c>
      <c r="E99" s="3">
        <v>1</v>
      </c>
      <c r="F99" s="3">
        <v>1</v>
      </c>
      <c r="G99" s="7">
        <v>2443</v>
      </c>
      <c r="H99" s="4">
        <f>+G99*E99</f>
        <v>2443</v>
      </c>
      <c r="I99" s="5">
        <v>0.05</v>
      </c>
      <c r="J99" s="4">
        <f t="shared" si="21"/>
        <v>122.15</v>
      </c>
      <c r="K99" s="4">
        <f t="shared" si="22"/>
        <v>2320.85</v>
      </c>
      <c r="L99" s="6">
        <v>0.85</v>
      </c>
      <c r="M99" s="4">
        <f t="shared" si="23"/>
        <v>1972.7224999999999</v>
      </c>
      <c r="N99" s="4">
        <f t="shared" si="24"/>
        <v>4293.5725000000002</v>
      </c>
      <c r="O99" s="6">
        <v>0.75</v>
      </c>
      <c r="P99" s="85">
        <f t="shared" si="29"/>
        <v>1740.6374999999998</v>
      </c>
      <c r="Q99" s="86">
        <f t="shared" si="30"/>
        <v>4061.4874999999997</v>
      </c>
      <c r="R99" s="6">
        <v>0.95</v>
      </c>
      <c r="S99" s="85">
        <f t="shared" si="25"/>
        <v>2204.8074999999999</v>
      </c>
      <c r="T99" s="86">
        <f t="shared" si="26"/>
        <v>4525.6574999999993</v>
      </c>
      <c r="U99" s="6">
        <v>0.6</v>
      </c>
      <c r="V99" s="85">
        <f t="shared" si="27"/>
        <v>1392.51</v>
      </c>
      <c r="W99" s="86">
        <f t="shared" si="28"/>
        <v>3713.3599999999997</v>
      </c>
    </row>
    <row r="100" spans="1:23" s="25" customFormat="1" ht="16.5" x14ac:dyDescent="0.25">
      <c r="A100" s="64" t="s">
        <v>7131</v>
      </c>
      <c r="B100" s="65" t="s">
        <v>7136</v>
      </c>
      <c r="C100" s="2" t="s">
        <v>3626</v>
      </c>
      <c r="D100" s="1" t="s">
        <v>3625</v>
      </c>
      <c r="E100" s="3">
        <v>1</v>
      </c>
      <c r="F100" s="3">
        <v>1</v>
      </c>
      <c r="G100" s="7">
        <v>1868</v>
      </c>
      <c r="H100" s="4">
        <f>+G100*E100</f>
        <v>1868</v>
      </c>
      <c r="I100" s="5">
        <v>0.05</v>
      </c>
      <c r="J100" s="4">
        <f t="shared" si="21"/>
        <v>93.4</v>
      </c>
      <c r="K100" s="4">
        <f t="shared" si="22"/>
        <v>1774.6</v>
      </c>
      <c r="L100" s="6">
        <v>0.85</v>
      </c>
      <c r="M100" s="4">
        <f t="shared" si="23"/>
        <v>1508.4099999999999</v>
      </c>
      <c r="N100" s="4">
        <f t="shared" si="24"/>
        <v>3283.0099999999998</v>
      </c>
      <c r="O100" s="6">
        <v>0.75</v>
      </c>
      <c r="P100" s="85">
        <f t="shared" si="29"/>
        <v>1330.9499999999998</v>
      </c>
      <c r="Q100" s="86">
        <f t="shared" si="30"/>
        <v>3105.5499999999997</v>
      </c>
      <c r="R100" s="6">
        <v>0.95</v>
      </c>
      <c r="S100" s="85">
        <f t="shared" si="25"/>
        <v>1685.87</v>
      </c>
      <c r="T100" s="86">
        <f t="shared" si="26"/>
        <v>3460.47</v>
      </c>
      <c r="U100" s="6">
        <v>0.6</v>
      </c>
      <c r="V100" s="85">
        <f t="shared" si="27"/>
        <v>1064.76</v>
      </c>
      <c r="W100" s="86">
        <f t="shared" si="28"/>
        <v>2839.3599999999997</v>
      </c>
    </row>
    <row r="101" spans="1:23" s="25" customFormat="1" ht="16.5" x14ac:dyDescent="0.25">
      <c r="A101" s="64" t="s">
        <v>7131</v>
      </c>
      <c r="B101" s="65" t="s">
        <v>7136</v>
      </c>
      <c r="C101" s="2" t="s">
        <v>3653</v>
      </c>
      <c r="D101" s="1" t="s">
        <v>3652</v>
      </c>
      <c r="E101" s="3">
        <v>2</v>
      </c>
      <c r="F101" s="3">
        <v>1</v>
      </c>
      <c r="G101" s="7">
        <v>1590.45</v>
      </c>
      <c r="H101" s="4">
        <f>+G101*E101</f>
        <v>3180.9</v>
      </c>
      <c r="I101" s="5">
        <v>0.1</v>
      </c>
      <c r="J101" s="4">
        <f t="shared" si="21"/>
        <v>159.04500000000002</v>
      </c>
      <c r="K101" s="4">
        <f t="shared" si="22"/>
        <v>1431.405</v>
      </c>
      <c r="L101" s="6">
        <v>0.85</v>
      </c>
      <c r="M101" s="4">
        <f t="shared" si="23"/>
        <v>1216.69425</v>
      </c>
      <c r="N101" s="4">
        <f t="shared" si="24"/>
        <v>2648.0992500000002</v>
      </c>
      <c r="O101" s="6">
        <v>0.75</v>
      </c>
      <c r="P101" s="85">
        <f t="shared" si="29"/>
        <v>1073.55375</v>
      </c>
      <c r="Q101" s="86">
        <f t="shared" si="30"/>
        <v>2504.9587499999998</v>
      </c>
      <c r="R101" s="6">
        <v>0.95</v>
      </c>
      <c r="S101" s="85">
        <f t="shared" si="25"/>
        <v>1359.83475</v>
      </c>
      <c r="T101" s="86">
        <f t="shared" si="26"/>
        <v>2791.2397499999997</v>
      </c>
      <c r="U101" s="6">
        <v>0.6</v>
      </c>
      <c r="V101" s="85">
        <f t="shared" si="27"/>
        <v>858.84299999999996</v>
      </c>
      <c r="W101" s="86">
        <f t="shared" si="28"/>
        <v>2290.248</v>
      </c>
    </row>
    <row r="102" spans="1:23" s="25" customFormat="1" ht="16.5" x14ac:dyDescent="0.25">
      <c r="A102" s="64" t="s">
        <v>7131</v>
      </c>
      <c r="B102" s="65" t="s">
        <v>7136</v>
      </c>
      <c r="C102" s="2" t="s">
        <v>3657</v>
      </c>
      <c r="D102" s="1" t="s">
        <v>3656</v>
      </c>
      <c r="E102" s="3">
        <v>1</v>
      </c>
      <c r="F102" s="3">
        <v>1</v>
      </c>
      <c r="G102" s="7">
        <v>2576</v>
      </c>
      <c r="H102" s="4">
        <f>+G102*E102</f>
        <v>2576</v>
      </c>
      <c r="I102" s="5">
        <v>0.05</v>
      </c>
      <c r="J102" s="4">
        <f t="shared" si="21"/>
        <v>128.80000000000001</v>
      </c>
      <c r="K102" s="4">
        <f t="shared" si="22"/>
        <v>2447.1999999999998</v>
      </c>
      <c r="L102" s="6">
        <v>0.85</v>
      </c>
      <c r="M102" s="4">
        <f t="shared" si="23"/>
        <v>2080.12</v>
      </c>
      <c r="N102" s="4">
        <f t="shared" si="24"/>
        <v>4527.32</v>
      </c>
      <c r="O102" s="6">
        <v>0.75</v>
      </c>
      <c r="P102" s="85">
        <f t="shared" si="29"/>
        <v>1835.3999999999999</v>
      </c>
      <c r="Q102" s="86">
        <f t="shared" si="30"/>
        <v>4282.5999999999995</v>
      </c>
      <c r="R102" s="6">
        <v>0.95</v>
      </c>
      <c r="S102" s="85">
        <f t="shared" si="25"/>
        <v>2324.8399999999997</v>
      </c>
      <c r="T102" s="86">
        <f t="shared" si="26"/>
        <v>4772.0399999999991</v>
      </c>
      <c r="U102" s="6">
        <v>0.6</v>
      </c>
      <c r="V102" s="85">
        <f t="shared" si="27"/>
        <v>1468.32</v>
      </c>
      <c r="W102" s="86">
        <f t="shared" si="28"/>
        <v>3915.5199999999995</v>
      </c>
    </row>
    <row r="103" spans="1:23" s="25" customFormat="1" ht="16.5" x14ac:dyDescent="0.25">
      <c r="A103" s="64" t="s">
        <v>7131</v>
      </c>
      <c r="B103" s="65" t="s">
        <v>7136</v>
      </c>
      <c r="C103" s="2" t="s">
        <v>3764</v>
      </c>
      <c r="D103" s="1" t="s">
        <v>3763</v>
      </c>
      <c r="E103" s="3">
        <v>5</v>
      </c>
      <c r="F103" s="3">
        <v>1</v>
      </c>
      <c r="G103" s="7">
        <v>500</v>
      </c>
      <c r="H103" s="4">
        <f>+G103*E103</f>
        <v>2500</v>
      </c>
      <c r="I103" s="5">
        <v>0</v>
      </c>
      <c r="J103" s="4">
        <f t="shared" si="21"/>
        <v>0</v>
      </c>
      <c r="K103" s="4">
        <f t="shared" si="22"/>
        <v>500</v>
      </c>
      <c r="L103" s="6">
        <v>0.85</v>
      </c>
      <c r="M103" s="4">
        <f t="shared" si="23"/>
        <v>425</v>
      </c>
      <c r="N103" s="4">
        <f t="shared" si="24"/>
        <v>925</v>
      </c>
      <c r="O103" s="6">
        <v>0.75</v>
      </c>
      <c r="P103" s="85">
        <f t="shared" si="29"/>
        <v>375</v>
      </c>
      <c r="Q103" s="86">
        <f t="shared" si="30"/>
        <v>875</v>
      </c>
      <c r="R103" s="6">
        <v>0.95</v>
      </c>
      <c r="S103" s="85">
        <f t="shared" si="25"/>
        <v>475</v>
      </c>
      <c r="T103" s="86">
        <f t="shared" si="26"/>
        <v>975</v>
      </c>
      <c r="U103" s="6">
        <v>0.6</v>
      </c>
      <c r="V103" s="85">
        <f t="shared" si="27"/>
        <v>300</v>
      </c>
      <c r="W103" s="86">
        <f t="shared" si="28"/>
        <v>800</v>
      </c>
    </row>
    <row r="104" spans="1:23" s="25" customFormat="1" ht="16.5" x14ac:dyDescent="0.25">
      <c r="A104" s="64" t="s">
        <v>7131</v>
      </c>
      <c r="B104" s="65" t="s">
        <v>7136</v>
      </c>
      <c r="C104" s="3">
        <v>102272</v>
      </c>
      <c r="D104" s="1" t="s">
        <v>3787</v>
      </c>
      <c r="E104" s="3">
        <v>1</v>
      </c>
      <c r="F104" s="3">
        <v>1</v>
      </c>
      <c r="G104" s="4">
        <v>2077</v>
      </c>
      <c r="H104" s="4">
        <f>+G104*E104</f>
        <v>2077</v>
      </c>
      <c r="I104" s="5">
        <v>0.05</v>
      </c>
      <c r="J104" s="4">
        <f t="shared" si="21"/>
        <v>103.85000000000001</v>
      </c>
      <c r="K104" s="4">
        <f t="shared" si="22"/>
        <v>1973.15</v>
      </c>
      <c r="L104" s="6">
        <v>0.85</v>
      </c>
      <c r="M104" s="4">
        <f t="shared" si="23"/>
        <v>1677.1775</v>
      </c>
      <c r="N104" s="4">
        <f t="shared" si="24"/>
        <v>3650.3275000000003</v>
      </c>
      <c r="O104" s="6">
        <v>0.75</v>
      </c>
      <c r="P104" s="85">
        <f t="shared" si="29"/>
        <v>1479.8625000000002</v>
      </c>
      <c r="Q104" s="86">
        <f t="shared" si="30"/>
        <v>3453.0125000000003</v>
      </c>
      <c r="R104" s="6">
        <v>0.95</v>
      </c>
      <c r="S104" s="85">
        <f t="shared" si="25"/>
        <v>1874.4925000000001</v>
      </c>
      <c r="T104" s="86">
        <f t="shared" si="26"/>
        <v>3847.6424999999999</v>
      </c>
      <c r="U104" s="6">
        <v>0.6</v>
      </c>
      <c r="V104" s="85">
        <f t="shared" si="27"/>
        <v>1183.8900000000001</v>
      </c>
      <c r="W104" s="86">
        <f t="shared" si="28"/>
        <v>3157.04</v>
      </c>
    </row>
    <row r="105" spans="1:23" s="25" customFormat="1" ht="16.5" x14ac:dyDescent="0.25">
      <c r="A105" s="64" t="s">
        <v>7131</v>
      </c>
      <c r="B105" s="65" t="s">
        <v>7136</v>
      </c>
      <c r="C105" s="2" t="s">
        <v>3782</v>
      </c>
      <c r="D105" s="1" t="s">
        <v>3781</v>
      </c>
      <c r="E105" s="3">
        <v>2</v>
      </c>
      <c r="F105" s="3">
        <v>1</v>
      </c>
      <c r="G105" s="7">
        <v>2320</v>
      </c>
      <c r="H105" s="4">
        <f>+G105*E105</f>
        <v>4640</v>
      </c>
      <c r="I105" s="5">
        <v>0.05</v>
      </c>
      <c r="J105" s="4">
        <f t="shared" si="21"/>
        <v>116</v>
      </c>
      <c r="K105" s="4">
        <f t="shared" si="22"/>
        <v>2204</v>
      </c>
      <c r="L105" s="6">
        <v>0.85</v>
      </c>
      <c r="M105" s="4">
        <f t="shared" si="23"/>
        <v>1873.3999999999999</v>
      </c>
      <c r="N105" s="4">
        <f t="shared" si="24"/>
        <v>4077.3999999999996</v>
      </c>
      <c r="O105" s="6">
        <v>0.75</v>
      </c>
      <c r="P105" s="85">
        <f t="shared" si="29"/>
        <v>1653</v>
      </c>
      <c r="Q105" s="86">
        <f t="shared" si="30"/>
        <v>3857</v>
      </c>
      <c r="R105" s="6">
        <v>0.95</v>
      </c>
      <c r="S105" s="85">
        <f t="shared" si="25"/>
        <v>2093.7999999999997</v>
      </c>
      <c r="T105" s="86">
        <f t="shared" si="26"/>
        <v>4297.7999999999993</v>
      </c>
      <c r="U105" s="6">
        <v>0.6</v>
      </c>
      <c r="V105" s="85">
        <f t="shared" si="27"/>
        <v>1322.3999999999999</v>
      </c>
      <c r="W105" s="86">
        <f t="shared" si="28"/>
        <v>3526.3999999999996</v>
      </c>
    </row>
    <row r="106" spans="1:23" s="25" customFormat="1" ht="16.5" x14ac:dyDescent="0.25">
      <c r="A106" s="64" t="s">
        <v>7131</v>
      </c>
      <c r="B106" s="65" t="s">
        <v>7136</v>
      </c>
      <c r="C106" s="3">
        <v>102274</v>
      </c>
      <c r="D106" s="1" t="s">
        <v>3799</v>
      </c>
      <c r="E106" s="3">
        <v>2</v>
      </c>
      <c r="F106" s="3">
        <v>1</v>
      </c>
      <c r="G106" s="4">
        <v>1330.32</v>
      </c>
      <c r="H106" s="4">
        <f>+G106*E106</f>
        <v>2660.64</v>
      </c>
      <c r="I106" s="5">
        <v>0.1</v>
      </c>
      <c r="J106" s="4">
        <f t="shared" si="21"/>
        <v>133.03200000000001</v>
      </c>
      <c r="K106" s="4">
        <f t="shared" si="22"/>
        <v>1197.288</v>
      </c>
      <c r="L106" s="6">
        <v>0.85</v>
      </c>
      <c r="M106" s="4">
        <f t="shared" si="23"/>
        <v>1017.6948</v>
      </c>
      <c r="N106" s="4">
        <f t="shared" si="24"/>
        <v>2214.9827999999998</v>
      </c>
      <c r="O106" s="6">
        <v>0.75</v>
      </c>
      <c r="P106" s="85">
        <f t="shared" si="29"/>
        <v>897.96600000000001</v>
      </c>
      <c r="Q106" s="86">
        <f t="shared" si="30"/>
        <v>2095.2539999999999</v>
      </c>
      <c r="R106" s="6">
        <v>0.95</v>
      </c>
      <c r="S106" s="85">
        <f t="shared" si="25"/>
        <v>1137.4235999999999</v>
      </c>
      <c r="T106" s="86">
        <f t="shared" si="26"/>
        <v>2334.7115999999996</v>
      </c>
      <c r="U106" s="6">
        <v>0.6</v>
      </c>
      <c r="V106" s="85">
        <f t="shared" si="27"/>
        <v>718.37279999999998</v>
      </c>
      <c r="W106" s="86">
        <f t="shared" si="28"/>
        <v>1915.6608000000001</v>
      </c>
    </row>
    <row r="107" spans="1:23" s="25" customFormat="1" ht="16.5" x14ac:dyDescent="0.25">
      <c r="A107" s="64" t="s">
        <v>7131</v>
      </c>
      <c r="B107" s="65" t="s">
        <v>7136</v>
      </c>
      <c r="C107" s="2" t="s">
        <v>3797</v>
      </c>
      <c r="D107" s="1" t="s">
        <v>3796</v>
      </c>
      <c r="E107" s="3">
        <v>19</v>
      </c>
      <c r="F107" s="3">
        <v>1</v>
      </c>
      <c r="G107" s="4">
        <v>619.9</v>
      </c>
      <c r="H107" s="4">
        <f>+G107*E107</f>
        <v>11778.1</v>
      </c>
      <c r="I107" s="5">
        <v>0.05</v>
      </c>
      <c r="J107" s="4">
        <f t="shared" si="21"/>
        <v>30.995000000000001</v>
      </c>
      <c r="K107" s="4">
        <f t="shared" si="22"/>
        <v>588.90499999999997</v>
      </c>
      <c r="L107" s="6">
        <v>0.85</v>
      </c>
      <c r="M107" s="4">
        <f t="shared" si="23"/>
        <v>500.56924999999995</v>
      </c>
      <c r="N107" s="4">
        <f t="shared" si="24"/>
        <v>1089.47425</v>
      </c>
      <c r="O107" s="6">
        <v>0.75</v>
      </c>
      <c r="P107" s="85">
        <f t="shared" si="29"/>
        <v>441.67874999999998</v>
      </c>
      <c r="Q107" s="86">
        <f t="shared" si="30"/>
        <v>1030.58375</v>
      </c>
      <c r="R107" s="6">
        <v>0.95</v>
      </c>
      <c r="S107" s="85">
        <f t="shared" si="25"/>
        <v>559.45974999999999</v>
      </c>
      <c r="T107" s="86">
        <f t="shared" si="26"/>
        <v>1148.36475</v>
      </c>
      <c r="U107" s="6">
        <v>0.6</v>
      </c>
      <c r="V107" s="85">
        <f t="shared" si="27"/>
        <v>353.34299999999996</v>
      </c>
      <c r="W107" s="86">
        <f t="shared" si="28"/>
        <v>942.24799999999993</v>
      </c>
    </row>
    <row r="108" spans="1:23" s="25" customFormat="1" ht="16.5" x14ac:dyDescent="0.25">
      <c r="A108" s="64" t="s">
        <v>7131</v>
      </c>
      <c r="B108" s="65" t="s">
        <v>7136</v>
      </c>
      <c r="C108" s="2" t="s">
        <v>3760</v>
      </c>
      <c r="D108" s="10" t="s">
        <v>3759</v>
      </c>
      <c r="E108" s="3">
        <v>3</v>
      </c>
      <c r="F108" s="3">
        <v>1</v>
      </c>
      <c r="G108" s="7">
        <v>423</v>
      </c>
      <c r="H108" s="4">
        <f>+G108*E108</f>
        <v>1269</v>
      </c>
      <c r="I108" s="5">
        <v>0.05</v>
      </c>
      <c r="J108" s="4">
        <f t="shared" si="21"/>
        <v>21.150000000000002</v>
      </c>
      <c r="K108" s="4">
        <f t="shared" si="22"/>
        <v>401.85</v>
      </c>
      <c r="L108" s="6">
        <v>0.85</v>
      </c>
      <c r="M108" s="4">
        <f t="shared" si="23"/>
        <v>341.57249999999999</v>
      </c>
      <c r="N108" s="4">
        <f t="shared" si="24"/>
        <v>743.42250000000001</v>
      </c>
      <c r="O108" s="6">
        <v>0.75</v>
      </c>
      <c r="P108" s="85">
        <f t="shared" si="29"/>
        <v>301.38750000000005</v>
      </c>
      <c r="Q108" s="86">
        <f t="shared" si="30"/>
        <v>703.23750000000007</v>
      </c>
      <c r="R108" s="6">
        <v>0.95</v>
      </c>
      <c r="S108" s="85">
        <f t="shared" si="25"/>
        <v>381.75749999999999</v>
      </c>
      <c r="T108" s="86">
        <f t="shared" si="26"/>
        <v>783.60750000000007</v>
      </c>
      <c r="U108" s="6">
        <v>0.6</v>
      </c>
      <c r="V108" s="85">
        <f t="shared" si="27"/>
        <v>241.11</v>
      </c>
      <c r="W108" s="86">
        <f t="shared" si="28"/>
        <v>642.96</v>
      </c>
    </row>
    <row r="109" spans="1:23" s="25" customFormat="1" ht="16.5" x14ac:dyDescent="0.25">
      <c r="A109" s="64" t="s">
        <v>7131</v>
      </c>
      <c r="B109" s="65" t="s">
        <v>7136</v>
      </c>
      <c r="C109" s="2" t="s">
        <v>1659</v>
      </c>
      <c r="D109" s="10" t="s">
        <v>1658</v>
      </c>
      <c r="E109" s="3">
        <v>5</v>
      </c>
      <c r="F109" s="3">
        <v>1</v>
      </c>
      <c r="G109" s="4">
        <v>1916.67</v>
      </c>
      <c r="H109" s="4">
        <f>+G109*E109</f>
        <v>9583.35</v>
      </c>
      <c r="I109" s="5">
        <v>0.05</v>
      </c>
      <c r="J109" s="4">
        <f t="shared" si="21"/>
        <v>95.833500000000015</v>
      </c>
      <c r="K109" s="4">
        <f t="shared" si="22"/>
        <v>1820.8365000000001</v>
      </c>
      <c r="L109" s="6">
        <v>0.85</v>
      </c>
      <c r="M109" s="4">
        <f t="shared" si="23"/>
        <v>1547.7110250000001</v>
      </c>
      <c r="N109" s="4">
        <f t="shared" si="24"/>
        <v>3368.547525</v>
      </c>
      <c r="O109" s="6">
        <v>0.75</v>
      </c>
      <c r="P109" s="85">
        <f t="shared" si="29"/>
        <v>1365.627375</v>
      </c>
      <c r="Q109" s="86">
        <f t="shared" si="30"/>
        <v>3186.4638750000004</v>
      </c>
      <c r="R109" s="6">
        <v>0.95</v>
      </c>
      <c r="S109" s="85">
        <f t="shared" si="25"/>
        <v>1729.7946750000001</v>
      </c>
      <c r="T109" s="86">
        <f t="shared" si="26"/>
        <v>3550.6311750000004</v>
      </c>
      <c r="U109" s="6">
        <v>0.6</v>
      </c>
      <c r="V109" s="85">
        <f t="shared" si="27"/>
        <v>1092.5019</v>
      </c>
      <c r="W109" s="86">
        <f t="shared" si="28"/>
        <v>2913.3384000000001</v>
      </c>
    </row>
    <row r="110" spans="1:23" s="25" customFormat="1" ht="16.5" x14ac:dyDescent="0.25">
      <c r="A110" s="64" t="s">
        <v>7131</v>
      </c>
      <c r="B110" s="65" t="s">
        <v>7136</v>
      </c>
      <c r="C110" s="2" t="s">
        <v>3839</v>
      </c>
      <c r="D110" s="1" t="s">
        <v>3838</v>
      </c>
      <c r="E110" s="3">
        <v>72</v>
      </c>
      <c r="F110" s="3">
        <v>1</v>
      </c>
      <c r="G110" s="7">
        <v>163.89142857142858</v>
      </c>
      <c r="H110" s="4">
        <f>+G110*E110</f>
        <v>11800.182857142858</v>
      </c>
      <c r="I110" s="5">
        <v>0</v>
      </c>
      <c r="J110" s="4">
        <f t="shared" si="21"/>
        <v>0</v>
      </c>
      <c r="K110" s="4">
        <f t="shared" si="22"/>
        <v>163.89142857142858</v>
      </c>
      <c r="L110" s="6">
        <v>0.85</v>
      </c>
      <c r="M110" s="4">
        <f t="shared" si="23"/>
        <v>139.3077142857143</v>
      </c>
      <c r="N110" s="4">
        <f t="shared" si="24"/>
        <v>303.19914285714287</v>
      </c>
      <c r="O110" s="6">
        <v>0.75</v>
      </c>
      <c r="P110" s="85">
        <f t="shared" si="29"/>
        <v>122.91857142857143</v>
      </c>
      <c r="Q110" s="86">
        <f t="shared" si="30"/>
        <v>286.81</v>
      </c>
      <c r="R110" s="6">
        <v>0.95</v>
      </c>
      <c r="S110" s="85">
        <f t="shared" si="25"/>
        <v>155.69685714285714</v>
      </c>
      <c r="T110" s="86">
        <f t="shared" si="26"/>
        <v>319.58828571428569</v>
      </c>
      <c r="U110" s="6">
        <v>0.6</v>
      </c>
      <c r="V110" s="85">
        <f t="shared" si="27"/>
        <v>98.334857142857146</v>
      </c>
      <c r="W110" s="86">
        <f t="shared" si="28"/>
        <v>262.22628571428572</v>
      </c>
    </row>
    <row r="111" spans="1:23" s="25" customFormat="1" ht="16.5" x14ac:dyDescent="0.25">
      <c r="A111" s="64" t="s">
        <v>7131</v>
      </c>
      <c r="B111" s="65" t="s">
        <v>7136</v>
      </c>
      <c r="C111" s="2" t="s">
        <v>3841</v>
      </c>
      <c r="D111" s="1" t="s">
        <v>3840</v>
      </c>
      <c r="E111" s="3">
        <v>125</v>
      </c>
      <c r="F111" s="3">
        <v>1</v>
      </c>
      <c r="G111" s="7">
        <v>146.98095238095237</v>
      </c>
      <c r="H111" s="4">
        <f>+G111*E111</f>
        <v>18372.619047619046</v>
      </c>
      <c r="I111" s="5">
        <v>0</v>
      </c>
      <c r="J111" s="4">
        <f t="shared" si="21"/>
        <v>0</v>
      </c>
      <c r="K111" s="4">
        <f t="shared" si="22"/>
        <v>146.98095238095237</v>
      </c>
      <c r="L111" s="6">
        <v>0.85</v>
      </c>
      <c r="M111" s="4">
        <f t="shared" si="23"/>
        <v>124.93380952380951</v>
      </c>
      <c r="N111" s="4">
        <f t="shared" si="24"/>
        <v>271.91476190476192</v>
      </c>
      <c r="O111" s="6">
        <v>0.75</v>
      </c>
      <c r="P111" s="85">
        <f t="shared" si="29"/>
        <v>110.23571428571428</v>
      </c>
      <c r="Q111" s="86">
        <f t="shared" si="30"/>
        <v>257.21666666666664</v>
      </c>
      <c r="R111" s="6">
        <v>0.95</v>
      </c>
      <c r="S111" s="85">
        <f t="shared" si="25"/>
        <v>139.63190476190474</v>
      </c>
      <c r="T111" s="86">
        <f t="shared" si="26"/>
        <v>286.61285714285714</v>
      </c>
      <c r="U111" s="6">
        <v>0.6</v>
      </c>
      <c r="V111" s="85">
        <f t="shared" si="27"/>
        <v>88.188571428571422</v>
      </c>
      <c r="W111" s="86">
        <f t="shared" si="28"/>
        <v>235.16952380952381</v>
      </c>
    </row>
    <row r="112" spans="1:23" s="25" customFormat="1" ht="16.5" x14ac:dyDescent="0.25">
      <c r="A112" s="64" t="s">
        <v>7131</v>
      </c>
      <c r="B112" s="65" t="s">
        <v>7136</v>
      </c>
      <c r="C112" s="2" t="s">
        <v>3849</v>
      </c>
      <c r="D112" s="10" t="s">
        <v>3848</v>
      </c>
      <c r="E112" s="3">
        <v>1</v>
      </c>
      <c r="F112" s="3">
        <v>1</v>
      </c>
      <c r="G112" s="7">
        <v>8176</v>
      </c>
      <c r="H112" s="4">
        <f>+G112*E112</f>
        <v>8176</v>
      </c>
      <c r="I112" s="5">
        <v>0.05</v>
      </c>
      <c r="J112" s="4">
        <f t="shared" si="21"/>
        <v>408.8</v>
      </c>
      <c r="K112" s="4">
        <f t="shared" si="22"/>
        <v>7767.2</v>
      </c>
      <c r="L112" s="6">
        <v>0.85</v>
      </c>
      <c r="M112" s="4">
        <f t="shared" si="23"/>
        <v>6602.12</v>
      </c>
      <c r="N112" s="4">
        <f t="shared" si="24"/>
        <v>14369.32</v>
      </c>
      <c r="O112" s="6">
        <v>0.75</v>
      </c>
      <c r="P112" s="85">
        <f t="shared" si="29"/>
        <v>5825.4</v>
      </c>
      <c r="Q112" s="86">
        <f t="shared" si="30"/>
        <v>13592.599999999999</v>
      </c>
      <c r="R112" s="6">
        <v>0.95</v>
      </c>
      <c r="S112" s="85">
        <f t="shared" si="25"/>
        <v>7378.8399999999992</v>
      </c>
      <c r="T112" s="86">
        <f t="shared" si="26"/>
        <v>15146.039999999999</v>
      </c>
      <c r="U112" s="6">
        <v>0.6</v>
      </c>
      <c r="V112" s="85">
        <f t="shared" si="27"/>
        <v>4660.32</v>
      </c>
      <c r="W112" s="86">
        <f t="shared" si="28"/>
        <v>12427.52</v>
      </c>
    </row>
    <row r="113" spans="1:23" s="25" customFormat="1" ht="16.5" x14ac:dyDescent="0.25">
      <c r="A113" s="64" t="s">
        <v>7131</v>
      </c>
      <c r="B113" s="65" t="s">
        <v>7136</v>
      </c>
      <c r="C113" s="2" t="s">
        <v>4081</v>
      </c>
      <c r="D113" s="1" t="s">
        <v>4080</v>
      </c>
      <c r="E113" s="3">
        <v>1</v>
      </c>
      <c r="F113" s="3">
        <v>1</v>
      </c>
      <c r="G113" s="7">
        <v>4500</v>
      </c>
      <c r="H113" s="4">
        <f>+G113*E113</f>
        <v>4500</v>
      </c>
      <c r="I113" s="5">
        <v>0</v>
      </c>
      <c r="J113" s="4">
        <f t="shared" si="21"/>
        <v>0</v>
      </c>
      <c r="K113" s="4">
        <f t="shared" si="22"/>
        <v>4500</v>
      </c>
      <c r="L113" s="6">
        <v>0.85</v>
      </c>
      <c r="M113" s="4">
        <f t="shared" si="23"/>
        <v>3825</v>
      </c>
      <c r="N113" s="4">
        <f t="shared" si="24"/>
        <v>8325</v>
      </c>
      <c r="O113" s="6">
        <v>0.75</v>
      </c>
      <c r="P113" s="85">
        <f t="shared" si="29"/>
        <v>3375</v>
      </c>
      <c r="Q113" s="86">
        <f t="shared" si="30"/>
        <v>7875</v>
      </c>
      <c r="R113" s="6">
        <v>0.95</v>
      </c>
      <c r="S113" s="85">
        <f t="shared" si="25"/>
        <v>4275</v>
      </c>
      <c r="T113" s="86">
        <f t="shared" si="26"/>
        <v>8775</v>
      </c>
      <c r="U113" s="6">
        <v>0.6</v>
      </c>
      <c r="V113" s="85">
        <f t="shared" si="27"/>
        <v>2700</v>
      </c>
      <c r="W113" s="86">
        <f t="shared" si="28"/>
        <v>7200</v>
      </c>
    </row>
    <row r="114" spans="1:23" s="25" customFormat="1" ht="16.5" x14ac:dyDescent="0.25">
      <c r="A114" s="64" t="s">
        <v>7131</v>
      </c>
      <c r="B114" s="65" t="s">
        <v>7136</v>
      </c>
      <c r="C114" s="2" t="s">
        <v>4083</v>
      </c>
      <c r="D114" s="10" t="s">
        <v>4082</v>
      </c>
      <c r="E114" s="3">
        <v>4</v>
      </c>
      <c r="F114" s="3">
        <v>1</v>
      </c>
      <c r="G114" s="4">
        <v>1278.32</v>
      </c>
      <c r="H114" s="4">
        <f>+G114*E114</f>
        <v>5113.28</v>
      </c>
      <c r="I114" s="5">
        <v>0.1</v>
      </c>
      <c r="J114" s="4">
        <f t="shared" si="21"/>
        <v>127.83199999999999</v>
      </c>
      <c r="K114" s="4">
        <f t="shared" si="22"/>
        <v>1150.4879999999998</v>
      </c>
      <c r="L114" s="6">
        <v>0.85</v>
      </c>
      <c r="M114" s="4">
        <f t="shared" si="23"/>
        <v>977.91479999999979</v>
      </c>
      <c r="N114" s="4">
        <f t="shared" si="24"/>
        <v>2128.4027999999998</v>
      </c>
      <c r="O114" s="6">
        <v>0.75</v>
      </c>
      <c r="P114" s="85">
        <f t="shared" si="29"/>
        <v>862.86599999999987</v>
      </c>
      <c r="Q114" s="86">
        <f t="shared" si="30"/>
        <v>2013.3539999999998</v>
      </c>
      <c r="R114" s="6">
        <v>0.95</v>
      </c>
      <c r="S114" s="85">
        <f t="shared" si="25"/>
        <v>1092.9635999999998</v>
      </c>
      <c r="T114" s="86">
        <f t="shared" si="26"/>
        <v>2243.4515999999994</v>
      </c>
      <c r="U114" s="6">
        <v>0.6</v>
      </c>
      <c r="V114" s="85">
        <f t="shared" si="27"/>
        <v>690.29279999999983</v>
      </c>
      <c r="W114" s="86">
        <f t="shared" si="28"/>
        <v>1840.7807999999995</v>
      </c>
    </row>
    <row r="115" spans="1:23" s="25" customFormat="1" ht="16.5" x14ac:dyDescent="0.25">
      <c r="A115" s="64" t="s">
        <v>7131</v>
      </c>
      <c r="B115" s="65" t="s">
        <v>7136</v>
      </c>
      <c r="C115" s="2" t="s">
        <v>4090</v>
      </c>
      <c r="D115" s="10" t="s">
        <v>4089</v>
      </c>
      <c r="E115" s="3">
        <v>2</v>
      </c>
      <c r="F115" s="3">
        <v>1</v>
      </c>
      <c r="G115" s="4">
        <v>1980</v>
      </c>
      <c r="H115" s="4">
        <f>+G115*E115</f>
        <v>3960</v>
      </c>
      <c r="I115" s="5">
        <v>0</v>
      </c>
      <c r="J115" s="4">
        <f t="shared" si="21"/>
        <v>0</v>
      </c>
      <c r="K115" s="4">
        <f t="shared" si="22"/>
        <v>1980</v>
      </c>
      <c r="L115" s="6">
        <v>0.85</v>
      </c>
      <c r="M115" s="4">
        <f t="shared" si="23"/>
        <v>1683</v>
      </c>
      <c r="N115" s="4">
        <f t="shared" si="24"/>
        <v>3663</v>
      </c>
      <c r="O115" s="6">
        <v>0.75</v>
      </c>
      <c r="P115" s="85">
        <f t="shared" si="29"/>
        <v>1485</v>
      </c>
      <c r="Q115" s="86">
        <f t="shared" si="30"/>
        <v>3465</v>
      </c>
      <c r="R115" s="6">
        <v>0.95</v>
      </c>
      <c r="S115" s="85">
        <f t="shared" si="25"/>
        <v>1881</v>
      </c>
      <c r="T115" s="86">
        <f t="shared" si="26"/>
        <v>3861</v>
      </c>
      <c r="U115" s="6">
        <v>0.6</v>
      </c>
      <c r="V115" s="85">
        <f t="shared" si="27"/>
        <v>1188</v>
      </c>
      <c r="W115" s="86">
        <f t="shared" si="28"/>
        <v>3168</v>
      </c>
    </row>
    <row r="116" spans="1:23" s="25" customFormat="1" ht="16.5" x14ac:dyDescent="0.25">
      <c r="A116" s="64" t="s">
        <v>7131</v>
      </c>
      <c r="B116" s="65" t="s">
        <v>7136</v>
      </c>
      <c r="C116" s="2" t="s">
        <v>4152</v>
      </c>
      <c r="D116" s="1" t="s">
        <v>4151</v>
      </c>
      <c r="E116" s="3">
        <v>1</v>
      </c>
      <c r="F116" s="3">
        <v>1</v>
      </c>
      <c r="G116" s="7">
        <v>1838</v>
      </c>
      <c r="H116" s="4">
        <f>+G116*E116</f>
        <v>1838</v>
      </c>
      <c r="I116" s="5">
        <v>0.05</v>
      </c>
      <c r="J116" s="4">
        <f t="shared" si="21"/>
        <v>91.9</v>
      </c>
      <c r="K116" s="4">
        <f t="shared" si="22"/>
        <v>1746.1</v>
      </c>
      <c r="L116" s="6">
        <v>0.85</v>
      </c>
      <c r="M116" s="4">
        <f t="shared" si="23"/>
        <v>1484.1849999999999</v>
      </c>
      <c r="N116" s="4">
        <f t="shared" si="24"/>
        <v>3230.2849999999999</v>
      </c>
      <c r="O116" s="6">
        <v>0.75</v>
      </c>
      <c r="P116" s="85">
        <f t="shared" si="29"/>
        <v>1309.5749999999998</v>
      </c>
      <c r="Q116" s="86">
        <f t="shared" si="30"/>
        <v>3055.6749999999997</v>
      </c>
      <c r="R116" s="6">
        <v>0.95</v>
      </c>
      <c r="S116" s="85">
        <f t="shared" si="25"/>
        <v>1658.7949999999998</v>
      </c>
      <c r="T116" s="86">
        <f t="shared" si="26"/>
        <v>3404.8949999999995</v>
      </c>
      <c r="U116" s="6">
        <v>0.6</v>
      </c>
      <c r="V116" s="85">
        <f t="shared" si="27"/>
        <v>1047.6599999999999</v>
      </c>
      <c r="W116" s="86">
        <f t="shared" si="28"/>
        <v>2793.7599999999998</v>
      </c>
    </row>
    <row r="117" spans="1:23" s="25" customFormat="1" ht="16.5" x14ac:dyDescent="0.25">
      <c r="A117" s="64" t="s">
        <v>7131</v>
      </c>
      <c r="B117" s="65" t="s">
        <v>7136</v>
      </c>
      <c r="C117" s="2" t="s">
        <v>4148</v>
      </c>
      <c r="D117" s="1" t="s">
        <v>4147</v>
      </c>
      <c r="E117" s="3">
        <v>4</v>
      </c>
      <c r="F117" s="3">
        <v>1</v>
      </c>
      <c r="G117" s="7">
        <v>745</v>
      </c>
      <c r="H117" s="4">
        <f>+G117*E117</f>
        <v>2980</v>
      </c>
      <c r="I117" s="5">
        <v>0.05</v>
      </c>
      <c r="J117" s="4">
        <f t="shared" si="21"/>
        <v>37.25</v>
      </c>
      <c r="K117" s="4">
        <f t="shared" si="22"/>
        <v>707.75</v>
      </c>
      <c r="L117" s="6">
        <v>0.85</v>
      </c>
      <c r="M117" s="4">
        <f t="shared" si="23"/>
        <v>601.58749999999998</v>
      </c>
      <c r="N117" s="4">
        <f t="shared" si="24"/>
        <v>1309.3375000000001</v>
      </c>
      <c r="O117" s="6">
        <v>0.75</v>
      </c>
      <c r="P117" s="85">
        <f t="shared" si="29"/>
        <v>530.8125</v>
      </c>
      <c r="Q117" s="86">
        <f t="shared" si="30"/>
        <v>1238.5625</v>
      </c>
      <c r="R117" s="6">
        <v>0.95</v>
      </c>
      <c r="S117" s="85">
        <f t="shared" si="25"/>
        <v>672.36249999999995</v>
      </c>
      <c r="T117" s="86">
        <f t="shared" si="26"/>
        <v>1380.1125</v>
      </c>
      <c r="U117" s="6">
        <v>0.6</v>
      </c>
      <c r="V117" s="85">
        <f t="shared" si="27"/>
        <v>424.65</v>
      </c>
      <c r="W117" s="86">
        <f t="shared" si="28"/>
        <v>1132.4000000000001</v>
      </c>
    </row>
    <row r="118" spans="1:23" s="25" customFormat="1" ht="16.5" x14ac:dyDescent="0.25">
      <c r="A118" s="64" t="s">
        <v>7131</v>
      </c>
      <c r="B118" s="65" t="s">
        <v>7136</v>
      </c>
      <c r="C118" s="2" t="s">
        <v>4156</v>
      </c>
      <c r="D118" s="1" t="s">
        <v>4155</v>
      </c>
      <c r="E118" s="3">
        <v>1</v>
      </c>
      <c r="F118" s="3">
        <v>1</v>
      </c>
      <c r="G118" s="7">
        <v>5217</v>
      </c>
      <c r="H118" s="4">
        <f>+G118*E118</f>
        <v>5217</v>
      </c>
      <c r="I118" s="5">
        <v>0.05</v>
      </c>
      <c r="J118" s="4">
        <f t="shared" si="21"/>
        <v>260.85000000000002</v>
      </c>
      <c r="K118" s="4">
        <f t="shared" si="22"/>
        <v>4956.1499999999996</v>
      </c>
      <c r="L118" s="6">
        <v>0.85</v>
      </c>
      <c r="M118" s="4">
        <f t="shared" si="23"/>
        <v>4212.7275</v>
      </c>
      <c r="N118" s="4">
        <f t="shared" si="24"/>
        <v>9168.8774999999987</v>
      </c>
      <c r="O118" s="6">
        <v>0.75</v>
      </c>
      <c r="P118" s="85">
        <f t="shared" si="29"/>
        <v>3717.1124999999997</v>
      </c>
      <c r="Q118" s="86">
        <f t="shared" si="30"/>
        <v>8673.2624999999989</v>
      </c>
      <c r="R118" s="6">
        <v>0.95</v>
      </c>
      <c r="S118" s="85">
        <f t="shared" si="25"/>
        <v>4708.3424999999997</v>
      </c>
      <c r="T118" s="86">
        <f t="shared" si="26"/>
        <v>9664.4925000000003</v>
      </c>
      <c r="U118" s="6">
        <v>0.6</v>
      </c>
      <c r="V118" s="85">
        <f t="shared" si="27"/>
        <v>2973.6899999999996</v>
      </c>
      <c r="W118" s="86">
        <f t="shared" si="28"/>
        <v>7929.8399999999992</v>
      </c>
    </row>
    <row r="119" spans="1:23" s="25" customFormat="1" ht="16.5" x14ac:dyDescent="0.25">
      <c r="A119" s="64" t="s">
        <v>7131</v>
      </c>
      <c r="B119" s="65" t="s">
        <v>7136</v>
      </c>
      <c r="C119" s="2" t="s">
        <v>4305</v>
      </c>
      <c r="D119" s="1" t="s">
        <v>4304</v>
      </c>
      <c r="E119" s="3">
        <v>1</v>
      </c>
      <c r="F119" s="3">
        <v>1</v>
      </c>
      <c r="G119" s="7">
        <v>7961</v>
      </c>
      <c r="H119" s="4">
        <f>+G119*E119</f>
        <v>7961</v>
      </c>
      <c r="I119" s="5">
        <v>0.05</v>
      </c>
      <c r="J119" s="4">
        <f t="shared" si="21"/>
        <v>398.05</v>
      </c>
      <c r="K119" s="4">
        <f t="shared" si="22"/>
        <v>7562.95</v>
      </c>
      <c r="L119" s="6">
        <v>0.85</v>
      </c>
      <c r="M119" s="4">
        <f t="shared" si="23"/>
        <v>6428.5074999999997</v>
      </c>
      <c r="N119" s="4">
        <f t="shared" si="24"/>
        <v>13991.4575</v>
      </c>
      <c r="O119" s="6">
        <v>0.75</v>
      </c>
      <c r="P119" s="85">
        <f t="shared" si="29"/>
        <v>5672.2124999999996</v>
      </c>
      <c r="Q119" s="86">
        <f t="shared" si="30"/>
        <v>13235.162499999999</v>
      </c>
      <c r="R119" s="6">
        <v>0.95</v>
      </c>
      <c r="S119" s="85">
        <f t="shared" si="25"/>
        <v>7184.8024999999998</v>
      </c>
      <c r="T119" s="86">
        <f t="shared" si="26"/>
        <v>14747.752499999999</v>
      </c>
      <c r="U119" s="6">
        <v>0.6</v>
      </c>
      <c r="V119" s="85">
        <f t="shared" si="27"/>
        <v>4537.7699999999995</v>
      </c>
      <c r="W119" s="86">
        <f t="shared" si="28"/>
        <v>12100.72</v>
      </c>
    </row>
    <row r="120" spans="1:23" s="25" customFormat="1" ht="16.5" x14ac:dyDescent="0.25">
      <c r="A120" s="64" t="s">
        <v>7131</v>
      </c>
      <c r="B120" s="65" t="s">
        <v>7136</v>
      </c>
      <c r="C120" s="2" t="s">
        <v>4314</v>
      </c>
      <c r="D120" s="1" t="s">
        <v>4313</v>
      </c>
      <c r="E120" s="3">
        <v>1</v>
      </c>
      <c r="F120" s="3">
        <v>1</v>
      </c>
      <c r="G120" s="7">
        <v>4830</v>
      </c>
      <c r="H120" s="4">
        <f>+G120*E120</f>
        <v>4830</v>
      </c>
      <c r="I120" s="5">
        <v>0.05</v>
      </c>
      <c r="J120" s="4">
        <f t="shared" si="21"/>
        <v>241.5</v>
      </c>
      <c r="K120" s="4">
        <f t="shared" si="22"/>
        <v>4588.5</v>
      </c>
      <c r="L120" s="6">
        <v>0.85</v>
      </c>
      <c r="M120" s="4">
        <f t="shared" si="23"/>
        <v>3900.2249999999999</v>
      </c>
      <c r="N120" s="4">
        <f t="shared" si="24"/>
        <v>8488.7250000000004</v>
      </c>
      <c r="O120" s="6">
        <v>0.75</v>
      </c>
      <c r="P120" s="85">
        <f t="shared" si="29"/>
        <v>3441.375</v>
      </c>
      <c r="Q120" s="86">
        <f t="shared" si="30"/>
        <v>8029.875</v>
      </c>
      <c r="R120" s="6">
        <v>0.95</v>
      </c>
      <c r="S120" s="85">
        <f t="shared" si="25"/>
        <v>4359.0749999999998</v>
      </c>
      <c r="T120" s="86">
        <f t="shared" si="26"/>
        <v>8947.5750000000007</v>
      </c>
      <c r="U120" s="6">
        <v>0.6</v>
      </c>
      <c r="V120" s="85">
        <f t="shared" si="27"/>
        <v>2753.1</v>
      </c>
      <c r="W120" s="86">
        <f t="shared" si="28"/>
        <v>7341.6</v>
      </c>
    </row>
    <row r="121" spans="1:23" s="25" customFormat="1" ht="16.5" x14ac:dyDescent="0.25">
      <c r="A121" s="64" t="s">
        <v>7131</v>
      </c>
      <c r="B121" s="65" t="s">
        <v>7136</v>
      </c>
      <c r="C121" s="2" t="s">
        <v>4312</v>
      </c>
      <c r="D121" s="1" t="s">
        <v>4311</v>
      </c>
      <c r="E121" s="3">
        <v>1</v>
      </c>
      <c r="F121" s="3">
        <v>1</v>
      </c>
      <c r="G121" s="7">
        <v>4006</v>
      </c>
      <c r="H121" s="4">
        <f>+G121*E121</f>
        <v>4006</v>
      </c>
      <c r="I121" s="5">
        <v>0.05</v>
      </c>
      <c r="J121" s="4">
        <f t="shared" si="21"/>
        <v>200.3</v>
      </c>
      <c r="K121" s="4">
        <f t="shared" si="22"/>
        <v>3805.7</v>
      </c>
      <c r="L121" s="6">
        <v>0.85</v>
      </c>
      <c r="M121" s="4">
        <f t="shared" si="23"/>
        <v>3234.8449999999998</v>
      </c>
      <c r="N121" s="4">
        <f t="shared" si="24"/>
        <v>7040.5450000000001</v>
      </c>
      <c r="O121" s="6">
        <v>0.75</v>
      </c>
      <c r="P121" s="85">
        <f t="shared" si="29"/>
        <v>2854.2749999999996</v>
      </c>
      <c r="Q121" s="86">
        <f t="shared" si="30"/>
        <v>6659.9749999999995</v>
      </c>
      <c r="R121" s="6">
        <v>0.95</v>
      </c>
      <c r="S121" s="85">
        <f t="shared" si="25"/>
        <v>3615.4149999999995</v>
      </c>
      <c r="T121" s="86">
        <f t="shared" si="26"/>
        <v>7421.1149999999998</v>
      </c>
      <c r="U121" s="6">
        <v>0.6</v>
      </c>
      <c r="V121" s="85">
        <f t="shared" si="27"/>
        <v>2283.4199999999996</v>
      </c>
      <c r="W121" s="86">
        <f t="shared" si="28"/>
        <v>6089.119999999999</v>
      </c>
    </row>
    <row r="122" spans="1:23" s="25" customFormat="1" ht="16.5" x14ac:dyDescent="0.25">
      <c r="A122" s="64" t="s">
        <v>7131</v>
      </c>
      <c r="B122" s="65" t="s">
        <v>7136</v>
      </c>
      <c r="C122" s="2" t="s">
        <v>4310</v>
      </c>
      <c r="D122" s="1" t="s">
        <v>4309</v>
      </c>
      <c r="E122" s="3">
        <v>1</v>
      </c>
      <c r="F122" s="3">
        <v>1</v>
      </c>
      <c r="G122" s="7">
        <v>2974</v>
      </c>
      <c r="H122" s="4">
        <f>+G122*E122</f>
        <v>2974</v>
      </c>
      <c r="I122" s="5">
        <v>0.05</v>
      </c>
      <c r="J122" s="4">
        <f t="shared" si="21"/>
        <v>148.70000000000002</v>
      </c>
      <c r="K122" s="4">
        <f t="shared" si="22"/>
        <v>2825.3</v>
      </c>
      <c r="L122" s="6">
        <v>0.85</v>
      </c>
      <c r="M122" s="4">
        <f t="shared" si="23"/>
        <v>2401.5050000000001</v>
      </c>
      <c r="N122" s="4">
        <f t="shared" si="24"/>
        <v>5226.8050000000003</v>
      </c>
      <c r="O122" s="6">
        <v>0.75</v>
      </c>
      <c r="P122" s="85">
        <f t="shared" si="29"/>
        <v>2118.9750000000004</v>
      </c>
      <c r="Q122" s="86">
        <f t="shared" si="30"/>
        <v>4944.2750000000005</v>
      </c>
      <c r="R122" s="6">
        <v>0.95</v>
      </c>
      <c r="S122" s="85">
        <f t="shared" si="25"/>
        <v>2684.0349999999999</v>
      </c>
      <c r="T122" s="86">
        <f t="shared" si="26"/>
        <v>5509.335</v>
      </c>
      <c r="U122" s="6">
        <v>0.6</v>
      </c>
      <c r="V122" s="85">
        <f t="shared" si="27"/>
        <v>1695.18</v>
      </c>
      <c r="W122" s="86">
        <f t="shared" si="28"/>
        <v>4520.4800000000005</v>
      </c>
    </row>
    <row r="123" spans="1:23" s="25" customFormat="1" ht="16.5" x14ac:dyDescent="0.25">
      <c r="A123" s="64" t="s">
        <v>7131</v>
      </c>
      <c r="B123" s="65" t="s">
        <v>7136</v>
      </c>
      <c r="C123" s="2" t="s">
        <v>4303</v>
      </c>
      <c r="D123" s="1" t="s">
        <v>4302</v>
      </c>
      <c r="E123" s="3">
        <v>1</v>
      </c>
      <c r="F123" s="3">
        <v>1</v>
      </c>
      <c r="G123" s="7">
        <v>6025</v>
      </c>
      <c r="H123" s="4">
        <f>+G123*E123</f>
        <v>6025</v>
      </c>
      <c r="I123" s="5">
        <v>0.05</v>
      </c>
      <c r="J123" s="4">
        <f t="shared" si="21"/>
        <v>301.25</v>
      </c>
      <c r="K123" s="4">
        <f t="shared" si="22"/>
        <v>5723.75</v>
      </c>
      <c r="L123" s="6">
        <v>0.85</v>
      </c>
      <c r="M123" s="4">
        <f t="shared" si="23"/>
        <v>4865.1875</v>
      </c>
      <c r="N123" s="4">
        <f t="shared" si="24"/>
        <v>10588.9375</v>
      </c>
      <c r="O123" s="6">
        <v>0.75</v>
      </c>
      <c r="P123" s="85">
        <f t="shared" si="29"/>
        <v>4292.8125</v>
      </c>
      <c r="Q123" s="86">
        <f t="shared" si="30"/>
        <v>10016.5625</v>
      </c>
      <c r="R123" s="6">
        <v>0.95</v>
      </c>
      <c r="S123" s="85">
        <f t="shared" si="25"/>
        <v>5437.5625</v>
      </c>
      <c r="T123" s="86">
        <f t="shared" si="26"/>
        <v>11161.3125</v>
      </c>
      <c r="U123" s="6">
        <v>0.6</v>
      </c>
      <c r="V123" s="85">
        <f t="shared" si="27"/>
        <v>3434.25</v>
      </c>
      <c r="W123" s="86">
        <f t="shared" si="28"/>
        <v>9158</v>
      </c>
    </row>
    <row r="124" spans="1:23" s="25" customFormat="1" ht="16.5" x14ac:dyDescent="0.25">
      <c r="A124" s="64" t="s">
        <v>7131</v>
      </c>
      <c r="B124" s="65" t="s">
        <v>7136</v>
      </c>
      <c r="C124" s="2" t="s">
        <v>4316</v>
      </c>
      <c r="D124" s="1" t="s">
        <v>4315</v>
      </c>
      <c r="E124" s="3">
        <v>3</v>
      </c>
      <c r="F124" s="3">
        <v>1</v>
      </c>
      <c r="G124" s="7">
        <v>699</v>
      </c>
      <c r="H124" s="4">
        <f>+G124*E124</f>
        <v>2097</v>
      </c>
      <c r="I124" s="5">
        <v>0.05</v>
      </c>
      <c r="J124" s="4">
        <f t="shared" si="21"/>
        <v>34.950000000000003</v>
      </c>
      <c r="K124" s="4">
        <f t="shared" si="22"/>
        <v>664.05</v>
      </c>
      <c r="L124" s="6">
        <v>0.85</v>
      </c>
      <c r="M124" s="4">
        <f t="shared" si="23"/>
        <v>564.4425</v>
      </c>
      <c r="N124" s="4">
        <f t="shared" si="24"/>
        <v>1228.4924999999998</v>
      </c>
      <c r="O124" s="6">
        <v>0.75</v>
      </c>
      <c r="P124" s="85">
        <f t="shared" si="29"/>
        <v>498.03749999999997</v>
      </c>
      <c r="Q124" s="86">
        <f t="shared" si="30"/>
        <v>1162.0874999999999</v>
      </c>
      <c r="R124" s="6">
        <v>0.95</v>
      </c>
      <c r="S124" s="85">
        <f t="shared" si="25"/>
        <v>630.84749999999997</v>
      </c>
      <c r="T124" s="86">
        <f t="shared" si="26"/>
        <v>1294.8975</v>
      </c>
      <c r="U124" s="6">
        <v>0.6</v>
      </c>
      <c r="V124" s="85">
        <f t="shared" si="27"/>
        <v>398.42999999999995</v>
      </c>
      <c r="W124" s="86">
        <f t="shared" si="28"/>
        <v>1062.48</v>
      </c>
    </row>
    <row r="125" spans="1:23" s="25" customFormat="1" ht="16.5" x14ac:dyDescent="0.25">
      <c r="A125" s="64" t="s">
        <v>7131</v>
      </c>
      <c r="B125" s="65" t="s">
        <v>7136</v>
      </c>
      <c r="C125" s="2" t="s">
        <v>4328</v>
      </c>
      <c r="D125" s="1" t="s">
        <v>4327</v>
      </c>
      <c r="E125" s="3">
        <v>1</v>
      </c>
      <c r="F125" s="3">
        <v>1</v>
      </c>
      <c r="G125" s="7">
        <v>3568</v>
      </c>
      <c r="H125" s="4">
        <f>+G125*E125</f>
        <v>3568</v>
      </c>
      <c r="I125" s="5">
        <v>0.05</v>
      </c>
      <c r="J125" s="4">
        <f t="shared" si="21"/>
        <v>178.4</v>
      </c>
      <c r="K125" s="4">
        <f t="shared" si="22"/>
        <v>3389.6</v>
      </c>
      <c r="L125" s="6">
        <v>0.85</v>
      </c>
      <c r="M125" s="4">
        <f t="shared" si="23"/>
        <v>2881.16</v>
      </c>
      <c r="N125" s="4">
        <f t="shared" si="24"/>
        <v>6270.76</v>
      </c>
      <c r="O125" s="6">
        <v>0.75</v>
      </c>
      <c r="P125" s="85">
        <f t="shared" si="29"/>
        <v>2542.1999999999998</v>
      </c>
      <c r="Q125" s="86">
        <f t="shared" si="30"/>
        <v>5931.7999999999993</v>
      </c>
      <c r="R125" s="6">
        <v>0.95</v>
      </c>
      <c r="S125" s="85">
        <f t="shared" si="25"/>
        <v>3220.12</v>
      </c>
      <c r="T125" s="86">
        <f t="shared" si="26"/>
        <v>6609.7199999999993</v>
      </c>
      <c r="U125" s="6">
        <v>0.6</v>
      </c>
      <c r="V125" s="85">
        <f t="shared" si="27"/>
        <v>2033.7599999999998</v>
      </c>
      <c r="W125" s="86">
        <f t="shared" si="28"/>
        <v>5423.36</v>
      </c>
    </row>
    <row r="126" spans="1:23" s="25" customFormat="1" ht="16.5" x14ac:dyDescent="0.25">
      <c r="A126" s="64" t="s">
        <v>7131</v>
      </c>
      <c r="B126" s="65" t="s">
        <v>7136</v>
      </c>
      <c r="C126" s="2" t="s">
        <v>4332</v>
      </c>
      <c r="D126" s="8" t="s">
        <v>4331</v>
      </c>
      <c r="E126" s="3">
        <v>2</v>
      </c>
      <c r="F126" s="3">
        <v>1</v>
      </c>
      <c r="G126" s="4">
        <v>412</v>
      </c>
      <c r="H126" s="4">
        <f>+G126*E126</f>
        <v>824</v>
      </c>
      <c r="I126" s="5">
        <v>0</v>
      </c>
      <c r="J126" s="4">
        <f t="shared" si="21"/>
        <v>0</v>
      </c>
      <c r="K126" s="4">
        <f t="shared" si="22"/>
        <v>412</v>
      </c>
      <c r="L126" s="6">
        <v>0.85</v>
      </c>
      <c r="M126" s="4">
        <f t="shared" si="23"/>
        <v>350.2</v>
      </c>
      <c r="N126" s="4">
        <f t="shared" si="24"/>
        <v>762.2</v>
      </c>
      <c r="O126" s="6">
        <v>0.75</v>
      </c>
      <c r="P126" s="85">
        <f t="shared" si="29"/>
        <v>309</v>
      </c>
      <c r="Q126" s="86">
        <f t="shared" si="30"/>
        <v>721</v>
      </c>
      <c r="R126" s="6">
        <v>0.95</v>
      </c>
      <c r="S126" s="85">
        <f t="shared" si="25"/>
        <v>391.4</v>
      </c>
      <c r="T126" s="86">
        <f t="shared" si="26"/>
        <v>803.4</v>
      </c>
      <c r="U126" s="6">
        <v>0.6</v>
      </c>
      <c r="V126" s="85">
        <f t="shared" si="27"/>
        <v>247.2</v>
      </c>
      <c r="W126" s="86">
        <f t="shared" si="28"/>
        <v>659.2</v>
      </c>
    </row>
    <row r="127" spans="1:23" s="25" customFormat="1" ht="16.5" x14ac:dyDescent="0.25">
      <c r="A127" s="64" t="s">
        <v>7131</v>
      </c>
      <c r="B127" s="65" t="s">
        <v>7136</v>
      </c>
      <c r="C127" s="2" t="s">
        <v>7144</v>
      </c>
      <c r="D127" s="10" t="s">
        <v>5256</v>
      </c>
      <c r="E127" s="3">
        <v>1</v>
      </c>
      <c r="F127" s="3">
        <v>1</v>
      </c>
      <c r="G127" s="7">
        <v>3100</v>
      </c>
      <c r="H127" s="4">
        <f>+G127*E127</f>
        <v>3100</v>
      </c>
      <c r="I127" s="5">
        <v>0</v>
      </c>
      <c r="J127" s="4">
        <f t="shared" si="21"/>
        <v>0</v>
      </c>
      <c r="K127" s="4">
        <f t="shared" si="22"/>
        <v>3100</v>
      </c>
      <c r="L127" s="6">
        <v>0.85</v>
      </c>
      <c r="M127" s="4">
        <f t="shared" si="23"/>
        <v>2635</v>
      </c>
      <c r="N127" s="4">
        <f t="shared" si="24"/>
        <v>5735</v>
      </c>
      <c r="O127" s="6">
        <v>0.75</v>
      </c>
      <c r="P127" s="85">
        <f t="shared" si="29"/>
        <v>2325</v>
      </c>
      <c r="Q127" s="86">
        <f t="shared" si="30"/>
        <v>5425</v>
      </c>
      <c r="R127" s="6">
        <v>0.95</v>
      </c>
      <c r="S127" s="85">
        <f t="shared" si="25"/>
        <v>2945</v>
      </c>
      <c r="T127" s="86">
        <f t="shared" si="26"/>
        <v>6045</v>
      </c>
      <c r="U127" s="6">
        <v>0.6</v>
      </c>
      <c r="V127" s="85">
        <f t="shared" si="27"/>
        <v>1860</v>
      </c>
      <c r="W127" s="86">
        <f t="shared" si="28"/>
        <v>4960</v>
      </c>
    </row>
    <row r="128" spans="1:23" s="25" customFormat="1" ht="16.5" x14ac:dyDescent="0.25">
      <c r="A128" s="64" t="s">
        <v>7131</v>
      </c>
      <c r="B128" s="65" t="s">
        <v>7136</v>
      </c>
      <c r="C128" s="2" t="s">
        <v>7145</v>
      </c>
      <c r="D128" s="10" t="s">
        <v>5257</v>
      </c>
      <c r="E128" s="3">
        <v>1</v>
      </c>
      <c r="F128" s="3">
        <v>1</v>
      </c>
      <c r="G128" s="7">
        <v>3759.39</v>
      </c>
      <c r="H128" s="4">
        <f>+G128*E128</f>
        <v>3759.39</v>
      </c>
      <c r="I128" s="5">
        <v>0</v>
      </c>
      <c r="J128" s="4">
        <f t="shared" si="21"/>
        <v>0</v>
      </c>
      <c r="K128" s="4">
        <f t="shared" si="22"/>
        <v>3759.39</v>
      </c>
      <c r="L128" s="6">
        <v>0.85</v>
      </c>
      <c r="M128" s="4">
        <f t="shared" si="23"/>
        <v>3195.4814999999999</v>
      </c>
      <c r="N128" s="4">
        <f t="shared" si="24"/>
        <v>6954.8714999999993</v>
      </c>
      <c r="O128" s="6">
        <v>0.75</v>
      </c>
      <c r="P128" s="85">
        <f t="shared" si="29"/>
        <v>2819.5425</v>
      </c>
      <c r="Q128" s="86">
        <f t="shared" si="30"/>
        <v>6578.9324999999999</v>
      </c>
      <c r="R128" s="6">
        <v>0.95</v>
      </c>
      <c r="S128" s="85">
        <f t="shared" si="25"/>
        <v>3571.4204999999997</v>
      </c>
      <c r="T128" s="86">
        <f t="shared" si="26"/>
        <v>7330.8104999999996</v>
      </c>
      <c r="U128" s="6">
        <v>0.6</v>
      </c>
      <c r="V128" s="85">
        <f t="shared" si="27"/>
        <v>2255.634</v>
      </c>
      <c r="W128" s="86">
        <f t="shared" si="28"/>
        <v>6015.0239999999994</v>
      </c>
    </row>
    <row r="129" spans="1:23" s="25" customFormat="1" ht="16.5" x14ac:dyDescent="0.25">
      <c r="A129" s="64" t="s">
        <v>7131</v>
      </c>
      <c r="B129" s="65" t="s">
        <v>7136</v>
      </c>
      <c r="C129" s="2" t="s">
        <v>4715</v>
      </c>
      <c r="D129" s="1" t="s">
        <v>4714</v>
      </c>
      <c r="E129" s="3">
        <v>1</v>
      </c>
      <c r="F129" s="3">
        <v>1</v>
      </c>
      <c r="G129" s="7">
        <v>1219</v>
      </c>
      <c r="H129" s="4">
        <f>+G129*E129</f>
        <v>1219</v>
      </c>
      <c r="I129" s="5">
        <v>0.05</v>
      </c>
      <c r="J129" s="4">
        <f t="shared" si="21"/>
        <v>60.95</v>
      </c>
      <c r="K129" s="4">
        <f t="shared" si="22"/>
        <v>1158.05</v>
      </c>
      <c r="L129" s="6">
        <v>0.85</v>
      </c>
      <c r="M129" s="4">
        <f t="shared" si="23"/>
        <v>984.34249999999997</v>
      </c>
      <c r="N129" s="4">
        <f t="shared" si="24"/>
        <v>2142.3924999999999</v>
      </c>
      <c r="O129" s="6">
        <v>0.75</v>
      </c>
      <c r="P129" s="85">
        <f t="shared" si="29"/>
        <v>868.53749999999991</v>
      </c>
      <c r="Q129" s="86">
        <f t="shared" si="30"/>
        <v>2026.5874999999999</v>
      </c>
      <c r="R129" s="6">
        <v>0.95</v>
      </c>
      <c r="S129" s="85">
        <f t="shared" si="25"/>
        <v>1100.1474999999998</v>
      </c>
      <c r="T129" s="86">
        <f t="shared" si="26"/>
        <v>2258.1974999999998</v>
      </c>
      <c r="U129" s="6">
        <v>0.6</v>
      </c>
      <c r="V129" s="85">
        <f t="shared" si="27"/>
        <v>694.82999999999993</v>
      </c>
      <c r="W129" s="86">
        <f t="shared" si="28"/>
        <v>1852.8799999999999</v>
      </c>
    </row>
    <row r="130" spans="1:23" s="25" customFormat="1" ht="16.5" x14ac:dyDescent="0.25">
      <c r="A130" s="64" t="s">
        <v>7131</v>
      </c>
      <c r="B130" s="65" t="s">
        <v>7136</v>
      </c>
      <c r="C130" s="2" t="s">
        <v>4793</v>
      </c>
      <c r="D130" s="1" t="s">
        <v>4792</v>
      </c>
      <c r="E130" s="3">
        <v>2</v>
      </c>
      <c r="F130" s="3">
        <v>1</v>
      </c>
      <c r="G130" s="7">
        <v>1435</v>
      </c>
      <c r="H130" s="4">
        <f>+G130*E130</f>
        <v>2870</v>
      </c>
      <c r="I130" s="5">
        <v>0.05</v>
      </c>
      <c r="J130" s="4">
        <f t="shared" si="21"/>
        <v>71.75</v>
      </c>
      <c r="K130" s="4">
        <f t="shared" si="22"/>
        <v>1363.25</v>
      </c>
      <c r="L130" s="6">
        <v>0.85</v>
      </c>
      <c r="M130" s="4">
        <f t="shared" si="23"/>
        <v>1158.7625</v>
      </c>
      <c r="N130" s="4">
        <f t="shared" si="24"/>
        <v>2522.0124999999998</v>
      </c>
      <c r="O130" s="6">
        <v>0.75</v>
      </c>
      <c r="P130" s="85">
        <f t="shared" si="29"/>
        <v>1022.4375</v>
      </c>
      <c r="Q130" s="86">
        <f t="shared" si="30"/>
        <v>2385.6875</v>
      </c>
      <c r="R130" s="6">
        <v>0.95</v>
      </c>
      <c r="S130" s="85">
        <f t="shared" si="25"/>
        <v>1295.0874999999999</v>
      </c>
      <c r="T130" s="86">
        <f t="shared" si="26"/>
        <v>2658.3374999999996</v>
      </c>
      <c r="U130" s="6">
        <v>0.6</v>
      </c>
      <c r="V130" s="85">
        <f t="shared" si="27"/>
        <v>817.94999999999993</v>
      </c>
      <c r="W130" s="86">
        <f t="shared" si="28"/>
        <v>2181.1999999999998</v>
      </c>
    </row>
    <row r="131" spans="1:23" s="25" customFormat="1" ht="16.5" x14ac:dyDescent="0.25">
      <c r="A131" s="64" t="s">
        <v>7131</v>
      </c>
      <c r="B131" s="65" t="s">
        <v>7136</v>
      </c>
      <c r="C131" s="2" t="s">
        <v>4823</v>
      </c>
      <c r="D131" s="1" t="s">
        <v>4822</v>
      </c>
      <c r="E131" s="3">
        <v>2</v>
      </c>
      <c r="F131" s="3">
        <v>1</v>
      </c>
      <c r="G131" s="4">
        <v>1655</v>
      </c>
      <c r="H131" s="4">
        <f>+G131*E131</f>
        <v>3310</v>
      </c>
      <c r="I131" s="5">
        <v>0</v>
      </c>
      <c r="J131" s="4">
        <f t="shared" ref="J131:J194" si="31">+G131*I131</f>
        <v>0</v>
      </c>
      <c r="K131" s="4">
        <f t="shared" ref="K131:K194" si="32">+G131-J131</f>
        <v>1655</v>
      </c>
      <c r="L131" s="6">
        <v>0.85</v>
      </c>
      <c r="M131" s="4">
        <f t="shared" si="23"/>
        <v>1406.75</v>
      </c>
      <c r="N131" s="4">
        <f t="shared" si="24"/>
        <v>3061.75</v>
      </c>
      <c r="O131" s="6">
        <v>0.75</v>
      </c>
      <c r="P131" s="85">
        <f t="shared" si="29"/>
        <v>1241.25</v>
      </c>
      <c r="Q131" s="86">
        <f t="shared" si="30"/>
        <v>2896.25</v>
      </c>
      <c r="R131" s="6">
        <v>0.95</v>
      </c>
      <c r="S131" s="85">
        <f t="shared" si="25"/>
        <v>1572.25</v>
      </c>
      <c r="T131" s="86">
        <f t="shared" si="26"/>
        <v>3227.25</v>
      </c>
      <c r="U131" s="6">
        <v>0.6</v>
      </c>
      <c r="V131" s="85">
        <f t="shared" si="27"/>
        <v>993</v>
      </c>
      <c r="W131" s="86">
        <f t="shared" si="28"/>
        <v>2648</v>
      </c>
    </row>
    <row r="132" spans="1:23" s="25" customFormat="1" ht="16.5" x14ac:dyDescent="0.25">
      <c r="A132" s="64" t="s">
        <v>7131</v>
      </c>
      <c r="B132" s="65" t="s">
        <v>7136</v>
      </c>
      <c r="C132" s="2" t="s">
        <v>4856</v>
      </c>
      <c r="D132" s="1" t="s">
        <v>4855</v>
      </c>
      <c r="E132" s="3">
        <v>2</v>
      </c>
      <c r="F132" s="3">
        <v>1</v>
      </c>
      <c r="G132" s="4">
        <v>4784</v>
      </c>
      <c r="H132" s="4">
        <f>+G132*E132</f>
        <v>9568</v>
      </c>
      <c r="I132" s="5">
        <v>0.05</v>
      </c>
      <c r="J132" s="4">
        <f t="shared" si="31"/>
        <v>239.20000000000002</v>
      </c>
      <c r="K132" s="4">
        <f t="shared" si="32"/>
        <v>4544.8</v>
      </c>
      <c r="L132" s="6">
        <v>0.85</v>
      </c>
      <c r="M132" s="4">
        <f t="shared" si="23"/>
        <v>3863.08</v>
      </c>
      <c r="N132" s="4">
        <f t="shared" si="24"/>
        <v>8407.880000000001</v>
      </c>
      <c r="O132" s="6">
        <v>0.75</v>
      </c>
      <c r="P132" s="85">
        <f t="shared" si="29"/>
        <v>3408.6000000000004</v>
      </c>
      <c r="Q132" s="86">
        <f t="shared" si="30"/>
        <v>7953.4000000000005</v>
      </c>
      <c r="R132" s="6">
        <v>0.95</v>
      </c>
      <c r="S132" s="85">
        <f t="shared" si="25"/>
        <v>4317.5600000000004</v>
      </c>
      <c r="T132" s="86">
        <f t="shared" si="26"/>
        <v>8862.36</v>
      </c>
      <c r="U132" s="6">
        <v>0.6</v>
      </c>
      <c r="V132" s="85">
        <f t="shared" si="27"/>
        <v>2726.88</v>
      </c>
      <c r="W132" s="86">
        <f t="shared" si="28"/>
        <v>7271.68</v>
      </c>
    </row>
    <row r="133" spans="1:23" s="25" customFormat="1" ht="16.5" x14ac:dyDescent="0.25">
      <c r="A133" s="64" t="s">
        <v>7131</v>
      </c>
      <c r="B133" s="65" t="s">
        <v>7136</v>
      </c>
      <c r="C133" s="2" t="s">
        <v>4858</v>
      </c>
      <c r="D133" s="1" t="s">
        <v>4857</v>
      </c>
      <c r="E133" s="3">
        <v>1</v>
      </c>
      <c r="F133" s="3">
        <v>1</v>
      </c>
      <c r="G133" s="4">
        <v>2524</v>
      </c>
      <c r="H133" s="4">
        <f>+G133*E133</f>
        <v>2524</v>
      </c>
      <c r="I133" s="5">
        <v>0</v>
      </c>
      <c r="J133" s="4">
        <f t="shared" si="31"/>
        <v>0</v>
      </c>
      <c r="K133" s="4">
        <f t="shared" si="32"/>
        <v>2524</v>
      </c>
      <c r="L133" s="6">
        <v>0.85</v>
      </c>
      <c r="M133" s="4">
        <f t="shared" si="23"/>
        <v>2145.4</v>
      </c>
      <c r="N133" s="4">
        <f t="shared" si="24"/>
        <v>4669.3999999999996</v>
      </c>
      <c r="O133" s="6">
        <v>0.75</v>
      </c>
      <c r="P133" s="85">
        <f t="shared" si="29"/>
        <v>1893</v>
      </c>
      <c r="Q133" s="86">
        <f t="shared" si="30"/>
        <v>4417</v>
      </c>
      <c r="R133" s="6">
        <v>0.95</v>
      </c>
      <c r="S133" s="85">
        <f t="shared" si="25"/>
        <v>2397.7999999999997</v>
      </c>
      <c r="T133" s="86">
        <f t="shared" si="26"/>
        <v>4921.7999999999993</v>
      </c>
      <c r="U133" s="6">
        <v>0.6</v>
      </c>
      <c r="V133" s="85">
        <f t="shared" si="27"/>
        <v>1514.3999999999999</v>
      </c>
      <c r="W133" s="86">
        <f t="shared" si="28"/>
        <v>4038.3999999999996</v>
      </c>
    </row>
    <row r="134" spans="1:23" s="25" customFormat="1" ht="16.5" x14ac:dyDescent="0.25">
      <c r="A134" s="64" t="s">
        <v>7131</v>
      </c>
      <c r="B134" s="65" t="s">
        <v>7136</v>
      </c>
      <c r="C134" s="2" t="s">
        <v>4860</v>
      </c>
      <c r="D134" s="1" t="s">
        <v>4859</v>
      </c>
      <c r="E134" s="3">
        <v>2</v>
      </c>
      <c r="F134" s="3">
        <v>1</v>
      </c>
      <c r="G134" s="4">
        <v>3556</v>
      </c>
      <c r="H134" s="4">
        <f>+G134*E134</f>
        <v>7112</v>
      </c>
      <c r="I134" s="5">
        <v>0</v>
      </c>
      <c r="J134" s="4">
        <f t="shared" si="31"/>
        <v>0</v>
      </c>
      <c r="K134" s="4">
        <f t="shared" si="32"/>
        <v>3556</v>
      </c>
      <c r="L134" s="6">
        <v>0.85</v>
      </c>
      <c r="M134" s="4">
        <f t="shared" si="23"/>
        <v>3022.6</v>
      </c>
      <c r="N134" s="4">
        <f t="shared" si="24"/>
        <v>6578.6</v>
      </c>
      <c r="O134" s="6">
        <v>0.75</v>
      </c>
      <c r="P134" s="85">
        <f t="shared" si="29"/>
        <v>2667</v>
      </c>
      <c r="Q134" s="86">
        <f t="shared" si="30"/>
        <v>6223</v>
      </c>
      <c r="R134" s="6">
        <v>0.95</v>
      </c>
      <c r="S134" s="85">
        <f t="shared" si="25"/>
        <v>3378.2</v>
      </c>
      <c r="T134" s="86">
        <f t="shared" si="26"/>
        <v>6934.2</v>
      </c>
      <c r="U134" s="6">
        <v>0.6</v>
      </c>
      <c r="V134" s="85">
        <f t="shared" si="27"/>
        <v>2133.6</v>
      </c>
      <c r="W134" s="86">
        <f t="shared" si="28"/>
        <v>5689.6</v>
      </c>
    </row>
    <row r="135" spans="1:23" s="25" customFormat="1" ht="16.5" x14ac:dyDescent="0.25">
      <c r="A135" s="64" t="s">
        <v>7131</v>
      </c>
      <c r="B135" s="65" t="s">
        <v>7136</v>
      </c>
      <c r="C135" s="2" t="s">
        <v>3894</v>
      </c>
      <c r="D135" s="10" t="s">
        <v>3893</v>
      </c>
      <c r="E135" s="3">
        <v>2</v>
      </c>
      <c r="F135" s="3">
        <v>1</v>
      </c>
      <c r="G135" s="4">
        <v>359.1</v>
      </c>
      <c r="H135" s="4">
        <f>+G135*E135</f>
        <v>718.2</v>
      </c>
      <c r="I135" s="5">
        <v>0</v>
      </c>
      <c r="J135" s="4">
        <f t="shared" si="31"/>
        <v>0</v>
      </c>
      <c r="K135" s="4">
        <f t="shared" si="32"/>
        <v>359.1</v>
      </c>
      <c r="L135" s="6">
        <v>0.85</v>
      </c>
      <c r="M135" s="4">
        <f t="shared" si="23"/>
        <v>305.23500000000001</v>
      </c>
      <c r="N135" s="4">
        <f t="shared" si="24"/>
        <v>664.33500000000004</v>
      </c>
      <c r="O135" s="6">
        <v>0.75</v>
      </c>
      <c r="P135" s="85">
        <f t="shared" si="29"/>
        <v>269.32500000000005</v>
      </c>
      <c r="Q135" s="86">
        <f t="shared" si="30"/>
        <v>628.42500000000007</v>
      </c>
      <c r="R135" s="6">
        <v>0.95</v>
      </c>
      <c r="S135" s="85">
        <f t="shared" si="25"/>
        <v>341.14499999999998</v>
      </c>
      <c r="T135" s="86">
        <f t="shared" si="26"/>
        <v>700.245</v>
      </c>
      <c r="U135" s="6">
        <v>0.6</v>
      </c>
      <c r="V135" s="85">
        <f t="shared" si="27"/>
        <v>215.46</v>
      </c>
      <c r="W135" s="86">
        <f t="shared" si="28"/>
        <v>574.56000000000006</v>
      </c>
    </row>
    <row r="136" spans="1:23" s="25" customFormat="1" ht="16.5" x14ac:dyDescent="0.25">
      <c r="A136" s="64" t="s">
        <v>7131</v>
      </c>
      <c r="B136" s="65" t="s">
        <v>7136</v>
      </c>
      <c r="C136" s="2" t="s">
        <v>5261</v>
      </c>
      <c r="D136" s="1" t="s">
        <v>5260</v>
      </c>
      <c r="E136" s="3">
        <v>2</v>
      </c>
      <c r="F136" s="3">
        <v>1</v>
      </c>
      <c r="G136" s="7">
        <v>1755</v>
      </c>
      <c r="H136" s="4">
        <f>+G136*E136</f>
        <v>3510</v>
      </c>
      <c r="I136" s="5">
        <v>0.05</v>
      </c>
      <c r="J136" s="4">
        <f t="shared" si="31"/>
        <v>87.75</v>
      </c>
      <c r="K136" s="4">
        <f t="shared" si="32"/>
        <v>1667.25</v>
      </c>
      <c r="L136" s="6">
        <v>0.85</v>
      </c>
      <c r="M136" s="4">
        <f t="shared" si="23"/>
        <v>1417.1624999999999</v>
      </c>
      <c r="N136" s="4">
        <f t="shared" si="24"/>
        <v>3084.4124999999999</v>
      </c>
      <c r="O136" s="6">
        <v>0.75</v>
      </c>
      <c r="P136" s="85">
        <f t="shared" si="29"/>
        <v>1250.4375</v>
      </c>
      <c r="Q136" s="86">
        <f t="shared" si="30"/>
        <v>2917.6875</v>
      </c>
      <c r="R136" s="6">
        <v>0.95</v>
      </c>
      <c r="S136" s="85">
        <f t="shared" si="25"/>
        <v>1583.8874999999998</v>
      </c>
      <c r="T136" s="86">
        <f t="shared" si="26"/>
        <v>3251.1374999999998</v>
      </c>
      <c r="U136" s="6">
        <v>0.6</v>
      </c>
      <c r="V136" s="85">
        <f t="shared" si="27"/>
        <v>1000.3499999999999</v>
      </c>
      <c r="W136" s="86">
        <f t="shared" si="28"/>
        <v>2667.6</v>
      </c>
    </row>
    <row r="137" spans="1:23" s="25" customFormat="1" ht="16.5" x14ac:dyDescent="0.25">
      <c r="A137" s="64" t="s">
        <v>7131</v>
      </c>
      <c r="B137" s="65" t="s">
        <v>7136</v>
      </c>
      <c r="C137" s="2" t="s">
        <v>5253</v>
      </c>
      <c r="D137" s="10" t="s">
        <v>5252</v>
      </c>
      <c r="E137" s="3">
        <v>2</v>
      </c>
      <c r="F137" s="3">
        <v>1</v>
      </c>
      <c r="G137" s="4">
        <v>3263.49</v>
      </c>
      <c r="H137" s="4">
        <f>+G137*E137</f>
        <v>6526.98</v>
      </c>
      <c r="I137" s="5">
        <v>0</v>
      </c>
      <c r="J137" s="4">
        <f t="shared" si="31"/>
        <v>0</v>
      </c>
      <c r="K137" s="4">
        <f t="shared" si="32"/>
        <v>3263.49</v>
      </c>
      <c r="L137" s="6">
        <v>0.85</v>
      </c>
      <c r="M137" s="4">
        <f t="shared" si="23"/>
        <v>2773.9664999999995</v>
      </c>
      <c r="N137" s="4">
        <f t="shared" si="24"/>
        <v>6037.4564999999993</v>
      </c>
      <c r="O137" s="6">
        <v>0.75</v>
      </c>
      <c r="P137" s="85">
        <f t="shared" si="29"/>
        <v>2447.6174999999998</v>
      </c>
      <c r="Q137" s="86">
        <f t="shared" si="30"/>
        <v>5711.1075000000001</v>
      </c>
      <c r="R137" s="6">
        <v>0.95</v>
      </c>
      <c r="S137" s="85">
        <f t="shared" si="25"/>
        <v>3100.3154999999997</v>
      </c>
      <c r="T137" s="86">
        <f t="shared" si="26"/>
        <v>6363.8054999999995</v>
      </c>
      <c r="U137" s="6">
        <v>0.6</v>
      </c>
      <c r="V137" s="85">
        <f t="shared" si="27"/>
        <v>1958.0939999999998</v>
      </c>
      <c r="W137" s="86">
        <f t="shared" si="28"/>
        <v>5221.5839999999998</v>
      </c>
    </row>
    <row r="138" spans="1:23" s="25" customFormat="1" ht="16.5" x14ac:dyDescent="0.25">
      <c r="A138" s="64" t="s">
        <v>7131</v>
      </c>
      <c r="B138" s="65" t="s">
        <v>7136</v>
      </c>
      <c r="C138" s="2" t="s">
        <v>5255</v>
      </c>
      <c r="D138" s="10" t="s">
        <v>5254</v>
      </c>
      <c r="E138" s="3">
        <v>1</v>
      </c>
      <c r="F138" s="3">
        <v>1</v>
      </c>
      <c r="G138" s="7">
        <v>3000</v>
      </c>
      <c r="H138" s="4">
        <f>+G138*E138</f>
        <v>3000</v>
      </c>
      <c r="I138" s="5">
        <v>0</v>
      </c>
      <c r="J138" s="4">
        <f t="shared" si="31"/>
        <v>0</v>
      </c>
      <c r="K138" s="4">
        <f t="shared" si="32"/>
        <v>3000</v>
      </c>
      <c r="L138" s="6">
        <v>0.85</v>
      </c>
      <c r="M138" s="4">
        <f t="shared" si="23"/>
        <v>2550</v>
      </c>
      <c r="N138" s="4">
        <f t="shared" si="24"/>
        <v>5550</v>
      </c>
      <c r="O138" s="6">
        <v>0.75</v>
      </c>
      <c r="P138" s="85">
        <f t="shared" si="29"/>
        <v>2250</v>
      </c>
      <c r="Q138" s="86">
        <f t="shared" si="30"/>
        <v>5250</v>
      </c>
      <c r="R138" s="6">
        <v>0.95</v>
      </c>
      <c r="S138" s="85">
        <f t="shared" si="25"/>
        <v>2850</v>
      </c>
      <c r="T138" s="86">
        <f t="shared" si="26"/>
        <v>5850</v>
      </c>
      <c r="U138" s="6">
        <v>0.6</v>
      </c>
      <c r="V138" s="85">
        <f t="shared" si="27"/>
        <v>1800</v>
      </c>
      <c r="W138" s="86">
        <f t="shared" si="28"/>
        <v>4800</v>
      </c>
    </row>
    <row r="139" spans="1:23" s="25" customFormat="1" ht="16.5" x14ac:dyDescent="0.25">
      <c r="A139" s="64" t="s">
        <v>7131</v>
      </c>
      <c r="B139" s="65" t="s">
        <v>7136</v>
      </c>
      <c r="C139" s="2" t="s">
        <v>5663</v>
      </c>
      <c r="D139" s="10" t="s">
        <v>5662</v>
      </c>
      <c r="E139" s="3">
        <v>1</v>
      </c>
      <c r="F139" s="3">
        <v>1</v>
      </c>
      <c r="G139" s="4">
        <v>2416.21</v>
      </c>
      <c r="H139" s="4">
        <f>+G139*E139</f>
        <v>2416.21</v>
      </c>
      <c r="I139" s="5">
        <v>0.1</v>
      </c>
      <c r="J139" s="4">
        <f t="shared" si="31"/>
        <v>241.62100000000001</v>
      </c>
      <c r="K139" s="4">
        <f t="shared" si="32"/>
        <v>2174.5889999999999</v>
      </c>
      <c r="L139" s="6">
        <v>0.85</v>
      </c>
      <c r="M139" s="4">
        <f t="shared" si="23"/>
        <v>1848.4006499999998</v>
      </c>
      <c r="N139" s="4">
        <f t="shared" si="24"/>
        <v>4022.9896499999995</v>
      </c>
      <c r="O139" s="6">
        <v>0.75</v>
      </c>
      <c r="P139" s="85">
        <f t="shared" si="29"/>
        <v>1630.94175</v>
      </c>
      <c r="Q139" s="86">
        <f t="shared" si="30"/>
        <v>3805.5307499999999</v>
      </c>
      <c r="R139" s="6">
        <v>0.95</v>
      </c>
      <c r="S139" s="85">
        <f t="shared" si="25"/>
        <v>2065.8595499999997</v>
      </c>
      <c r="T139" s="86">
        <f t="shared" si="26"/>
        <v>4240.4485499999992</v>
      </c>
      <c r="U139" s="6">
        <v>0.6</v>
      </c>
      <c r="V139" s="85">
        <f t="shared" si="27"/>
        <v>1304.7533999999998</v>
      </c>
      <c r="W139" s="86">
        <f t="shared" si="28"/>
        <v>3479.3423999999995</v>
      </c>
    </row>
    <row r="140" spans="1:23" s="25" customFormat="1" ht="16.5" x14ac:dyDescent="0.25">
      <c r="A140" s="64" t="s">
        <v>7131</v>
      </c>
      <c r="B140" s="65" t="s">
        <v>7136</v>
      </c>
      <c r="C140" s="2" t="s">
        <v>5669</v>
      </c>
      <c r="D140" s="1" t="s">
        <v>5668</v>
      </c>
      <c r="E140" s="3">
        <v>2</v>
      </c>
      <c r="F140" s="3">
        <v>1</v>
      </c>
      <c r="G140" s="7">
        <v>1768</v>
      </c>
      <c r="H140" s="4">
        <f>+G140*E140</f>
        <v>3536</v>
      </c>
      <c r="I140" s="5">
        <v>0.05</v>
      </c>
      <c r="J140" s="4">
        <f t="shared" si="31"/>
        <v>88.4</v>
      </c>
      <c r="K140" s="4">
        <f t="shared" si="32"/>
        <v>1679.6</v>
      </c>
      <c r="L140" s="6">
        <v>0.85</v>
      </c>
      <c r="M140" s="4">
        <f t="shared" si="23"/>
        <v>1427.6599999999999</v>
      </c>
      <c r="N140" s="4">
        <f t="shared" si="24"/>
        <v>3107.2599999999998</v>
      </c>
      <c r="O140" s="6">
        <v>0.75</v>
      </c>
      <c r="P140" s="85">
        <f t="shared" si="29"/>
        <v>1259.6999999999998</v>
      </c>
      <c r="Q140" s="86">
        <f t="shared" si="30"/>
        <v>2939.2999999999997</v>
      </c>
      <c r="R140" s="6">
        <v>0.95</v>
      </c>
      <c r="S140" s="85">
        <f t="shared" si="25"/>
        <v>1595.62</v>
      </c>
      <c r="T140" s="86">
        <f t="shared" si="26"/>
        <v>3275.22</v>
      </c>
      <c r="U140" s="6">
        <v>0.6</v>
      </c>
      <c r="V140" s="85">
        <f t="shared" si="27"/>
        <v>1007.7599999999999</v>
      </c>
      <c r="W140" s="86">
        <f t="shared" si="28"/>
        <v>2687.3599999999997</v>
      </c>
    </row>
    <row r="141" spans="1:23" s="25" customFormat="1" ht="16.5" x14ac:dyDescent="0.25">
      <c r="A141" s="64" t="s">
        <v>7131</v>
      </c>
      <c r="B141" s="65" t="s">
        <v>7136</v>
      </c>
      <c r="C141" s="2" t="s">
        <v>5667</v>
      </c>
      <c r="D141" s="1" t="s">
        <v>5666</v>
      </c>
      <c r="E141" s="3">
        <v>1</v>
      </c>
      <c r="F141" s="3">
        <v>1</v>
      </c>
      <c r="G141" s="7">
        <v>2073</v>
      </c>
      <c r="H141" s="4">
        <f>+G141*E141</f>
        <v>2073</v>
      </c>
      <c r="I141" s="5">
        <v>0.05</v>
      </c>
      <c r="J141" s="4">
        <f t="shared" si="31"/>
        <v>103.65</v>
      </c>
      <c r="K141" s="4">
        <f t="shared" si="32"/>
        <v>1969.35</v>
      </c>
      <c r="L141" s="6">
        <v>0.85</v>
      </c>
      <c r="M141" s="4">
        <f t="shared" si="23"/>
        <v>1673.9475</v>
      </c>
      <c r="N141" s="4">
        <f t="shared" si="24"/>
        <v>3643.2974999999997</v>
      </c>
      <c r="O141" s="6">
        <v>0.75</v>
      </c>
      <c r="P141" s="85">
        <f t="shared" si="29"/>
        <v>1477.0124999999998</v>
      </c>
      <c r="Q141" s="86">
        <f t="shared" si="30"/>
        <v>3446.3624999999997</v>
      </c>
      <c r="R141" s="6">
        <v>0.95</v>
      </c>
      <c r="S141" s="85">
        <f t="shared" si="25"/>
        <v>1870.8824999999999</v>
      </c>
      <c r="T141" s="86">
        <f t="shared" si="26"/>
        <v>3840.2325000000001</v>
      </c>
      <c r="U141" s="6">
        <v>0.6</v>
      </c>
      <c r="V141" s="85">
        <f t="shared" si="27"/>
        <v>1181.6099999999999</v>
      </c>
      <c r="W141" s="86">
        <f t="shared" si="28"/>
        <v>3150.96</v>
      </c>
    </row>
    <row r="142" spans="1:23" s="25" customFormat="1" ht="16.5" x14ac:dyDescent="0.25">
      <c r="A142" s="64" t="s">
        <v>7131</v>
      </c>
      <c r="B142" s="65" t="s">
        <v>7136</v>
      </c>
      <c r="C142" s="2" t="s">
        <v>5726</v>
      </c>
      <c r="D142" s="1" t="s">
        <v>5727</v>
      </c>
      <c r="E142" s="3">
        <v>2</v>
      </c>
      <c r="F142" s="3">
        <v>1</v>
      </c>
      <c r="G142" s="7">
        <v>4210</v>
      </c>
      <c r="H142" s="4">
        <f>+G142*E142</f>
        <v>8420</v>
      </c>
      <c r="I142" s="5">
        <v>0.05</v>
      </c>
      <c r="J142" s="4">
        <f t="shared" si="31"/>
        <v>210.5</v>
      </c>
      <c r="K142" s="4">
        <f t="shared" si="32"/>
        <v>3999.5</v>
      </c>
      <c r="L142" s="6">
        <v>0.85</v>
      </c>
      <c r="M142" s="4">
        <f t="shared" si="23"/>
        <v>3399.5749999999998</v>
      </c>
      <c r="N142" s="4">
        <f t="shared" si="24"/>
        <v>7399.0749999999998</v>
      </c>
      <c r="O142" s="6">
        <v>0.75</v>
      </c>
      <c r="P142" s="85">
        <f t="shared" si="29"/>
        <v>2999.625</v>
      </c>
      <c r="Q142" s="86">
        <f t="shared" si="30"/>
        <v>6999.125</v>
      </c>
      <c r="R142" s="6">
        <v>0.95</v>
      </c>
      <c r="S142" s="85">
        <f t="shared" si="25"/>
        <v>3799.5249999999996</v>
      </c>
      <c r="T142" s="86">
        <f t="shared" si="26"/>
        <v>7799.0249999999996</v>
      </c>
      <c r="U142" s="6">
        <v>0.6</v>
      </c>
      <c r="V142" s="85">
        <f t="shared" si="27"/>
        <v>2399.6999999999998</v>
      </c>
      <c r="W142" s="86">
        <f t="shared" si="28"/>
        <v>6399.2</v>
      </c>
    </row>
    <row r="143" spans="1:23" s="25" customFormat="1" ht="16.5" x14ac:dyDescent="0.25">
      <c r="A143" s="64" t="s">
        <v>7131</v>
      </c>
      <c r="B143" s="65" t="s">
        <v>7136</v>
      </c>
      <c r="C143" s="2" t="s">
        <v>7099</v>
      </c>
      <c r="D143" s="1" t="s">
        <v>7098</v>
      </c>
      <c r="E143" s="3">
        <v>1</v>
      </c>
      <c r="F143" s="3">
        <v>1</v>
      </c>
      <c r="G143" s="7">
        <v>4125</v>
      </c>
      <c r="H143" s="4">
        <f>+G143*E143</f>
        <v>4125</v>
      </c>
      <c r="I143" s="5">
        <v>0</v>
      </c>
      <c r="J143" s="4">
        <f t="shared" si="31"/>
        <v>0</v>
      </c>
      <c r="K143" s="4">
        <f t="shared" si="32"/>
        <v>4125</v>
      </c>
      <c r="L143" s="6">
        <v>0.85</v>
      </c>
      <c r="M143" s="4">
        <f t="shared" si="23"/>
        <v>3506.25</v>
      </c>
      <c r="N143" s="4">
        <f t="shared" si="24"/>
        <v>7631.25</v>
      </c>
      <c r="O143" s="6">
        <v>0.75</v>
      </c>
      <c r="P143" s="85">
        <f t="shared" si="29"/>
        <v>3093.75</v>
      </c>
      <c r="Q143" s="86">
        <f t="shared" si="30"/>
        <v>7218.75</v>
      </c>
      <c r="R143" s="6">
        <v>0.95</v>
      </c>
      <c r="S143" s="85">
        <f t="shared" si="25"/>
        <v>3918.75</v>
      </c>
      <c r="T143" s="86">
        <f t="shared" si="26"/>
        <v>8043.75</v>
      </c>
      <c r="U143" s="6">
        <v>0.6</v>
      </c>
      <c r="V143" s="85">
        <f t="shared" si="27"/>
        <v>2475</v>
      </c>
      <c r="W143" s="86">
        <f t="shared" si="28"/>
        <v>6600</v>
      </c>
    </row>
    <row r="144" spans="1:23" s="25" customFormat="1" ht="16.5" x14ac:dyDescent="0.25">
      <c r="A144" s="64" t="s">
        <v>7131</v>
      </c>
      <c r="B144" s="65" t="s">
        <v>7136</v>
      </c>
      <c r="C144" s="2" t="s">
        <v>5749</v>
      </c>
      <c r="D144" s="1" t="s">
        <v>5748</v>
      </c>
      <c r="E144" s="3">
        <v>2</v>
      </c>
      <c r="F144" s="3">
        <v>1</v>
      </c>
      <c r="G144" s="7">
        <v>1550</v>
      </c>
      <c r="H144" s="4">
        <f>+G144*E144</f>
        <v>3100</v>
      </c>
      <c r="I144" s="5">
        <v>0.05</v>
      </c>
      <c r="J144" s="4">
        <f t="shared" si="31"/>
        <v>77.5</v>
      </c>
      <c r="K144" s="4">
        <f t="shared" si="32"/>
        <v>1472.5</v>
      </c>
      <c r="L144" s="6">
        <v>0.85</v>
      </c>
      <c r="M144" s="4">
        <f t="shared" si="23"/>
        <v>1251.625</v>
      </c>
      <c r="N144" s="4">
        <f t="shared" si="24"/>
        <v>2724.125</v>
      </c>
      <c r="O144" s="6">
        <v>0.75</v>
      </c>
      <c r="P144" s="85">
        <f t="shared" si="29"/>
        <v>1104.375</v>
      </c>
      <c r="Q144" s="86">
        <f t="shared" si="30"/>
        <v>2576.875</v>
      </c>
      <c r="R144" s="6">
        <v>0.95</v>
      </c>
      <c r="S144" s="85">
        <f t="shared" si="25"/>
        <v>1398.875</v>
      </c>
      <c r="T144" s="86">
        <f t="shared" si="26"/>
        <v>2871.375</v>
      </c>
      <c r="U144" s="6">
        <v>0.6</v>
      </c>
      <c r="V144" s="85">
        <f t="shared" si="27"/>
        <v>883.5</v>
      </c>
      <c r="W144" s="86">
        <f t="shared" si="28"/>
        <v>2356</v>
      </c>
    </row>
    <row r="145" spans="1:23" s="25" customFormat="1" ht="16.5" x14ac:dyDescent="0.25">
      <c r="A145" s="64" t="s">
        <v>7131</v>
      </c>
      <c r="B145" s="65" t="s">
        <v>7136</v>
      </c>
      <c r="C145" s="2" t="s">
        <v>3610</v>
      </c>
      <c r="D145" s="1" t="s">
        <v>3609</v>
      </c>
      <c r="E145" s="3">
        <v>1</v>
      </c>
      <c r="F145" s="3">
        <v>1</v>
      </c>
      <c r="G145" s="7">
        <v>3309</v>
      </c>
      <c r="H145" s="4">
        <f>+G145*E145</f>
        <v>3309</v>
      </c>
      <c r="I145" s="5">
        <v>0.05</v>
      </c>
      <c r="J145" s="4">
        <f t="shared" si="31"/>
        <v>165.45000000000002</v>
      </c>
      <c r="K145" s="4">
        <f t="shared" si="32"/>
        <v>3143.55</v>
      </c>
      <c r="L145" s="6">
        <v>0.85</v>
      </c>
      <c r="M145" s="4">
        <f t="shared" si="23"/>
        <v>2672.0174999999999</v>
      </c>
      <c r="N145" s="4">
        <f t="shared" si="24"/>
        <v>5815.5675000000001</v>
      </c>
      <c r="O145" s="6">
        <v>0.75</v>
      </c>
      <c r="P145" s="85">
        <f t="shared" si="29"/>
        <v>2357.6625000000004</v>
      </c>
      <c r="Q145" s="86">
        <f t="shared" si="30"/>
        <v>5501.2125000000005</v>
      </c>
      <c r="R145" s="6">
        <v>0.95</v>
      </c>
      <c r="S145" s="85">
        <f t="shared" si="25"/>
        <v>2986.3724999999999</v>
      </c>
      <c r="T145" s="86">
        <f t="shared" si="26"/>
        <v>6129.9225000000006</v>
      </c>
      <c r="U145" s="6">
        <v>0.6</v>
      </c>
      <c r="V145" s="85">
        <f t="shared" si="27"/>
        <v>1886.13</v>
      </c>
      <c r="W145" s="86">
        <f t="shared" si="28"/>
        <v>5029.68</v>
      </c>
    </row>
    <row r="146" spans="1:23" s="25" customFormat="1" ht="16.5" x14ac:dyDescent="0.25">
      <c r="A146" s="64" t="s">
        <v>7131</v>
      </c>
      <c r="B146" s="65" t="s">
        <v>7136</v>
      </c>
      <c r="C146" s="2" t="s">
        <v>2822</v>
      </c>
      <c r="D146" s="1" t="s">
        <v>2821</v>
      </c>
      <c r="E146" s="3">
        <v>4</v>
      </c>
      <c r="F146" s="3">
        <v>1</v>
      </c>
      <c r="G146" s="7">
        <v>749</v>
      </c>
      <c r="H146" s="4">
        <f>+G146*E146</f>
        <v>2996</v>
      </c>
      <c r="I146" s="5">
        <v>0.05</v>
      </c>
      <c r="J146" s="4">
        <f t="shared" si="31"/>
        <v>37.450000000000003</v>
      </c>
      <c r="K146" s="4">
        <f t="shared" si="32"/>
        <v>711.55</v>
      </c>
      <c r="L146" s="6">
        <v>0.85</v>
      </c>
      <c r="M146" s="4">
        <f t="shared" si="23"/>
        <v>604.8175</v>
      </c>
      <c r="N146" s="4">
        <f t="shared" si="24"/>
        <v>1316.3674999999998</v>
      </c>
      <c r="O146" s="6">
        <v>0.75</v>
      </c>
      <c r="P146" s="85">
        <f t="shared" si="29"/>
        <v>533.66249999999991</v>
      </c>
      <c r="Q146" s="86">
        <f t="shared" si="30"/>
        <v>1245.2124999999999</v>
      </c>
      <c r="R146" s="6">
        <v>0.95</v>
      </c>
      <c r="S146" s="85">
        <f t="shared" si="25"/>
        <v>675.97249999999997</v>
      </c>
      <c r="T146" s="86">
        <f t="shared" si="26"/>
        <v>1387.5225</v>
      </c>
      <c r="U146" s="6">
        <v>0.6</v>
      </c>
      <c r="V146" s="85">
        <f t="shared" si="27"/>
        <v>426.92999999999995</v>
      </c>
      <c r="W146" s="86">
        <f t="shared" si="28"/>
        <v>1138.48</v>
      </c>
    </row>
    <row r="147" spans="1:23" s="25" customFormat="1" ht="16.5" x14ac:dyDescent="0.25">
      <c r="A147" s="64" t="s">
        <v>7131</v>
      </c>
      <c r="B147" s="65" t="s">
        <v>7136</v>
      </c>
      <c r="C147" s="2" t="s">
        <v>2824</v>
      </c>
      <c r="D147" s="1" t="s">
        <v>2823</v>
      </c>
      <c r="E147" s="3">
        <v>5</v>
      </c>
      <c r="F147" s="3">
        <v>1</v>
      </c>
      <c r="G147" s="7">
        <v>930</v>
      </c>
      <c r="H147" s="4">
        <f>+G147*E147</f>
        <v>4650</v>
      </c>
      <c r="I147" s="5">
        <v>0.05</v>
      </c>
      <c r="J147" s="4">
        <f t="shared" si="31"/>
        <v>46.5</v>
      </c>
      <c r="K147" s="4">
        <f t="shared" si="32"/>
        <v>883.5</v>
      </c>
      <c r="L147" s="6">
        <v>0.85</v>
      </c>
      <c r="M147" s="4">
        <f t="shared" ref="M147:M210" si="33">+K147*L147</f>
        <v>750.97500000000002</v>
      </c>
      <c r="N147" s="4">
        <f t="shared" ref="N147:N210" si="34">+K147+M147</f>
        <v>1634.4749999999999</v>
      </c>
      <c r="O147" s="6">
        <v>0.75</v>
      </c>
      <c r="P147" s="85">
        <f t="shared" si="29"/>
        <v>662.625</v>
      </c>
      <c r="Q147" s="86">
        <f t="shared" si="30"/>
        <v>1546.125</v>
      </c>
      <c r="R147" s="6">
        <v>0.95</v>
      </c>
      <c r="S147" s="85">
        <f t="shared" si="25"/>
        <v>839.32499999999993</v>
      </c>
      <c r="T147" s="86">
        <f t="shared" si="26"/>
        <v>1722.8249999999998</v>
      </c>
      <c r="U147" s="6">
        <v>0.6</v>
      </c>
      <c r="V147" s="85">
        <f t="shared" si="27"/>
        <v>530.1</v>
      </c>
      <c r="W147" s="86">
        <f t="shared" si="28"/>
        <v>1413.6</v>
      </c>
    </row>
    <row r="148" spans="1:23" s="25" customFormat="1" ht="16.5" x14ac:dyDescent="0.25">
      <c r="A148" s="64" t="s">
        <v>7131</v>
      </c>
      <c r="B148" s="65" t="s">
        <v>7136</v>
      </c>
      <c r="C148" s="2" t="s">
        <v>2826</v>
      </c>
      <c r="D148" s="1" t="s">
        <v>2825</v>
      </c>
      <c r="E148" s="3">
        <v>4</v>
      </c>
      <c r="F148" s="3">
        <v>1</v>
      </c>
      <c r="G148" s="7">
        <v>869</v>
      </c>
      <c r="H148" s="4">
        <f>+G148*E148</f>
        <v>3476</v>
      </c>
      <c r="I148" s="5">
        <v>0.05</v>
      </c>
      <c r="J148" s="4">
        <f t="shared" si="31"/>
        <v>43.45</v>
      </c>
      <c r="K148" s="4">
        <f t="shared" si="32"/>
        <v>825.55</v>
      </c>
      <c r="L148" s="6">
        <v>0.85</v>
      </c>
      <c r="M148" s="4">
        <f t="shared" si="33"/>
        <v>701.71749999999997</v>
      </c>
      <c r="N148" s="4">
        <f t="shared" si="34"/>
        <v>1527.2674999999999</v>
      </c>
      <c r="O148" s="6">
        <v>0.75</v>
      </c>
      <c r="P148" s="85">
        <f t="shared" si="29"/>
        <v>619.16249999999991</v>
      </c>
      <c r="Q148" s="86">
        <f t="shared" si="30"/>
        <v>1444.7124999999999</v>
      </c>
      <c r="R148" s="6">
        <v>0.95</v>
      </c>
      <c r="S148" s="85">
        <f t="shared" ref="S148:S211" si="35">+K148*R148</f>
        <v>784.27249999999992</v>
      </c>
      <c r="T148" s="86">
        <f t="shared" ref="T148:T211" si="36">+S148+K148</f>
        <v>1609.8224999999998</v>
      </c>
      <c r="U148" s="6">
        <v>0.6</v>
      </c>
      <c r="V148" s="85">
        <f t="shared" ref="V148:V211" si="37">+K148*U148</f>
        <v>495.32999999999993</v>
      </c>
      <c r="W148" s="86">
        <f t="shared" ref="W148:W211" si="38">+V148+K148</f>
        <v>1320.8799999999999</v>
      </c>
    </row>
    <row r="149" spans="1:23" s="25" customFormat="1" ht="16.5" x14ac:dyDescent="0.25">
      <c r="A149" s="64" t="s">
        <v>7131</v>
      </c>
      <c r="B149" s="65" t="s">
        <v>7136</v>
      </c>
      <c r="C149" s="2" t="s">
        <v>2828</v>
      </c>
      <c r="D149" s="1" t="s">
        <v>2827</v>
      </c>
      <c r="E149" s="3">
        <v>4</v>
      </c>
      <c r="F149" s="3">
        <v>1</v>
      </c>
      <c r="G149" s="7">
        <v>1072</v>
      </c>
      <c r="H149" s="4">
        <f>+G149*E149</f>
        <v>4288</v>
      </c>
      <c r="I149" s="5">
        <v>0.05</v>
      </c>
      <c r="J149" s="4">
        <f t="shared" si="31"/>
        <v>53.6</v>
      </c>
      <c r="K149" s="4">
        <f t="shared" si="32"/>
        <v>1018.4</v>
      </c>
      <c r="L149" s="6">
        <v>0.85</v>
      </c>
      <c r="M149" s="4">
        <f t="shared" si="33"/>
        <v>865.64</v>
      </c>
      <c r="N149" s="4">
        <f t="shared" si="34"/>
        <v>1884.04</v>
      </c>
      <c r="O149" s="6">
        <v>0.75</v>
      </c>
      <c r="P149" s="85">
        <f t="shared" ref="P149:P212" si="39">+K149*O149</f>
        <v>763.8</v>
      </c>
      <c r="Q149" s="86">
        <f t="shared" ref="Q149:Q212" si="40">+K149+P149</f>
        <v>1782.1999999999998</v>
      </c>
      <c r="R149" s="6">
        <v>0.95</v>
      </c>
      <c r="S149" s="85">
        <f t="shared" si="35"/>
        <v>967.4799999999999</v>
      </c>
      <c r="T149" s="86">
        <f t="shared" si="36"/>
        <v>1985.8799999999999</v>
      </c>
      <c r="U149" s="6">
        <v>0.6</v>
      </c>
      <c r="V149" s="85">
        <f t="shared" si="37"/>
        <v>611.04</v>
      </c>
      <c r="W149" s="86">
        <f t="shared" si="38"/>
        <v>1629.44</v>
      </c>
    </row>
    <row r="150" spans="1:23" s="25" customFormat="1" ht="16.5" x14ac:dyDescent="0.25">
      <c r="A150" s="64" t="s">
        <v>7131</v>
      </c>
      <c r="B150" s="65" t="s">
        <v>7136</v>
      </c>
      <c r="C150" s="2" t="s">
        <v>5725</v>
      </c>
      <c r="D150" s="1" t="s">
        <v>5724</v>
      </c>
      <c r="E150" s="3">
        <v>1</v>
      </c>
      <c r="F150" s="3">
        <v>1</v>
      </c>
      <c r="G150" s="7">
        <v>2447</v>
      </c>
      <c r="H150" s="4">
        <f>+G150*E150</f>
        <v>2447</v>
      </c>
      <c r="I150" s="5">
        <v>0.05</v>
      </c>
      <c r="J150" s="4">
        <f t="shared" si="31"/>
        <v>122.35000000000001</v>
      </c>
      <c r="K150" s="4">
        <f t="shared" si="32"/>
        <v>2324.65</v>
      </c>
      <c r="L150" s="6">
        <v>0.85</v>
      </c>
      <c r="M150" s="4">
        <f t="shared" si="33"/>
        <v>1975.9525000000001</v>
      </c>
      <c r="N150" s="4">
        <f t="shared" si="34"/>
        <v>4300.6025</v>
      </c>
      <c r="O150" s="6">
        <v>0.75</v>
      </c>
      <c r="P150" s="85">
        <f t="shared" si="39"/>
        <v>1743.4875000000002</v>
      </c>
      <c r="Q150" s="86">
        <f t="shared" si="40"/>
        <v>4068.1375000000003</v>
      </c>
      <c r="R150" s="6">
        <v>0.95</v>
      </c>
      <c r="S150" s="85">
        <f t="shared" si="35"/>
        <v>2208.4175</v>
      </c>
      <c r="T150" s="86">
        <f t="shared" si="36"/>
        <v>4533.0675000000001</v>
      </c>
      <c r="U150" s="6">
        <v>0.6</v>
      </c>
      <c r="V150" s="85">
        <f t="shared" si="37"/>
        <v>1394.79</v>
      </c>
      <c r="W150" s="86">
        <f t="shared" si="38"/>
        <v>3719.44</v>
      </c>
    </row>
    <row r="151" spans="1:23" s="25" customFormat="1" ht="16.5" x14ac:dyDescent="0.25">
      <c r="A151" s="64" t="s">
        <v>7131</v>
      </c>
      <c r="B151" s="65" t="s">
        <v>7136</v>
      </c>
      <c r="C151" s="2" t="s">
        <v>2295</v>
      </c>
      <c r="D151" s="1" t="s">
        <v>2294</v>
      </c>
      <c r="E151" s="3">
        <v>4</v>
      </c>
      <c r="F151" s="3">
        <v>1</v>
      </c>
      <c r="G151" s="7">
        <v>938</v>
      </c>
      <c r="H151" s="4">
        <f>+G151*E151</f>
        <v>3752</v>
      </c>
      <c r="I151" s="5">
        <v>0.05</v>
      </c>
      <c r="J151" s="4">
        <f t="shared" si="31"/>
        <v>46.900000000000006</v>
      </c>
      <c r="K151" s="4">
        <f t="shared" si="32"/>
        <v>891.1</v>
      </c>
      <c r="L151" s="6">
        <v>0.85</v>
      </c>
      <c r="M151" s="4">
        <f t="shared" si="33"/>
        <v>757.43499999999995</v>
      </c>
      <c r="N151" s="4">
        <f t="shared" si="34"/>
        <v>1648.5349999999999</v>
      </c>
      <c r="O151" s="6">
        <v>0.75</v>
      </c>
      <c r="P151" s="85">
        <f t="shared" si="39"/>
        <v>668.32500000000005</v>
      </c>
      <c r="Q151" s="86">
        <f t="shared" si="40"/>
        <v>1559.4250000000002</v>
      </c>
      <c r="R151" s="6">
        <v>0.95</v>
      </c>
      <c r="S151" s="85">
        <f t="shared" si="35"/>
        <v>846.54499999999996</v>
      </c>
      <c r="T151" s="86">
        <f t="shared" si="36"/>
        <v>1737.645</v>
      </c>
      <c r="U151" s="6">
        <v>0.6</v>
      </c>
      <c r="V151" s="85">
        <f t="shared" si="37"/>
        <v>534.66</v>
      </c>
      <c r="W151" s="86">
        <f t="shared" si="38"/>
        <v>1425.76</v>
      </c>
    </row>
    <row r="152" spans="1:23" s="25" customFormat="1" ht="16.5" x14ac:dyDescent="0.25">
      <c r="A152" s="64" t="s">
        <v>7131</v>
      </c>
      <c r="B152" s="65" t="s">
        <v>7136</v>
      </c>
      <c r="C152" s="2" t="s">
        <v>2830</v>
      </c>
      <c r="D152" s="1" t="s">
        <v>2829</v>
      </c>
      <c r="E152" s="3">
        <v>2</v>
      </c>
      <c r="F152" s="3">
        <v>1</v>
      </c>
      <c r="G152" s="7">
        <v>1301</v>
      </c>
      <c r="H152" s="4">
        <f>+G152*E152</f>
        <v>2602</v>
      </c>
      <c r="I152" s="5">
        <v>0.05</v>
      </c>
      <c r="J152" s="4">
        <f t="shared" si="31"/>
        <v>65.05</v>
      </c>
      <c r="K152" s="4">
        <f t="shared" si="32"/>
        <v>1235.95</v>
      </c>
      <c r="L152" s="6">
        <v>0.85</v>
      </c>
      <c r="M152" s="4">
        <f t="shared" si="33"/>
        <v>1050.5575000000001</v>
      </c>
      <c r="N152" s="4">
        <f t="shared" si="34"/>
        <v>2286.5075000000002</v>
      </c>
      <c r="O152" s="6">
        <v>0.75</v>
      </c>
      <c r="P152" s="85">
        <f t="shared" si="39"/>
        <v>926.96250000000009</v>
      </c>
      <c r="Q152" s="86">
        <f t="shared" si="40"/>
        <v>2162.9125000000004</v>
      </c>
      <c r="R152" s="6">
        <v>0.95</v>
      </c>
      <c r="S152" s="85">
        <f t="shared" si="35"/>
        <v>1174.1524999999999</v>
      </c>
      <c r="T152" s="86">
        <f t="shared" si="36"/>
        <v>2410.1025</v>
      </c>
      <c r="U152" s="6">
        <v>0.6</v>
      </c>
      <c r="V152" s="85">
        <f t="shared" si="37"/>
        <v>741.57</v>
      </c>
      <c r="W152" s="86">
        <f t="shared" si="38"/>
        <v>1977.52</v>
      </c>
    </row>
    <row r="153" spans="1:23" s="25" customFormat="1" ht="16.5" x14ac:dyDescent="0.25">
      <c r="A153" s="64" t="s">
        <v>7131</v>
      </c>
      <c r="B153" s="65" t="s">
        <v>7136</v>
      </c>
      <c r="C153" s="2" t="s">
        <v>2297</v>
      </c>
      <c r="D153" s="1" t="s">
        <v>2296</v>
      </c>
      <c r="E153" s="3">
        <v>2</v>
      </c>
      <c r="F153" s="3">
        <v>1</v>
      </c>
      <c r="G153" s="7">
        <v>993</v>
      </c>
      <c r="H153" s="4">
        <f>+G153*E153</f>
        <v>1986</v>
      </c>
      <c r="I153" s="5">
        <v>0.05</v>
      </c>
      <c r="J153" s="4">
        <f t="shared" si="31"/>
        <v>49.650000000000006</v>
      </c>
      <c r="K153" s="4">
        <f t="shared" si="32"/>
        <v>943.35</v>
      </c>
      <c r="L153" s="6">
        <v>0.85</v>
      </c>
      <c r="M153" s="4">
        <f t="shared" si="33"/>
        <v>801.84749999999997</v>
      </c>
      <c r="N153" s="4">
        <f t="shared" si="34"/>
        <v>1745.1975</v>
      </c>
      <c r="O153" s="6">
        <v>0.75</v>
      </c>
      <c r="P153" s="85">
        <f t="shared" si="39"/>
        <v>707.51250000000005</v>
      </c>
      <c r="Q153" s="86">
        <f t="shared" si="40"/>
        <v>1650.8625000000002</v>
      </c>
      <c r="R153" s="6">
        <v>0.95</v>
      </c>
      <c r="S153" s="85">
        <f t="shared" si="35"/>
        <v>896.1825</v>
      </c>
      <c r="T153" s="86">
        <f t="shared" si="36"/>
        <v>1839.5325</v>
      </c>
      <c r="U153" s="6">
        <v>0.6</v>
      </c>
      <c r="V153" s="85">
        <f t="shared" si="37"/>
        <v>566.01</v>
      </c>
      <c r="W153" s="86">
        <f t="shared" si="38"/>
        <v>1509.3600000000001</v>
      </c>
    </row>
    <row r="154" spans="1:23" s="25" customFormat="1" ht="16.5" x14ac:dyDescent="0.25">
      <c r="A154" s="64" t="s">
        <v>7131</v>
      </c>
      <c r="B154" s="65" t="s">
        <v>7136</v>
      </c>
      <c r="C154" s="2" t="s">
        <v>3622</v>
      </c>
      <c r="D154" s="1" t="s">
        <v>3621</v>
      </c>
      <c r="E154" s="3">
        <v>1</v>
      </c>
      <c r="F154" s="3">
        <v>1</v>
      </c>
      <c r="G154" s="7">
        <v>1929</v>
      </c>
      <c r="H154" s="4">
        <f>+G154*E154</f>
        <v>1929</v>
      </c>
      <c r="I154" s="5">
        <v>0.05</v>
      </c>
      <c r="J154" s="4">
        <f t="shared" si="31"/>
        <v>96.45</v>
      </c>
      <c r="K154" s="4">
        <f t="shared" si="32"/>
        <v>1832.55</v>
      </c>
      <c r="L154" s="6">
        <v>0.85</v>
      </c>
      <c r="M154" s="4">
        <f t="shared" si="33"/>
        <v>1557.6675</v>
      </c>
      <c r="N154" s="4">
        <f t="shared" si="34"/>
        <v>3390.2174999999997</v>
      </c>
      <c r="O154" s="6">
        <v>0.75</v>
      </c>
      <c r="P154" s="85">
        <f t="shared" si="39"/>
        <v>1374.4124999999999</v>
      </c>
      <c r="Q154" s="86">
        <f t="shared" si="40"/>
        <v>3206.9624999999996</v>
      </c>
      <c r="R154" s="6">
        <v>0.95</v>
      </c>
      <c r="S154" s="85">
        <f t="shared" si="35"/>
        <v>1740.9224999999999</v>
      </c>
      <c r="T154" s="86">
        <f t="shared" si="36"/>
        <v>3573.4724999999999</v>
      </c>
      <c r="U154" s="6">
        <v>0.6</v>
      </c>
      <c r="V154" s="85">
        <f t="shared" si="37"/>
        <v>1099.53</v>
      </c>
      <c r="W154" s="86">
        <f t="shared" si="38"/>
        <v>2932.08</v>
      </c>
    </row>
    <row r="155" spans="1:23" s="25" customFormat="1" ht="16.5" x14ac:dyDescent="0.25">
      <c r="A155" s="64" t="s">
        <v>7131</v>
      </c>
      <c r="B155" s="65" t="s">
        <v>7136</v>
      </c>
      <c r="C155" s="2" t="s">
        <v>3618</v>
      </c>
      <c r="D155" s="10" t="s">
        <v>3617</v>
      </c>
      <c r="E155" s="3">
        <v>2</v>
      </c>
      <c r="F155" s="3">
        <v>1</v>
      </c>
      <c r="G155" s="4">
        <v>666.86</v>
      </c>
      <c r="H155" s="4">
        <f>+G155*E155</f>
        <v>1333.72</v>
      </c>
      <c r="I155" s="5">
        <v>0</v>
      </c>
      <c r="J155" s="4">
        <f t="shared" si="31"/>
        <v>0</v>
      </c>
      <c r="K155" s="4">
        <f t="shared" si="32"/>
        <v>666.86</v>
      </c>
      <c r="L155" s="6">
        <v>0.85</v>
      </c>
      <c r="M155" s="4">
        <f t="shared" si="33"/>
        <v>566.83100000000002</v>
      </c>
      <c r="N155" s="4">
        <f t="shared" si="34"/>
        <v>1233.691</v>
      </c>
      <c r="O155" s="6">
        <v>0.75</v>
      </c>
      <c r="P155" s="85">
        <f t="shared" si="39"/>
        <v>500.14499999999998</v>
      </c>
      <c r="Q155" s="86">
        <f t="shared" si="40"/>
        <v>1167.0050000000001</v>
      </c>
      <c r="R155" s="6">
        <v>0.95</v>
      </c>
      <c r="S155" s="85">
        <f t="shared" si="35"/>
        <v>633.51699999999994</v>
      </c>
      <c r="T155" s="86">
        <f t="shared" si="36"/>
        <v>1300.377</v>
      </c>
      <c r="U155" s="6">
        <v>0.6</v>
      </c>
      <c r="V155" s="85">
        <f t="shared" si="37"/>
        <v>400.11599999999999</v>
      </c>
      <c r="W155" s="86">
        <f t="shared" si="38"/>
        <v>1066.9760000000001</v>
      </c>
    </row>
    <row r="156" spans="1:23" s="25" customFormat="1" ht="16.5" x14ac:dyDescent="0.25">
      <c r="A156" s="64" t="s">
        <v>7131</v>
      </c>
      <c r="B156" s="65" t="s">
        <v>7136</v>
      </c>
      <c r="C156" s="2" t="s">
        <v>3620</v>
      </c>
      <c r="D156" s="10" t="s">
        <v>3619</v>
      </c>
      <c r="E156" s="3">
        <v>2</v>
      </c>
      <c r="F156" s="3">
        <v>1</v>
      </c>
      <c r="G156" s="4">
        <v>675.99</v>
      </c>
      <c r="H156" s="4">
        <f>+G156*E156</f>
        <v>1351.98</v>
      </c>
      <c r="I156" s="5">
        <v>0</v>
      </c>
      <c r="J156" s="4">
        <f t="shared" si="31"/>
        <v>0</v>
      </c>
      <c r="K156" s="4">
        <f t="shared" si="32"/>
        <v>675.99</v>
      </c>
      <c r="L156" s="6">
        <v>0.85</v>
      </c>
      <c r="M156" s="4">
        <f t="shared" si="33"/>
        <v>574.5915</v>
      </c>
      <c r="N156" s="4">
        <f t="shared" si="34"/>
        <v>1250.5815</v>
      </c>
      <c r="O156" s="6">
        <v>0.75</v>
      </c>
      <c r="P156" s="85">
        <f t="shared" si="39"/>
        <v>506.99250000000001</v>
      </c>
      <c r="Q156" s="86">
        <f t="shared" si="40"/>
        <v>1182.9825000000001</v>
      </c>
      <c r="R156" s="6">
        <v>0.95</v>
      </c>
      <c r="S156" s="85">
        <f t="shared" si="35"/>
        <v>642.19049999999993</v>
      </c>
      <c r="T156" s="86">
        <f t="shared" si="36"/>
        <v>1318.1804999999999</v>
      </c>
      <c r="U156" s="6">
        <v>0.6</v>
      </c>
      <c r="V156" s="85">
        <f t="shared" si="37"/>
        <v>405.59399999999999</v>
      </c>
      <c r="W156" s="86">
        <f t="shared" si="38"/>
        <v>1081.5840000000001</v>
      </c>
    </row>
    <row r="157" spans="1:23" s="25" customFormat="1" ht="16.5" x14ac:dyDescent="0.25">
      <c r="A157" s="64" t="s">
        <v>7131</v>
      </c>
      <c r="B157" s="65" t="s">
        <v>7136</v>
      </c>
      <c r="C157" s="2" t="s">
        <v>3616</v>
      </c>
      <c r="D157" s="1" t="s">
        <v>3615</v>
      </c>
      <c r="E157" s="3">
        <v>1</v>
      </c>
      <c r="F157" s="3">
        <v>1</v>
      </c>
      <c r="G157" s="7">
        <v>2271</v>
      </c>
      <c r="H157" s="4">
        <f>+G157*E157</f>
        <v>2271</v>
      </c>
      <c r="I157" s="5">
        <v>0.05</v>
      </c>
      <c r="J157" s="4">
        <f t="shared" si="31"/>
        <v>113.55000000000001</v>
      </c>
      <c r="K157" s="4">
        <f t="shared" si="32"/>
        <v>2157.4499999999998</v>
      </c>
      <c r="L157" s="6">
        <v>0.85</v>
      </c>
      <c r="M157" s="4">
        <f t="shared" si="33"/>
        <v>1833.8324999999998</v>
      </c>
      <c r="N157" s="4">
        <f t="shared" si="34"/>
        <v>3991.2824999999993</v>
      </c>
      <c r="O157" s="6">
        <v>0.75</v>
      </c>
      <c r="P157" s="85">
        <f t="shared" si="39"/>
        <v>1618.0874999999999</v>
      </c>
      <c r="Q157" s="86">
        <f t="shared" si="40"/>
        <v>3775.5374999999995</v>
      </c>
      <c r="R157" s="6">
        <v>0.95</v>
      </c>
      <c r="S157" s="85">
        <f t="shared" si="35"/>
        <v>2049.5774999999999</v>
      </c>
      <c r="T157" s="86">
        <f t="shared" si="36"/>
        <v>4207.0275000000001</v>
      </c>
      <c r="U157" s="6">
        <v>0.6</v>
      </c>
      <c r="V157" s="85">
        <f t="shared" si="37"/>
        <v>1294.4699999999998</v>
      </c>
      <c r="W157" s="86">
        <f t="shared" si="38"/>
        <v>3451.9199999999996</v>
      </c>
    </row>
    <row r="158" spans="1:23" s="25" customFormat="1" ht="16.5" x14ac:dyDescent="0.25">
      <c r="A158" s="64" t="s">
        <v>7131</v>
      </c>
      <c r="B158" s="65" t="s">
        <v>7136</v>
      </c>
      <c r="C158" s="2" t="s">
        <v>3612</v>
      </c>
      <c r="D158" s="1" t="s">
        <v>3611</v>
      </c>
      <c r="E158" s="3">
        <v>2</v>
      </c>
      <c r="F158" s="3">
        <v>1</v>
      </c>
      <c r="G158" s="7">
        <v>4811</v>
      </c>
      <c r="H158" s="4">
        <f>+G158*E158</f>
        <v>9622</v>
      </c>
      <c r="I158" s="5">
        <v>0.05</v>
      </c>
      <c r="J158" s="4">
        <f t="shared" si="31"/>
        <v>240.55</v>
      </c>
      <c r="K158" s="4">
        <f t="shared" si="32"/>
        <v>4570.45</v>
      </c>
      <c r="L158" s="6">
        <v>0.85</v>
      </c>
      <c r="M158" s="4">
        <f t="shared" si="33"/>
        <v>3884.8824999999997</v>
      </c>
      <c r="N158" s="4">
        <f t="shared" si="34"/>
        <v>8455.3325000000004</v>
      </c>
      <c r="O158" s="6">
        <v>0.75</v>
      </c>
      <c r="P158" s="85">
        <f t="shared" si="39"/>
        <v>3427.8374999999996</v>
      </c>
      <c r="Q158" s="86">
        <f t="shared" si="40"/>
        <v>7998.2874999999995</v>
      </c>
      <c r="R158" s="6">
        <v>0.95</v>
      </c>
      <c r="S158" s="85">
        <f t="shared" si="35"/>
        <v>4341.9274999999998</v>
      </c>
      <c r="T158" s="86">
        <f t="shared" si="36"/>
        <v>8912.3774999999987</v>
      </c>
      <c r="U158" s="6">
        <v>0.6</v>
      </c>
      <c r="V158" s="85">
        <f t="shared" si="37"/>
        <v>2742.27</v>
      </c>
      <c r="W158" s="86">
        <f t="shared" si="38"/>
        <v>7312.7199999999993</v>
      </c>
    </row>
    <row r="159" spans="1:23" s="25" customFormat="1" ht="16.5" x14ac:dyDescent="0.25">
      <c r="A159" s="64" t="s">
        <v>7131</v>
      </c>
      <c r="B159" s="65" t="s">
        <v>7136</v>
      </c>
      <c r="C159" s="2" t="s">
        <v>3434</v>
      </c>
      <c r="D159" s="10" t="s">
        <v>3433</v>
      </c>
      <c r="E159" s="3">
        <v>1</v>
      </c>
      <c r="F159" s="3">
        <v>1</v>
      </c>
      <c r="G159" s="4">
        <v>1088.03</v>
      </c>
      <c r="H159" s="4">
        <f>+G159*E159</f>
        <v>1088.03</v>
      </c>
      <c r="I159" s="5">
        <v>0.1</v>
      </c>
      <c r="J159" s="4">
        <f t="shared" si="31"/>
        <v>108.803</v>
      </c>
      <c r="K159" s="4">
        <f t="shared" si="32"/>
        <v>979.22699999999998</v>
      </c>
      <c r="L159" s="6">
        <v>0.85</v>
      </c>
      <c r="M159" s="4">
        <f t="shared" si="33"/>
        <v>832.34294999999997</v>
      </c>
      <c r="N159" s="4">
        <f t="shared" si="34"/>
        <v>1811.5699500000001</v>
      </c>
      <c r="O159" s="6">
        <v>0.75</v>
      </c>
      <c r="P159" s="85">
        <f t="shared" si="39"/>
        <v>734.42025000000001</v>
      </c>
      <c r="Q159" s="86">
        <f t="shared" si="40"/>
        <v>1713.64725</v>
      </c>
      <c r="R159" s="6">
        <v>0.95</v>
      </c>
      <c r="S159" s="85">
        <f t="shared" si="35"/>
        <v>930.26564999999994</v>
      </c>
      <c r="T159" s="86">
        <f t="shared" si="36"/>
        <v>1909.4926499999999</v>
      </c>
      <c r="U159" s="6">
        <v>0.6</v>
      </c>
      <c r="V159" s="85">
        <f t="shared" si="37"/>
        <v>587.53620000000001</v>
      </c>
      <c r="W159" s="86">
        <f t="shared" si="38"/>
        <v>1566.7631999999999</v>
      </c>
    </row>
    <row r="160" spans="1:23" s="25" customFormat="1" ht="16.5" x14ac:dyDescent="0.25">
      <c r="A160" s="64" t="s">
        <v>7131</v>
      </c>
      <c r="B160" s="65" t="s">
        <v>7136</v>
      </c>
      <c r="C160" s="2" t="s">
        <v>2818</v>
      </c>
      <c r="D160" s="1" t="s">
        <v>2817</v>
      </c>
      <c r="E160" s="3">
        <v>2</v>
      </c>
      <c r="F160" s="3">
        <v>1</v>
      </c>
      <c r="G160" s="7">
        <v>153</v>
      </c>
      <c r="H160" s="4">
        <f>+G160*E160</f>
        <v>306</v>
      </c>
      <c r="I160" s="5">
        <v>0.05</v>
      </c>
      <c r="J160" s="4">
        <f t="shared" si="31"/>
        <v>7.65</v>
      </c>
      <c r="K160" s="4">
        <f t="shared" si="32"/>
        <v>145.35</v>
      </c>
      <c r="L160" s="6">
        <v>0.85</v>
      </c>
      <c r="M160" s="4">
        <f t="shared" si="33"/>
        <v>123.54749999999999</v>
      </c>
      <c r="N160" s="4">
        <f t="shared" si="34"/>
        <v>268.89749999999998</v>
      </c>
      <c r="O160" s="6">
        <v>0.75</v>
      </c>
      <c r="P160" s="85">
        <f t="shared" si="39"/>
        <v>109.01249999999999</v>
      </c>
      <c r="Q160" s="86">
        <f t="shared" si="40"/>
        <v>254.36249999999998</v>
      </c>
      <c r="R160" s="6">
        <v>0.95</v>
      </c>
      <c r="S160" s="85">
        <f t="shared" si="35"/>
        <v>138.08249999999998</v>
      </c>
      <c r="T160" s="86">
        <f t="shared" si="36"/>
        <v>283.4325</v>
      </c>
      <c r="U160" s="6">
        <v>0.6</v>
      </c>
      <c r="V160" s="85">
        <f t="shared" si="37"/>
        <v>87.21</v>
      </c>
      <c r="W160" s="86">
        <f t="shared" si="38"/>
        <v>232.56</v>
      </c>
    </row>
    <row r="161" spans="1:23" s="25" customFormat="1" ht="16.5" x14ac:dyDescent="0.25">
      <c r="A161" s="64" t="s">
        <v>7131</v>
      </c>
      <c r="B161" s="65" t="s">
        <v>7136</v>
      </c>
      <c r="C161" s="2" t="s">
        <v>1690</v>
      </c>
      <c r="D161" s="1" t="s">
        <v>1689</v>
      </c>
      <c r="E161" s="3">
        <v>2</v>
      </c>
      <c r="F161" s="3">
        <v>1</v>
      </c>
      <c r="G161" s="7">
        <v>2394</v>
      </c>
      <c r="H161" s="4">
        <f>+G161*E161</f>
        <v>4788</v>
      </c>
      <c r="I161" s="5">
        <v>0</v>
      </c>
      <c r="J161" s="4">
        <f t="shared" si="31"/>
        <v>0</v>
      </c>
      <c r="K161" s="4">
        <f t="shared" si="32"/>
        <v>2394</v>
      </c>
      <c r="L161" s="6">
        <v>0.85</v>
      </c>
      <c r="M161" s="4">
        <f t="shared" si="33"/>
        <v>2034.8999999999999</v>
      </c>
      <c r="N161" s="4">
        <f t="shared" si="34"/>
        <v>4428.8999999999996</v>
      </c>
      <c r="O161" s="6">
        <v>0.75</v>
      </c>
      <c r="P161" s="85">
        <f t="shared" si="39"/>
        <v>1795.5</v>
      </c>
      <c r="Q161" s="86">
        <f t="shared" si="40"/>
        <v>4189.5</v>
      </c>
      <c r="R161" s="6">
        <v>0.95</v>
      </c>
      <c r="S161" s="85">
        <f t="shared" si="35"/>
        <v>2274.2999999999997</v>
      </c>
      <c r="T161" s="86">
        <f t="shared" si="36"/>
        <v>4668.2999999999993</v>
      </c>
      <c r="U161" s="6">
        <v>0.6</v>
      </c>
      <c r="V161" s="85">
        <f t="shared" si="37"/>
        <v>1436.3999999999999</v>
      </c>
      <c r="W161" s="86">
        <f t="shared" si="38"/>
        <v>3830.3999999999996</v>
      </c>
    </row>
    <row r="162" spans="1:23" s="25" customFormat="1" ht="16.5" x14ac:dyDescent="0.25">
      <c r="A162" s="64" t="s">
        <v>7131</v>
      </c>
      <c r="B162" s="65" t="s">
        <v>7136</v>
      </c>
      <c r="C162" s="2" t="s">
        <v>4194</v>
      </c>
      <c r="D162" s="1" t="s">
        <v>4193</v>
      </c>
      <c r="E162" s="3">
        <v>2</v>
      </c>
      <c r="F162" s="3">
        <v>1</v>
      </c>
      <c r="G162" s="7">
        <v>2047</v>
      </c>
      <c r="H162" s="4">
        <f>+G162*E162</f>
        <v>4094</v>
      </c>
      <c r="I162" s="5">
        <v>0</v>
      </c>
      <c r="J162" s="4">
        <f t="shared" si="31"/>
        <v>0</v>
      </c>
      <c r="K162" s="4">
        <f t="shared" si="32"/>
        <v>2047</v>
      </c>
      <c r="L162" s="6">
        <v>0.85</v>
      </c>
      <c r="M162" s="4">
        <f t="shared" si="33"/>
        <v>1739.95</v>
      </c>
      <c r="N162" s="4">
        <f t="shared" si="34"/>
        <v>3786.95</v>
      </c>
      <c r="O162" s="6">
        <v>0.75</v>
      </c>
      <c r="P162" s="85">
        <f t="shared" si="39"/>
        <v>1535.25</v>
      </c>
      <c r="Q162" s="86">
        <f t="shared" si="40"/>
        <v>3582.25</v>
      </c>
      <c r="R162" s="6">
        <v>0.95</v>
      </c>
      <c r="S162" s="85">
        <f t="shared" si="35"/>
        <v>1944.6499999999999</v>
      </c>
      <c r="T162" s="86">
        <f t="shared" si="36"/>
        <v>3991.6499999999996</v>
      </c>
      <c r="U162" s="6">
        <v>0.6</v>
      </c>
      <c r="V162" s="85">
        <f t="shared" si="37"/>
        <v>1228.2</v>
      </c>
      <c r="W162" s="86">
        <f t="shared" si="38"/>
        <v>3275.2</v>
      </c>
    </row>
    <row r="163" spans="1:23" s="25" customFormat="1" ht="16.5" x14ac:dyDescent="0.25">
      <c r="A163" s="64" t="s">
        <v>7131</v>
      </c>
      <c r="B163" s="65" t="s">
        <v>7136</v>
      </c>
      <c r="C163" s="2" t="s">
        <v>2473</v>
      </c>
      <c r="D163" s="1" t="s">
        <v>2472</v>
      </c>
      <c r="E163" s="3">
        <v>4</v>
      </c>
      <c r="F163" s="3">
        <v>1</v>
      </c>
      <c r="G163" s="4">
        <v>385</v>
      </c>
      <c r="H163" s="4">
        <f>+G163*E163</f>
        <v>1540</v>
      </c>
      <c r="I163" s="5">
        <v>0</v>
      </c>
      <c r="J163" s="4">
        <f t="shared" si="31"/>
        <v>0</v>
      </c>
      <c r="K163" s="4">
        <f t="shared" si="32"/>
        <v>385</v>
      </c>
      <c r="L163" s="6">
        <v>0.85</v>
      </c>
      <c r="M163" s="4">
        <f t="shared" si="33"/>
        <v>327.25</v>
      </c>
      <c r="N163" s="4">
        <f t="shared" si="34"/>
        <v>712.25</v>
      </c>
      <c r="O163" s="6">
        <v>0.75</v>
      </c>
      <c r="P163" s="85">
        <f t="shared" si="39"/>
        <v>288.75</v>
      </c>
      <c r="Q163" s="86">
        <f t="shared" si="40"/>
        <v>673.75</v>
      </c>
      <c r="R163" s="6">
        <v>0.95</v>
      </c>
      <c r="S163" s="85">
        <f t="shared" si="35"/>
        <v>365.75</v>
      </c>
      <c r="T163" s="86">
        <f t="shared" si="36"/>
        <v>750.75</v>
      </c>
      <c r="U163" s="6">
        <v>0.6</v>
      </c>
      <c r="V163" s="85">
        <f t="shared" si="37"/>
        <v>231</v>
      </c>
      <c r="W163" s="86">
        <f t="shared" si="38"/>
        <v>616</v>
      </c>
    </row>
    <row r="164" spans="1:23" s="25" customFormat="1" ht="16.5" x14ac:dyDescent="0.25">
      <c r="A164" s="64" t="s">
        <v>7131</v>
      </c>
      <c r="B164" s="65" t="s">
        <v>7136</v>
      </c>
      <c r="C164" s="2" t="s">
        <v>4092</v>
      </c>
      <c r="D164" s="10" t="s">
        <v>4091</v>
      </c>
      <c r="E164" s="3">
        <v>2</v>
      </c>
      <c r="F164" s="3">
        <v>1</v>
      </c>
      <c r="G164" s="4">
        <v>2575</v>
      </c>
      <c r="H164" s="4">
        <f>+G164*E164</f>
        <v>5150</v>
      </c>
      <c r="I164" s="5">
        <v>0</v>
      </c>
      <c r="J164" s="4">
        <f t="shared" si="31"/>
        <v>0</v>
      </c>
      <c r="K164" s="4">
        <f t="shared" si="32"/>
        <v>2575</v>
      </c>
      <c r="L164" s="6">
        <v>0.85</v>
      </c>
      <c r="M164" s="4">
        <f t="shared" si="33"/>
        <v>2188.75</v>
      </c>
      <c r="N164" s="4">
        <f t="shared" si="34"/>
        <v>4763.75</v>
      </c>
      <c r="O164" s="6">
        <v>0.75</v>
      </c>
      <c r="P164" s="85">
        <f t="shared" si="39"/>
        <v>1931.25</v>
      </c>
      <c r="Q164" s="86">
        <f t="shared" si="40"/>
        <v>4506.25</v>
      </c>
      <c r="R164" s="6">
        <v>0.95</v>
      </c>
      <c r="S164" s="85">
        <f t="shared" si="35"/>
        <v>2446.25</v>
      </c>
      <c r="T164" s="86">
        <f t="shared" si="36"/>
        <v>5021.25</v>
      </c>
      <c r="U164" s="6">
        <v>0.6</v>
      </c>
      <c r="V164" s="85">
        <f t="shared" si="37"/>
        <v>1545</v>
      </c>
      <c r="W164" s="86">
        <f t="shared" si="38"/>
        <v>4120</v>
      </c>
    </row>
    <row r="165" spans="1:23" s="25" customFormat="1" ht="16.5" x14ac:dyDescent="0.25">
      <c r="A165" s="64" t="s">
        <v>7131</v>
      </c>
      <c r="B165" s="65" t="s">
        <v>7136</v>
      </c>
      <c r="C165" s="2" t="s">
        <v>3805</v>
      </c>
      <c r="D165" s="1" t="s">
        <v>3804</v>
      </c>
      <c r="E165" s="3">
        <v>2</v>
      </c>
      <c r="F165" s="3">
        <v>1</v>
      </c>
      <c r="G165" s="7">
        <v>3047</v>
      </c>
      <c r="H165" s="4">
        <f>+G165*E165</f>
        <v>6094</v>
      </c>
      <c r="I165" s="5">
        <v>0.05</v>
      </c>
      <c r="J165" s="4">
        <f t="shared" si="31"/>
        <v>152.35</v>
      </c>
      <c r="K165" s="4">
        <f t="shared" si="32"/>
        <v>2894.65</v>
      </c>
      <c r="L165" s="6">
        <v>0.85</v>
      </c>
      <c r="M165" s="4">
        <f t="shared" si="33"/>
        <v>2460.4524999999999</v>
      </c>
      <c r="N165" s="4">
        <f t="shared" si="34"/>
        <v>5355.1025</v>
      </c>
      <c r="O165" s="6">
        <v>0.75</v>
      </c>
      <c r="P165" s="85">
        <f t="shared" si="39"/>
        <v>2170.9875000000002</v>
      </c>
      <c r="Q165" s="86">
        <f t="shared" si="40"/>
        <v>5065.6375000000007</v>
      </c>
      <c r="R165" s="6">
        <v>0.95</v>
      </c>
      <c r="S165" s="85">
        <f t="shared" si="35"/>
        <v>2749.9175</v>
      </c>
      <c r="T165" s="86">
        <f t="shared" si="36"/>
        <v>5644.5675000000001</v>
      </c>
      <c r="U165" s="6">
        <v>0.6</v>
      </c>
      <c r="V165" s="85">
        <f t="shared" si="37"/>
        <v>1736.79</v>
      </c>
      <c r="W165" s="86">
        <f t="shared" si="38"/>
        <v>4631.4400000000005</v>
      </c>
    </row>
    <row r="166" spans="1:23" s="25" customFormat="1" ht="16.5" x14ac:dyDescent="0.25">
      <c r="A166" s="64" t="s">
        <v>7131</v>
      </c>
      <c r="B166" s="65" t="s">
        <v>7136</v>
      </c>
      <c r="C166" s="2" t="s">
        <v>2737</v>
      </c>
      <c r="D166" s="1" t="s">
        <v>2736</v>
      </c>
      <c r="E166" s="3">
        <v>1</v>
      </c>
      <c r="F166" s="3">
        <v>1</v>
      </c>
      <c r="G166" s="4">
        <v>23200</v>
      </c>
      <c r="H166" s="4">
        <f>+G166*E166</f>
        <v>23200</v>
      </c>
      <c r="I166" s="5">
        <v>0.2</v>
      </c>
      <c r="J166" s="4">
        <f t="shared" si="31"/>
        <v>4640</v>
      </c>
      <c r="K166" s="4">
        <f t="shared" si="32"/>
        <v>18560</v>
      </c>
      <c r="L166" s="6">
        <v>0.85</v>
      </c>
      <c r="M166" s="4">
        <f t="shared" si="33"/>
        <v>15776</v>
      </c>
      <c r="N166" s="4">
        <f t="shared" si="34"/>
        <v>34336</v>
      </c>
      <c r="O166" s="6">
        <v>0.75</v>
      </c>
      <c r="P166" s="85">
        <f t="shared" si="39"/>
        <v>13920</v>
      </c>
      <c r="Q166" s="86">
        <f t="shared" si="40"/>
        <v>32480</v>
      </c>
      <c r="R166" s="6">
        <v>0.95</v>
      </c>
      <c r="S166" s="85">
        <f t="shared" si="35"/>
        <v>17632</v>
      </c>
      <c r="T166" s="86">
        <f t="shared" si="36"/>
        <v>36192</v>
      </c>
      <c r="U166" s="6">
        <v>0.6</v>
      </c>
      <c r="V166" s="85">
        <f t="shared" si="37"/>
        <v>11136</v>
      </c>
      <c r="W166" s="86">
        <f t="shared" si="38"/>
        <v>29696</v>
      </c>
    </row>
    <row r="167" spans="1:23" s="25" customFormat="1" ht="16.5" x14ac:dyDescent="0.25">
      <c r="A167" s="64" t="s">
        <v>7131</v>
      </c>
      <c r="B167" s="65" t="s">
        <v>7136</v>
      </c>
      <c r="C167" s="2" t="s">
        <v>2785</v>
      </c>
      <c r="D167" s="1" t="s">
        <v>2784</v>
      </c>
      <c r="E167" s="3">
        <v>1</v>
      </c>
      <c r="F167" s="3">
        <v>1</v>
      </c>
      <c r="G167" s="7">
        <v>1660</v>
      </c>
      <c r="H167" s="4">
        <f>+G167*E167</f>
        <v>1660</v>
      </c>
      <c r="I167" s="5">
        <v>0</v>
      </c>
      <c r="J167" s="4">
        <f t="shared" si="31"/>
        <v>0</v>
      </c>
      <c r="K167" s="4">
        <f t="shared" si="32"/>
        <v>1660</v>
      </c>
      <c r="L167" s="6">
        <v>0.85</v>
      </c>
      <c r="M167" s="4">
        <f t="shared" si="33"/>
        <v>1411</v>
      </c>
      <c r="N167" s="4">
        <f t="shared" si="34"/>
        <v>3071</v>
      </c>
      <c r="O167" s="6">
        <v>0.75</v>
      </c>
      <c r="P167" s="85">
        <f t="shared" si="39"/>
        <v>1245</v>
      </c>
      <c r="Q167" s="86">
        <f t="shared" si="40"/>
        <v>2905</v>
      </c>
      <c r="R167" s="6">
        <v>0.95</v>
      </c>
      <c r="S167" s="85">
        <f t="shared" si="35"/>
        <v>1577</v>
      </c>
      <c r="T167" s="86">
        <f t="shared" si="36"/>
        <v>3237</v>
      </c>
      <c r="U167" s="6">
        <v>0.6</v>
      </c>
      <c r="V167" s="85">
        <f t="shared" si="37"/>
        <v>996</v>
      </c>
      <c r="W167" s="86">
        <f t="shared" si="38"/>
        <v>2656</v>
      </c>
    </row>
    <row r="168" spans="1:23" s="25" customFormat="1" ht="16.5" x14ac:dyDescent="0.25">
      <c r="A168" s="64" t="s">
        <v>7131</v>
      </c>
      <c r="B168" s="65" t="s">
        <v>7136</v>
      </c>
      <c r="C168" s="2" t="s">
        <v>4854</v>
      </c>
      <c r="D168" s="1" t="s">
        <v>4853</v>
      </c>
      <c r="E168" s="3">
        <v>1</v>
      </c>
      <c r="F168" s="3">
        <v>1</v>
      </c>
      <c r="G168" s="7">
        <v>1478</v>
      </c>
      <c r="H168" s="4">
        <f>+G168*E168</f>
        <v>1478</v>
      </c>
      <c r="I168" s="5">
        <v>0.05</v>
      </c>
      <c r="J168" s="4">
        <f t="shared" si="31"/>
        <v>73.900000000000006</v>
      </c>
      <c r="K168" s="4">
        <f t="shared" si="32"/>
        <v>1404.1</v>
      </c>
      <c r="L168" s="6">
        <v>0.85</v>
      </c>
      <c r="M168" s="4">
        <f t="shared" si="33"/>
        <v>1193.4849999999999</v>
      </c>
      <c r="N168" s="4">
        <f t="shared" si="34"/>
        <v>2597.585</v>
      </c>
      <c r="O168" s="6">
        <v>0.75</v>
      </c>
      <c r="P168" s="85">
        <f t="shared" si="39"/>
        <v>1053.0749999999998</v>
      </c>
      <c r="Q168" s="86">
        <f t="shared" si="40"/>
        <v>2457.1749999999997</v>
      </c>
      <c r="R168" s="6">
        <v>0.95</v>
      </c>
      <c r="S168" s="85">
        <f t="shared" si="35"/>
        <v>1333.8949999999998</v>
      </c>
      <c r="T168" s="86">
        <f t="shared" si="36"/>
        <v>2737.9949999999999</v>
      </c>
      <c r="U168" s="6">
        <v>0.6</v>
      </c>
      <c r="V168" s="85">
        <f t="shared" si="37"/>
        <v>842.45999999999992</v>
      </c>
      <c r="W168" s="86">
        <f t="shared" si="38"/>
        <v>2246.56</v>
      </c>
    </row>
    <row r="169" spans="1:23" s="25" customFormat="1" ht="16.5" x14ac:dyDescent="0.25">
      <c r="A169" s="64" t="s">
        <v>7131</v>
      </c>
      <c r="B169" s="65" t="s">
        <v>7136</v>
      </c>
      <c r="C169" s="2" t="s">
        <v>2739</v>
      </c>
      <c r="D169" s="1" t="s">
        <v>2738</v>
      </c>
      <c r="E169" s="3">
        <v>1</v>
      </c>
      <c r="F169" s="3">
        <v>1</v>
      </c>
      <c r="G169" s="4">
        <v>31400</v>
      </c>
      <c r="H169" s="4">
        <f>+G169*E169</f>
        <v>31400</v>
      </c>
      <c r="I169" s="5">
        <v>0.2</v>
      </c>
      <c r="J169" s="4">
        <f t="shared" si="31"/>
        <v>6280</v>
      </c>
      <c r="K169" s="4">
        <f t="shared" si="32"/>
        <v>25120</v>
      </c>
      <c r="L169" s="6">
        <v>0.85</v>
      </c>
      <c r="M169" s="4">
        <f t="shared" si="33"/>
        <v>21352</v>
      </c>
      <c r="N169" s="4">
        <f t="shared" si="34"/>
        <v>46472</v>
      </c>
      <c r="O169" s="6">
        <v>0.75</v>
      </c>
      <c r="P169" s="85">
        <f t="shared" si="39"/>
        <v>18840</v>
      </c>
      <c r="Q169" s="86">
        <f t="shared" si="40"/>
        <v>43960</v>
      </c>
      <c r="R169" s="6">
        <v>0.95</v>
      </c>
      <c r="S169" s="85">
        <f t="shared" si="35"/>
        <v>23864</v>
      </c>
      <c r="T169" s="86">
        <f t="shared" si="36"/>
        <v>48984</v>
      </c>
      <c r="U169" s="6">
        <v>0.6</v>
      </c>
      <c r="V169" s="85">
        <f t="shared" si="37"/>
        <v>15072</v>
      </c>
      <c r="W169" s="86">
        <f t="shared" si="38"/>
        <v>40192</v>
      </c>
    </row>
    <row r="170" spans="1:23" s="25" customFormat="1" ht="16.5" x14ac:dyDescent="0.25">
      <c r="A170" s="64" t="s">
        <v>7131</v>
      </c>
      <c r="B170" s="65" t="s">
        <v>7136</v>
      </c>
      <c r="C170" s="2" t="s">
        <v>2303</v>
      </c>
      <c r="D170" s="8" t="s">
        <v>2302</v>
      </c>
      <c r="E170" s="3">
        <v>2</v>
      </c>
      <c r="F170" s="3">
        <v>1</v>
      </c>
      <c r="G170" s="4">
        <v>4918.09</v>
      </c>
      <c r="H170" s="4">
        <f>+G170*E170</f>
        <v>9836.18</v>
      </c>
      <c r="I170" s="5">
        <v>0</v>
      </c>
      <c r="J170" s="4">
        <f t="shared" si="31"/>
        <v>0</v>
      </c>
      <c r="K170" s="4">
        <f t="shared" si="32"/>
        <v>4918.09</v>
      </c>
      <c r="L170" s="6">
        <v>0.85</v>
      </c>
      <c r="M170" s="4">
        <f t="shared" si="33"/>
        <v>4180.3765000000003</v>
      </c>
      <c r="N170" s="4">
        <f t="shared" si="34"/>
        <v>9098.4665000000005</v>
      </c>
      <c r="O170" s="6">
        <v>0.75</v>
      </c>
      <c r="P170" s="85">
        <f t="shared" si="39"/>
        <v>3688.5675000000001</v>
      </c>
      <c r="Q170" s="86">
        <f t="shared" si="40"/>
        <v>8606.6575000000012</v>
      </c>
      <c r="R170" s="6">
        <v>0.95</v>
      </c>
      <c r="S170" s="85">
        <f t="shared" si="35"/>
        <v>4672.1854999999996</v>
      </c>
      <c r="T170" s="86">
        <f t="shared" si="36"/>
        <v>9590.2754999999997</v>
      </c>
      <c r="U170" s="6">
        <v>0.6</v>
      </c>
      <c r="V170" s="85">
        <f t="shared" si="37"/>
        <v>2950.8539999999998</v>
      </c>
      <c r="W170" s="86">
        <f t="shared" si="38"/>
        <v>7868.9439999999995</v>
      </c>
    </row>
    <row r="171" spans="1:23" s="25" customFormat="1" ht="16.5" x14ac:dyDescent="0.25">
      <c r="A171" s="64" t="s">
        <v>7131</v>
      </c>
      <c r="B171" s="65" t="s">
        <v>7136</v>
      </c>
      <c r="C171" s="2" t="s">
        <v>4887</v>
      </c>
      <c r="D171" s="1" t="s">
        <v>4886</v>
      </c>
      <c r="E171" s="3">
        <v>1</v>
      </c>
      <c r="F171" s="3">
        <v>1</v>
      </c>
      <c r="G171" s="7">
        <v>3256</v>
      </c>
      <c r="H171" s="4">
        <f>+G171*E171</f>
        <v>3256</v>
      </c>
      <c r="I171" s="5">
        <v>0.05</v>
      </c>
      <c r="J171" s="4">
        <f t="shared" si="31"/>
        <v>162.80000000000001</v>
      </c>
      <c r="K171" s="4">
        <f t="shared" si="32"/>
        <v>3093.2</v>
      </c>
      <c r="L171" s="6">
        <v>0.85</v>
      </c>
      <c r="M171" s="4">
        <f t="shared" si="33"/>
        <v>2629.22</v>
      </c>
      <c r="N171" s="4">
        <f t="shared" si="34"/>
        <v>5722.42</v>
      </c>
      <c r="O171" s="6">
        <v>0.75</v>
      </c>
      <c r="P171" s="85">
        <f t="shared" si="39"/>
        <v>2319.8999999999996</v>
      </c>
      <c r="Q171" s="86">
        <f t="shared" si="40"/>
        <v>5413.0999999999995</v>
      </c>
      <c r="R171" s="6">
        <v>0.95</v>
      </c>
      <c r="S171" s="85">
        <f t="shared" si="35"/>
        <v>2938.5399999999995</v>
      </c>
      <c r="T171" s="86">
        <f t="shared" si="36"/>
        <v>6031.74</v>
      </c>
      <c r="U171" s="6">
        <v>0.6</v>
      </c>
      <c r="V171" s="85">
        <f t="shared" si="37"/>
        <v>1855.9199999999998</v>
      </c>
      <c r="W171" s="86">
        <f t="shared" si="38"/>
        <v>4949.12</v>
      </c>
    </row>
    <row r="172" spans="1:23" s="25" customFormat="1" ht="16.5" x14ac:dyDescent="0.25">
      <c r="A172" s="64" t="s">
        <v>7131</v>
      </c>
      <c r="B172" s="65" t="s">
        <v>7136</v>
      </c>
      <c r="C172" s="2" t="s">
        <v>5055</v>
      </c>
      <c r="D172" s="1" t="s">
        <v>5054</v>
      </c>
      <c r="E172" s="3">
        <v>2</v>
      </c>
      <c r="F172" s="3">
        <v>1</v>
      </c>
      <c r="G172" s="4">
        <v>3490</v>
      </c>
      <c r="H172" s="4">
        <f>+G172*E172</f>
        <v>6980</v>
      </c>
      <c r="I172" s="5">
        <v>0</v>
      </c>
      <c r="J172" s="4">
        <f t="shared" si="31"/>
        <v>0</v>
      </c>
      <c r="K172" s="4">
        <f t="shared" si="32"/>
        <v>3490</v>
      </c>
      <c r="L172" s="6">
        <v>0.85</v>
      </c>
      <c r="M172" s="4">
        <f t="shared" si="33"/>
        <v>2966.5</v>
      </c>
      <c r="N172" s="4">
        <f t="shared" si="34"/>
        <v>6456.5</v>
      </c>
      <c r="O172" s="6">
        <v>0.75</v>
      </c>
      <c r="P172" s="85">
        <f t="shared" si="39"/>
        <v>2617.5</v>
      </c>
      <c r="Q172" s="86">
        <f t="shared" si="40"/>
        <v>6107.5</v>
      </c>
      <c r="R172" s="6">
        <v>0.95</v>
      </c>
      <c r="S172" s="85">
        <f t="shared" si="35"/>
        <v>3315.5</v>
      </c>
      <c r="T172" s="86">
        <f t="shared" si="36"/>
        <v>6805.5</v>
      </c>
      <c r="U172" s="6">
        <v>0.6</v>
      </c>
      <c r="V172" s="85">
        <f t="shared" si="37"/>
        <v>2094</v>
      </c>
      <c r="W172" s="86">
        <f t="shared" si="38"/>
        <v>5584</v>
      </c>
    </row>
    <row r="173" spans="1:23" s="25" customFormat="1" ht="16.5" x14ac:dyDescent="0.25">
      <c r="A173" s="64" t="s">
        <v>7131</v>
      </c>
      <c r="B173" s="65" t="s">
        <v>7136</v>
      </c>
      <c r="C173" s="2" t="s">
        <v>3784</v>
      </c>
      <c r="D173" s="1" t="s">
        <v>3783</v>
      </c>
      <c r="E173" s="3">
        <v>1</v>
      </c>
      <c r="F173" s="3">
        <v>1</v>
      </c>
      <c r="G173" s="7">
        <v>3907</v>
      </c>
      <c r="H173" s="4">
        <f>+G173*E173</f>
        <v>3907</v>
      </c>
      <c r="I173" s="5">
        <v>0</v>
      </c>
      <c r="J173" s="4">
        <f t="shared" si="31"/>
        <v>0</v>
      </c>
      <c r="K173" s="4">
        <f t="shared" si="32"/>
        <v>3907</v>
      </c>
      <c r="L173" s="6">
        <v>0.85</v>
      </c>
      <c r="M173" s="4">
        <f t="shared" si="33"/>
        <v>3320.95</v>
      </c>
      <c r="N173" s="4">
        <f t="shared" si="34"/>
        <v>7227.95</v>
      </c>
      <c r="O173" s="6">
        <v>0.75</v>
      </c>
      <c r="P173" s="85">
        <f t="shared" si="39"/>
        <v>2930.25</v>
      </c>
      <c r="Q173" s="86">
        <f t="shared" si="40"/>
        <v>6837.25</v>
      </c>
      <c r="R173" s="6">
        <v>0.95</v>
      </c>
      <c r="S173" s="85">
        <f t="shared" si="35"/>
        <v>3711.6499999999996</v>
      </c>
      <c r="T173" s="86">
        <f t="shared" si="36"/>
        <v>7618.65</v>
      </c>
      <c r="U173" s="6">
        <v>0.6</v>
      </c>
      <c r="V173" s="85">
        <f t="shared" si="37"/>
        <v>2344.1999999999998</v>
      </c>
      <c r="W173" s="86">
        <f t="shared" si="38"/>
        <v>6251.2</v>
      </c>
    </row>
    <row r="174" spans="1:23" s="25" customFormat="1" ht="16.5" x14ac:dyDescent="0.25">
      <c r="A174" s="64" t="s">
        <v>7131</v>
      </c>
      <c r="B174" s="65" t="s">
        <v>7136</v>
      </c>
      <c r="C174" s="3">
        <v>102419</v>
      </c>
      <c r="D174" s="1" t="s">
        <v>1574</v>
      </c>
      <c r="E174" s="3">
        <v>3</v>
      </c>
      <c r="F174" s="3">
        <v>1</v>
      </c>
      <c r="G174" s="4">
        <v>618.02</v>
      </c>
      <c r="H174" s="4">
        <f>+G174*E174</f>
        <v>1854.06</v>
      </c>
      <c r="I174" s="5">
        <v>0.1</v>
      </c>
      <c r="J174" s="4">
        <f t="shared" si="31"/>
        <v>61.802</v>
      </c>
      <c r="K174" s="4">
        <f t="shared" si="32"/>
        <v>556.21799999999996</v>
      </c>
      <c r="L174" s="6">
        <v>0.85</v>
      </c>
      <c r="M174" s="4">
        <f t="shared" si="33"/>
        <v>472.78529999999995</v>
      </c>
      <c r="N174" s="4">
        <f t="shared" si="34"/>
        <v>1029.0032999999999</v>
      </c>
      <c r="O174" s="6">
        <v>0.75</v>
      </c>
      <c r="P174" s="85">
        <f t="shared" si="39"/>
        <v>417.1635</v>
      </c>
      <c r="Q174" s="86">
        <f t="shared" si="40"/>
        <v>973.38149999999996</v>
      </c>
      <c r="R174" s="6">
        <v>0.95</v>
      </c>
      <c r="S174" s="85">
        <f t="shared" si="35"/>
        <v>528.4070999999999</v>
      </c>
      <c r="T174" s="86">
        <f t="shared" si="36"/>
        <v>1084.6250999999997</v>
      </c>
      <c r="U174" s="6">
        <v>0.6</v>
      </c>
      <c r="V174" s="85">
        <f t="shared" si="37"/>
        <v>333.73079999999999</v>
      </c>
      <c r="W174" s="86">
        <f t="shared" si="38"/>
        <v>889.94879999999989</v>
      </c>
    </row>
    <row r="175" spans="1:23" s="25" customFormat="1" ht="16.5" x14ac:dyDescent="0.25">
      <c r="A175" s="64" t="s">
        <v>7131</v>
      </c>
      <c r="B175" s="65" t="s">
        <v>7136</v>
      </c>
      <c r="C175" s="2" t="s">
        <v>2323</v>
      </c>
      <c r="D175" s="10" t="s">
        <v>2322</v>
      </c>
      <c r="E175" s="3">
        <v>1</v>
      </c>
      <c r="F175" s="3">
        <v>1</v>
      </c>
      <c r="G175" s="4">
        <v>2035.71</v>
      </c>
      <c r="H175" s="4">
        <f>+G175*E175</f>
        <v>2035.71</v>
      </c>
      <c r="I175" s="5">
        <v>0</v>
      </c>
      <c r="J175" s="4">
        <f t="shared" si="31"/>
        <v>0</v>
      </c>
      <c r="K175" s="4">
        <f t="shared" si="32"/>
        <v>2035.71</v>
      </c>
      <c r="L175" s="6">
        <v>0.85</v>
      </c>
      <c r="M175" s="4">
        <f t="shared" si="33"/>
        <v>1730.3534999999999</v>
      </c>
      <c r="N175" s="4">
        <f t="shared" si="34"/>
        <v>3766.0635000000002</v>
      </c>
      <c r="O175" s="6">
        <v>0.75</v>
      </c>
      <c r="P175" s="85">
        <f t="shared" si="39"/>
        <v>1526.7825</v>
      </c>
      <c r="Q175" s="86">
        <f t="shared" si="40"/>
        <v>3562.4925000000003</v>
      </c>
      <c r="R175" s="6">
        <v>0.95</v>
      </c>
      <c r="S175" s="85">
        <f t="shared" si="35"/>
        <v>1933.9244999999999</v>
      </c>
      <c r="T175" s="86">
        <f t="shared" si="36"/>
        <v>3969.6345000000001</v>
      </c>
      <c r="U175" s="6">
        <v>0.6</v>
      </c>
      <c r="V175" s="85">
        <f t="shared" si="37"/>
        <v>1221.4259999999999</v>
      </c>
      <c r="W175" s="86">
        <f t="shared" si="38"/>
        <v>3257.136</v>
      </c>
    </row>
    <row r="176" spans="1:23" s="25" customFormat="1" ht="16.5" x14ac:dyDescent="0.25">
      <c r="A176" s="64" t="s">
        <v>7131</v>
      </c>
      <c r="B176" s="65" t="s">
        <v>7136</v>
      </c>
      <c r="C176" s="2" t="s">
        <v>2731</v>
      </c>
      <c r="D176" s="10" t="s">
        <v>2730</v>
      </c>
      <c r="E176" s="3">
        <v>2</v>
      </c>
      <c r="F176" s="3">
        <v>1</v>
      </c>
      <c r="G176" s="7">
        <v>3760</v>
      </c>
      <c r="H176" s="4">
        <f>+G176*E176</f>
        <v>7520</v>
      </c>
      <c r="I176" s="5">
        <v>0</v>
      </c>
      <c r="J176" s="4">
        <f t="shared" si="31"/>
        <v>0</v>
      </c>
      <c r="K176" s="4">
        <f t="shared" si="32"/>
        <v>3760</v>
      </c>
      <c r="L176" s="6">
        <v>0.85</v>
      </c>
      <c r="M176" s="4">
        <f t="shared" si="33"/>
        <v>3196</v>
      </c>
      <c r="N176" s="4">
        <f t="shared" si="34"/>
        <v>6956</v>
      </c>
      <c r="O176" s="6">
        <v>0.75</v>
      </c>
      <c r="P176" s="85">
        <f t="shared" si="39"/>
        <v>2820</v>
      </c>
      <c r="Q176" s="86">
        <f t="shared" si="40"/>
        <v>6580</v>
      </c>
      <c r="R176" s="6">
        <v>0.95</v>
      </c>
      <c r="S176" s="85">
        <f t="shared" si="35"/>
        <v>3572</v>
      </c>
      <c r="T176" s="86">
        <f t="shared" si="36"/>
        <v>7332</v>
      </c>
      <c r="U176" s="6">
        <v>0.6</v>
      </c>
      <c r="V176" s="85">
        <f t="shared" si="37"/>
        <v>2256</v>
      </c>
      <c r="W176" s="86">
        <f t="shared" si="38"/>
        <v>6016</v>
      </c>
    </row>
    <row r="177" spans="1:23" s="25" customFormat="1" ht="16.5" x14ac:dyDescent="0.25">
      <c r="A177" s="64" t="s">
        <v>7131</v>
      </c>
      <c r="B177" s="65" t="s">
        <v>7136</v>
      </c>
      <c r="C177" s="2" t="s">
        <v>5665</v>
      </c>
      <c r="D177" s="10" t="s">
        <v>5664</v>
      </c>
      <c r="E177" s="3">
        <v>2</v>
      </c>
      <c r="F177" s="3">
        <v>1</v>
      </c>
      <c r="G177" s="7">
        <v>2012</v>
      </c>
      <c r="H177" s="4">
        <f>+G177*E177</f>
        <v>4024</v>
      </c>
      <c r="I177" s="5">
        <v>0.05</v>
      </c>
      <c r="J177" s="4">
        <f t="shared" si="31"/>
        <v>100.60000000000001</v>
      </c>
      <c r="K177" s="4">
        <f t="shared" si="32"/>
        <v>1911.4</v>
      </c>
      <c r="L177" s="6">
        <v>0.85</v>
      </c>
      <c r="M177" s="4">
        <f t="shared" si="33"/>
        <v>1624.69</v>
      </c>
      <c r="N177" s="4">
        <f t="shared" si="34"/>
        <v>3536.09</v>
      </c>
      <c r="O177" s="6">
        <v>0.75</v>
      </c>
      <c r="P177" s="85">
        <f t="shared" si="39"/>
        <v>1433.5500000000002</v>
      </c>
      <c r="Q177" s="86">
        <f t="shared" si="40"/>
        <v>3344.9500000000003</v>
      </c>
      <c r="R177" s="6">
        <v>0.95</v>
      </c>
      <c r="S177" s="85">
        <f t="shared" si="35"/>
        <v>1815.83</v>
      </c>
      <c r="T177" s="86">
        <f t="shared" si="36"/>
        <v>3727.23</v>
      </c>
      <c r="U177" s="6">
        <v>0.6</v>
      </c>
      <c r="V177" s="85">
        <f t="shared" si="37"/>
        <v>1146.8399999999999</v>
      </c>
      <c r="W177" s="86">
        <f t="shared" si="38"/>
        <v>3058.24</v>
      </c>
    </row>
    <row r="178" spans="1:23" s="25" customFormat="1" ht="16.5" x14ac:dyDescent="0.25">
      <c r="A178" s="64" t="s">
        <v>7131</v>
      </c>
      <c r="B178" s="65" t="s">
        <v>7136</v>
      </c>
      <c r="C178" s="2" t="s">
        <v>7386</v>
      </c>
      <c r="D178" s="1" t="s">
        <v>7385</v>
      </c>
      <c r="E178" s="3">
        <v>2</v>
      </c>
      <c r="F178" s="3">
        <v>1</v>
      </c>
      <c r="G178" s="4">
        <v>6888.57</v>
      </c>
      <c r="H178" s="4">
        <f>+G178*E178</f>
        <v>13777.14</v>
      </c>
      <c r="I178" s="5">
        <v>0</v>
      </c>
      <c r="J178" s="4">
        <f t="shared" si="31"/>
        <v>0</v>
      </c>
      <c r="K178" s="4">
        <f t="shared" si="32"/>
        <v>6888.57</v>
      </c>
      <c r="L178" s="6">
        <v>0.85</v>
      </c>
      <c r="M178" s="4">
        <f t="shared" si="33"/>
        <v>5855.2844999999998</v>
      </c>
      <c r="N178" s="4">
        <f t="shared" si="34"/>
        <v>12743.854499999999</v>
      </c>
      <c r="O178" s="6">
        <v>0.75</v>
      </c>
      <c r="P178" s="85">
        <f t="shared" si="39"/>
        <v>5166.4274999999998</v>
      </c>
      <c r="Q178" s="86">
        <f t="shared" si="40"/>
        <v>12054.997499999999</v>
      </c>
      <c r="R178" s="6">
        <v>0.95</v>
      </c>
      <c r="S178" s="85">
        <f t="shared" si="35"/>
        <v>6544.1414999999997</v>
      </c>
      <c r="T178" s="86">
        <f t="shared" si="36"/>
        <v>13432.711499999999</v>
      </c>
      <c r="U178" s="6">
        <v>0.6</v>
      </c>
      <c r="V178" s="85">
        <f t="shared" si="37"/>
        <v>4133.1419999999998</v>
      </c>
      <c r="W178" s="86">
        <f t="shared" si="38"/>
        <v>11021.712</v>
      </c>
    </row>
    <row r="179" spans="1:23" s="25" customFormat="1" ht="16.5" x14ac:dyDescent="0.25">
      <c r="A179" s="64" t="s">
        <v>7131</v>
      </c>
      <c r="B179" s="65" t="s">
        <v>7136</v>
      </c>
      <c r="C179" s="2" t="s">
        <v>5059</v>
      </c>
      <c r="D179" s="1" t="s">
        <v>5058</v>
      </c>
      <c r="E179" s="3">
        <v>2</v>
      </c>
      <c r="F179" s="3">
        <v>1</v>
      </c>
      <c r="G179" s="7">
        <v>3542</v>
      </c>
      <c r="H179" s="4">
        <f>+G179*E179</f>
        <v>7084</v>
      </c>
      <c r="I179" s="5">
        <v>0.05</v>
      </c>
      <c r="J179" s="4">
        <f t="shared" si="31"/>
        <v>177.10000000000002</v>
      </c>
      <c r="K179" s="4">
        <f t="shared" si="32"/>
        <v>3364.9</v>
      </c>
      <c r="L179" s="6">
        <v>0.85</v>
      </c>
      <c r="M179" s="4">
        <f t="shared" si="33"/>
        <v>2860.165</v>
      </c>
      <c r="N179" s="4">
        <f t="shared" si="34"/>
        <v>6225.0650000000005</v>
      </c>
      <c r="O179" s="6">
        <v>0.75</v>
      </c>
      <c r="P179" s="85">
        <f t="shared" si="39"/>
        <v>2523.6750000000002</v>
      </c>
      <c r="Q179" s="86">
        <f t="shared" si="40"/>
        <v>5888.5750000000007</v>
      </c>
      <c r="R179" s="6">
        <v>0.95</v>
      </c>
      <c r="S179" s="85">
        <f t="shared" si="35"/>
        <v>3196.6549999999997</v>
      </c>
      <c r="T179" s="86">
        <f t="shared" si="36"/>
        <v>6561.5550000000003</v>
      </c>
      <c r="U179" s="6">
        <v>0.6</v>
      </c>
      <c r="V179" s="85">
        <f t="shared" si="37"/>
        <v>2018.94</v>
      </c>
      <c r="W179" s="86">
        <f t="shared" si="38"/>
        <v>5383.84</v>
      </c>
    </row>
    <row r="180" spans="1:23" s="25" customFormat="1" ht="16.5" x14ac:dyDescent="0.25">
      <c r="A180" s="64" t="s">
        <v>7131</v>
      </c>
      <c r="B180" s="65" t="s">
        <v>7136</v>
      </c>
      <c r="C180" s="2" t="s">
        <v>5057</v>
      </c>
      <c r="D180" s="1" t="s">
        <v>5056</v>
      </c>
      <c r="E180" s="3">
        <v>2</v>
      </c>
      <c r="F180" s="3">
        <v>1</v>
      </c>
      <c r="G180" s="7">
        <v>2114</v>
      </c>
      <c r="H180" s="4">
        <f>+G180*E180</f>
        <v>4228</v>
      </c>
      <c r="I180" s="5">
        <v>0.05</v>
      </c>
      <c r="J180" s="4">
        <f t="shared" si="31"/>
        <v>105.7</v>
      </c>
      <c r="K180" s="4">
        <f t="shared" si="32"/>
        <v>2008.3</v>
      </c>
      <c r="L180" s="6">
        <v>0.85</v>
      </c>
      <c r="M180" s="4">
        <f t="shared" si="33"/>
        <v>1707.0549999999998</v>
      </c>
      <c r="N180" s="4">
        <f t="shared" si="34"/>
        <v>3715.3549999999996</v>
      </c>
      <c r="O180" s="6">
        <v>0.75</v>
      </c>
      <c r="P180" s="85">
        <f t="shared" si="39"/>
        <v>1506.2249999999999</v>
      </c>
      <c r="Q180" s="86">
        <f t="shared" si="40"/>
        <v>3514.5249999999996</v>
      </c>
      <c r="R180" s="6">
        <v>0.95</v>
      </c>
      <c r="S180" s="85">
        <f t="shared" si="35"/>
        <v>1907.8849999999998</v>
      </c>
      <c r="T180" s="86">
        <f t="shared" si="36"/>
        <v>3916.1849999999995</v>
      </c>
      <c r="U180" s="6">
        <v>0.6</v>
      </c>
      <c r="V180" s="85">
        <f t="shared" si="37"/>
        <v>1204.98</v>
      </c>
      <c r="W180" s="86">
        <f t="shared" si="38"/>
        <v>3213.2799999999997</v>
      </c>
    </row>
    <row r="181" spans="1:23" s="25" customFormat="1" ht="16.5" x14ac:dyDescent="0.25">
      <c r="A181" s="64" t="s">
        <v>7131</v>
      </c>
      <c r="B181" s="65" t="s">
        <v>7136</v>
      </c>
      <c r="C181" s="2" t="s">
        <v>3786</v>
      </c>
      <c r="D181" s="1" t="s">
        <v>3785</v>
      </c>
      <c r="E181" s="3">
        <v>1</v>
      </c>
      <c r="F181" s="3">
        <v>1</v>
      </c>
      <c r="G181" s="7">
        <v>3548</v>
      </c>
      <c r="H181" s="4">
        <f>+G181*E181</f>
        <v>3548</v>
      </c>
      <c r="I181" s="5">
        <v>0.05</v>
      </c>
      <c r="J181" s="4">
        <f t="shared" si="31"/>
        <v>177.4</v>
      </c>
      <c r="K181" s="4">
        <f t="shared" si="32"/>
        <v>3370.6</v>
      </c>
      <c r="L181" s="6">
        <v>0.85</v>
      </c>
      <c r="M181" s="4">
        <f t="shared" si="33"/>
        <v>2865.0099999999998</v>
      </c>
      <c r="N181" s="4">
        <f t="shared" si="34"/>
        <v>6235.61</v>
      </c>
      <c r="O181" s="6">
        <v>0.75</v>
      </c>
      <c r="P181" s="85">
        <f t="shared" si="39"/>
        <v>2527.9499999999998</v>
      </c>
      <c r="Q181" s="86">
        <f t="shared" si="40"/>
        <v>5898.5499999999993</v>
      </c>
      <c r="R181" s="6">
        <v>0.95</v>
      </c>
      <c r="S181" s="85">
        <f t="shared" si="35"/>
        <v>3202.0699999999997</v>
      </c>
      <c r="T181" s="86">
        <f t="shared" si="36"/>
        <v>6572.67</v>
      </c>
      <c r="U181" s="6">
        <v>0.6</v>
      </c>
      <c r="V181" s="85">
        <f t="shared" si="37"/>
        <v>2022.36</v>
      </c>
      <c r="W181" s="86">
        <f t="shared" si="38"/>
        <v>5392.96</v>
      </c>
    </row>
    <row r="182" spans="1:23" s="25" customFormat="1" ht="16.5" x14ac:dyDescent="0.25">
      <c r="A182" s="64" t="s">
        <v>7131</v>
      </c>
      <c r="B182" s="65" t="s">
        <v>7136</v>
      </c>
      <c r="C182" s="2" t="s">
        <v>1694</v>
      </c>
      <c r="D182" s="10" t="s">
        <v>1693</v>
      </c>
      <c r="E182" s="3">
        <v>2</v>
      </c>
      <c r="F182" s="3">
        <v>1</v>
      </c>
      <c r="G182" s="4">
        <v>663.32</v>
      </c>
      <c r="H182" s="4">
        <f>+G182*E182</f>
        <v>1326.64</v>
      </c>
      <c r="I182" s="5">
        <v>0.05</v>
      </c>
      <c r="J182" s="4">
        <f t="shared" si="31"/>
        <v>33.166000000000004</v>
      </c>
      <c r="K182" s="4">
        <f t="shared" si="32"/>
        <v>630.154</v>
      </c>
      <c r="L182" s="6">
        <v>0.85</v>
      </c>
      <c r="M182" s="4">
        <f t="shared" si="33"/>
        <v>535.6309</v>
      </c>
      <c r="N182" s="4">
        <f t="shared" si="34"/>
        <v>1165.7849000000001</v>
      </c>
      <c r="O182" s="6">
        <v>0.75</v>
      </c>
      <c r="P182" s="85">
        <f t="shared" si="39"/>
        <v>472.6155</v>
      </c>
      <c r="Q182" s="86">
        <f t="shared" si="40"/>
        <v>1102.7694999999999</v>
      </c>
      <c r="R182" s="6">
        <v>0.95</v>
      </c>
      <c r="S182" s="85">
        <f t="shared" si="35"/>
        <v>598.6463</v>
      </c>
      <c r="T182" s="86">
        <f t="shared" si="36"/>
        <v>1228.8002999999999</v>
      </c>
      <c r="U182" s="6">
        <v>0.6</v>
      </c>
      <c r="V182" s="85">
        <f t="shared" si="37"/>
        <v>378.0924</v>
      </c>
      <c r="W182" s="86">
        <f t="shared" si="38"/>
        <v>1008.2464</v>
      </c>
    </row>
    <row r="183" spans="1:23" s="25" customFormat="1" ht="16.5" x14ac:dyDescent="0.25">
      <c r="A183" s="64" t="s">
        <v>7131</v>
      </c>
      <c r="B183" s="65" t="s">
        <v>7136</v>
      </c>
      <c r="C183" s="2" t="s">
        <v>3406</v>
      </c>
      <c r="D183" s="1" t="s">
        <v>3405</v>
      </c>
      <c r="E183" s="3">
        <v>1</v>
      </c>
      <c r="F183" s="3">
        <v>1</v>
      </c>
      <c r="G183" s="4">
        <v>4682</v>
      </c>
      <c r="H183" s="4">
        <f>+G183*E183</f>
        <v>4682</v>
      </c>
      <c r="I183" s="5">
        <v>0.05</v>
      </c>
      <c r="J183" s="4">
        <f t="shared" si="31"/>
        <v>234.10000000000002</v>
      </c>
      <c r="K183" s="4">
        <f t="shared" si="32"/>
        <v>4447.8999999999996</v>
      </c>
      <c r="L183" s="6">
        <v>0.85</v>
      </c>
      <c r="M183" s="4">
        <f t="shared" si="33"/>
        <v>3780.7149999999997</v>
      </c>
      <c r="N183" s="4">
        <f t="shared" si="34"/>
        <v>8228.6149999999998</v>
      </c>
      <c r="O183" s="6">
        <v>0.75</v>
      </c>
      <c r="P183" s="85">
        <f t="shared" si="39"/>
        <v>3335.9249999999997</v>
      </c>
      <c r="Q183" s="86">
        <f t="shared" si="40"/>
        <v>7783.8249999999989</v>
      </c>
      <c r="R183" s="6">
        <v>0.95</v>
      </c>
      <c r="S183" s="85">
        <f t="shared" si="35"/>
        <v>4225.5049999999992</v>
      </c>
      <c r="T183" s="86">
        <f t="shared" si="36"/>
        <v>8673.4049999999988</v>
      </c>
      <c r="U183" s="6">
        <v>0.6</v>
      </c>
      <c r="V183" s="85">
        <f t="shared" si="37"/>
        <v>2668.74</v>
      </c>
      <c r="W183" s="86">
        <f t="shared" si="38"/>
        <v>7116.6399999999994</v>
      </c>
    </row>
    <row r="184" spans="1:23" s="25" customFormat="1" ht="16.5" x14ac:dyDescent="0.25">
      <c r="A184" s="64" t="s">
        <v>7131</v>
      </c>
      <c r="B184" s="65" t="s">
        <v>7136</v>
      </c>
      <c r="C184" s="2" t="s">
        <v>7388</v>
      </c>
      <c r="D184" s="1" t="s">
        <v>7387</v>
      </c>
      <c r="E184" s="3">
        <v>2</v>
      </c>
      <c r="F184" s="3">
        <v>1</v>
      </c>
      <c r="G184" s="4">
        <v>5331.63</v>
      </c>
      <c r="H184" s="4">
        <f>+G184*E184</f>
        <v>10663.26</v>
      </c>
      <c r="I184" s="5">
        <v>0</v>
      </c>
      <c r="J184" s="4">
        <f t="shared" si="31"/>
        <v>0</v>
      </c>
      <c r="K184" s="4">
        <f t="shared" si="32"/>
        <v>5331.63</v>
      </c>
      <c r="L184" s="6">
        <v>0.85</v>
      </c>
      <c r="M184" s="4">
        <f t="shared" si="33"/>
        <v>4531.8855000000003</v>
      </c>
      <c r="N184" s="4">
        <f t="shared" si="34"/>
        <v>9863.5155000000013</v>
      </c>
      <c r="O184" s="6">
        <v>0.75</v>
      </c>
      <c r="P184" s="85">
        <f t="shared" si="39"/>
        <v>3998.7224999999999</v>
      </c>
      <c r="Q184" s="86">
        <f t="shared" si="40"/>
        <v>9330.3525000000009</v>
      </c>
      <c r="R184" s="6">
        <v>0.95</v>
      </c>
      <c r="S184" s="85">
        <f t="shared" si="35"/>
        <v>5065.0484999999999</v>
      </c>
      <c r="T184" s="86">
        <f t="shared" si="36"/>
        <v>10396.6785</v>
      </c>
      <c r="U184" s="6">
        <v>0.6</v>
      </c>
      <c r="V184" s="85">
        <f t="shared" si="37"/>
        <v>3198.9780000000001</v>
      </c>
      <c r="W184" s="86">
        <f t="shared" si="38"/>
        <v>8530.6080000000002</v>
      </c>
    </row>
    <row r="185" spans="1:23" s="25" customFormat="1" ht="16.5" x14ac:dyDescent="0.25">
      <c r="A185" s="64" t="s">
        <v>7131</v>
      </c>
      <c r="B185" s="65" t="s">
        <v>7136</v>
      </c>
      <c r="C185" s="2" t="s">
        <v>1670</v>
      </c>
      <c r="D185" s="1" t="s">
        <v>1669</v>
      </c>
      <c r="E185" s="3">
        <v>2</v>
      </c>
      <c r="F185" s="3">
        <v>1</v>
      </c>
      <c r="G185" s="7">
        <v>1315</v>
      </c>
      <c r="H185" s="4">
        <f>+G185*E185</f>
        <v>2630</v>
      </c>
      <c r="I185" s="5">
        <v>0.05</v>
      </c>
      <c r="J185" s="4">
        <f t="shared" si="31"/>
        <v>65.75</v>
      </c>
      <c r="K185" s="4">
        <f t="shared" si="32"/>
        <v>1249.25</v>
      </c>
      <c r="L185" s="6">
        <v>0.85</v>
      </c>
      <c r="M185" s="4">
        <f t="shared" si="33"/>
        <v>1061.8625</v>
      </c>
      <c r="N185" s="4">
        <f t="shared" si="34"/>
        <v>2311.1125000000002</v>
      </c>
      <c r="O185" s="6">
        <v>0.75</v>
      </c>
      <c r="P185" s="85">
        <f t="shared" si="39"/>
        <v>936.9375</v>
      </c>
      <c r="Q185" s="86">
        <f t="shared" si="40"/>
        <v>2186.1875</v>
      </c>
      <c r="R185" s="6">
        <v>0.95</v>
      </c>
      <c r="S185" s="85">
        <f t="shared" si="35"/>
        <v>1186.7874999999999</v>
      </c>
      <c r="T185" s="86">
        <f t="shared" si="36"/>
        <v>2436.0374999999999</v>
      </c>
      <c r="U185" s="6">
        <v>0.6</v>
      </c>
      <c r="V185" s="85">
        <f t="shared" si="37"/>
        <v>749.55</v>
      </c>
      <c r="W185" s="86">
        <f t="shared" si="38"/>
        <v>1998.8</v>
      </c>
    </row>
    <row r="186" spans="1:23" s="25" customFormat="1" ht="16.5" x14ac:dyDescent="0.25">
      <c r="A186" s="64" t="s">
        <v>7131</v>
      </c>
      <c r="B186" s="65" t="s">
        <v>7136</v>
      </c>
      <c r="C186" s="2" t="s">
        <v>3789</v>
      </c>
      <c r="D186" s="1" t="s">
        <v>3788</v>
      </c>
      <c r="E186" s="3">
        <v>1</v>
      </c>
      <c r="F186" s="3">
        <v>1</v>
      </c>
      <c r="G186" s="4">
        <v>7865</v>
      </c>
      <c r="H186" s="4">
        <f>+G186*E186</f>
        <v>7865</v>
      </c>
      <c r="I186" s="5">
        <v>0.05</v>
      </c>
      <c r="J186" s="4">
        <f t="shared" si="31"/>
        <v>393.25</v>
      </c>
      <c r="K186" s="4">
        <f t="shared" si="32"/>
        <v>7471.75</v>
      </c>
      <c r="L186" s="6">
        <v>0.85</v>
      </c>
      <c r="M186" s="4">
        <f t="shared" si="33"/>
        <v>6350.9875000000002</v>
      </c>
      <c r="N186" s="4">
        <f t="shared" si="34"/>
        <v>13822.737499999999</v>
      </c>
      <c r="O186" s="6">
        <v>0.75</v>
      </c>
      <c r="P186" s="85">
        <f t="shared" si="39"/>
        <v>5603.8125</v>
      </c>
      <c r="Q186" s="86">
        <f t="shared" si="40"/>
        <v>13075.5625</v>
      </c>
      <c r="R186" s="6">
        <v>0.95</v>
      </c>
      <c r="S186" s="85">
        <f t="shared" si="35"/>
        <v>7098.1624999999995</v>
      </c>
      <c r="T186" s="86">
        <f t="shared" si="36"/>
        <v>14569.912499999999</v>
      </c>
      <c r="U186" s="6">
        <v>0.6</v>
      </c>
      <c r="V186" s="85">
        <f t="shared" si="37"/>
        <v>4483.05</v>
      </c>
      <c r="W186" s="86">
        <f t="shared" si="38"/>
        <v>11954.8</v>
      </c>
    </row>
    <row r="187" spans="1:23" s="25" customFormat="1" ht="16.5" x14ac:dyDescent="0.25">
      <c r="A187" s="64" t="s">
        <v>7131</v>
      </c>
      <c r="B187" s="65" t="s">
        <v>7136</v>
      </c>
      <c r="C187" s="2" t="s">
        <v>1717</v>
      </c>
      <c r="D187" s="10" t="s">
        <v>1716</v>
      </c>
      <c r="E187" s="3">
        <v>1</v>
      </c>
      <c r="F187" s="3">
        <v>1</v>
      </c>
      <c r="G187" s="7">
        <v>8451</v>
      </c>
      <c r="H187" s="4">
        <f>+G187*E187</f>
        <v>8451</v>
      </c>
      <c r="I187" s="5">
        <v>0.05</v>
      </c>
      <c r="J187" s="4">
        <f t="shared" si="31"/>
        <v>422.55</v>
      </c>
      <c r="K187" s="4">
        <f t="shared" si="32"/>
        <v>8028.45</v>
      </c>
      <c r="L187" s="6">
        <v>0.85</v>
      </c>
      <c r="M187" s="4">
        <f t="shared" si="33"/>
        <v>6824.1824999999999</v>
      </c>
      <c r="N187" s="4">
        <f t="shared" si="34"/>
        <v>14852.6325</v>
      </c>
      <c r="O187" s="6">
        <v>0.75</v>
      </c>
      <c r="P187" s="85">
        <f t="shared" si="39"/>
        <v>6021.3374999999996</v>
      </c>
      <c r="Q187" s="86">
        <f t="shared" si="40"/>
        <v>14049.787499999999</v>
      </c>
      <c r="R187" s="6">
        <v>0.95</v>
      </c>
      <c r="S187" s="85">
        <f t="shared" si="35"/>
        <v>7627.0274999999992</v>
      </c>
      <c r="T187" s="86">
        <f t="shared" si="36"/>
        <v>15655.477499999999</v>
      </c>
      <c r="U187" s="6">
        <v>0.6</v>
      </c>
      <c r="V187" s="85">
        <f t="shared" si="37"/>
        <v>4817.07</v>
      </c>
      <c r="W187" s="86">
        <f t="shared" si="38"/>
        <v>12845.52</v>
      </c>
    </row>
    <row r="188" spans="1:23" s="25" customFormat="1" ht="16.5" x14ac:dyDescent="0.25">
      <c r="A188" s="64" t="s">
        <v>7131</v>
      </c>
      <c r="B188" s="65" t="s">
        <v>7136</v>
      </c>
      <c r="C188" s="2" t="s">
        <v>4142</v>
      </c>
      <c r="D188" s="1" t="s">
        <v>4141</v>
      </c>
      <c r="E188" s="3">
        <v>2</v>
      </c>
      <c r="F188" s="3">
        <v>1</v>
      </c>
      <c r="G188" s="7">
        <v>4202</v>
      </c>
      <c r="H188" s="4">
        <f>+G188*E188</f>
        <v>8404</v>
      </c>
      <c r="I188" s="5">
        <v>0.05</v>
      </c>
      <c r="J188" s="4">
        <f t="shared" si="31"/>
        <v>210.10000000000002</v>
      </c>
      <c r="K188" s="4">
        <f t="shared" si="32"/>
        <v>3991.9</v>
      </c>
      <c r="L188" s="6">
        <v>0.85</v>
      </c>
      <c r="M188" s="4">
        <f t="shared" si="33"/>
        <v>3393.1149999999998</v>
      </c>
      <c r="N188" s="4">
        <f t="shared" si="34"/>
        <v>7385.0149999999994</v>
      </c>
      <c r="O188" s="6">
        <v>0.75</v>
      </c>
      <c r="P188" s="85">
        <f t="shared" si="39"/>
        <v>2993.9250000000002</v>
      </c>
      <c r="Q188" s="86">
        <f t="shared" si="40"/>
        <v>6985.8250000000007</v>
      </c>
      <c r="R188" s="6">
        <v>0.95</v>
      </c>
      <c r="S188" s="85">
        <f t="shared" si="35"/>
        <v>3792.3049999999998</v>
      </c>
      <c r="T188" s="86">
        <f t="shared" si="36"/>
        <v>7784.2049999999999</v>
      </c>
      <c r="U188" s="6">
        <v>0.6</v>
      </c>
      <c r="V188" s="85">
        <f t="shared" si="37"/>
        <v>2395.14</v>
      </c>
      <c r="W188" s="86">
        <f t="shared" si="38"/>
        <v>6387.04</v>
      </c>
    </row>
    <row r="189" spans="1:23" s="25" customFormat="1" ht="16.5" x14ac:dyDescent="0.25">
      <c r="A189" s="64" t="s">
        <v>7131</v>
      </c>
      <c r="B189" s="65" t="s">
        <v>7136</v>
      </c>
      <c r="C189" s="2" t="s">
        <v>4143</v>
      </c>
      <c r="D189" s="1" t="s">
        <v>4144</v>
      </c>
      <c r="E189" s="3">
        <v>3</v>
      </c>
      <c r="F189" s="3">
        <v>1</v>
      </c>
      <c r="G189" s="4">
        <v>2514</v>
      </c>
      <c r="H189" s="4">
        <f>+G189*E189</f>
        <v>7542</v>
      </c>
      <c r="I189" s="5">
        <v>0</v>
      </c>
      <c r="J189" s="4">
        <f t="shared" si="31"/>
        <v>0</v>
      </c>
      <c r="K189" s="4">
        <f t="shared" si="32"/>
        <v>2514</v>
      </c>
      <c r="L189" s="6">
        <v>0.85</v>
      </c>
      <c r="M189" s="4">
        <f t="shared" si="33"/>
        <v>2136.9</v>
      </c>
      <c r="N189" s="4">
        <f t="shared" si="34"/>
        <v>4650.8999999999996</v>
      </c>
      <c r="O189" s="6">
        <v>0.75</v>
      </c>
      <c r="P189" s="85">
        <f t="shared" si="39"/>
        <v>1885.5</v>
      </c>
      <c r="Q189" s="86">
        <f t="shared" si="40"/>
        <v>4399.5</v>
      </c>
      <c r="R189" s="6">
        <v>0.95</v>
      </c>
      <c r="S189" s="85">
        <f t="shared" si="35"/>
        <v>2388.2999999999997</v>
      </c>
      <c r="T189" s="86">
        <f t="shared" si="36"/>
        <v>4902.2999999999993</v>
      </c>
      <c r="U189" s="6">
        <v>0.6</v>
      </c>
      <c r="V189" s="85">
        <f t="shared" si="37"/>
        <v>1508.3999999999999</v>
      </c>
      <c r="W189" s="86">
        <f t="shared" si="38"/>
        <v>4022.3999999999996</v>
      </c>
    </row>
    <row r="190" spans="1:23" s="25" customFormat="1" ht="16.5" x14ac:dyDescent="0.25">
      <c r="A190" s="64" t="s">
        <v>7131</v>
      </c>
      <c r="B190" s="65" t="s">
        <v>7136</v>
      </c>
      <c r="C190" s="2" t="s">
        <v>4140</v>
      </c>
      <c r="D190" s="1" t="s">
        <v>4139</v>
      </c>
      <c r="E190" s="3">
        <v>2</v>
      </c>
      <c r="F190" s="3">
        <v>1</v>
      </c>
      <c r="G190" s="7">
        <v>3629</v>
      </c>
      <c r="H190" s="4">
        <f>+G190*E190</f>
        <v>7258</v>
      </c>
      <c r="I190" s="5">
        <v>0.05</v>
      </c>
      <c r="J190" s="4">
        <f t="shared" si="31"/>
        <v>181.45000000000002</v>
      </c>
      <c r="K190" s="4">
        <f t="shared" si="32"/>
        <v>3447.55</v>
      </c>
      <c r="L190" s="6">
        <v>0.85</v>
      </c>
      <c r="M190" s="4">
        <f t="shared" si="33"/>
        <v>2930.4175</v>
      </c>
      <c r="N190" s="4">
        <f t="shared" si="34"/>
        <v>6377.9675000000007</v>
      </c>
      <c r="O190" s="6">
        <v>0.75</v>
      </c>
      <c r="P190" s="85">
        <f t="shared" si="39"/>
        <v>2585.6625000000004</v>
      </c>
      <c r="Q190" s="86">
        <f t="shared" si="40"/>
        <v>6033.2125000000005</v>
      </c>
      <c r="R190" s="6">
        <v>0.95</v>
      </c>
      <c r="S190" s="85">
        <f t="shared" si="35"/>
        <v>3275.1725000000001</v>
      </c>
      <c r="T190" s="86">
        <f t="shared" si="36"/>
        <v>6722.7224999999999</v>
      </c>
      <c r="U190" s="6">
        <v>0.6</v>
      </c>
      <c r="V190" s="85">
        <f t="shared" si="37"/>
        <v>2068.5300000000002</v>
      </c>
      <c r="W190" s="86">
        <f t="shared" si="38"/>
        <v>5516.08</v>
      </c>
    </row>
    <row r="191" spans="1:23" s="25" customFormat="1" ht="16.5" x14ac:dyDescent="0.25">
      <c r="A191" s="64" t="s">
        <v>7131</v>
      </c>
      <c r="B191" s="65" t="s">
        <v>7136</v>
      </c>
      <c r="C191" s="2" t="s">
        <v>2781</v>
      </c>
      <c r="D191" s="1" t="s">
        <v>2780</v>
      </c>
      <c r="E191" s="3">
        <v>2</v>
      </c>
      <c r="F191" s="3">
        <v>1</v>
      </c>
      <c r="G191" s="4">
        <v>1927</v>
      </c>
      <c r="H191" s="4">
        <f>+G191*E191</f>
        <v>3854</v>
      </c>
      <c r="I191" s="5">
        <v>0.05</v>
      </c>
      <c r="J191" s="4">
        <f t="shared" si="31"/>
        <v>96.350000000000009</v>
      </c>
      <c r="K191" s="4">
        <f t="shared" si="32"/>
        <v>1830.65</v>
      </c>
      <c r="L191" s="6">
        <v>0.85</v>
      </c>
      <c r="M191" s="4">
        <f t="shared" si="33"/>
        <v>1556.0525</v>
      </c>
      <c r="N191" s="4">
        <f t="shared" si="34"/>
        <v>3386.7025000000003</v>
      </c>
      <c r="O191" s="6">
        <v>0.75</v>
      </c>
      <c r="P191" s="85">
        <f t="shared" si="39"/>
        <v>1372.9875000000002</v>
      </c>
      <c r="Q191" s="86">
        <f t="shared" si="40"/>
        <v>3203.6375000000003</v>
      </c>
      <c r="R191" s="6">
        <v>0.95</v>
      </c>
      <c r="S191" s="85">
        <f t="shared" si="35"/>
        <v>1739.1175000000001</v>
      </c>
      <c r="T191" s="86">
        <f t="shared" si="36"/>
        <v>3569.7674999999999</v>
      </c>
      <c r="U191" s="6">
        <v>0.6</v>
      </c>
      <c r="V191" s="85">
        <f t="shared" si="37"/>
        <v>1098.3900000000001</v>
      </c>
      <c r="W191" s="86">
        <f t="shared" si="38"/>
        <v>2929.04</v>
      </c>
    </row>
    <row r="192" spans="1:23" s="25" customFormat="1" ht="16.5" x14ac:dyDescent="0.25">
      <c r="A192" s="64" t="s">
        <v>7131</v>
      </c>
      <c r="B192" s="65" t="s">
        <v>7136</v>
      </c>
      <c r="C192" s="2" t="s">
        <v>3628</v>
      </c>
      <c r="D192" s="1" t="s">
        <v>3627</v>
      </c>
      <c r="E192" s="3">
        <v>2</v>
      </c>
      <c r="F192" s="3">
        <v>1</v>
      </c>
      <c r="G192" s="7">
        <v>1472</v>
      </c>
      <c r="H192" s="4">
        <f>+G192*E192</f>
        <v>2944</v>
      </c>
      <c r="I192" s="5">
        <v>0.05</v>
      </c>
      <c r="J192" s="4">
        <f t="shared" si="31"/>
        <v>73.600000000000009</v>
      </c>
      <c r="K192" s="4">
        <f t="shared" si="32"/>
        <v>1398.4</v>
      </c>
      <c r="L192" s="6">
        <v>0.85</v>
      </c>
      <c r="M192" s="4">
        <f t="shared" si="33"/>
        <v>1188.6400000000001</v>
      </c>
      <c r="N192" s="4">
        <f t="shared" si="34"/>
        <v>2587.04</v>
      </c>
      <c r="O192" s="6">
        <v>0.75</v>
      </c>
      <c r="P192" s="85">
        <f t="shared" si="39"/>
        <v>1048.8000000000002</v>
      </c>
      <c r="Q192" s="86">
        <f t="shared" si="40"/>
        <v>2447.2000000000003</v>
      </c>
      <c r="R192" s="6">
        <v>0.95</v>
      </c>
      <c r="S192" s="85">
        <f t="shared" si="35"/>
        <v>1328.48</v>
      </c>
      <c r="T192" s="86">
        <f t="shared" si="36"/>
        <v>2726.88</v>
      </c>
      <c r="U192" s="6">
        <v>0.6</v>
      </c>
      <c r="V192" s="85">
        <f t="shared" si="37"/>
        <v>839.04000000000008</v>
      </c>
      <c r="W192" s="86">
        <f t="shared" si="38"/>
        <v>2237.44</v>
      </c>
    </row>
    <row r="193" spans="1:23" s="25" customFormat="1" ht="16.5" x14ac:dyDescent="0.25">
      <c r="A193" s="64" t="s">
        <v>7131</v>
      </c>
      <c r="B193" s="65" t="s">
        <v>7136</v>
      </c>
      <c r="C193" s="2" t="s">
        <v>3385</v>
      </c>
      <c r="D193" s="1" t="s">
        <v>3384</v>
      </c>
      <c r="E193" s="3">
        <v>1</v>
      </c>
      <c r="F193" s="3">
        <v>1</v>
      </c>
      <c r="G193" s="7">
        <v>9503</v>
      </c>
      <c r="H193" s="4">
        <f>+G193*E193</f>
        <v>9503</v>
      </c>
      <c r="I193" s="5">
        <v>0.05</v>
      </c>
      <c r="J193" s="4">
        <f t="shared" si="31"/>
        <v>475.15000000000003</v>
      </c>
      <c r="K193" s="4">
        <f t="shared" si="32"/>
        <v>9027.85</v>
      </c>
      <c r="L193" s="6">
        <v>0.85</v>
      </c>
      <c r="M193" s="4">
        <f t="shared" si="33"/>
        <v>7673.6724999999997</v>
      </c>
      <c r="N193" s="4">
        <f t="shared" si="34"/>
        <v>16701.522499999999</v>
      </c>
      <c r="O193" s="6">
        <v>0.75</v>
      </c>
      <c r="P193" s="85">
        <f t="shared" si="39"/>
        <v>6770.8875000000007</v>
      </c>
      <c r="Q193" s="86">
        <f t="shared" si="40"/>
        <v>15798.737500000001</v>
      </c>
      <c r="R193" s="6">
        <v>0.95</v>
      </c>
      <c r="S193" s="85">
        <f t="shared" si="35"/>
        <v>8576.4575000000004</v>
      </c>
      <c r="T193" s="86">
        <f t="shared" si="36"/>
        <v>17604.307500000003</v>
      </c>
      <c r="U193" s="6">
        <v>0.6</v>
      </c>
      <c r="V193" s="85">
        <f t="shared" si="37"/>
        <v>5416.71</v>
      </c>
      <c r="W193" s="86">
        <f t="shared" si="38"/>
        <v>14444.560000000001</v>
      </c>
    </row>
    <row r="194" spans="1:23" s="25" customFormat="1" ht="16.5" x14ac:dyDescent="0.25">
      <c r="A194" s="64" t="s">
        <v>7131</v>
      </c>
      <c r="B194" s="65" t="s">
        <v>7136</v>
      </c>
      <c r="C194" s="3">
        <v>102539</v>
      </c>
      <c r="D194" s="1" t="s">
        <v>4206</v>
      </c>
      <c r="E194" s="3">
        <v>2</v>
      </c>
      <c r="F194" s="3">
        <v>1</v>
      </c>
      <c r="G194" s="4">
        <v>3438.51</v>
      </c>
      <c r="H194" s="4">
        <f>+G194*E194</f>
        <v>6877.02</v>
      </c>
      <c r="I194" s="5">
        <v>0.1</v>
      </c>
      <c r="J194" s="4">
        <f t="shared" si="31"/>
        <v>343.85100000000006</v>
      </c>
      <c r="K194" s="4">
        <f t="shared" si="32"/>
        <v>3094.6590000000001</v>
      </c>
      <c r="L194" s="6">
        <v>0.85</v>
      </c>
      <c r="M194" s="4">
        <f t="shared" si="33"/>
        <v>2630.4601499999999</v>
      </c>
      <c r="N194" s="4">
        <f t="shared" si="34"/>
        <v>5725.1191500000004</v>
      </c>
      <c r="O194" s="6">
        <v>0.75</v>
      </c>
      <c r="P194" s="85">
        <f t="shared" si="39"/>
        <v>2320.9942500000002</v>
      </c>
      <c r="Q194" s="86">
        <f t="shared" si="40"/>
        <v>5415.6532500000003</v>
      </c>
      <c r="R194" s="6">
        <v>0.95</v>
      </c>
      <c r="S194" s="85">
        <f t="shared" si="35"/>
        <v>2939.92605</v>
      </c>
      <c r="T194" s="86">
        <f t="shared" si="36"/>
        <v>6034.5850499999997</v>
      </c>
      <c r="U194" s="6">
        <v>0.6</v>
      </c>
      <c r="V194" s="85">
        <f t="shared" si="37"/>
        <v>1856.7954</v>
      </c>
      <c r="W194" s="86">
        <f t="shared" si="38"/>
        <v>4951.4544000000005</v>
      </c>
    </row>
    <row r="195" spans="1:23" s="25" customFormat="1" ht="16.5" x14ac:dyDescent="0.25">
      <c r="A195" s="64" t="s">
        <v>7131</v>
      </c>
      <c r="B195" s="65" t="s">
        <v>7136</v>
      </c>
      <c r="C195" s="3">
        <v>102540</v>
      </c>
      <c r="D195" s="1" t="s">
        <v>3407</v>
      </c>
      <c r="E195" s="3">
        <v>4</v>
      </c>
      <c r="F195" s="3">
        <v>1</v>
      </c>
      <c r="G195" s="4">
        <v>1180.4100000000001</v>
      </c>
      <c r="H195" s="4">
        <f>+G195*E195</f>
        <v>4721.6400000000003</v>
      </c>
      <c r="I195" s="5">
        <v>0.1</v>
      </c>
      <c r="J195" s="4">
        <f t="shared" ref="J195:J258" si="41">+G195*I195</f>
        <v>118.04100000000001</v>
      </c>
      <c r="K195" s="4">
        <f t="shared" ref="K195:K258" si="42">+G195-J195</f>
        <v>1062.3690000000001</v>
      </c>
      <c r="L195" s="6">
        <v>0.85</v>
      </c>
      <c r="M195" s="4">
        <f t="shared" si="33"/>
        <v>903.0136500000001</v>
      </c>
      <c r="N195" s="4">
        <f t="shared" si="34"/>
        <v>1965.3826500000002</v>
      </c>
      <c r="O195" s="6">
        <v>0.75</v>
      </c>
      <c r="P195" s="85">
        <f t="shared" si="39"/>
        <v>796.77675000000011</v>
      </c>
      <c r="Q195" s="86">
        <f t="shared" si="40"/>
        <v>1859.1457500000001</v>
      </c>
      <c r="R195" s="6">
        <v>0.95</v>
      </c>
      <c r="S195" s="85">
        <f t="shared" si="35"/>
        <v>1009.2505500000001</v>
      </c>
      <c r="T195" s="86">
        <f t="shared" si="36"/>
        <v>2071.6195500000003</v>
      </c>
      <c r="U195" s="6">
        <v>0.6</v>
      </c>
      <c r="V195" s="85">
        <f t="shared" si="37"/>
        <v>637.42140000000006</v>
      </c>
      <c r="W195" s="86">
        <f t="shared" si="38"/>
        <v>1699.7904000000003</v>
      </c>
    </row>
    <row r="196" spans="1:23" s="25" customFormat="1" ht="16.5" x14ac:dyDescent="0.25">
      <c r="A196" s="64" t="s">
        <v>7131</v>
      </c>
      <c r="B196" s="65" t="s">
        <v>7136</v>
      </c>
      <c r="C196" s="2" t="s">
        <v>5263</v>
      </c>
      <c r="D196" s="1" t="s">
        <v>5262</v>
      </c>
      <c r="E196" s="3">
        <v>4</v>
      </c>
      <c r="F196" s="3">
        <v>1</v>
      </c>
      <c r="G196" s="7">
        <v>1900</v>
      </c>
      <c r="H196" s="4">
        <f>+G196*E196</f>
        <v>7600</v>
      </c>
      <c r="I196" s="5">
        <v>0.05</v>
      </c>
      <c r="J196" s="4">
        <f t="shared" si="41"/>
        <v>95</v>
      </c>
      <c r="K196" s="4">
        <f t="shared" si="42"/>
        <v>1805</v>
      </c>
      <c r="L196" s="6">
        <v>0.85</v>
      </c>
      <c r="M196" s="4">
        <f t="shared" si="33"/>
        <v>1534.25</v>
      </c>
      <c r="N196" s="4">
        <f t="shared" si="34"/>
        <v>3339.25</v>
      </c>
      <c r="O196" s="6">
        <v>0.75</v>
      </c>
      <c r="P196" s="85">
        <f t="shared" si="39"/>
        <v>1353.75</v>
      </c>
      <c r="Q196" s="86">
        <f t="shared" si="40"/>
        <v>3158.75</v>
      </c>
      <c r="R196" s="6">
        <v>0.95</v>
      </c>
      <c r="S196" s="85">
        <f t="shared" si="35"/>
        <v>1714.75</v>
      </c>
      <c r="T196" s="86">
        <f t="shared" si="36"/>
        <v>3519.75</v>
      </c>
      <c r="U196" s="6">
        <v>0.6</v>
      </c>
      <c r="V196" s="85">
        <f t="shared" si="37"/>
        <v>1083</v>
      </c>
      <c r="W196" s="86">
        <f t="shared" si="38"/>
        <v>2888</v>
      </c>
    </row>
    <row r="197" spans="1:23" s="25" customFormat="1" ht="16.5" x14ac:dyDescent="0.25">
      <c r="A197" s="64" t="s">
        <v>7131</v>
      </c>
      <c r="B197" s="65" t="s">
        <v>7136</v>
      </c>
      <c r="C197" s="2" t="s">
        <v>2464</v>
      </c>
      <c r="D197" s="10" t="s">
        <v>2463</v>
      </c>
      <c r="E197" s="3">
        <v>1</v>
      </c>
      <c r="F197" s="3">
        <v>1</v>
      </c>
      <c r="G197" s="7">
        <v>1380</v>
      </c>
      <c r="H197" s="4">
        <f>+G197*E197</f>
        <v>1380</v>
      </c>
      <c r="I197" s="5">
        <v>0</v>
      </c>
      <c r="J197" s="4">
        <f t="shared" si="41"/>
        <v>0</v>
      </c>
      <c r="K197" s="4">
        <f t="shared" si="42"/>
        <v>1380</v>
      </c>
      <c r="L197" s="6">
        <v>0.85</v>
      </c>
      <c r="M197" s="4">
        <f t="shared" si="33"/>
        <v>1173</v>
      </c>
      <c r="N197" s="4">
        <f t="shared" si="34"/>
        <v>2553</v>
      </c>
      <c r="O197" s="6">
        <v>0.75</v>
      </c>
      <c r="P197" s="85">
        <f t="shared" si="39"/>
        <v>1035</v>
      </c>
      <c r="Q197" s="86">
        <f t="shared" si="40"/>
        <v>2415</v>
      </c>
      <c r="R197" s="6">
        <v>0.95</v>
      </c>
      <c r="S197" s="85">
        <f t="shared" si="35"/>
        <v>1311</v>
      </c>
      <c r="T197" s="86">
        <f t="shared" si="36"/>
        <v>2691</v>
      </c>
      <c r="U197" s="6">
        <v>0.6</v>
      </c>
      <c r="V197" s="85">
        <f t="shared" si="37"/>
        <v>828</v>
      </c>
      <c r="W197" s="86">
        <f t="shared" si="38"/>
        <v>2208</v>
      </c>
    </row>
    <row r="198" spans="1:23" s="25" customFormat="1" ht="16.5" x14ac:dyDescent="0.25">
      <c r="A198" s="64" t="s">
        <v>7131</v>
      </c>
      <c r="B198" s="65" t="s">
        <v>7136</v>
      </c>
      <c r="C198" s="2" t="s">
        <v>2468</v>
      </c>
      <c r="D198" s="10" t="s">
        <v>2467</v>
      </c>
      <c r="E198" s="3">
        <v>3</v>
      </c>
      <c r="F198" s="3">
        <v>1</v>
      </c>
      <c r="G198" s="7">
        <v>2200</v>
      </c>
      <c r="H198" s="4">
        <f>+G198*E198</f>
        <v>6600</v>
      </c>
      <c r="I198" s="5">
        <v>0</v>
      </c>
      <c r="J198" s="4">
        <f t="shared" si="41"/>
        <v>0</v>
      </c>
      <c r="K198" s="4">
        <f t="shared" si="42"/>
        <v>2200</v>
      </c>
      <c r="L198" s="6">
        <v>0.85</v>
      </c>
      <c r="M198" s="4">
        <f t="shared" si="33"/>
        <v>1870</v>
      </c>
      <c r="N198" s="4">
        <f t="shared" si="34"/>
        <v>4070</v>
      </c>
      <c r="O198" s="6">
        <v>0.75</v>
      </c>
      <c r="P198" s="85">
        <f t="shared" si="39"/>
        <v>1650</v>
      </c>
      <c r="Q198" s="86">
        <f t="shared" si="40"/>
        <v>3850</v>
      </c>
      <c r="R198" s="6">
        <v>0.95</v>
      </c>
      <c r="S198" s="85">
        <f t="shared" si="35"/>
        <v>2090</v>
      </c>
      <c r="T198" s="86">
        <f t="shared" si="36"/>
        <v>4290</v>
      </c>
      <c r="U198" s="6">
        <v>0.6</v>
      </c>
      <c r="V198" s="85">
        <f t="shared" si="37"/>
        <v>1320</v>
      </c>
      <c r="W198" s="86">
        <f t="shared" si="38"/>
        <v>3520</v>
      </c>
    </row>
    <row r="199" spans="1:23" s="25" customFormat="1" ht="16.5" x14ac:dyDescent="0.25">
      <c r="A199" s="64" t="s">
        <v>7131</v>
      </c>
      <c r="B199" s="65" t="s">
        <v>7136</v>
      </c>
      <c r="C199" s="2" t="s">
        <v>1666</v>
      </c>
      <c r="D199" s="1" t="s">
        <v>1665</v>
      </c>
      <c r="E199" s="3">
        <v>1</v>
      </c>
      <c r="F199" s="3">
        <v>1</v>
      </c>
      <c r="G199" s="7">
        <v>1367</v>
      </c>
      <c r="H199" s="4">
        <f>+G199*E199</f>
        <v>1367</v>
      </c>
      <c r="I199" s="5">
        <v>0.05</v>
      </c>
      <c r="J199" s="4">
        <f t="shared" si="41"/>
        <v>68.350000000000009</v>
      </c>
      <c r="K199" s="4">
        <f t="shared" si="42"/>
        <v>1298.6500000000001</v>
      </c>
      <c r="L199" s="6">
        <v>0.85</v>
      </c>
      <c r="M199" s="4">
        <f t="shared" si="33"/>
        <v>1103.8525</v>
      </c>
      <c r="N199" s="4">
        <f t="shared" si="34"/>
        <v>2402.5025000000001</v>
      </c>
      <c r="O199" s="6">
        <v>0.75</v>
      </c>
      <c r="P199" s="85">
        <f t="shared" si="39"/>
        <v>973.98750000000007</v>
      </c>
      <c r="Q199" s="86">
        <f t="shared" si="40"/>
        <v>2272.6375000000003</v>
      </c>
      <c r="R199" s="6">
        <v>0.95</v>
      </c>
      <c r="S199" s="85">
        <f t="shared" si="35"/>
        <v>1233.7175</v>
      </c>
      <c r="T199" s="86">
        <f t="shared" si="36"/>
        <v>2532.3675000000003</v>
      </c>
      <c r="U199" s="6">
        <v>0.6</v>
      </c>
      <c r="V199" s="85">
        <f t="shared" si="37"/>
        <v>779.19</v>
      </c>
      <c r="W199" s="86">
        <f t="shared" si="38"/>
        <v>2077.84</v>
      </c>
    </row>
    <row r="200" spans="1:23" s="25" customFormat="1" ht="16.5" x14ac:dyDescent="0.25">
      <c r="A200" s="64" t="s">
        <v>7131</v>
      </c>
      <c r="B200" s="65" t="s">
        <v>7136</v>
      </c>
      <c r="C200" s="2" t="s">
        <v>2475</v>
      </c>
      <c r="D200" s="10" t="s">
        <v>2474</v>
      </c>
      <c r="E200" s="3">
        <v>1</v>
      </c>
      <c r="F200" s="3">
        <v>1</v>
      </c>
      <c r="G200" s="7">
        <v>2270</v>
      </c>
      <c r="H200" s="4">
        <f>+G200*E200</f>
        <v>2270</v>
      </c>
      <c r="I200" s="5">
        <v>0</v>
      </c>
      <c r="J200" s="4">
        <f t="shared" si="41"/>
        <v>0</v>
      </c>
      <c r="K200" s="4">
        <f t="shared" si="42"/>
        <v>2270</v>
      </c>
      <c r="L200" s="6">
        <v>0.85</v>
      </c>
      <c r="M200" s="4">
        <f t="shared" si="33"/>
        <v>1929.5</v>
      </c>
      <c r="N200" s="4">
        <f t="shared" si="34"/>
        <v>4199.5</v>
      </c>
      <c r="O200" s="6">
        <v>0.75</v>
      </c>
      <c r="P200" s="85">
        <f t="shared" si="39"/>
        <v>1702.5</v>
      </c>
      <c r="Q200" s="86">
        <f t="shared" si="40"/>
        <v>3972.5</v>
      </c>
      <c r="R200" s="6">
        <v>0.95</v>
      </c>
      <c r="S200" s="85">
        <f t="shared" si="35"/>
        <v>2156.5</v>
      </c>
      <c r="T200" s="86">
        <f t="shared" si="36"/>
        <v>4426.5</v>
      </c>
      <c r="U200" s="6">
        <v>0.6</v>
      </c>
      <c r="V200" s="85">
        <f t="shared" si="37"/>
        <v>1362</v>
      </c>
      <c r="W200" s="86">
        <f t="shared" si="38"/>
        <v>3632</v>
      </c>
    </row>
    <row r="201" spans="1:23" s="25" customFormat="1" ht="16.5" x14ac:dyDescent="0.25">
      <c r="A201" s="64" t="s">
        <v>7131</v>
      </c>
      <c r="B201" s="65" t="s">
        <v>7136</v>
      </c>
      <c r="C201" s="2" t="s">
        <v>2377</v>
      </c>
      <c r="D201" s="1" t="s">
        <v>2376</v>
      </c>
      <c r="E201" s="3">
        <v>3</v>
      </c>
      <c r="F201" s="3">
        <v>1</v>
      </c>
      <c r="G201" s="7">
        <v>495</v>
      </c>
      <c r="H201" s="4">
        <f>+G201*E201</f>
        <v>1485</v>
      </c>
      <c r="I201" s="5">
        <v>0</v>
      </c>
      <c r="J201" s="4">
        <f t="shared" si="41"/>
        <v>0</v>
      </c>
      <c r="K201" s="4">
        <f t="shared" si="42"/>
        <v>495</v>
      </c>
      <c r="L201" s="6">
        <v>0.85</v>
      </c>
      <c r="M201" s="4">
        <f t="shared" si="33"/>
        <v>420.75</v>
      </c>
      <c r="N201" s="4">
        <f t="shared" si="34"/>
        <v>915.75</v>
      </c>
      <c r="O201" s="6">
        <v>0.75</v>
      </c>
      <c r="P201" s="85">
        <f t="shared" si="39"/>
        <v>371.25</v>
      </c>
      <c r="Q201" s="86">
        <f t="shared" si="40"/>
        <v>866.25</v>
      </c>
      <c r="R201" s="6">
        <v>0.95</v>
      </c>
      <c r="S201" s="85">
        <f t="shared" si="35"/>
        <v>470.25</v>
      </c>
      <c r="T201" s="86">
        <f t="shared" si="36"/>
        <v>965.25</v>
      </c>
      <c r="U201" s="6">
        <v>0.6</v>
      </c>
      <c r="V201" s="85">
        <f t="shared" si="37"/>
        <v>297</v>
      </c>
      <c r="W201" s="86">
        <f t="shared" si="38"/>
        <v>792</v>
      </c>
    </row>
    <row r="202" spans="1:23" s="25" customFormat="1" ht="16.5" x14ac:dyDescent="0.25">
      <c r="A202" s="64" t="s">
        <v>7131</v>
      </c>
      <c r="B202" s="65" t="s">
        <v>7136</v>
      </c>
      <c r="C202" s="2" t="s">
        <v>4154</v>
      </c>
      <c r="D202" s="1" t="s">
        <v>4153</v>
      </c>
      <c r="E202" s="3">
        <v>1</v>
      </c>
      <c r="F202" s="3">
        <v>1</v>
      </c>
      <c r="G202" s="7">
        <v>1312</v>
      </c>
      <c r="H202" s="4">
        <f>+G202*E202</f>
        <v>1312</v>
      </c>
      <c r="I202" s="5">
        <v>0.05</v>
      </c>
      <c r="J202" s="4">
        <f t="shared" si="41"/>
        <v>65.600000000000009</v>
      </c>
      <c r="K202" s="4">
        <f t="shared" si="42"/>
        <v>1246.4000000000001</v>
      </c>
      <c r="L202" s="6">
        <v>0.85</v>
      </c>
      <c r="M202" s="4">
        <f t="shared" si="33"/>
        <v>1059.44</v>
      </c>
      <c r="N202" s="4">
        <f t="shared" si="34"/>
        <v>2305.84</v>
      </c>
      <c r="O202" s="6">
        <v>0.75</v>
      </c>
      <c r="P202" s="85">
        <f t="shared" si="39"/>
        <v>934.80000000000007</v>
      </c>
      <c r="Q202" s="86">
        <f t="shared" si="40"/>
        <v>2181.2000000000003</v>
      </c>
      <c r="R202" s="6">
        <v>0.95</v>
      </c>
      <c r="S202" s="85">
        <f t="shared" si="35"/>
        <v>1184.08</v>
      </c>
      <c r="T202" s="86">
        <f t="shared" si="36"/>
        <v>2430.48</v>
      </c>
      <c r="U202" s="6">
        <v>0.6</v>
      </c>
      <c r="V202" s="85">
        <f t="shared" si="37"/>
        <v>747.84</v>
      </c>
      <c r="W202" s="86">
        <f t="shared" si="38"/>
        <v>1994.2400000000002</v>
      </c>
    </row>
    <row r="203" spans="1:23" s="25" customFormat="1" ht="16.5" x14ac:dyDescent="0.25">
      <c r="A203" s="64" t="s">
        <v>7131</v>
      </c>
      <c r="B203" s="65" t="s">
        <v>7136</v>
      </c>
      <c r="C203" s="2" t="s">
        <v>2481</v>
      </c>
      <c r="D203" s="10" t="s">
        <v>2480</v>
      </c>
      <c r="E203" s="3">
        <v>1</v>
      </c>
      <c r="F203" s="3">
        <v>1</v>
      </c>
      <c r="G203" s="4">
        <v>960</v>
      </c>
      <c r="H203" s="4">
        <f>+G203*E203</f>
        <v>960</v>
      </c>
      <c r="I203" s="5">
        <v>0</v>
      </c>
      <c r="J203" s="4">
        <f t="shared" si="41"/>
        <v>0</v>
      </c>
      <c r="K203" s="4">
        <f t="shared" si="42"/>
        <v>960</v>
      </c>
      <c r="L203" s="6">
        <v>0.85</v>
      </c>
      <c r="M203" s="4">
        <f t="shared" si="33"/>
        <v>816</v>
      </c>
      <c r="N203" s="4">
        <f t="shared" si="34"/>
        <v>1776</v>
      </c>
      <c r="O203" s="6">
        <v>0.75</v>
      </c>
      <c r="P203" s="85">
        <f t="shared" si="39"/>
        <v>720</v>
      </c>
      <c r="Q203" s="86">
        <f t="shared" si="40"/>
        <v>1680</v>
      </c>
      <c r="R203" s="6">
        <v>0.95</v>
      </c>
      <c r="S203" s="85">
        <f t="shared" si="35"/>
        <v>912</v>
      </c>
      <c r="T203" s="86">
        <f t="shared" si="36"/>
        <v>1872</v>
      </c>
      <c r="U203" s="6">
        <v>0.6</v>
      </c>
      <c r="V203" s="85">
        <f t="shared" si="37"/>
        <v>576</v>
      </c>
      <c r="W203" s="86">
        <f t="shared" si="38"/>
        <v>1536</v>
      </c>
    </row>
    <row r="204" spans="1:23" s="25" customFormat="1" ht="16.5" x14ac:dyDescent="0.25">
      <c r="A204" s="64" t="s">
        <v>7131</v>
      </c>
      <c r="B204" s="65" t="s">
        <v>7136</v>
      </c>
      <c r="C204" s="2" t="s">
        <v>1563</v>
      </c>
      <c r="D204" s="10" t="s">
        <v>1562</v>
      </c>
      <c r="E204" s="3">
        <v>2</v>
      </c>
      <c r="F204" s="3">
        <v>1</v>
      </c>
      <c r="G204" s="4">
        <v>4610</v>
      </c>
      <c r="H204" s="4">
        <f>+G204*E204</f>
        <v>9220</v>
      </c>
      <c r="I204" s="5">
        <v>0</v>
      </c>
      <c r="J204" s="4">
        <f t="shared" si="41"/>
        <v>0</v>
      </c>
      <c r="K204" s="4">
        <f t="shared" si="42"/>
        <v>4610</v>
      </c>
      <c r="L204" s="6">
        <v>0.85</v>
      </c>
      <c r="M204" s="4">
        <f t="shared" si="33"/>
        <v>3918.5</v>
      </c>
      <c r="N204" s="4">
        <f t="shared" si="34"/>
        <v>8528.5</v>
      </c>
      <c r="O204" s="6">
        <v>0.75</v>
      </c>
      <c r="P204" s="85">
        <f t="shared" si="39"/>
        <v>3457.5</v>
      </c>
      <c r="Q204" s="86">
        <f t="shared" si="40"/>
        <v>8067.5</v>
      </c>
      <c r="R204" s="6">
        <v>0.95</v>
      </c>
      <c r="S204" s="85">
        <f t="shared" si="35"/>
        <v>4379.5</v>
      </c>
      <c r="T204" s="86">
        <f t="shared" si="36"/>
        <v>8989.5</v>
      </c>
      <c r="U204" s="6">
        <v>0.6</v>
      </c>
      <c r="V204" s="85">
        <f t="shared" si="37"/>
        <v>2766</v>
      </c>
      <c r="W204" s="86">
        <f t="shared" si="38"/>
        <v>7376</v>
      </c>
    </row>
    <row r="205" spans="1:23" s="25" customFormat="1" ht="16.5" x14ac:dyDescent="0.25">
      <c r="A205" s="64" t="s">
        <v>7131</v>
      </c>
      <c r="B205" s="65" t="s">
        <v>7136</v>
      </c>
      <c r="C205" s="2" t="s">
        <v>2483</v>
      </c>
      <c r="D205" s="10" t="s">
        <v>2482</v>
      </c>
      <c r="E205" s="3">
        <v>3</v>
      </c>
      <c r="F205" s="3">
        <v>1</v>
      </c>
      <c r="G205" s="4">
        <v>1080</v>
      </c>
      <c r="H205" s="4">
        <f>+G205*E205</f>
        <v>3240</v>
      </c>
      <c r="I205" s="5">
        <v>0</v>
      </c>
      <c r="J205" s="4">
        <f t="shared" si="41"/>
        <v>0</v>
      </c>
      <c r="K205" s="4">
        <f t="shared" si="42"/>
        <v>1080</v>
      </c>
      <c r="L205" s="6">
        <v>0.85</v>
      </c>
      <c r="M205" s="4">
        <f t="shared" si="33"/>
        <v>918</v>
      </c>
      <c r="N205" s="4">
        <f t="shared" si="34"/>
        <v>1998</v>
      </c>
      <c r="O205" s="6">
        <v>0.75</v>
      </c>
      <c r="P205" s="85">
        <f t="shared" si="39"/>
        <v>810</v>
      </c>
      <c r="Q205" s="86">
        <f t="shared" si="40"/>
        <v>1890</v>
      </c>
      <c r="R205" s="6">
        <v>0.95</v>
      </c>
      <c r="S205" s="85">
        <f t="shared" si="35"/>
        <v>1026</v>
      </c>
      <c r="T205" s="86">
        <f t="shared" si="36"/>
        <v>2106</v>
      </c>
      <c r="U205" s="6">
        <v>0.6</v>
      </c>
      <c r="V205" s="85">
        <f t="shared" si="37"/>
        <v>648</v>
      </c>
      <c r="W205" s="86">
        <f t="shared" si="38"/>
        <v>1728</v>
      </c>
    </row>
    <row r="206" spans="1:23" s="25" customFormat="1" ht="16.5" x14ac:dyDescent="0.25">
      <c r="A206" s="64" t="s">
        <v>7131</v>
      </c>
      <c r="B206" s="65" t="s">
        <v>7136</v>
      </c>
      <c r="C206" s="2" t="s">
        <v>2477</v>
      </c>
      <c r="D206" s="10" t="s">
        <v>2476</v>
      </c>
      <c r="E206" s="3">
        <v>2</v>
      </c>
      <c r="F206" s="3">
        <v>1</v>
      </c>
      <c r="G206" s="4">
        <v>1240</v>
      </c>
      <c r="H206" s="4">
        <f>+G206*E206</f>
        <v>2480</v>
      </c>
      <c r="I206" s="5">
        <v>0</v>
      </c>
      <c r="J206" s="4">
        <f t="shared" si="41"/>
        <v>0</v>
      </c>
      <c r="K206" s="4">
        <f t="shared" si="42"/>
        <v>1240</v>
      </c>
      <c r="L206" s="6">
        <v>0.85</v>
      </c>
      <c r="M206" s="4">
        <f t="shared" si="33"/>
        <v>1054</v>
      </c>
      <c r="N206" s="4">
        <f t="shared" si="34"/>
        <v>2294</v>
      </c>
      <c r="O206" s="6">
        <v>0.75</v>
      </c>
      <c r="P206" s="85">
        <f t="shared" si="39"/>
        <v>930</v>
      </c>
      <c r="Q206" s="86">
        <f t="shared" si="40"/>
        <v>2170</v>
      </c>
      <c r="R206" s="6">
        <v>0.95</v>
      </c>
      <c r="S206" s="85">
        <f t="shared" si="35"/>
        <v>1178</v>
      </c>
      <c r="T206" s="86">
        <f t="shared" si="36"/>
        <v>2418</v>
      </c>
      <c r="U206" s="6">
        <v>0.6</v>
      </c>
      <c r="V206" s="85">
        <f t="shared" si="37"/>
        <v>744</v>
      </c>
      <c r="W206" s="86">
        <f t="shared" si="38"/>
        <v>1984</v>
      </c>
    </row>
    <row r="207" spans="1:23" s="25" customFormat="1" ht="16.5" x14ac:dyDescent="0.25">
      <c r="A207" s="64" t="s">
        <v>7131</v>
      </c>
      <c r="B207" s="65" t="s">
        <v>7136</v>
      </c>
      <c r="C207" s="2" t="s">
        <v>2485</v>
      </c>
      <c r="D207" s="10" t="s">
        <v>2484</v>
      </c>
      <c r="E207" s="3">
        <v>1</v>
      </c>
      <c r="F207" s="3">
        <v>1</v>
      </c>
      <c r="G207" s="4">
        <v>791</v>
      </c>
      <c r="H207" s="4">
        <f>+G207*E207</f>
        <v>791</v>
      </c>
      <c r="I207" s="5">
        <v>0</v>
      </c>
      <c r="J207" s="4">
        <f t="shared" si="41"/>
        <v>0</v>
      </c>
      <c r="K207" s="4">
        <f t="shared" si="42"/>
        <v>791</v>
      </c>
      <c r="L207" s="6">
        <v>0.85</v>
      </c>
      <c r="M207" s="4">
        <f t="shared" si="33"/>
        <v>672.35</v>
      </c>
      <c r="N207" s="4">
        <f t="shared" si="34"/>
        <v>1463.35</v>
      </c>
      <c r="O207" s="6">
        <v>0.75</v>
      </c>
      <c r="P207" s="85">
        <f t="shared" si="39"/>
        <v>593.25</v>
      </c>
      <c r="Q207" s="86">
        <f t="shared" si="40"/>
        <v>1384.25</v>
      </c>
      <c r="R207" s="6">
        <v>0.95</v>
      </c>
      <c r="S207" s="85">
        <f t="shared" si="35"/>
        <v>751.44999999999993</v>
      </c>
      <c r="T207" s="86">
        <f t="shared" si="36"/>
        <v>1542.4499999999998</v>
      </c>
      <c r="U207" s="6">
        <v>0.6</v>
      </c>
      <c r="V207" s="85">
        <f t="shared" si="37"/>
        <v>474.59999999999997</v>
      </c>
      <c r="W207" s="86">
        <f t="shared" si="38"/>
        <v>1265.5999999999999</v>
      </c>
    </row>
    <row r="208" spans="1:23" s="25" customFormat="1" ht="16.5" x14ac:dyDescent="0.25">
      <c r="A208" s="64" t="s">
        <v>7131</v>
      </c>
      <c r="B208" s="65" t="s">
        <v>7136</v>
      </c>
      <c r="C208" s="2" t="s">
        <v>2487</v>
      </c>
      <c r="D208" s="10" t="s">
        <v>2486</v>
      </c>
      <c r="E208" s="3">
        <v>1</v>
      </c>
      <c r="F208" s="3">
        <v>1</v>
      </c>
      <c r="G208" s="4">
        <v>1420</v>
      </c>
      <c r="H208" s="4">
        <f>+G208*E208</f>
        <v>1420</v>
      </c>
      <c r="I208" s="5">
        <v>0</v>
      </c>
      <c r="J208" s="4">
        <f t="shared" si="41"/>
        <v>0</v>
      </c>
      <c r="K208" s="4">
        <f t="shared" si="42"/>
        <v>1420</v>
      </c>
      <c r="L208" s="6">
        <v>0.85</v>
      </c>
      <c r="M208" s="4">
        <f t="shared" si="33"/>
        <v>1207</v>
      </c>
      <c r="N208" s="4">
        <f t="shared" si="34"/>
        <v>2627</v>
      </c>
      <c r="O208" s="6">
        <v>0.75</v>
      </c>
      <c r="P208" s="85">
        <f t="shared" si="39"/>
        <v>1065</v>
      </c>
      <c r="Q208" s="86">
        <f t="shared" si="40"/>
        <v>2485</v>
      </c>
      <c r="R208" s="6">
        <v>0.95</v>
      </c>
      <c r="S208" s="85">
        <f t="shared" si="35"/>
        <v>1349</v>
      </c>
      <c r="T208" s="86">
        <f t="shared" si="36"/>
        <v>2769</v>
      </c>
      <c r="U208" s="6">
        <v>0.6</v>
      </c>
      <c r="V208" s="85">
        <f t="shared" si="37"/>
        <v>852</v>
      </c>
      <c r="W208" s="86">
        <f t="shared" si="38"/>
        <v>2272</v>
      </c>
    </row>
    <row r="209" spans="1:23" s="25" customFormat="1" ht="16.5" x14ac:dyDescent="0.25">
      <c r="A209" s="64" t="s">
        <v>7131</v>
      </c>
      <c r="B209" s="65" t="s">
        <v>7136</v>
      </c>
      <c r="C209" s="2" t="s">
        <v>7146</v>
      </c>
      <c r="D209" s="1" t="s">
        <v>5060</v>
      </c>
      <c r="E209" s="3">
        <v>1</v>
      </c>
      <c r="F209" s="3">
        <v>1</v>
      </c>
      <c r="G209" s="4">
        <v>2310</v>
      </c>
      <c r="H209" s="4">
        <f>+G209*E209</f>
        <v>2310</v>
      </c>
      <c r="I209" s="5">
        <v>0</v>
      </c>
      <c r="J209" s="4">
        <f t="shared" si="41"/>
        <v>0</v>
      </c>
      <c r="K209" s="4">
        <f t="shared" si="42"/>
        <v>2310</v>
      </c>
      <c r="L209" s="6">
        <v>0.85</v>
      </c>
      <c r="M209" s="4">
        <f t="shared" si="33"/>
        <v>1963.5</v>
      </c>
      <c r="N209" s="4">
        <f t="shared" si="34"/>
        <v>4273.5</v>
      </c>
      <c r="O209" s="6">
        <v>0.75</v>
      </c>
      <c r="P209" s="85">
        <f t="shared" si="39"/>
        <v>1732.5</v>
      </c>
      <c r="Q209" s="86">
        <f t="shared" si="40"/>
        <v>4042.5</v>
      </c>
      <c r="R209" s="6">
        <v>0.95</v>
      </c>
      <c r="S209" s="85">
        <f t="shared" si="35"/>
        <v>2194.5</v>
      </c>
      <c r="T209" s="86">
        <f t="shared" si="36"/>
        <v>4504.5</v>
      </c>
      <c r="U209" s="6">
        <v>0.6</v>
      </c>
      <c r="V209" s="85">
        <f t="shared" si="37"/>
        <v>1386</v>
      </c>
      <c r="W209" s="86">
        <f t="shared" si="38"/>
        <v>3696</v>
      </c>
    </row>
    <row r="210" spans="1:23" s="25" customFormat="1" ht="16.5" x14ac:dyDescent="0.25">
      <c r="A210" s="64" t="s">
        <v>7131</v>
      </c>
      <c r="B210" s="65" t="s">
        <v>7136</v>
      </c>
      <c r="C210" s="2" t="s">
        <v>2491</v>
      </c>
      <c r="D210" s="10" t="s">
        <v>2490</v>
      </c>
      <c r="E210" s="3">
        <v>2</v>
      </c>
      <c r="F210" s="3">
        <v>1</v>
      </c>
      <c r="G210" s="4">
        <v>1520</v>
      </c>
      <c r="H210" s="4">
        <f>+G210*E210</f>
        <v>3040</v>
      </c>
      <c r="I210" s="5">
        <v>0</v>
      </c>
      <c r="J210" s="4">
        <f t="shared" si="41"/>
        <v>0</v>
      </c>
      <c r="K210" s="4">
        <f t="shared" si="42"/>
        <v>1520</v>
      </c>
      <c r="L210" s="6">
        <v>0.85</v>
      </c>
      <c r="M210" s="4">
        <f t="shared" si="33"/>
        <v>1292</v>
      </c>
      <c r="N210" s="4">
        <f t="shared" si="34"/>
        <v>2812</v>
      </c>
      <c r="O210" s="6">
        <v>0.75</v>
      </c>
      <c r="P210" s="85">
        <f t="shared" si="39"/>
        <v>1140</v>
      </c>
      <c r="Q210" s="86">
        <f t="shared" si="40"/>
        <v>2660</v>
      </c>
      <c r="R210" s="6">
        <v>0.95</v>
      </c>
      <c r="S210" s="85">
        <f t="shared" si="35"/>
        <v>1444</v>
      </c>
      <c r="T210" s="86">
        <f t="shared" si="36"/>
        <v>2964</v>
      </c>
      <c r="U210" s="6">
        <v>0.6</v>
      </c>
      <c r="V210" s="85">
        <f t="shared" si="37"/>
        <v>912</v>
      </c>
      <c r="W210" s="86">
        <f t="shared" si="38"/>
        <v>2432</v>
      </c>
    </row>
    <row r="211" spans="1:23" s="25" customFormat="1" ht="16.5" x14ac:dyDescent="0.25">
      <c r="A211" s="64" t="s">
        <v>7131</v>
      </c>
      <c r="B211" s="65" t="s">
        <v>7136</v>
      </c>
      <c r="C211" s="2" t="s">
        <v>2479</v>
      </c>
      <c r="D211" s="10" t="s">
        <v>2478</v>
      </c>
      <c r="E211" s="3">
        <v>2</v>
      </c>
      <c r="F211" s="3">
        <v>1</v>
      </c>
      <c r="G211" s="4">
        <v>1560</v>
      </c>
      <c r="H211" s="4">
        <f>+G211*E211</f>
        <v>3120</v>
      </c>
      <c r="I211" s="5">
        <v>0</v>
      </c>
      <c r="J211" s="4">
        <f t="shared" si="41"/>
        <v>0</v>
      </c>
      <c r="K211" s="4">
        <f t="shared" si="42"/>
        <v>1560</v>
      </c>
      <c r="L211" s="6">
        <v>0.85</v>
      </c>
      <c r="M211" s="4">
        <f t="shared" ref="M211:M274" si="43">+K211*L211</f>
        <v>1326</v>
      </c>
      <c r="N211" s="4">
        <f t="shared" ref="N211:N274" si="44">+K211+M211</f>
        <v>2886</v>
      </c>
      <c r="O211" s="6">
        <v>0.75</v>
      </c>
      <c r="P211" s="85">
        <f t="shared" si="39"/>
        <v>1170</v>
      </c>
      <c r="Q211" s="86">
        <f t="shared" si="40"/>
        <v>2730</v>
      </c>
      <c r="R211" s="6">
        <v>0.95</v>
      </c>
      <c r="S211" s="85">
        <f t="shared" si="35"/>
        <v>1482</v>
      </c>
      <c r="T211" s="86">
        <f t="shared" si="36"/>
        <v>3042</v>
      </c>
      <c r="U211" s="6">
        <v>0.6</v>
      </c>
      <c r="V211" s="85">
        <f t="shared" si="37"/>
        <v>936</v>
      </c>
      <c r="W211" s="86">
        <f t="shared" si="38"/>
        <v>2496</v>
      </c>
    </row>
    <row r="212" spans="1:23" s="25" customFormat="1" ht="16.5" x14ac:dyDescent="0.25">
      <c r="A212" s="64" t="s">
        <v>7131</v>
      </c>
      <c r="B212" s="65" t="s">
        <v>7136</v>
      </c>
      <c r="C212" s="2" t="s">
        <v>2489</v>
      </c>
      <c r="D212" s="10" t="s">
        <v>2488</v>
      </c>
      <c r="E212" s="3">
        <v>2</v>
      </c>
      <c r="F212" s="3">
        <v>1</v>
      </c>
      <c r="G212" s="4">
        <v>1420</v>
      </c>
      <c r="H212" s="4">
        <f>+G212*E212</f>
        <v>2840</v>
      </c>
      <c r="I212" s="5">
        <v>0</v>
      </c>
      <c r="J212" s="4">
        <f t="shared" si="41"/>
        <v>0</v>
      </c>
      <c r="K212" s="4">
        <f t="shared" si="42"/>
        <v>1420</v>
      </c>
      <c r="L212" s="6">
        <v>0.85</v>
      </c>
      <c r="M212" s="4">
        <f t="shared" si="43"/>
        <v>1207</v>
      </c>
      <c r="N212" s="4">
        <f t="shared" si="44"/>
        <v>2627</v>
      </c>
      <c r="O212" s="6">
        <v>0.75</v>
      </c>
      <c r="P212" s="85">
        <f t="shared" si="39"/>
        <v>1065</v>
      </c>
      <c r="Q212" s="86">
        <f t="shared" si="40"/>
        <v>2485</v>
      </c>
      <c r="R212" s="6">
        <v>0.95</v>
      </c>
      <c r="S212" s="85">
        <f t="shared" ref="S212:S275" si="45">+K212*R212</f>
        <v>1349</v>
      </c>
      <c r="T212" s="86">
        <f t="shared" ref="T212:T275" si="46">+S212+K212</f>
        <v>2769</v>
      </c>
      <c r="U212" s="6">
        <v>0.6</v>
      </c>
      <c r="V212" s="85">
        <f t="shared" ref="V212:V275" si="47">+K212*U212</f>
        <v>852</v>
      </c>
      <c r="W212" s="86">
        <f t="shared" ref="W212:W275" si="48">+V212+K212</f>
        <v>2272</v>
      </c>
    </row>
    <row r="213" spans="1:23" s="25" customFormat="1" ht="16.5" x14ac:dyDescent="0.25">
      <c r="A213" s="64" t="s">
        <v>7131</v>
      </c>
      <c r="B213" s="65" t="s">
        <v>7136</v>
      </c>
      <c r="C213" s="2" t="s">
        <v>1590</v>
      </c>
      <c r="D213" s="1" t="s">
        <v>1589</v>
      </c>
      <c r="E213" s="3">
        <v>2</v>
      </c>
      <c r="F213" s="3">
        <v>1</v>
      </c>
      <c r="G213" s="7">
        <v>564</v>
      </c>
      <c r="H213" s="4">
        <f>+G213*E213</f>
        <v>1128</v>
      </c>
      <c r="I213" s="5">
        <v>0.05</v>
      </c>
      <c r="J213" s="4">
        <f t="shared" si="41"/>
        <v>28.200000000000003</v>
      </c>
      <c r="K213" s="4">
        <f t="shared" si="42"/>
        <v>535.79999999999995</v>
      </c>
      <c r="L213" s="6">
        <v>0.85</v>
      </c>
      <c r="M213" s="4">
        <f t="shared" si="43"/>
        <v>455.42999999999995</v>
      </c>
      <c r="N213" s="4">
        <f t="shared" si="44"/>
        <v>991.2299999999999</v>
      </c>
      <c r="O213" s="6">
        <v>0.75</v>
      </c>
      <c r="P213" s="85">
        <f t="shared" ref="P213:P276" si="49">+K213*O213</f>
        <v>401.84999999999997</v>
      </c>
      <c r="Q213" s="86">
        <f t="shared" ref="Q213:Q276" si="50">+K213+P213</f>
        <v>937.64999999999986</v>
      </c>
      <c r="R213" s="6">
        <v>0.95</v>
      </c>
      <c r="S213" s="85">
        <f t="shared" si="45"/>
        <v>509.00999999999993</v>
      </c>
      <c r="T213" s="86">
        <f t="shared" si="46"/>
        <v>1044.81</v>
      </c>
      <c r="U213" s="6">
        <v>0.6</v>
      </c>
      <c r="V213" s="85">
        <f t="shared" si="47"/>
        <v>321.47999999999996</v>
      </c>
      <c r="W213" s="86">
        <f t="shared" si="48"/>
        <v>857.28</v>
      </c>
    </row>
    <row r="214" spans="1:23" s="25" customFormat="1" ht="16.5" x14ac:dyDescent="0.25">
      <c r="A214" s="64" t="s">
        <v>7131</v>
      </c>
      <c r="B214" s="65" t="s">
        <v>7136</v>
      </c>
      <c r="C214" s="2" t="s">
        <v>1576</v>
      </c>
      <c r="D214" s="1" t="s">
        <v>1575</v>
      </c>
      <c r="E214" s="3">
        <v>1</v>
      </c>
      <c r="F214" s="3">
        <v>1</v>
      </c>
      <c r="G214" s="7">
        <v>2877</v>
      </c>
      <c r="H214" s="4">
        <f>+G214*E214</f>
        <v>2877</v>
      </c>
      <c r="I214" s="5">
        <v>0.05</v>
      </c>
      <c r="J214" s="4">
        <f t="shared" si="41"/>
        <v>143.85</v>
      </c>
      <c r="K214" s="4">
        <f t="shared" si="42"/>
        <v>2733.15</v>
      </c>
      <c r="L214" s="6">
        <v>0.85</v>
      </c>
      <c r="M214" s="4">
        <f t="shared" si="43"/>
        <v>2323.1775000000002</v>
      </c>
      <c r="N214" s="4">
        <f t="shared" si="44"/>
        <v>5056.3275000000003</v>
      </c>
      <c r="O214" s="6">
        <v>0.75</v>
      </c>
      <c r="P214" s="85">
        <f t="shared" si="49"/>
        <v>2049.8625000000002</v>
      </c>
      <c r="Q214" s="86">
        <f t="shared" si="50"/>
        <v>4783.0125000000007</v>
      </c>
      <c r="R214" s="6">
        <v>0.95</v>
      </c>
      <c r="S214" s="85">
        <f t="shared" si="45"/>
        <v>2596.4924999999998</v>
      </c>
      <c r="T214" s="86">
        <f t="shared" si="46"/>
        <v>5329.6424999999999</v>
      </c>
      <c r="U214" s="6">
        <v>0.6</v>
      </c>
      <c r="V214" s="85">
        <f t="shared" si="47"/>
        <v>1639.89</v>
      </c>
      <c r="W214" s="86">
        <f t="shared" si="48"/>
        <v>4373.04</v>
      </c>
    </row>
    <row r="215" spans="1:23" s="25" customFormat="1" ht="16.5" x14ac:dyDescent="0.25">
      <c r="A215" s="64" t="s">
        <v>7131</v>
      </c>
      <c r="B215" s="65" t="s">
        <v>7136</v>
      </c>
      <c r="C215" s="2" t="s">
        <v>2466</v>
      </c>
      <c r="D215" s="10" t="s">
        <v>2465</v>
      </c>
      <c r="E215" s="3">
        <v>2</v>
      </c>
      <c r="F215" s="3">
        <v>1</v>
      </c>
      <c r="G215" s="4">
        <v>1820</v>
      </c>
      <c r="H215" s="4">
        <f>+G215*E215</f>
        <v>3640</v>
      </c>
      <c r="I215" s="5">
        <v>0</v>
      </c>
      <c r="J215" s="4">
        <f t="shared" si="41"/>
        <v>0</v>
      </c>
      <c r="K215" s="4">
        <f t="shared" si="42"/>
        <v>1820</v>
      </c>
      <c r="L215" s="6">
        <v>0.85</v>
      </c>
      <c r="M215" s="4">
        <f t="shared" si="43"/>
        <v>1547</v>
      </c>
      <c r="N215" s="4">
        <f t="shared" si="44"/>
        <v>3367</v>
      </c>
      <c r="O215" s="6">
        <v>0.75</v>
      </c>
      <c r="P215" s="85">
        <f t="shared" si="49"/>
        <v>1365</v>
      </c>
      <c r="Q215" s="86">
        <f t="shared" si="50"/>
        <v>3185</v>
      </c>
      <c r="R215" s="6">
        <v>0.95</v>
      </c>
      <c r="S215" s="85">
        <f t="shared" si="45"/>
        <v>1729</v>
      </c>
      <c r="T215" s="86">
        <f t="shared" si="46"/>
        <v>3549</v>
      </c>
      <c r="U215" s="6">
        <v>0.6</v>
      </c>
      <c r="V215" s="85">
        <f t="shared" si="47"/>
        <v>1092</v>
      </c>
      <c r="W215" s="86">
        <f t="shared" si="48"/>
        <v>2912</v>
      </c>
    </row>
    <row r="216" spans="1:23" s="25" customFormat="1" ht="16.5" x14ac:dyDescent="0.25">
      <c r="A216" s="64" t="s">
        <v>7131</v>
      </c>
      <c r="B216" s="65" t="s">
        <v>7136</v>
      </c>
      <c r="C216" s="2" t="s">
        <v>2458</v>
      </c>
      <c r="D216" s="10" t="s">
        <v>2457</v>
      </c>
      <c r="E216" s="3">
        <v>2</v>
      </c>
      <c r="F216" s="3">
        <v>1</v>
      </c>
      <c r="G216" s="4">
        <v>1550</v>
      </c>
      <c r="H216" s="4">
        <f>+G216*E216</f>
        <v>3100</v>
      </c>
      <c r="I216" s="5">
        <v>0</v>
      </c>
      <c r="J216" s="4">
        <f t="shared" si="41"/>
        <v>0</v>
      </c>
      <c r="K216" s="4">
        <f t="shared" si="42"/>
        <v>1550</v>
      </c>
      <c r="L216" s="6">
        <v>0.85</v>
      </c>
      <c r="M216" s="4">
        <f t="shared" si="43"/>
        <v>1317.5</v>
      </c>
      <c r="N216" s="4">
        <f t="shared" si="44"/>
        <v>2867.5</v>
      </c>
      <c r="O216" s="6">
        <v>0.75</v>
      </c>
      <c r="P216" s="85">
        <f t="shared" si="49"/>
        <v>1162.5</v>
      </c>
      <c r="Q216" s="86">
        <f t="shared" si="50"/>
        <v>2712.5</v>
      </c>
      <c r="R216" s="6">
        <v>0.95</v>
      </c>
      <c r="S216" s="85">
        <f t="shared" si="45"/>
        <v>1472.5</v>
      </c>
      <c r="T216" s="86">
        <f t="shared" si="46"/>
        <v>3022.5</v>
      </c>
      <c r="U216" s="6">
        <v>0.6</v>
      </c>
      <c r="V216" s="85">
        <f t="shared" si="47"/>
        <v>930</v>
      </c>
      <c r="W216" s="86">
        <f t="shared" si="48"/>
        <v>2480</v>
      </c>
    </row>
    <row r="217" spans="1:23" s="25" customFormat="1" ht="16.5" x14ac:dyDescent="0.25">
      <c r="A217" s="64" t="s">
        <v>7131</v>
      </c>
      <c r="B217" s="65" t="s">
        <v>7136</v>
      </c>
      <c r="C217" s="2" t="s">
        <v>2460</v>
      </c>
      <c r="D217" s="10" t="s">
        <v>2459</v>
      </c>
      <c r="E217" s="3">
        <v>1</v>
      </c>
      <c r="F217" s="3">
        <v>1</v>
      </c>
      <c r="G217" s="7">
        <v>1640</v>
      </c>
      <c r="H217" s="4">
        <f>+G217*E217</f>
        <v>1640</v>
      </c>
      <c r="I217" s="5">
        <v>0</v>
      </c>
      <c r="J217" s="4">
        <f t="shared" si="41"/>
        <v>0</v>
      </c>
      <c r="K217" s="4">
        <f t="shared" si="42"/>
        <v>1640</v>
      </c>
      <c r="L217" s="6">
        <v>0.85</v>
      </c>
      <c r="M217" s="4">
        <f t="shared" si="43"/>
        <v>1394</v>
      </c>
      <c r="N217" s="4">
        <f t="shared" si="44"/>
        <v>3034</v>
      </c>
      <c r="O217" s="6">
        <v>0.75</v>
      </c>
      <c r="P217" s="85">
        <f t="shared" si="49"/>
        <v>1230</v>
      </c>
      <c r="Q217" s="86">
        <f t="shared" si="50"/>
        <v>2870</v>
      </c>
      <c r="R217" s="6">
        <v>0.95</v>
      </c>
      <c r="S217" s="85">
        <f t="shared" si="45"/>
        <v>1558</v>
      </c>
      <c r="T217" s="86">
        <f t="shared" si="46"/>
        <v>3198</v>
      </c>
      <c r="U217" s="6">
        <v>0.6</v>
      </c>
      <c r="V217" s="85">
        <f t="shared" si="47"/>
        <v>984</v>
      </c>
      <c r="W217" s="86">
        <f t="shared" si="48"/>
        <v>2624</v>
      </c>
    </row>
    <row r="218" spans="1:23" s="25" customFormat="1" ht="16.5" x14ac:dyDescent="0.25">
      <c r="A218" s="64" t="s">
        <v>7131</v>
      </c>
      <c r="B218" s="65" t="s">
        <v>7136</v>
      </c>
      <c r="C218" s="2" t="s">
        <v>459</v>
      </c>
      <c r="D218" s="10" t="s">
        <v>458</v>
      </c>
      <c r="E218" s="3">
        <v>1</v>
      </c>
      <c r="F218" s="3">
        <v>1</v>
      </c>
      <c r="G218" s="4">
        <v>1860.19</v>
      </c>
      <c r="H218" s="4">
        <f>+G218*E218</f>
        <v>1860.19</v>
      </c>
      <c r="I218" s="5">
        <v>0.05</v>
      </c>
      <c r="J218" s="4">
        <f t="shared" si="41"/>
        <v>93.009500000000003</v>
      </c>
      <c r="K218" s="4">
        <f t="shared" si="42"/>
        <v>1767.1804999999999</v>
      </c>
      <c r="L218" s="6">
        <v>0.85</v>
      </c>
      <c r="M218" s="4">
        <f t="shared" si="43"/>
        <v>1502.103425</v>
      </c>
      <c r="N218" s="4">
        <f t="shared" si="44"/>
        <v>3269.2839249999997</v>
      </c>
      <c r="O218" s="6">
        <v>0.75</v>
      </c>
      <c r="P218" s="85">
        <f t="shared" si="49"/>
        <v>1325.3853749999998</v>
      </c>
      <c r="Q218" s="86">
        <f t="shared" si="50"/>
        <v>3092.5658749999998</v>
      </c>
      <c r="R218" s="6">
        <v>0.95</v>
      </c>
      <c r="S218" s="85">
        <f t="shared" si="45"/>
        <v>1678.821475</v>
      </c>
      <c r="T218" s="86">
        <f t="shared" si="46"/>
        <v>3446.0019750000001</v>
      </c>
      <c r="U218" s="6">
        <v>0.6</v>
      </c>
      <c r="V218" s="85">
        <f t="shared" si="47"/>
        <v>1060.3082999999999</v>
      </c>
      <c r="W218" s="86">
        <f t="shared" si="48"/>
        <v>2827.4888000000001</v>
      </c>
    </row>
    <row r="219" spans="1:23" s="25" customFormat="1" ht="16.5" x14ac:dyDescent="0.25">
      <c r="A219" s="64" t="s">
        <v>7131</v>
      </c>
      <c r="B219" s="65" t="s">
        <v>7136</v>
      </c>
      <c r="C219" s="2" t="s">
        <v>4369</v>
      </c>
      <c r="D219" s="1" t="s">
        <v>4368</v>
      </c>
      <c r="E219" s="3">
        <v>2</v>
      </c>
      <c r="F219" s="3">
        <v>1</v>
      </c>
      <c r="G219" s="7">
        <v>8155</v>
      </c>
      <c r="H219" s="4">
        <f>+G219*E219</f>
        <v>16310</v>
      </c>
      <c r="I219" s="5">
        <v>0.05</v>
      </c>
      <c r="J219" s="4">
        <f t="shared" si="41"/>
        <v>407.75</v>
      </c>
      <c r="K219" s="4">
        <f t="shared" si="42"/>
        <v>7747.25</v>
      </c>
      <c r="L219" s="6">
        <v>0.85</v>
      </c>
      <c r="M219" s="4">
        <f t="shared" si="43"/>
        <v>6585.1624999999995</v>
      </c>
      <c r="N219" s="4">
        <f t="shared" si="44"/>
        <v>14332.412499999999</v>
      </c>
      <c r="O219" s="6">
        <v>0.75</v>
      </c>
      <c r="P219" s="85">
        <f t="shared" si="49"/>
        <v>5810.4375</v>
      </c>
      <c r="Q219" s="86">
        <f t="shared" si="50"/>
        <v>13557.6875</v>
      </c>
      <c r="R219" s="6">
        <v>0.95</v>
      </c>
      <c r="S219" s="85">
        <f t="shared" si="45"/>
        <v>7359.8874999999998</v>
      </c>
      <c r="T219" s="86">
        <f t="shared" si="46"/>
        <v>15107.137500000001</v>
      </c>
      <c r="U219" s="6">
        <v>0.6</v>
      </c>
      <c r="V219" s="85">
        <f t="shared" si="47"/>
        <v>4648.3499999999995</v>
      </c>
      <c r="W219" s="86">
        <f t="shared" si="48"/>
        <v>12395.599999999999</v>
      </c>
    </row>
    <row r="220" spans="1:23" s="25" customFormat="1" ht="16.5" x14ac:dyDescent="0.25">
      <c r="A220" s="64" t="s">
        <v>7131</v>
      </c>
      <c r="B220" s="65" t="s">
        <v>7136</v>
      </c>
      <c r="C220" s="2" t="s">
        <v>1370</v>
      </c>
      <c r="D220" s="8" t="s">
        <v>1369</v>
      </c>
      <c r="E220" s="3">
        <v>1</v>
      </c>
      <c r="F220" s="3">
        <v>1</v>
      </c>
      <c r="G220" s="4">
        <v>9000</v>
      </c>
      <c r="H220" s="4">
        <f>+G220*E220</f>
        <v>9000</v>
      </c>
      <c r="I220" s="5">
        <v>0</v>
      </c>
      <c r="J220" s="4">
        <f t="shared" si="41"/>
        <v>0</v>
      </c>
      <c r="K220" s="4">
        <f t="shared" si="42"/>
        <v>9000</v>
      </c>
      <c r="L220" s="6">
        <v>0.85</v>
      </c>
      <c r="M220" s="4">
        <f t="shared" si="43"/>
        <v>7650</v>
      </c>
      <c r="N220" s="4">
        <f t="shared" si="44"/>
        <v>16650</v>
      </c>
      <c r="O220" s="6">
        <v>0.75</v>
      </c>
      <c r="P220" s="85">
        <f t="shared" si="49"/>
        <v>6750</v>
      </c>
      <c r="Q220" s="86">
        <f t="shared" si="50"/>
        <v>15750</v>
      </c>
      <c r="R220" s="6">
        <v>0.95</v>
      </c>
      <c r="S220" s="85">
        <f t="shared" si="45"/>
        <v>8550</v>
      </c>
      <c r="T220" s="86">
        <f t="shared" si="46"/>
        <v>17550</v>
      </c>
      <c r="U220" s="6">
        <v>0.6</v>
      </c>
      <c r="V220" s="85">
        <f t="shared" si="47"/>
        <v>5400</v>
      </c>
      <c r="W220" s="86">
        <f t="shared" si="48"/>
        <v>14400</v>
      </c>
    </row>
    <row r="221" spans="1:23" s="25" customFormat="1" ht="16.5" x14ac:dyDescent="0.25">
      <c r="A221" s="64" t="s">
        <v>7131</v>
      </c>
      <c r="B221" s="65" t="s">
        <v>7136</v>
      </c>
      <c r="C221" s="2" t="s">
        <v>1344</v>
      </c>
      <c r="D221" s="1" t="s">
        <v>1343</v>
      </c>
      <c r="E221" s="3">
        <v>1</v>
      </c>
      <c r="F221" s="3">
        <v>1</v>
      </c>
      <c r="G221" s="7">
        <v>7814</v>
      </c>
      <c r="H221" s="4">
        <f>+G221*E221</f>
        <v>7814</v>
      </c>
      <c r="I221" s="5">
        <v>0.05</v>
      </c>
      <c r="J221" s="4">
        <f t="shared" si="41"/>
        <v>390.70000000000005</v>
      </c>
      <c r="K221" s="4">
        <f t="shared" si="42"/>
        <v>7423.3</v>
      </c>
      <c r="L221" s="6">
        <v>0.85</v>
      </c>
      <c r="M221" s="4">
        <f t="shared" si="43"/>
        <v>6309.8050000000003</v>
      </c>
      <c r="N221" s="4">
        <f t="shared" si="44"/>
        <v>13733.105</v>
      </c>
      <c r="O221" s="6">
        <v>0.75</v>
      </c>
      <c r="P221" s="85">
        <f t="shared" si="49"/>
        <v>5567.4750000000004</v>
      </c>
      <c r="Q221" s="86">
        <f t="shared" si="50"/>
        <v>12990.775000000001</v>
      </c>
      <c r="R221" s="6">
        <v>0.95</v>
      </c>
      <c r="S221" s="85">
        <f t="shared" si="45"/>
        <v>7052.1350000000002</v>
      </c>
      <c r="T221" s="86">
        <f t="shared" si="46"/>
        <v>14475.435000000001</v>
      </c>
      <c r="U221" s="6">
        <v>0.6</v>
      </c>
      <c r="V221" s="85">
        <f t="shared" si="47"/>
        <v>4453.9799999999996</v>
      </c>
      <c r="W221" s="86">
        <f t="shared" si="48"/>
        <v>11877.279999999999</v>
      </c>
    </row>
    <row r="222" spans="1:23" s="25" customFormat="1" ht="16.5" x14ac:dyDescent="0.25">
      <c r="A222" s="64" t="s">
        <v>7131</v>
      </c>
      <c r="B222" s="65" t="s">
        <v>7136</v>
      </c>
      <c r="C222" s="2" t="s">
        <v>1696</v>
      </c>
      <c r="D222" s="1" t="s">
        <v>1695</v>
      </c>
      <c r="E222" s="3">
        <v>1</v>
      </c>
      <c r="F222" s="3">
        <v>1</v>
      </c>
      <c r="G222" s="7">
        <v>2654</v>
      </c>
      <c r="H222" s="4">
        <f>+G222*E222</f>
        <v>2654</v>
      </c>
      <c r="I222" s="5">
        <v>0.05</v>
      </c>
      <c r="J222" s="4">
        <f t="shared" si="41"/>
        <v>132.70000000000002</v>
      </c>
      <c r="K222" s="4">
        <f t="shared" si="42"/>
        <v>2521.3000000000002</v>
      </c>
      <c r="L222" s="6">
        <v>0.85</v>
      </c>
      <c r="M222" s="4">
        <f t="shared" si="43"/>
        <v>2143.105</v>
      </c>
      <c r="N222" s="4">
        <f t="shared" si="44"/>
        <v>4664.4050000000007</v>
      </c>
      <c r="O222" s="6">
        <v>0.75</v>
      </c>
      <c r="P222" s="85">
        <f t="shared" si="49"/>
        <v>1890.9750000000001</v>
      </c>
      <c r="Q222" s="86">
        <f t="shared" si="50"/>
        <v>4412.2750000000005</v>
      </c>
      <c r="R222" s="6">
        <v>0.95</v>
      </c>
      <c r="S222" s="85">
        <f t="shared" si="45"/>
        <v>2395.2350000000001</v>
      </c>
      <c r="T222" s="86">
        <f t="shared" si="46"/>
        <v>4916.5349999999999</v>
      </c>
      <c r="U222" s="6">
        <v>0.6</v>
      </c>
      <c r="V222" s="85">
        <f t="shared" si="47"/>
        <v>1512.78</v>
      </c>
      <c r="W222" s="86">
        <f t="shared" si="48"/>
        <v>4034.08</v>
      </c>
    </row>
    <row r="223" spans="1:23" s="25" customFormat="1" ht="16.5" x14ac:dyDescent="0.25">
      <c r="A223" s="64" t="s">
        <v>7131</v>
      </c>
      <c r="B223" s="65" t="s">
        <v>7136</v>
      </c>
      <c r="C223" s="2" t="s">
        <v>3659</v>
      </c>
      <c r="D223" s="1" t="s">
        <v>3658</v>
      </c>
      <c r="E223" s="3">
        <v>1</v>
      </c>
      <c r="F223" s="3">
        <v>1</v>
      </c>
      <c r="G223" s="4">
        <v>2320</v>
      </c>
      <c r="H223" s="4">
        <f>+G223*E223</f>
        <v>2320</v>
      </c>
      <c r="I223" s="5">
        <v>0</v>
      </c>
      <c r="J223" s="4">
        <f t="shared" si="41"/>
        <v>0</v>
      </c>
      <c r="K223" s="4">
        <f t="shared" si="42"/>
        <v>2320</v>
      </c>
      <c r="L223" s="6">
        <v>0.85</v>
      </c>
      <c r="M223" s="4">
        <f t="shared" si="43"/>
        <v>1972</v>
      </c>
      <c r="N223" s="4">
        <f t="shared" si="44"/>
        <v>4292</v>
      </c>
      <c r="O223" s="6">
        <v>0.75</v>
      </c>
      <c r="P223" s="85">
        <f t="shared" si="49"/>
        <v>1740</v>
      </c>
      <c r="Q223" s="86">
        <f t="shared" si="50"/>
        <v>4060</v>
      </c>
      <c r="R223" s="6">
        <v>0.95</v>
      </c>
      <c r="S223" s="85">
        <f t="shared" si="45"/>
        <v>2204</v>
      </c>
      <c r="T223" s="86">
        <f t="shared" si="46"/>
        <v>4524</v>
      </c>
      <c r="U223" s="6">
        <v>0.6</v>
      </c>
      <c r="V223" s="85">
        <f t="shared" si="47"/>
        <v>1392</v>
      </c>
      <c r="W223" s="86">
        <f t="shared" si="48"/>
        <v>3712</v>
      </c>
    </row>
    <row r="224" spans="1:23" s="25" customFormat="1" ht="16.5" x14ac:dyDescent="0.25">
      <c r="A224" s="64" t="s">
        <v>7131</v>
      </c>
      <c r="B224" s="65" t="s">
        <v>7136</v>
      </c>
      <c r="C224" s="2" t="s">
        <v>7147</v>
      </c>
      <c r="D224" s="1" t="s">
        <v>3661</v>
      </c>
      <c r="E224" s="3">
        <v>2</v>
      </c>
      <c r="F224" s="3">
        <v>1</v>
      </c>
      <c r="G224" s="7">
        <v>1770</v>
      </c>
      <c r="H224" s="4">
        <f>+G224*E224</f>
        <v>3540</v>
      </c>
      <c r="I224" s="5">
        <v>0</v>
      </c>
      <c r="J224" s="4">
        <f t="shared" si="41"/>
        <v>0</v>
      </c>
      <c r="K224" s="4">
        <f t="shared" si="42"/>
        <v>1770</v>
      </c>
      <c r="L224" s="6">
        <v>0.85</v>
      </c>
      <c r="M224" s="4">
        <f t="shared" si="43"/>
        <v>1504.5</v>
      </c>
      <c r="N224" s="4">
        <f t="shared" si="44"/>
        <v>3274.5</v>
      </c>
      <c r="O224" s="6">
        <v>0.75</v>
      </c>
      <c r="P224" s="85">
        <f t="shared" si="49"/>
        <v>1327.5</v>
      </c>
      <c r="Q224" s="86">
        <f t="shared" si="50"/>
        <v>3097.5</v>
      </c>
      <c r="R224" s="6">
        <v>0.95</v>
      </c>
      <c r="S224" s="85">
        <f t="shared" si="45"/>
        <v>1681.5</v>
      </c>
      <c r="T224" s="86">
        <f t="shared" si="46"/>
        <v>3451.5</v>
      </c>
      <c r="U224" s="6">
        <v>0.6</v>
      </c>
      <c r="V224" s="85">
        <f t="shared" si="47"/>
        <v>1062</v>
      </c>
      <c r="W224" s="86">
        <f t="shared" si="48"/>
        <v>2832</v>
      </c>
    </row>
    <row r="225" spans="1:23" s="25" customFormat="1" ht="16.5" x14ac:dyDescent="0.25">
      <c r="A225" s="64" t="s">
        <v>7131</v>
      </c>
      <c r="B225" s="65" t="s">
        <v>7136</v>
      </c>
      <c r="C225" s="2" t="s">
        <v>4307</v>
      </c>
      <c r="D225" s="10" t="s">
        <v>4306</v>
      </c>
      <c r="E225" s="3">
        <v>4</v>
      </c>
      <c r="F225" s="3">
        <v>1</v>
      </c>
      <c r="G225" s="4">
        <v>1456.38</v>
      </c>
      <c r="H225" s="4">
        <f>+G225*E225</f>
        <v>5825.52</v>
      </c>
      <c r="I225" s="5">
        <v>0</v>
      </c>
      <c r="J225" s="4">
        <f t="shared" si="41"/>
        <v>0</v>
      </c>
      <c r="K225" s="4">
        <f t="shared" si="42"/>
        <v>1456.38</v>
      </c>
      <c r="L225" s="6">
        <v>0.85</v>
      </c>
      <c r="M225" s="4">
        <f t="shared" si="43"/>
        <v>1237.923</v>
      </c>
      <c r="N225" s="4">
        <f t="shared" si="44"/>
        <v>2694.3029999999999</v>
      </c>
      <c r="O225" s="6">
        <v>0.75</v>
      </c>
      <c r="P225" s="85">
        <f t="shared" si="49"/>
        <v>1092.2850000000001</v>
      </c>
      <c r="Q225" s="86">
        <f t="shared" si="50"/>
        <v>2548.665</v>
      </c>
      <c r="R225" s="6">
        <v>0.95</v>
      </c>
      <c r="S225" s="85">
        <f t="shared" si="45"/>
        <v>1383.5610000000001</v>
      </c>
      <c r="T225" s="86">
        <f t="shared" si="46"/>
        <v>2839.9410000000003</v>
      </c>
      <c r="U225" s="6">
        <v>0.6</v>
      </c>
      <c r="V225" s="85">
        <f t="shared" si="47"/>
        <v>873.82800000000009</v>
      </c>
      <c r="W225" s="86">
        <f t="shared" si="48"/>
        <v>2330.2080000000001</v>
      </c>
    </row>
    <row r="226" spans="1:23" s="25" customFormat="1" ht="16.5" x14ac:dyDescent="0.25">
      <c r="A226" s="64" t="s">
        <v>7131</v>
      </c>
      <c r="B226" s="65" t="s">
        <v>7136</v>
      </c>
      <c r="C226" s="2" t="s">
        <v>1698</v>
      </c>
      <c r="D226" s="1" t="s">
        <v>1697</v>
      </c>
      <c r="E226" s="3">
        <v>1</v>
      </c>
      <c r="F226" s="3">
        <v>1</v>
      </c>
      <c r="G226" s="7">
        <v>4240</v>
      </c>
      <c r="H226" s="4">
        <f>+G226*E226</f>
        <v>4240</v>
      </c>
      <c r="I226" s="5">
        <v>0.05</v>
      </c>
      <c r="J226" s="4">
        <f t="shared" si="41"/>
        <v>212</v>
      </c>
      <c r="K226" s="4">
        <f t="shared" si="42"/>
        <v>4028</v>
      </c>
      <c r="L226" s="6">
        <v>0.85</v>
      </c>
      <c r="M226" s="4">
        <f t="shared" si="43"/>
        <v>3423.7999999999997</v>
      </c>
      <c r="N226" s="4">
        <f t="shared" si="44"/>
        <v>7451.7999999999993</v>
      </c>
      <c r="O226" s="6">
        <v>0.75</v>
      </c>
      <c r="P226" s="85">
        <f t="shared" si="49"/>
        <v>3021</v>
      </c>
      <c r="Q226" s="86">
        <f t="shared" si="50"/>
        <v>7049</v>
      </c>
      <c r="R226" s="6">
        <v>0.95</v>
      </c>
      <c r="S226" s="85">
        <f t="shared" si="45"/>
        <v>3826.6</v>
      </c>
      <c r="T226" s="86">
        <f t="shared" si="46"/>
        <v>7854.6</v>
      </c>
      <c r="U226" s="6">
        <v>0.6</v>
      </c>
      <c r="V226" s="85">
        <f t="shared" si="47"/>
        <v>2416.7999999999997</v>
      </c>
      <c r="W226" s="86">
        <f t="shared" si="48"/>
        <v>6444.7999999999993</v>
      </c>
    </row>
    <row r="227" spans="1:23" s="25" customFormat="1" ht="16.5" x14ac:dyDescent="0.25">
      <c r="A227" s="64" t="s">
        <v>7131</v>
      </c>
      <c r="B227" s="65" t="s">
        <v>7136</v>
      </c>
      <c r="C227" s="2" t="s">
        <v>4150</v>
      </c>
      <c r="D227" s="1" t="s">
        <v>4149</v>
      </c>
      <c r="E227" s="3">
        <v>1</v>
      </c>
      <c r="F227" s="3">
        <v>1</v>
      </c>
      <c r="G227" s="7">
        <v>2916</v>
      </c>
      <c r="H227" s="4">
        <f>+G227*E227</f>
        <v>2916</v>
      </c>
      <c r="I227" s="5">
        <v>0.05</v>
      </c>
      <c r="J227" s="4">
        <f t="shared" si="41"/>
        <v>145.80000000000001</v>
      </c>
      <c r="K227" s="4">
        <f t="shared" si="42"/>
        <v>2770.2</v>
      </c>
      <c r="L227" s="6">
        <v>0.85</v>
      </c>
      <c r="M227" s="4">
        <f t="shared" si="43"/>
        <v>2354.6699999999996</v>
      </c>
      <c r="N227" s="4">
        <f t="shared" si="44"/>
        <v>5124.869999999999</v>
      </c>
      <c r="O227" s="6">
        <v>0.75</v>
      </c>
      <c r="P227" s="85">
        <f t="shared" si="49"/>
        <v>2077.6499999999996</v>
      </c>
      <c r="Q227" s="86">
        <f t="shared" si="50"/>
        <v>4847.8499999999995</v>
      </c>
      <c r="R227" s="6">
        <v>0.95</v>
      </c>
      <c r="S227" s="85">
        <f t="shared" si="45"/>
        <v>2631.6899999999996</v>
      </c>
      <c r="T227" s="86">
        <f t="shared" si="46"/>
        <v>5401.8899999999994</v>
      </c>
      <c r="U227" s="6">
        <v>0.6</v>
      </c>
      <c r="V227" s="85">
        <f t="shared" si="47"/>
        <v>1662.12</v>
      </c>
      <c r="W227" s="86">
        <f t="shared" si="48"/>
        <v>4432.32</v>
      </c>
    </row>
    <row r="228" spans="1:23" s="25" customFormat="1" ht="16.5" x14ac:dyDescent="0.25">
      <c r="A228" s="64" t="s">
        <v>7131</v>
      </c>
      <c r="B228" s="65" t="s">
        <v>7136</v>
      </c>
      <c r="C228" s="2" t="s">
        <v>4850</v>
      </c>
      <c r="D228" s="1" t="s">
        <v>4849</v>
      </c>
      <c r="E228" s="3">
        <v>1</v>
      </c>
      <c r="F228" s="3">
        <v>1</v>
      </c>
      <c r="G228" s="7">
        <v>4256</v>
      </c>
      <c r="H228" s="4">
        <f>+G228*E228</f>
        <v>4256</v>
      </c>
      <c r="I228" s="5">
        <v>0.05</v>
      </c>
      <c r="J228" s="4">
        <f t="shared" si="41"/>
        <v>212.8</v>
      </c>
      <c r="K228" s="4">
        <f t="shared" si="42"/>
        <v>4043.2</v>
      </c>
      <c r="L228" s="6">
        <v>0.85</v>
      </c>
      <c r="M228" s="4">
        <f t="shared" si="43"/>
        <v>3436.72</v>
      </c>
      <c r="N228" s="4">
        <f t="shared" si="44"/>
        <v>7479.92</v>
      </c>
      <c r="O228" s="6">
        <v>0.75</v>
      </c>
      <c r="P228" s="85">
        <f t="shared" si="49"/>
        <v>3032.3999999999996</v>
      </c>
      <c r="Q228" s="86">
        <f t="shared" si="50"/>
        <v>7075.5999999999995</v>
      </c>
      <c r="R228" s="6">
        <v>0.95</v>
      </c>
      <c r="S228" s="85">
        <f t="shared" si="45"/>
        <v>3841.0399999999995</v>
      </c>
      <c r="T228" s="86">
        <f t="shared" si="46"/>
        <v>7884.24</v>
      </c>
      <c r="U228" s="6">
        <v>0.6</v>
      </c>
      <c r="V228" s="85">
        <f t="shared" si="47"/>
        <v>2425.9199999999996</v>
      </c>
      <c r="W228" s="86">
        <f t="shared" si="48"/>
        <v>6469.119999999999</v>
      </c>
    </row>
    <row r="229" spans="1:23" s="25" customFormat="1" ht="16.5" x14ac:dyDescent="0.25">
      <c r="A229" s="64" t="s">
        <v>7131</v>
      </c>
      <c r="B229" s="65" t="s">
        <v>7136</v>
      </c>
      <c r="C229" s="2" t="s">
        <v>4852</v>
      </c>
      <c r="D229" s="1" t="s">
        <v>4851</v>
      </c>
      <c r="E229" s="3">
        <v>1</v>
      </c>
      <c r="F229" s="3">
        <v>1</v>
      </c>
      <c r="G229" s="7">
        <v>4998</v>
      </c>
      <c r="H229" s="4">
        <f>+G229*E229</f>
        <v>4998</v>
      </c>
      <c r="I229" s="5">
        <v>0.05</v>
      </c>
      <c r="J229" s="4">
        <f t="shared" si="41"/>
        <v>249.9</v>
      </c>
      <c r="K229" s="4">
        <f t="shared" si="42"/>
        <v>4748.1000000000004</v>
      </c>
      <c r="L229" s="6">
        <v>0.85</v>
      </c>
      <c r="M229" s="4">
        <f t="shared" si="43"/>
        <v>4035.8850000000002</v>
      </c>
      <c r="N229" s="4">
        <f t="shared" si="44"/>
        <v>8783.9850000000006</v>
      </c>
      <c r="O229" s="6">
        <v>0.75</v>
      </c>
      <c r="P229" s="85">
        <f t="shared" si="49"/>
        <v>3561.0750000000003</v>
      </c>
      <c r="Q229" s="86">
        <f t="shared" si="50"/>
        <v>8309.1750000000011</v>
      </c>
      <c r="R229" s="6">
        <v>0.95</v>
      </c>
      <c r="S229" s="85">
        <f t="shared" si="45"/>
        <v>4510.6949999999997</v>
      </c>
      <c r="T229" s="86">
        <f t="shared" si="46"/>
        <v>9258.7950000000001</v>
      </c>
      <c r="U229" s="6">
        <v>0.6</v>
      </c>
      <c r="V229" s="85">
        <f t="shared" si="47"/>
        <v>2848.86</v>
      </c>
      <c r="W229" s="86">
        <f t="shared" si="48"/>
        <v>7596.9600000000009</v>
      </c>
    </row>
    <row r="230" spans="1:23" s="25" customFormat="1" ht="16.5" x14ac:dyDescent="0.25">
      <c r="A230" s="64" t="s">
        <v>7131</v>
      </c>
      <c r="B230" s="65" t="s">
        <v>7136</v>
      </c>
      <c r="C230" s="3">
        <v>102718</v>
      </c>
      <c r="D230" s="1" t="s">
        <v>4195</v>
      </c>
      <c r="E230" s="3">
        <v>1</v>
      </c>
      <c r="F230" s="3">
        <v>1</v>
      </c>
      <c r="G230" s="4">
        <v>1793.21</v>
      </c>
      <c r="H230" s="4">
        <f>+G230*E230</f>
        <v>1793.21</v>
      </c>
      <c r="I230" s="5">
        <v>0.1</v>
      </c>
      <c r="J230" s="4">
        <f t="shared" si="41"/>
        <v>179.32100000000003</v>
      </c>
      <c r="K230" s="4">
        <f t="shared" si="42"/>
        <v>1613.8890000000001</v>
      </c>
      <c r="L230" s="6">
        <v>0.85</v>
      </c>
      <c r="M230" s="4">
        <f t="shared" si="43"/>
        <v>1371.80565</v>
      </c>
      <c r="N230" s="4">
        <f t="shared" si="44"/>
        <v>2985.6946500000004</v>
      </c>
      <c r="O230" s="6">
        <v>0.75</v>
      </c>
      <c r="P230" s="85">
        <f t="shared" si="49"/>
        <v>1210.4167500000001</v>
      </c>
      <c r="Q230" s="86">
        <f t="shared" si="50"/>
        <v>2824.3057500000004</v>
      </c>
      <c r="R230" s="6">
        <v>0.95</v>
      </c>
      <c r="S230" s="85">
        <f t="shared" si="45"/>
        <v>1533.1945499999999</v>
      </c>
      <c r="T230" s="86">
        <f t="shared" si="46"/>
        <v>3147.0835500000003</v>
      </c>
      <c r="U230" s="6">
        <v>0.6</v>
      </c>
      <c r="V230" s="85">
        <f t="shared" si="47"/>
        <v>968.33339999999998</v>
      </c>
      <c r="W230" s="86">
        <f t="shared" si="48"/>
        <v>2582.2224000000001</v>
      </c>
    </row>
    <row r="231" spans="1:23" s="25" customFormat="1" ht="16.5" x14ac:dyDescent="0.25">
      <c r="A231" s="64" t="s">
        <v>7131</v>
      </c>
      <c r="B231" s="65" t="s">
        <v>7136</v>
      </c>
      <c r="C231" s="2" t="s">
        <v>4301</v>
      </c>
      <c r="D231" s="1" t="s">
        <v>4300</v>
      </c>
      <c r="E231" s="3">
        <v>1</v>
      </c>
      <c r="F231" s="3">
        <v>1</v>
      </c>
      <c r="G231" s="7">
        <v>10263</v>
      </c>
      <c r="H231" s="4">
        <f>+G231*E231</f>
        <v>10263</v>
      </c>
      <c r="I231" s="5">
        <v>0.05</v>
      </c>
      <c r="J231" s="4">
        <f t="shared" si="41"/>
        <v>513.15</v>
      </c>
      <c r="K231" s="4">
        <f t="shared" si="42"/>
        <v>9749.85</v>
      </c>
      <c r="L231" s="6">
        <v>0.85</v>
      </c>
      <c r="M231" s="4">
        <f t="shared" si="43"/>
        <v>8287.3724999999995</v>
      </c>
      <c r="N231" s="4">
        <f t="shared" si="44"/>
        <v>18037.2225</v>
      </c>
      <c r="O231" s="6">
        <v>0.75</v>
      </c>
      <c r="P231" s="85">
        <f t="shared" si="49"/>
        <v>7312.3875000000007</v>
      </c>
      <c r="Q231" s="86">
        <f t="shared" si="50"/>
        <v>17062.237500000003</v>
      </c>
      <c r="R231" s="6">
        <v>0.95</v>
      </c>
      <c r="S231" s="85">
        <f t="shared" si="45"/>
        <v>9262.3575000000001</v>
      </c>
      <c r="T231" s="86">
        <f t="shared" si="46"/>
        <v>19012.2075</v>
      </c>
      <c r="U231" s="6">
        <v>0.6</v>
      </c>
      <c r="V231" s="85">
        <f t="shared" si="47"/>
        <v>5849.91</v>
      </c>
      <c r="W231" s="86">
        <f t="shared" si="48"/>
        <v>15599.76</v>
      </c>
    </row>
    <row r="232" spans="1:23" s="25" customFormat="1" ht="16.5" x14ac:dyDescent="0.25">
      <c r="A232" s="64" t="s">
        <v>7131</v>
      </c>
      <c r="B232" s="65" t="s">
        <v>7136</v>
      </c>
      <c r="C232" s="3">
        <v>102726</v>
      </c>
      <c r="D232" s="1" t="s">
        <v>471</v>
      </c>
      <c r="E232" s="3">
        <v>1</v>
      </c>
      <c r="F232" s="3">
        <v>1</v>
      </c>
      <c r="G232" s="4">
        <v>4601.4399999999996</v>
      </c>
      <c r="H232" s="4">
        <f>+G232*E232</f>
        <v>4601.4399999999996</v>
      </c>
      <c r="I232" s="5">
        <v>0.1</v>
      </c>
      <c r="J232" s="4">
        <f t="shared" si="41"/>
        <v>460.14400000000001</v>
      </c>
      <c r="K232" s="4">
        <f t="shared" si="42"/>
        <v>4141.2959999999994</v>
      </c>
      <c r="L232" s="6">
        <v>0.85</v>
      </c>
      <c r="M232" s="4">
        <f t="shared" si="43"/>
        <v>3520.1015999999995</v>
      </c>
      <c r="N232" s="4">
        <f t="shared" si="44"/>
        <v>7661.3975999999984</v>
      </c>
      <c r="O232" s="6">
        <v>0.75</v>
      </c>
      <c r="P232" s="85">
        <f t="shared" si="49"/>
        <v>3105.9719999999998</v>
      </c>
      <c r="Q232" s="86">
        <f t="shared" si="50"/>
        <v>7247.2679999999991</v>
      </c>
      <c r="R232" s="6">
        <v>0.95</v>
      </c>
      <c r="S232" s="85">
        <f t="shared" si="45"/>
        <v>3934.2311999999993</v>
      </c>
      <c r="T232" s="86">
        <f t="shared" si="46"/>
        <v>8075.5271999999986</v>
      </c>
      <c r="U232" s="6">
        <v>0.6</v>
      </c>
      <c r="V232" s="85">
        <f t="shared" si="47"/>
        <v>2484.7775999999994</v>
      </c>
      <c r="W232" s="86">
        <f t="shared" si="48"/>
        <v>6626.0735999999988</v>
      </c>
    </row>
    <row r="233" spans="1:23" s="25" customFormat="1" ht="16.5" x14ac:dyDescent="0.25">
      <c r="A233" s="64" t="s">
        <v>7131</v>
      </c>
      <c r="B233" s="65" t="s">
        <v>7136</v>
      </c>
      <c r="C233" s="2" t="s">
        <v>4079</v>
      </c>
      <c r="D233" s="1" t="s">
        <v>4078</v>
      </c>
      <c r="E233" s="3">
        <v>2</v>
      </c>
      <c r="F233" s="3">
        <v>1</v>
      </c>
      <c r="G233" s="7">
        <v>4000</v>
      </c>
      <c r="H233" s="4">
        <f>+G233*E233</f>
        <v>8000</v>
      </c>
      <c r="I233" s="5">
        <v>0</v>
      </c>
      <c r="J233" s="4">
        <f t="shared" si="41"/>
        <v>0</v>
      </c>
      <c r="K233" s="4">
        <f t="shared" si="42"/>
        <v>4000</v>
      </c>
      <c r="L233" s="6">
        <v>0.85</v>
      </c>
      <c r="M233" s="4">
        <f t="shared" si="43"/>
        <v>3400</v>
      </c>
      <c r="N233" s="4">
        <f t="shared" si="44"/>
        <v>7400</v>
      </c>
      <c r="O233" s="6">
        <v>0.75</v>
      </c>
      <c r="P233" s="85">
        <f t="shared" si="49"/>
        <v>3000</v>
      </c>
      <c r="Q233" s="86">
        <f t="shared" si="50"/>
        <v>7000</v>
      </c>
      <c r="R233" s="6">
        <v>0.95</v>
      </c>
      <c r="S233" s="85">
        <f t="shared" si="45"/>
        <v>3800</v>
      </c>
      <c r="T233" s="86">
        <f t="shared" si="46"/>
        <v>7800</v>
      </c>
      <c r="U233" s="6">
        <v>0.6</v>
      </c>
      <c r="V233" s="85">
        <f t="shared" si="47"/>
        <v>2400</v>
      </c>
      <c r="W233" s="86">
        <f t="shared" si="48"/>
        <v>6400</v>
      </c>
    </row>
    <row r="234" spans="1:23" s="25" customFormat="1" ht="16.5" x14ac:dyDescent="0.25">
      <c r="A234" s="64" t="s">
        <v>7131</v>
      </c>
      <c r="B234" s="65" t="s">
        <v>7136</v>
      </c>
      <c r="C234" s="2" t="s">
        <v>4086</v>
      </c>
      <c r="D234" s="1" t="s">
        <v>4085</v>
      </c>
      <c r="E234" s="3">
        <v>3</v>
      </c>
      <c r="F234" s="3">
        <v>1</v>
      </c>
      <c r="G234" s="4">
        <v>2097</v>
      </c>
      <c r="H234" s="4">
        <f>+G234*E234</f>
        <v>6291</v>
      </c>
      <c r="I234" s="5">
        <v>0.05</v>
      </c>
      <c r="J234" s="4">
        <f t="shared" si="41"/>
        <v>104.85000000000001</v>
      </c>
      <c r="K234" s="4">
        <f t="shared" si="42"/>
        <v>1992.15</v>
      </c>
      <c r="L234" s="6">
        <v>0.85</v>
      </c>
      <c r="M234" s="4">
        <f t="shared" si="43"/>
        <v>1693.3275000000001</v>
      </c>
      <c r="N234" s="4">
        <f t="shared" si="44"/>
        <v>3685.4775</v>
      </c>
      <c r="O234" s="6">
        <v>0.75</v>
      </c>
      <c r="P234" s="85">
        <f t="shared" si="49"/>
        <v>1494.1125000000002</v>
      </c>
      <c r="Q234" s="86">
        <f t="shared" si="50"/>
        <v>3486.2625000000003</v>
      </c>
      <c r="R234" s="6">
        <v>0.95</v>
      </c>
      <c r="S234" s="85">
        <f t="shared" si="45"/>
        <v>1892.5425</v>
      </c>
      <c r="T234" s="86">
        <f t="shared" si="46"/>
        <v>3884.6925000000001</v>
      </c>
      <c r="U234" s="6">
        <v>0.6</v>
      </c>
      <c r="V234" s="85">
        <f t="shared" si="47"/>
        <v>1195.29</v>
      </c>
      <c r="W234" s="86">
        <f t="shared" si="48"/>
        <v>3187.44</v>
      </c>
    </row>
    <row r="235" spans="1:23" s="25" customFormat="1" ht="16.5" x14ac:dyDescent="0.25">
      <c r="A235" s="64" t="s">
        <v>7131</v>
      </c>
      <c r="B235" s="65" t="s">
        <v>7136</v>
      </c>
      <c r="C235" s="2" t="s">
        <v>4088</v>
      </c>
      <c r="D235" s="1" t="s">
        <v>4087</v>
      </c>
      <c r="E235" s="3">
        <v>1</v>
      </c>
      <c r="F235" s="3">
        <v>1</v>
      </c>
      <c r="G235" s="7">
        <v>1587</v>
      </c>
      <c r="H235" s="4">
        <f>+G235*E235</f>
        <v>1587</v>
      </c>
      <c r="I235" s="5">
        <v>0.05</v>
      </c>
      <c r="J235" s="4">
        <f t="shared" si="41"/>
        <v>79.350000000000009</v>
      </c>
      <c r="K235" s="4">
        <f t="shared" si="42"/>
        <v>1507.65</v>
      </c>
      <c r="L235" s="6">
        <v>0.85</v>
      </c>
      <c r="M235" s="4">
        <f t="shared" si="43"/>
        <v>1281.5025000000001</v>
      </c>
      <c r="N235" s="4">
        <f t="shared" si="44"/>
        <v>2789.1525000000001</v>
      </c>
      <c r="O235" s="6">
        <v>0.75</v>
      </c>
      <c r="P235" s="85">
        <f t="shared" si="49"/>
        <v>1130.7375000000002</v>
      </c>
      <c r="Q235" s="86">
        <f t="shared" si="50"/>
        <v>2638.3875000000003</v>
      </c>
      <c r="R235" s="6">
        <v>0.95</v>
      </c>
      <c r="S235" s="85">
        <f t="shared" si="45"/>
        <v>1432.2674999999999</v>
      </c>
      <c r="T235" s="86">
        <f t="shared" si="46"/>
        <v>2939.9175</v>
      </c>
      <c r="U235" s="6">
        <v>0.6</v>
      </c>
      <c r="V235" s="85">
        <f t="shared" si="47"/>
        <v>904.59</v>
      </c>
      <c r="W235" s="86">
        <f t="shared" si="48"/>
        <v>2412.2400000000002</v>
      </c>
    </row>
    <row r="236" spans="1:23" s="25" customFormat="1" ht="16.5" x14ac:dyDescent="0.25">
      <c r="A236" s="64" t="s">
        <v>7131</v>
      </c>
      <c r="B236" s="65" t="s">
        <v>7136</v>
      </c>
      <c r="C236" s="2" t="s">
        <v>3436</v>
      </c>
      <c r="D236" s="10" t="s">
        <v>3435</v>
      </c>
      <c r="E236" s="3">
        <v>1</v>
      </c>
      <c r="F236" s="3">
        <v>1</v>
      </c>
      <c r="G236" s="4">
        <v>3586.78</v>
      </c>
      <c r="H236" s="4">
        <f>+G236*E236</f>
        <v>3586.78</v>
      </c>
      <c r="I236" s="5">
        <v>0.1</v>
      </c>
      <c r="J236" s="4">
        <f t="shared" si="41"/>
        <v>358.67800000000005</v>
      </c>
      <c r="K236" s="4">
        <f t="shared" si="42"/>
        <v>3228.1020000000003</v>
      </c>
      <c r="L236" s="6">
        <v>0.85</v>
      </c>
      <c r="M236" s="4">
        <f t="shared" si="43"/>
        <v>2743.8867</v>
      </c>
      <c r="N236" s="4">
        <f t="shared" si="44"/>
        <v>5971.9886999999999</v>
      </c>
      <c r="O236" s="6">
        <v>0.75</v>
      </c>
      <c r="P236" s="85">
        <f t="shared" si="49"/>
        <v>2421.0765000000001</v>
      </c>
      <c r="Q236" s="86">
        <f t="shared" si="50"/>
        <v>5649.1785</v>
      </c>
      <c r="R236" s="6">
        <v>0.95</v>
      </c>
      <c r="S236" s="85">
        <f t="shared" si="45"/>
        <v>3066.6969000000004</v>
      </c>
      <c r="T236" s="86">
        <f t="shared" si="46"/>
        <v>6294.7989000000007</v>
      </c>
      <c r="U236" s="6">
        <v>0.6</v>
      </c>
      <c r="V236" s="85">
        <f t="shared" si="47"/>
        <v>1936.8612000000001</v>
      </c>
      <c r="W236" s="86">
        <f t="shared" si="48"/>
        <v>5164.9632000000001</v>
      </c>
    </row>
    <row r="237" spans="1:23" s="25" customFormat="1" ht="16.5" x14ac:dyDescent="0.25">
      <c r="A237" s="64" t="s">
        <v>7131</v>
      </c>
      <c r="B237" s="65" t="s">
        <v>7136</v>
      </c>
      <c r="C237" s="2" t="s">
        <v>4320</v>
      </c>
      <c r="D237" s="10" t="s">
        <v>4319</v>
      </c>
      <c r="E237" s="3">
        <v>4</v>
      </c>
      <c r="F237" s="3">
        <v>1</v>
      </c>
      <c r="G237" s="4">
        <v>1330.52</v>
      </c>
      <c r="H237" s="4">
        <f>+G237*E237</f>
        <v>5322.08</v>
      </c>
      <c r="I237" s="5">
        <v>0</v>
      </c>
      <c r="J237" s="4">
        <f t="shared" si="41"/>
        <v>0</v>
      </c>
      <c r="K237" s="4">
        <f t="shared" si="42"/>
        <v>1330.52</v>
      </c>
      <c r="L237" s="6">
        <v>0.85</v>
      </c>
      <c r="M237" s="4">
        <f t="shared" si="43"/>
        <v>1130.942</v>
      </c>
      <c r="N237" s="4">
        <f t="shared" si="44"/>
        <v>2461.462</v>
      </c>
      <c r="O237" s="6">
        <v>0.75</v>
      </c>
      <c r="P237" s="85">
        <f t="shared" si="49"/>
        <v>997.89</v>
      </c>
      <c r="Q237" s="86">
        <f t="shared" si="50"/>
        <v>2328.41</v>
      </c>
      <c r="R237" s="6">
        <v>0.95</v>
      </c>
      <c r="S237" s="85">
        <f t="shared" si="45"/>
        <v>1263.9939999999999</v>
      </c>
      <c r="T237" s="86">
        <f t="shared" si="46"/>
        <v>2594.5140000000001</v>
      </c>
      <c r="U237" s="6">
        <v>0.6</v>
      </c>
      <c r="V237" s="85">
        <f t="shared" si="47"/>
        <v>798.31200000000001</v>
      </c>
      <c r="W237" s="86">
        <f t="shared" si="48"/>
        <v>2128.8319999999999</v>
      </c>
    </row>
    <row r="238" spans="1:23" s="25" customFormat="1" ht="16.5" x14ac:dyDescent="0.25">
      <c r="A238" s="64" t="s">
        <v>7131</v>
      </c>
      <c r="B238" s="65" t="s">
        <v>7136</v>
      </c>
      <c r="C238" s="2" t="s">
        <v>3655</v>
      </c>
      <c r="D238" s="1" t="s">
        <v>3654</v>
      </c>
      <c r="E238" s="3">
        <v>3</v>
      </c>
      <c r="F238" s="3">
        <v>1</v>
      </c>
      <c r="G238" s="7">
        <v>1375</v>
      </c>
      <c r="H238" s="4">
        <f>+G238*E238</f>
        <v>4125</v>
      </c>
      <c r="I238" s="5">
        <v>0</v>
      </c>
      <c r="J238" s="4">
        <f t="shared" si="41"/>
        <v>0</v>
      </c>
      <c r="K238" s="4">
        <f t="shared" si="42"/>
        <v>1375</v>
      </c>
      <c r="L238" s="6">
        <v>0.85</v>
      </c>
      <c r="M238" s="4">
        <f t="shared" si="43"/>
        <v>1168.75</v>
      </c>
      <c r="N238" s="4">
        <f t="shared" si="44"/>
        <v>2543.75</v>
      </c>
      <c r="O238" s="6">
        <v>0.75</v>
      </c>
      <c r="P238" s="85">
        <f t="shared" si="49"/>
        <v>1031.25</v>
      </c>
      <c r="Q238" s="86">
        <f t="shared" si="50"/>
        <v>2406.25</v>
      </c>
      <c r="R238" s="6">
        <v>0.95</v>
      </c>
      <c r="S238" s="85">
        <f t="shared" si="45"/>
        <v>1306.25</v>
      </c>
      <c r="T238" s="86">
        <f t="shared" si="46"/>
        <v>2681.25</v>
      </c>
      <c r="U238" s="6">
        <v>0.6</v>
      </c>
      <c r="V238" s="85">
        <f t="shared" si="47"/>
        <v>825</v>
      </c>
      <c r="W238" s="86">
        <f t="shared" si="48"/>
        <v>2200</v>
      </c>
    </row>
    <row r="239" spans="1:23" s="25" customFormat="1" ht="16.5" x14ac:dyDescent="0.25">
      <c r="A239" s="64" t="s">
        <v>7131</v>
      </c>
      <c r="B239" s="65" t="s">
        <v>7136</v>
      </c>
      <c r="C239" s="2" t="s">
        <v>7148</v>
      </c>
      <c r="D239" s="1" t="s">
        <v>3660</v>
      </c>
      <c r="E239" s="3">
        <v>2</v>
      </c>
      <c r="F239" s="3">
        <v>1</v>
      </c>
      <c r="G239" s="4">
        <v>3209.3</v>
      </c>
      <c r="H239" s="4">
        <f>+G239*E239</f>
        <v>6418.6</v>
      </c>
      <c r="I239" s="5">
        <v>0</v>
      </c>
      <c r="J239" s="4">
        <f t="shared" si="41"/>
        <v>0</v>
      </c>
      <c r="K239" s="4">
        <f t="shared" si="42"/>
        <v>3209.3</v>
      </c>
      <c r="L239" s="6">
        <v>0.85</v>
      </c>
      <c r="M239" s="4">
        <f t="shared" si="43"/>
        <v>2727.9050000000002</v>
      </c>
      <c r="N239" s="4">
        <f t="shared" si="44"/>
        <v>5937.2049999999999</v>
      </c>
      <c r="O239" s="6">
        <v>0.75</v>
      </c>
      <c r="P239" s="85">
        <f t="shared" si="49"/>
        <v>2406.9750000000004</v>
      </c>
      <c r="Q239" s="86">
        <f t="shared" si="50"/>
        <v>5616.2750000000005</v>
      </c>
      <c r="R239" s="6">
        <v>0.95</v>
      </c>
      <c r="S239" s="85">
        <f t="shared" si="45"/>
        <v>3048.835</v>
      </c>
      <c r="T239" s="86">
        <f t="shared" si="46"/>
        <v>6258.1350000000002</v>
      </c>
      <c r="U239" s="6">
        <v>0.6</v>
      </c>
      <c r="V239" s="85">
        <f t="shared" si="47"/>
        <v>1925.58</v>
      </c>
      <c r="W239" s="86">
        <f t="shared" si="48"/>
        <v>5134.88</v>
      </c>
    </row>
    <row r="240" spans="1:23" s="25" customFormat="1" ht="16.5" x14ac:dyDescent="0.25">
      <c r="A240" s="64" t="s">
        <v>7131</v>
      </c>
      <c r="B240" s="65" t="s">
        <v>7136</v>
      </c>
      <c r="C240" s="2" t="s">
        <v>1368</v>
      </c>
      <c r="D240" s="8" t="s">
        <v>1367</v>
      </c>
      <c r="E240" s="3">
        <v>1</v>
      </c>
      <c r="F240" s="3">
        <v>1</v>
      </c>
      <c r="G240" s="4">
        <v>11000</v>
      </c>
      <c r="H240" s="4">
        <f>+G240*E240</f>
        <v>11000</v>
      </c>
      <c r="I240" s="5">
        <v>0</v>
      </c>
      <c r="J240" s="4">
        <f t="shared" si="41"/>
        <v>0</v>
      </c>
      <c r="K240" s="4">
        <f t="shared" si="42"/>
        <v>11000</v>
      </c>
      <c r="L240" s="6">
        <v>0.85</v>
      </c>
      <c r="M240" s="4">
        <f t="shared" si="43"/>
        <v>9350</v>
      </c>
      <c r="N240" s="4">
        <f t="shared" si="44"/>
        <v>20350</v>
      </c>
      <c r="O240" s="6">
        <v>0.75</v>
      </c>
      <c r="P240" s="85">
        <f t="shared" si="49"/>
        <v>8250</v>
      </c>
      <c r="Q240" s="86">
        <f t="shared" si="50"/>
        <v>19250</v>
      </c>
      <c r="R240" s="6">
        <v>0.95</v>
      </c>
      <c r="S240" s="85">
        <f t="shared" si="45"/>
        <v>10450</v>
      </c>
      <c r="T240" s="86">
        <f t="shared" si="46"/>
        <v>21450</v>
      </c>
      <c r="U240" s="6">
        <v>0.6</v>
      </c>
      <c r="V240" s="85">
        <f t="shared" si="47"/>
        <v>6600</v>
      </c>
      <c r="W240" s="86">
        <f t="shared" si="48"/>
        <v>17600</v>
      </c>
    </row>
    <row r="241" spans="1:23" s="25" customFormat="1" ht="16.5" x14ac:dyDescent="0.25">
      <c r="A241" s="64" t="s">
        <v>7131</v>
      </c>
      <c r="B241" s="65" t="s">
        <v>7136</v>
      </c>
      <c r="C241" s="2" t="s">
        <v>4318</v>
      </c>
      <c r="D241" s="1" t="s">
        <v>4317</v>
      </c>
      <c r="E241" s="3">
        <v>2</v>
      </c>
      <c r="F241" s="3">
        <v>1</v>
      </c>
      <c r="G241" s="7">
        <v>866</v>
      </c>
      <c r="H241" s="4">
        <f>+G241*E241</f>
        <v>1732</v>
      </c>
      <c r="I241" s="5">
        <v>0.05</v>
      </c>
      <c r="J241" s="4">
        <f t="shared" si="41"/>
        <v>43.300000000000004</v>
      </c>
      <c r="K241" s="4">
        <f t="shared" si="42"/>
        <v>822.7</v>
      </c>
      <c r="L241" s="6">
        <v>0.85</v>
      </c>
      <c r="M241" s="4">
        <f t="shared" si="43"/>
        <v>699.29500000000007</v>
      </c>
      <c r="N241" s="4">
        <f t="shared" si="44"/>
        <v>1521.9950000000001</v>
      </c>
      <c r="O241" s="6">
        <v>0.75</v>
      </c>
      <c r="P241" s="85">
        <f t="shared" si="49"/>
        <v>617.02500000000009</v>
      </c>
      <c r="Q241" s="86">
        <f t="shared" si="50"/>
        <v>1439.7250000000001</v>
      </c>
      <c r="R241" s="6">
        <v>0.95</v>
      </c>
      <c r="S241" s="85">
        <f t="shared" si="45"/>
        <v>781.56500000000005</v>
      </c>
      <c r="T241" s="86">
        <f t="shared" si="46"/>
        <v>1604.2650000000001</v>
      </c>
      <c r="U241" s="6">
        <v>0.6</v>
      </c>
      <c r="V241" s="85">
        <f t="shared" si="47"/>
        <v>493.62</v>
      </c>
      <c r="W241" s="86">
        <f t="shared" si="48"/>
        <v>1316.3200000000002</v>
      </c>
    </row>
    <row r="242" spans="1:23" s="25" customFormat="1" ht="16.5" x14ac:dyDescent="0.25">
      <c r="A242" s="64" t="s">
        <v>7131</v>
      </c>
      <c r="B242" s="65" t="s">
        <v>7136</v>
      </c>
      <c r="C242" s="2" t="s">
        <v>1692</v>
      </c>
      <c r="D242" s="1" t="s">
        <v>1691</v>
      </c>
      <c r="E242" s="3">
        <v>1</v>
      </c>
      <c r="F242" s="3">
        <v>1</v>
      </c>
      <c r="G242" s="4">
        <v>1398.14</v>
      </c>
      <c r="H242" s="4">
        <f>+G242*E242</f>
        <v>1398.14</v>
      </c>
      <c r="I242" s="5">
        <v>0.05</v>
      </c>
      <c r="J242" s="4">
        <f t="shared" si="41"/>
        <v>69.907000000000011</v>
      </c>
      <c r="K242" s="4">
        <f t="shared" si="42"/>
        <v>1328.2330000000002</v>
      </c>
      <c r="L242" s="6">
        <v>0.85</v>
      </c>
      <c r="M242" s="4">
        <f t="shared" si="43"/>
        <v>1128.9980500000001</v>
      </c>
      <c r="N242" s="4">
        <f t="shared" si="44"/>
        <v>2457.2310500000003</v>
      </c>
      <c r="O242" s="6">
        <v>0.75</v>
      </c>
      <c r="P242" s="85">
        <f t="shared" si="49"/>
        <v>996.17475000000013</v>
      </c>
      <c r="Q242" s="86">
        <f t="shared" si="50"/>
        <v>2324.4077500000003</v>
      </c>
      <c r="R242" s="6">
        <v>0.95</v>
      </c>
      <c r="S242" s="85">
        <f t="shared" si="45"/>
        <v>1261.8213500000002</v>
      </c>
      <c r="T242" s="86">
        <f t="shared" si="46"/>
        <v>2590.0543500000003</v>
      </c>
      <c r="U242" s="6">
        <v>0.6</v>
      </c>
      <c r="V242" s="85">
        <f t="shared" si="47"/>
        <v>796.9398000000001</v>
      </c>
      <c r="W242" s="86">
        <f t="shared" si="48"/>
        <v>2125.1728000000003</v>
      </c>
    </row>
    <row r="243" spans="1:23" s="25" customFormat="1" ht="16.5" x14ac:dyDescent="0.25">
      <c r="A243" s="64" t="s">
        <v>7131</v>
      </c>
      <c r="B243" s="65" t="s">
        <v>7136</v>
      </c>
      <c r="C243" s="2" t="s">
        <v>473</v>
      </c>
      <c r="D243" s="1" t="s">
        <v>472</v>
      </c>
      <c r="E243" s="3">
        <v>1</v>
      </c>
      <c r="F243" s="3">
        <v>1</v>
      </c>
      <c r="G243" s="7">
        <v>2839</v>
      </c>
      <c r="H243" s="4">
        <f>+G243*E243</f>
        <v>2839</v>
      </c>
      <c r="I243" s="5">
        <v>0.05</v>
      </c>
      <c r="J243" s="4">
        <f t="shared" si="41"/>
        <v>141.95000000000002</v>
      </c>
      <c r="K243" s="4">
        <f t="shared" si="42"/>
        <v>2697.05</v>
      </c>
      <c r="L243" s="6">
        <v>0.85</v>
      </c>
      <c r="M243" s="4">
        <f t="shared" si="43"/>
        <v>2292.4925000000003</v>
      </c>
      <c r="N243" s="4">
        <f t="shared" si="44"/>
        <v>4989.5425000000005</v>
      </c>
      <c r="O243" s="6">
        <v>0.75</v>
      </c>
      <c r="P243" s="85">
        <f t="shared" si="49"/>
        <v>2022.7875000000001</v>
      </c>
      <c r="Q243" s="86">
        <f t="shared" si="50"/>
        <v>4719.8375000000005</v>
      </c>
      <c r="R243" s="6">
        <v>0.95</v>
      </c>
      <c r="S243" s="85">
        <f t="shared" si="45"/>
        <v>2562.1975000000002</v>
      </c>
      <c r="T243" s="86">
        <f t="shared" si="46"/>
        <v>5259.2475000000004</v>
      </c>
      <c r="U243" s="6">
        <v>0.6</v>
      </c>
      <c r="V243" s="85">
        <f t="shared" si="47"/>
        <v>1618.23</v>
      </c>
      <c r="W243" s="86">
        <f t="shared" si="48"/>
        <v>4315.2800000000007</v>
      </c>
    </row>
    <row r="244" spans="1:23" s="25" customFormat="1" ht="16.5" x14ac:dyDescent="0.25">
      <c r="A244" s="64" t="s">
        <v>7131</v>
      </c>
      <c r="B244" s="65" t="s">
        <v>7136</v>
      </c>
      <c r="C244" s="2" t="s">
        <v>463</v>
      </c>
      <c r="D244" s="1" t="s">
        <v>462</v>
      </c>
      <c r="E244" s="3">
        <v>1</v>
      </c>
      <c r="F244" s="3">
        <v>1</v>
      </c>
      <c r="G244" s="7">
        <v>2369</v>
      </c>
      <c r="H244" s="4">
        <f>+G244*E244</f>
        <v>2369</v>
      </c>
      <c r="I244" s="5">
        <v>0.05</v>
      </c>
      <c r="J244" s="4">
        <f t="shared" si="41"/>
        <v>118.45</v>
      </c>
      <c r="K244" s="4">
        <f t="shared" si="42"/>
        <v>2250.5500000000002</v>
      </c>
      <c r="L244" s="6">
        <v>0.85</v>
      </c>
      <c r="M244" s="4">
        <f t="shared" si="43"/>
        <v>1912.9675000000002</v>
      </c>
      <c r="N244" s="4">
        <f t="shared" si="44"/>
        <v>4163.5174999999999</v>
      </c>
      <c r="O244" s="6">
        <v>0.75</v>
      </c>
      <c r="P244" s="85">
        <f t="shared" si="49"/>
        <v>1687.9125000000001</v>
      </c>
      <c r="Q244" s="86">
        <f t="shared" si="50"/>
        <v>3938.4625000000005</v>
      </c>
      <c r="R244" s="6">
        <v>0.95</v>
      </c>
      <c r="S244" s="85">
        <f t="shared" si="45"/>
        <v>2138.0225</v>
      </c>
      <c r="T244" s="86">
        <f t="shared" si="46"/>
        <v>4388.5725000000002</v>
      </c>
      <c r="U244" s="6">
        <v>0.6</v>
      </c>
      <c r="V244" s="85">
        <f t="shared" si="47"/>
        <v>1350.3300000000002</v>
      </c>
      <c r="W244" s="86">
        <f t="shared" si="48"/>
        <v>3600.88</v>
      </c>
    </row>
    <row r="245" spans="1:23" s="25" customFormat="1" ht="16.5" x14ac:dyDescent="0.25">
      <c r="A245" s="64" t="s">
        <v>7131</v>
      </c>
      <c r="B245" s="65" t="s">
        <v>7136</v>
      </c>
      <c r="C245" s="2" t="s">
        <v>467</v>
      </c>
      <c r="D245" s="1" t="s">
        <v>466</v>
      </c>
      <c r="E245" s="3">
        <v>5</v>
      </c>
      <c r="F245" s="3">
        <v>1</v>
      </c>
      <c r="G245" s="7">
        <v>1664</v>
      </c>
      <c r="H245" s="4">
        <f>+G245*E245</f>
        <v>8320</v>
      </c>
      <c r="I245" s="5">
        <v>0.05</v>
      </c>
      <c r="J245" s="4">
        <f t="shared" si="41"/>
        <v>83.2</v>
      </c>
      <c r="K245" s="4">
        <f t="shared" si="42"/>
        <v>1580.8</v>
      </c>
      <c r="L245" s="6">
        <v>0.85</v>
      </c>
      <c r="M245" s="4">
        <f t="shared" si="43"/>
        <v>1343.6799999999998</v>
      </c>
      <c r="N245" s="4">
        <f t="shared" si="44"/>
        <v>2924.4799999999996</v>
      </c>
      <c r="O245" s="6">
        <v>0.75</v>
      </c>
      <c r="P245" s="85">
        <f t="shared" si="49"/>
        <v>1185.5999999999999</v>
      </c>
      <c r="Q245" s="86">
        <f t="shared" si="50"/>
        <v>2766.3999999999996</v>
      </c>
      <c r="R245" s="6">
        <v>0.95</v>
      </c>
      <c r="S245" s="85">
        <f t="shared" si="45"/>
        <v>1501.76</v>
      </c>
      <c r="T245" s="86">
        <f t="shared" si="46"/>
        <v>3082.56</v>
      </c>
      <c r="U245" s="6">
        <v>0.6</v>
      </c>
      <c r="V245" s="85">
        <f t="shared" si="47"/>
        <v>948.4799999999999</v>
      </c>
      <c r="W245" s="86">
        <f t="shared" si="48"/>
        <v>2529.2799999999997</v>
      </c>
    </row>
    <row r="246" spans="1:23" s="25" customFormat="1" ht="16.5" x14ac:dyDescent="0.25">
      <c r="A246" s="64" t="s">
        <v>7131</v>
      </c>
      <c r="B246" s="65" t="s">
        <v>7136</v>
      </c>
      <c r="C246" s="2" t="s">
        <v>479</v>
      </c>
      <c r="D246" s="1" t="s">
        <v>478</v>
      </c>
      <c r="E246" s="3">
        <v>2</v>
      </c>
      <c r="F246" s="3">
        <v>1</v>
      </c>
      <c r="G246" s="4">
        <v>2644</v>
      </c>
      <c r="H246" s="4">
        <f>+G246*E246</f>
        <v>5288</v>
      </c>
      <c r="I246" s="5">
        <v>0.05</v>
      </c>
      <c r="J246" s="4">
        <f t="shared" si="41"/>
        <v>132.20000000000002</v>
      </c>
      <c r="K246" s="4">
        <f t="shared" si="42"/>
        <v>2511.8000000000002</v>
      </c>
      <c r="L246" s="6">
        <v>0.85</v>
      </c>
      <c r="M246" s="4">
        <f t="shared" si="43"/>
        <v>2135.0300000000002</v>
      </c>
      <c r="N246" s="4">
        <f t="shared" si="44"/>
        <v>4646.83</v>
      </c>
      <c r="O246" s="6">
        <v>0.75</v>
      </c>
      <c r="P246" s="85">
        <f t="shared" si="49"/>
        <v>1883.8500000000001</v>
      </c>
      <c r="Q246" s="86">
        <f t="shared" si="50"/>
        <v>4395.6500000000005</v>
      </c>
      <c r="R246" s="6">
        <v>0.95</v>
      </c>
      <c r="S246" s="85">
        <f t="shared" si="45"/>
        <v>2386.21</v>
      </c>
      <c r="T246" s="86">
        <f t="shared" si="46"/>
        <v>4898.01</v>
      </c>
      <c r="U246" s="6">
        <v>0.6</v>
      </c>
      <c r="V246" s="85">
        <f t="shared" si="47"/>
        <v>1507.0800000000002</v>
      </c>
      <c r="W246" s="86">
        <f t="shared" si="48"/>
        <v>4018.88</v>
      </c>
    </row>
    <row r="247" spans="1:23" s="25" customFormat="1" ht="16.5" x14ac:dyDescent="0.25">
      <c r="A247" s="64" t="s">
        <v>7131</v>
      </c>
      <c r="B247" s="65" t="s">
        <v>7136</v>
      </c>
      <c r="C247" s="2" t="s">
        <v>3606</v>
      </c>
      <c r="D247" s="1" t="s">
        <v>3605</v>
      </c>
      <c r="E247" s="3">
        <v>2</v>
      </c>
      <c r="F247" s="3">
        <v>1</v>
      </c>
      <c r="G247" s="7">
        <v>3952</v>
      </c>
      <c r="H247" s="4">
        <f>+G247*E247</f>
        <v>7904</v>
      </c>
      <c r="I247" s="5">
        <v>0.05</v>
      </c>
      <c r="J247" s="4">
        <f t="shared" si="41"/>
        <v>197.60000000000002</v>
      </c>
      <c r="K247" s="4">
        <f t="shared" si="42"/>
        <v>3754.4</v>
      </c>
      <c r="L247" s="6">
        <v>0.85</v>
      </c>
      <c r="M247" s="4">
        <f t="shared" si="43"/>
        <v>3191.24</v>
      </c>
      <c r="N247" s="4">
        <f t="shared" si="44"/>
        <v>6945.6399999999994</v>
      </c>
      <c r="O247" s="6">
        <v>0.75</v>
      </c>
      <c r="P247" s="85">
        <f t="shared" si="49"/>
        <v>2815.8</v>
      </c>
      <c r="Q247" s="86">
        <f t="shared" si="50"/>
        <v>6570.2000000000007</v>
      </c>
      <c r="R247" s="6">
        <v>0.95</v>
      </c>
      <c r="S247" s="85">
        <f t="shared" si="45"/>
        <v>3566.68</v>
      </c>
      <c r="T247" s="86">
        <f t="shared" si="46"/>
        <v>7321.08</v>
      </c>
      <c r="U247" s="6">
        <v>0.6</v>
      </c>
      <c r="V247" s="85">
        <f t="shared" si="47"/>
        <v>2252.64</v>
      </c>
      <c r="W247" s="86">
        <f t="shared" si="48"/>
        <v>6007.04</v>
      </c>
    </row>
    <row r="248" spans="1:23" s="25" customFormat="1" ht="16.5" x14ac:dyDescent="0.25">
      <c r="A248" s="64" t="s">
        <v>7131</v>
      </c>
      <c r="B248" s="65" t="s">
        <v>7136</v>
      </c>
      <c r="C248" s="2" t="s">
        <v>5259</v>
      </c>
      <c r="D248" s="1" t="s">
        <v>5258</v>
      </c>
      <c r="E248" s="3">
        <v>4</v>
      </c>
      <c r="F248" s="3">
        <v>1</v>
      </c>
      <c r="G248" s="7">
        <v>1852</v>
      </c>
      <c r="H248" s="4">
        <f>+G248*E248</f>
        <v>7408</v>
      </c>
      <c r="I248" s="5">
        <v>0.05</v>
      </c>
      <c r="J248" s="4">
        <f t="shared" si="41"/>
        <v>92.600000000000009</v>
      </c>
      <c r="K248" s="4">
        <f t="shared" si="42"/>
        <v>1759.4</v>
      </c>
      <c r="L248" s="6">
        <v>0.85</v>
      </c>
      <c r="M248" s="4">
        <f t="shared" si="43"/>
        <v>1495.49</v>
      </c>
      <c r="N248" s="4">
        <f t="shared" si="44"/>
        <v>3254.8900000000003</v>
      </c>
      <c r="O248" s="6">
        <v>0.75</v>
      </c>
      <c r="P248" s="85">
        <f t="shared" si="49"/>
        <v>1319.5500000000002</v>
      </c>
      <c r="Q248" s="86">
        <f t="shared" si="50"/>
        <v>3078.9500000000003</v>
      </c>
      <c r="R248" s="6">
        <v>0.95</v>
      </c>
      <c r="S248" s="85">
        <f t="shared" si="45"/>
        <v>1671.43</v>
      </c>
      <c r="T248" s="86">
        <f t="shared" si="46"/>
        <v>3430.83</v>
      </c>
      <c r="U248" s="6">
        <v>0.6</v>
      </c>
      <c r="V248" s="85">
        <f t="shared" si="47"/>
        <v>1055.6400000000001</v>
      </c>
      <c r="W248" s="86">
        <f t="shared" si="48"/>
        <v>2815.04</v>
      </c>
    </row>
    <row r="249" spans="1:23" s="25" customFormat="1" ht="16.5" x14ac:dyDescent="0.25">
      <c r="A249" s="64" t="s">
        <v>7131</v>
      </c>
      <c r="B249" s="65" t="s">
        <v>7136</v>
      </c>
      <c r="C249" s="2" t="s">
        <v>4146</v>
      </c>
      <c r="D249" s="1" t="s">
        <v>4145</v>
      </c>
      <c r="E249" s="3">
        <v>1</v>
      </c>
      <c r="F249" s="3">
        <v>1</v>
      </c>
      <c r="G249" s="7">
        <v>1872</v>
      </c>
      <c r="H249" s="4">
        <f>+G249*E249</f>
        <v>1872</v>
      </c>
      <c r="I249" s="5">
        <v>0.05</v>
      </c>
      <c r="J249" s="4">
        <f t="shared" si="41"/>
        <v>93.600000000000009</v>
      </c>
      <c r="K249" s="4">
        <f t="shared" si="42"/>
        <v>1778.4</v>
      </c>
      <c r="L249" s="6">
        <v>0.85</v>
      </c>
      <c r="M249" s="4">
        <f t="shared" si="43"/>
        <v>1511.64</v>
      </c>
      <c r="N249" s="4">
        <f t="shared" si="44"/>
        <v>3290.04</v>
      </c>
      <c r="O249" s="6">
        <v>0.75</v>
      </c>
      <c r="P249" s="85">
        <f t="shared" si="49"/>
        <v>1333.8000000000002</v>
      </c>
      <c r="Q249" s="86">
        <f t="shared" si="50"/>
        <v>3112.2000000000003</v>
      </c>
      <c r="R249" s="6">
        <v>0.95</v>
      </c>
      <c r="S249" s="85">
        <f t="shared" si="45"/>
        <v>1689.48</v>
      </c>
      <c r="T249" s="86">
        <f t="shared" si="46"/>
        <v>3467.88</v>
      </c>
      <c r="U249" s="6">
        <v>0.6</v>
      </c>
      <c r="V249" s="85">
        <f t="shared" si="47"/>
        <v>1067.04</v>
      </c>
      <c r="W249" s="86">
        <f t="shared" si="48"/>
        <v>2845.44</v>
      </c>
    </row>
    <row r="250" spans="1:23" s="25" customFormat="1" ht="16.5" x14ac:dyDescent="0.25">
      <c r="A250" s="64" t="s">
        <v>7131</v>
      </c>
      <c r="B250" s="65" t="s">
        <v>7136</v>
      </c>
      <c r="C250" s="2" t="s">
        <v>8255</v>
      </c>
      <c r="D250" s="10" t="s">
        <v>4138</v>
      </c>
      <c r="E250" s="3">
        <v>1</v>
      </c>
      <c r="F250" s="3">
        <v>1</v>
      </c>
      <c r="G250" s="4">
        <v>3626</v>
      </c>
      <c r="H250" s="4">
        <f>+G250*E250</f>
        <v>3626</v>
      </c>
      <c r="I250" s="5">
        <v>0.05</v>
      </c>
      <c r="J250" s="4">
        <f t="shared" si="41"/>
        <v>181.3</v>
      </c>
      <c r="K250" s="4">
        <f t="shared" si="42"/>
        <v>3444.7</v>
      </c>
      <c r="L250" s="6">
        <v>0.85</v>
      </c>
      <c r="M250" s="4">
        <f t="shared" si="43"/>
        <v>2927.9949999999999</v>
      </c>
      <c r="N250" s="4">
        <f t="shared" si="44"/>
        <v>6372.6949999999997</v>
      </c>
      <c r="O250" s="6">
        <v>0.75</v>
      </c>
      <c r="P250" s="85">
        <f t="shared" si="49"/>
        <v>2583.5249999999996</v>
      </c>
      <c r="Q250" s="86">
        <f t="shared" si="50"/>
        <v>6028.2249999999995</v>
      </c>
      <c r="R250" s="6">
        <v>0.95</v>
      </c>
      <c r="S250" s="85">
        <f t="shared" si="45"/>
        <v>3272.4649999999997</v>
      </c>
      <c r="T250" s="86">
        <f t="shared" si="46"/>
        <v>6717.1649999999991</v>
      </c>
      <c r="U250" s="6">
        <v>0.6</v>
      </c>
      <c r="V250" s="85">
        <f t="shared" si="47"/>
        <v>2066.8199999999997</v>
      </c>
      <c r="W250" s="86">
        <f t="shared" si="48"/>
        <v>5511.5199999999995</v>
      </c>
    </row>
    <row r="251" spans="1:23" s="25" customFormat="1" ht="16.5" x14ac:dyDescent="0.25">
      <c r="A251" s="64" t="s">
        <v>7131</v>
      </c>
      <c r="B251" s="65" t="s">
        <v>7136</v>
      </c>
      <c r="C251" s="2" t="s">
        <v>1383</v>
      </c>
      <c r="D251" s="1" t="s">
        <v>1382</v>
      </c>
      <c r="E251" s="3">
        <v>1</v>
      </c>
      <c r="F251" s="3">
        <v>1</v>
      </c>
      <c r="G251" s="4">
        <v>8984</v>
      </c>
      <c r="H251" s="4">
        <f>+G251*E251</f>
        <v>8984</v>
      </c>
      <c r="I251" s="5">
        <v>0.05</v>
      </c>
      <c r="J251" s="4">
        <f t="shared" si="41"/>
        <v>449.20000000000005</v>
      </c>
      <c r="K251" s="4">
        <f t="shared" si="42"/>
        <v>8534.7999999999993</v>
      </c>
      <c r="L251" s="6">
        <v>0.85</v>
      </c>
      <c r="M251" s="4">
        <f t="shared" si="43"/>
        <v>7254.579999999999</v>
      </c>
      <c r="N251" s="4">
        <f t="shared" si="44"/>
        <v>15789.379999999997</v>
      </c>
      <c r="O251" s="6">
        <v>0.75</v>
      </c>
      <c r="P251" s="85">
        <f t="shared" si="49"/>
        <v>6401.0999999999995</v>
      </c>
      <c r="Q251" s="86">
        <f t="shared" si="50"/>
        <v>14935.899999999998</v>
      </c>
      <c r="R251" s="6">
        <v>0.95</v>
      </c>
      <c r="S251" s="85">
        <f t="shared" si="45"/>
        <v>8108.0599999999986</v>
      </c>
      <c r="T251" s="86">
        <f t="shared" si="46"/>
        <v>16642.859999999997</v>
      </c>
      <c r="U251" s="6">
        <v>0.6</v>
      </c>
      <c r="V251" s="85">
        <f t="shared" si="47"/>
        <v>5120.8799999999992</v>
      </c>
      <c r="W251" s="86">
        <f t="shared" si="48"/>
        <v>13655.679999999998</v>
      </c>
    </row>
    <row r="252" spans="1:23" s="25" customFormat="1" ht="16.5" x14ac:dyDescent="0.25">
      <c r="A252" s="64" t="s">
        <v>7131</v>
      </c>
      <c r="B252" s="65" t="s">
        <v>7136</v>
      </c>
      <c r="C252" s="2" t="s">
        <v>483</v>
      </c>
      <c r="D252" s="1" t="s">
        <v>482</v>
      </c>
      <c r="E252" s="3">
        <v>1</v>
      </c>
      <c r="F252" s="3">
        <v>1</v>
      </c>
      <c r="G252" s="7">
        <v>2769</v>
      </c>
      <c r="H252" s="4">
        <f>+G252*E252</f>
        <v>2769</v>
      </c>
      <c r="I252" s="5">
        <v>0.03</v>
      </c>
      <c r="J252" s="4">
        <f t="shared" si="41"/>
        <v>83.07</v>
      </c>
      <c r="K252" s="4">
        <f t="shared" si="42"/>
        <v>2685.93</v>
      </c>
      <c r="L252" s="6">
        <v>0.85</v>
      </c>
      <c r="M252" s="4">
        <f t="shared" si="43"/>
        <v>2283.0404999999996</v>
      </c>
      <c r="N252" s="4">
        <f t="shared" si="44"/>
        <v>4968.9704999999994</v>
      </c>
      <c r="O252" s="6">
        <v>0.75</v>
      </c>
      <c r="P252" s="85">
        <f t="shared" si="49"/>
        <v>2014.4474999999998</v>
      </c>
      <c r="Q252" s="86">
        <f t="shared" si="50"/>
        <v>4700.3774999999996</v>
      </c>
      <c r="R252" s="6">
        <v>0.95</v>
      </c>
      <c r="S252" s="85">
        <f t="shared" si="45"/>
        <v>2551.6334999999999</v>
      </c>
      <c r="T252" s="86">
        <f t="shared" si="46"/>
        <v>5237.5635000000002</v>
      </c>
      <c r="U252" s="6">
        <v>0.6</v>
      </c>
      <c r="V252" s="85">
        <f t="shared" si="47"/>
        <v>1611.5579999999998</v>
      </c>
      <c r="W252" s="86">
        <f t="shared" si="48"/>
        <v>4297.4879999999994</v>
      </c>
    </row>
    <row r="253" spans="1:23" s="25" customFormat="1" ht="16.5" x14ac:dyDescent="0.25">
      <c r="A253" s="64" t="s">
        <v>7131</v>
      </c>
      <c r="B253" s="65" t="s">
        <v>7136</v>
      </c>
      <c r="C253" s="2" t="s">
        <v>8260</v>
      </c>
      <c r="D253" s="1" t="s">
        <v>4848</v>
      </c>
      <c r="E253" s="3">
        <v>1</v>
      </c>
      <c r="F253" s="3">
        <v>1</v>
      </c>
      <c r="G253" s="7">
        <v>33931</v>
      </c>
      <c r="H253" s="4">
        <f>+G253*E253</f>
        <v>33931</v>
      </c>
      <c r="I253" s="5">
        <v>0.05</v>
      </c>
      <c r="J253" s="4">
        <f t="shared" si="41"/>
        <v>1696.5500000000002</v>
      </c>
      <c r="K253" s="4">
        <f t="shared" si="42"/>
        <v>32234.45</v>
      </c>
      <c r="L253" s="6">
        <v>0.85</v>
      </c>
      <c r="M253" s="4">
        <f t="shared" si="43"/>
        <v>27399.282500000001</v>
      </c>
      <c r="N253" s="4">
        <f t="shared" si="44"/>
        <v>59633.732499999998</v>
      </c>
      <c r="O253" s="6">
        <v>0.75</v>
      </c>
      <c r="P253" s="85">
        <f t="shared" si="49"/>
        <v>24175.837500000001</v>
      </c>
      <c r="Q253" s="86">
        <f t="shared" si="50"/>
        <v>56410.287500000006</v>
      </c>
      <c r="R253" s="6">
        <v>0.95</v>
      </c>
      <c r="S253" s="85">
        <f t="shared" si="45"/>
        <v>30622.727500000001</v>
      </c>
      <c r="T253" s="86">
        <f t="shared" si="46"/>
        <v>62857.177500000005</v>
      </c>
      <c r="U253" s="6">
        <v>0.6</v>
      </c>
      <c r="V253" s="85">
        <f t="shared" si="47"/>
        <v>19340.669999999998</v>
      </c>
      <c r="W253" s="86">
        <f t="shared" si="48"/>
        <v>51575.119999999995</v>
      </c>
    </row>
    <row r="254" spans="1:23" s="25" customFormat="1" ht="16.5" x14ac:dyDescent="0.25">
      <c r="A254" s="64" t="s">
        <v>7131</v>
      </c>
      <c r="B254" s="65" t="s">
        <v>7136</v>
      </c>
      <c r="C254" s="2" t="s">
        <v>3404</v>
      </c>
      <c r="D254" s="1" t="s">
        <v>3403</v>
      </c>
      <c r="E254" s="3">
        <v>2</v>
      </c>
      <c r="F254" s="3">
        <v>1</v>
      </c>
      <c r="G254" s="7">
        <v>2681</v>
      </c>
      <c r="H254" s="4">
        <f>+G254*E254</f>
        <v>5362</v>
      </c>
      <c r="I254" s="5">
        <v>0.05</v>
      </c>
      <c r="J254" s="4">
        <f t="shared" si="41"/>
        <v>134.05000000000001</v>
      </c>
      <c r="K254" s="4">
        <f t="shared" si="42"/>
        <v>2546.9499999999998</v>
      </c>
      <c r="L254" s="6">
        <v>0.85</v>
      </c>
      <c r="M254" s="4">
        <f t="shared" si="43"/>
        <v>2164.9074999999998</v>
      </c>
      <c r="N254" s="4">
        <f t="shared" si="44"/>
        <v>4711.8575000000001</v>
      </c>
      <c r="O254" s="6">
        <v>0.75</v>
      </c>
      <c r="P254" s="85">
        <f t="shared" si="49"/>
        <v>1910.2124999999999</v>
      </c>
      <c r="Q254" s="86">
        <f t="shared" si="50"/>
        <v>4457.1624999999995</v>
      </c>
      <c r="R254" s="6">
        <v>0.95</v>
      </c>
      <c r="S254" s="85">
        <f t="shared" si="45"/>
        <v>2419.6024999999995</v>
      </c>
      <c r="T254" s="86">
        <f t="shared" si="46"/>
        <v>4966.5524999999998</v>
      </c>
      <c r="U254" s="6">
        <v>0.6</v>
      </c>
      <c r="V254" s="85">
        <f t="shared" si="47"/>
        <v>1528.1699999999998</v>
      </c>
      <c r="W254" s="86">
        <f t="shared" si="48"/>
        <v>4075.12</v>
      </c>
    </row>
    <row r="255" spans="1:23" s="25" customFormat="1" ht="16.5" x14ac:dyDescent="0.25">
      <c r="A255" s="64" t="s">
        <v>7131</v>
      </c>
      <c r="B255" s="65" t="s">
        <v>7136</v>
      </c>
      <c r="C255" s="2" t="s">
        <v>1519</v>
      </c>
      <c r="D255" s="1" t="s">
        <v>1518</v>
      </c>
      <c r="E255" s="3">
        <v>1</v>
      </c>
      <c r="F255" s="3">
        <v>1</v>
      </c>
      <c r="G255" s="7">
        <v>11053</v>
      </c>
      <c r="H255" s="4">
        <f>+G255*E255</f>
        <v>11053</v>
      </c>
      <c r="I255" s="5">
        <v>0.05</v>
      </c>
      <c r="J255" s="4">
        <f t="shared" si="41"/>
        <v>552.65</v>
      </c>
      <c r="K255" s="4">
        <f t="shared" si="42"/>
        <v>10500.35</v>
      </c>
      <c r="L255" s="6">
        <v>0.85</v>
      </c>
      <c r="M255" s="4">
        <f t="shared" si="43"/>
        <v>8925.2975000000006</v>
      </c>
      <c r="N255" s="4">
        <f t="shared" si="44"/>
        <v>19425.647499999999</v>
      </c>
      <c r="O255" s="6">
        <v>0.75</v>
      </c>
      <c r="P255" s="85">
        <f t="shared" si="49"/>
        <v>7875.2625000000007</v>
      </c>
      <c r="Q255" s="86">
        <f t="shared" si="50"/>
        <v>18375.612500000003</v>
      </c>
      <c r="R255" s="6">
        <v>0.95</v>
      </c>
      <c r="S255" s="85">
        <f t="shared" si="45"/>
        <v>9975.3325000000004</v>
      </c>
      <c r="T255" s="86">
        <f t="shared" si="46"/>
        <v>20475.682500000003</v>
      </c>
      <c r="U255" s="6">
        <v>0.6</v>
      </c>
      <c r="V255" s="85">
        <f t="shared" si="47"/>
        <v>6300.21</v>
      </c>
      <c r="W255" s="86">
        <f t="shared" si="48"/>
        <v>16800.560000000001</v>
      </c>
    </row>
    <row r="256" spans="1:23" s="25" customFormat="1" ht="16.5" x14ac:dyDescent="0.25">
      <c r="A256" s="64" t="s">
        <v>7131</v>
      </c>
      <c r="B256" s="65" t="s">
        <v>7136</v>
      </c>
      <c r="C256" s="2" t="s">
        <v>3604</v>
      </c>
      <c r="D256" s="1" t="s">
        <v>3603</v>
      </c>
      <c r="E256" s="3">
        <v>2</v>
      </c>
      <c r="F256" s="3">
        <v>1</v>
      </c>
      <c r="G256" s="7">
        <v>3177</v>
      </c>
      <c r="H256" s="4">
        <f>+G256*E256</f>
        <v>6354</v>
      </c>
      <c r="I256" s="5">
        <v>0.05</v>
      </c>
      <c r="J256" s="4">
        <f t="shared" si="41"/>
        <v>158.85000000000002</v>
      </c>
      <c r="K256" s="4">
        <f t="shared" si="42"/>
        <v>3018.15</v>
      </c>
      <c r="L256" s="6">
        <v>0.85</v>
      </c>
      <c r="M256" s="4">
        <f t="shared" si="43"/>
        <v>2565.4275000000002</v>
      </c>
      <c r="N256" s="4">
        <f t="shared" si="44"/>
        <v>5583.5775000000003</v>
      </c>
      <c r="O256" s="6">
        <v>0.75</v>
      </c>
      <c r="P256" s="85">
        <f t="shared" si="49"/>
        <v>2263.6125000000002</v>
      </c>
      <c r="Q256" s="86">
        <f t="shared" si="50"/>
        <v>5281.7625000000007</v>
      </c>
      <c r="R256" s="6">
        <v>0.95</v>
      </c>
      <c r="S256" s="85">
        <f t="shared" si="45"/>
        <v>2867.2424999999998</v>
      </c>
      <c r="T256" s="86">
        <f t="shared" si="46"/>
        <v>5885.3924999999999</v>
      </c>
      <c r="U256" s="6">
        <v>0.6</v>
      </c>
      <c r="V256" s="85">
        <f t="shared" si="47"/>
        <v>1810.89</v>
      </c>
      <c r="W256" s="86">
        <f t="shared" si="48"/>
        <v>4829.04</v>
      </c>
    </row>
    <row r="257" spans="1:23" s="25" customFormat="1" ht="16.5" x14ac:dyDescent="0.25">
      <c r="A257" s="64" t="s">
        <v>7131</v>
      </c>
      <c r="B257" s="65" t="s">
        <v>7136</v>
      </c>
      <c r="C257" s="40" t="s">
        <v>3762</v>
      </c>
      <c r="D257" s="55" t="s">
        <v>3761</v>
      </c>
      <c r="E257" s="41">
        <v>3</v>
      </c>
      <c r="F257" s="3">
        <v>1</v>
      </c>
      <c r="G257" s="12">
        <v>249.18</v>
      </c>
      <c r="H257" s="4">
        <f>+G257*E257</f>
        <v>747.54</v>
      </c>
      <c r="I257" s="42">
        <v>0.05</v>
      </c>
      <c r="J257" s="4">
        <f t="shared" si="41"/>
        <v>12.459000000000001</v>
      </c>
      <c r="K257" s="4">
        <f t="shared" si="42"/>
        <v>236.721</v>
      </c>
      <c r="L257" s="13">
        <v>0.85</v>
      </c>
      <c r="M257" s="4">
        <f t="shared" si="43"/>
        <v>201.21285</v>
      </c>
      <c r="N257" s="4">
        <f t="shared" si="44"/>
        <v>437.93385000000001</v>
      </c>
      <c r="O257" s="6">
        <v>0.75</v>
      </c>
      <c r="P257" s="85">
        <f t="shared" si="49"/>
        <v>177.54075</v>
      </c>
      <c r="Q257" s="86">
        <f t="shared" si="50"/>
        <v>414.26175000000001</v>
      </c>
      <c r="R257" s="6">
        <v>0.95</v>
      </c>
      <c r="S257" s="85">
        <f t="shared" si="45"/>
        <v>224.88495</v>
      </c>
      <c r="T257" s="86">
        <f t="shared" si="46"/>
        <v>461.60595000000001</v>
      </c>
      <c r="U257" s="6">
        <v>0.6</v>
      </c>
      <c r="V257" s="85">
        <f t="shared" si="47"/>
        <v>142.0326</v>
      </c>
      <c r="W257" s="86">
        <f t="shared" si="48"/>
        <v>378.75360000000001</v>
      </c>
    </row>
    <row r="258" spans="1:23" s="27" customFormat="1" ht="16.5" x14ac:dyDescent="0.25">
      <c r="A258" s="64" t="s">
        <v>7131</v>
      </c>
      <c r="B258" s="65" t="s">
        <v>7136</v>
      </c>
      <c r="C258" s="2" t="s">
        <v>5232</v>
      </c>
      <c r="D258" s="10" t="s">
        <v>5231</v>
      </c>
      <c r="E258" s="3">
        <v>1</v>
      </c>
      <c r="F258" s="3">
        <v>1</v>
      </c>
      <c r="G258" s="4">
        <v>15049.65</v>
      </c>
      <c r="H258" s="4">
        <f>+G258*E258</f>
        <v>15049.65</v>
      </c>
      <c r="I258" s="5">
        <v>0.1</v>
      </c>
      <c r="J258" s="4">
        <f t="shared" si="41"/>
        <v>1504.9650000000001</v>
      </c>
      <c r="K258" s="4">
        <f t="shared" si="42"/>
        <v>13544.684999999999</v>
      </c>
      <c r="L258" s="6">
        <v>0.85</v>
      </c>
      <c r="M258" s="4">
        <f t="shared" si="43"/>
        <v>11512.982249999999</v>
      </c>
      <c r="N258" s="4">
        <f t="shared" si="44"/>
        <v>25057.667249999999</v>
      </c>
      <c r="O258" s="6">
        <v>0.75</v>
      </c>
      <c r="P258" s="85">
        <f t="shared" si="49"/>
        <v>10158.51375</v>
      </c>
      <c r="Q258" s="86">
        <f t="shared" si="50"/>
        <v>23703.19875</v>
      </c>
      <c r="R258" s="6">
        <v>0.95</v>
      </c>
      <c r="S258" s="85">
        <f t="shared" si="45"/>
        <v>12867.450749999998</v>
      </c>
      <c r="T258" s="86">
        <f t="shared" si="46"/>
        <v>26412.135749999998</v>
      </c>
      <c r="U258" s="6">
        <v>0.6</v>
      </c>
      <c r="V258" s="85">
        <f t="shared" si="47"/>
        <v>8126.8109999999997</v>
      </c>
      <c r="W258" s="86">
        <f t="shared" si="48"/>
        <v>21671.495999999999</v>
      </c>
    </row>
    <row r="259" spans="1:23" s="27" customFormat="1" ht="16.5" x14ac:dyDescent="0.25">
      <c r="A259" s="64" t="s">
        <v>7131</v>
      </c>
      <c r="B259" s="65" t="s">
        <v>7136</v>
      </c>
      <c r="C259" s="2" t="s">
        <v>3319</v>
      </c>
      <c r="D259" s="1" t="s">
        <v>3318</v>
      </c>
      <c r="E259" s="3">
        <v>1</v>
      </c>
      <c r="F259" s="3">
        <v>1</v>
      </c>
      <c r="G259" s="7">
        <v>2846</v>
      </c>
      <c r="H259" s="4">
        <f>+G259*E259</f>
        <v>2846</v>
      </c>
      <c r="I259" s="5">
        <v>0.05</v>
      </c>
      <c r="J259" s="4">
        <f t="shared" ref="J259:J321" si="51">+G259*I259</f>
        <v>142.30000000000001</v>
      </c>
      <c r="K259" s="4">
        <f t="shared" ref="K259:K321" si="52">+G259-J259</f>
        <v>2703.7</v>
      </c>
      <c r="L259" s="6">
        <v>0.85</v>
      </c>
      <c r="M259" s="4">
        <f t="shared" si="43"/>
        <v>2298.145</v>
      </c>
      <c r="N259" s="4">
        <f t="shared" si="44"/>
        <v>5001.8449999999993</v>
      </c>
      <c r="O259" s="6">
        <v>0.75</v>
      </c>
      <c r="P259" s="85">
        <f t="shared" si="49"/>
        <v>2027.7749999999999</v>
      </c>
      <c r="Q259" s="86">
        <f t="shared" si="50"/>
        <v>4731.4749999999995</v>
      </c>
      <c r="R259" s="6">
        <v>0.95</v>
      </c>
      <c r="S259" s="85">
        <f t="shared" si="45"/>
        <v>2568.5149999999999</v>
      </c>
      <c r="T259" s="86">
        <f t="shared" si="46"/>
        <v>5272.2150000000001</v>
      </c>
      <c r="U259" s="6">
        <v>0.6</v>
      </c>
      <c r="V259" s="85">
        <f t="shared" si="47"/>
        <v>1622.2199999999998</v>
      </c>
      <c r="W259" s="86">
        <f t="shared" si="48"/>
        <v>4325.92</v>
      </c>
    </row>
    <row r="260" spans="1:23" s="27" customFormat="1" ht="16.5" x14ac:dyDescent="0.25">
      <c r="A260" s="64" t="s">
        <v>7131</v>
      </c>
      <c r="B260" s="65" t="s">
        <v>7136</v>
      </c>
      <c r="C260" s="2" t="s">
        <v>8251</v>
      </c>
      <c r="D260" s="1" t="s">
        <v>2090</v>
      </c>
      <c r="E260" s="3">
        <v>1</v>
      </c>
      <c r="F260" s="3">
        <v>1</v>
      </c>
      <c r="G260" s="4">
        <v>2155</v>
      </c>
      <c r="H260" s="4">
        <f>+G260*E260</f>
        <v>2155</v>
      </c>
      <c r="I260" s="5">
        <v>0.05</v>
      </c>
      <c r="J260" s="4">
        <f t="shared" si="51"/>
        <v>107.75</v>
      </c>
      <c r="K260" s="4">
        <f t="shared" si="52"/>
        <v>2047.25</v>
      </c>
      <c r="L260" s="6">
        <v>0.85</v>
      </c>
      <c r="M260" s="4">
        <f t="shared" si="43"/>
        <v>1740.1624999999999</v>
      </c>
      <c r="N260" s="4">
        <f t="shared" si="44"/>
        <v>3787.4124999999999</v>
      </c>
      <c r="O260" s="6">
        <v>0.75</v>
      </c>
      <c r="P260" s="85">
        <f t="shared" si="49"/>
        <v>1535.4375</v>
      </c>
      <c r="Q260" s="86">
        <f t="shared" si="50"/>
        <v>3582.6875</v>
      </c>
      <c r="R260" s="6">
        <v>0.95</v>
      </c>
      <c r="S260" s="85">
        <f t="shared" si="45"/>
        <v>1944.8874999999998</v>
      </c>
      <c r="T260" s="86">
        <f t="shared" si="46"/>
        <v>3992.1374999999998</v>
      </c>
      <c r="U260" s="6">
        <v>0.6</v>
      </c>
      <c r="V260" s="85">
        <f t="shared" si="47"/>
        <v>1228.3499999999999</v>
      </c>
      <c r="W260" s="86">
        <f t="shared" si="48"/>
        <v>3275.6</v>
      </c>
    </row>
    <row r="261" spans="1:23" s="27" customFormat="1" ht="16.5" x14ac:dyDescent="0.25">
      <c r="A261" s="64" t="s">
        <v>7131</v>
      </c>
      <c r="B261" s="65" t="s">
        <v>7136</v>
      </c>
      <c r="C261" s="2" t="s">
        <v>8252</v>
      </c>
      <c r="D261" s="10" t="s">
        <v>457</v>
      </c>
      <c r="E261" s="3">
        <v>3</v>
      </c>
      <c r="F261" s="3">
        <v>1</v>
      </c>
      <c r="G261" s="7">
        <v>1981</v>
      </c>
      <c r="H261" s="4">
        <f>+G261*E261</f>
        <v>5943</v>
      </c>
      <c r="I261" s="5">
        <v>0.05</v>
      </c>
      <c r="J261" s="4">
        <f t="shared" si="51"/>
        <v>99.050000000000011</v>
      </c>
      <c r="K261" s="4">
        <f t="shared" si="52"/>
        <v>1881.95</v>
      </c>
      <c r="L261" s="6">
        <v>0.85</v>
      </c>
      <c r="M261" s="4">
        <f t="shared" si="43"/>
        <v>1599.6575</v>
      </c>
      <c r="N261" s="4">
        <f t="shared" si="44"/>
        <v>3481.6075000000001</v>
      </c>
      <c r="O261" s="6">
        <v>0.75</v>
      </c>
      <c r="P261" s="85">
        <f t="shared" si="49"/>
        <v>1411.4625000000001</v>
      </c>
      <c r="Q261" s="86">
        <f t="shared" si="50"/>
        <v>3293.4125000000004</v>
      </c>
      <c r="R261" s="6">
        <v>0.95</v>
      </c>
      <c r="S261" s="85">
        <f t="shared" si="45"/>
        <v>1787.8525</v>
      </c>
      <c r="T261" s="86">
        <f t="shared" si="46"/>
        <v>3669.8024999999998</v>
      </c>
      <c r="U261" s="6">
        <v>0.6</v>
      </c>
      <c r="V261" s="85">
        <f t="shared" si="47"/>
        <v>1129.17</v>
      </c>
      <c r="W261" s="86">
        <f t="shared" si="48"/>
        <v>3011.12</v>
      </c>
    </row>
    <row r="262" spans="1:23" s="25" customFormat="1" ht="16.5" x14ac:dyDescent="0.25">
      <c r="A262" s="64" t="s">
        <v>7131</v>
      </c>
      <c r="B262" s="65" t="s">
        <v>7136</v>
      </c>
      <c r="C262" s="2" t="s">
        <v>8253</v>
      </c>
      <c r="D262" s="1" t="s">
        <v>3795</v>
      </c>
      <c r="E262" s="3">
        <v>1</v>
      </c>
      <c r="F262" s="3">
        <v>1</v>
      </c>
      <c r="G262" s="7">
        <v>3987.6</v>
      </c>
      <c r="H262" s="4">
        <f>+G262*E262</f>
        <v>3987.6</v>
      </c>
      <c r="I262" s="5">
        <v>0.1</v>
      </c>
      <c r="J262" s="4">
        <f t="shared" si="51"/>
        <v>398.76</v>
      </c>
      <c r="K262" s="4">
        <f t="shared" si="52"/>
        <v>3588.84</v>
      </c>
      <c r="L262" s="6">
        <v>0.85</v>
      </c>
      <c r="M262" s="4">
        <f t="shared" si="43"/>
        <v>3050.5140000000001</v>
      </c>
      <c r="N262" s="4">
        <f t="shared" si="44"/>
        <v>6639.3540000000003</v>
      </c>
      <c r="O262" s="6">
        <v>0.75</v>
      </c>
      <c r="P262" s="85">
        <f t="shared" si="49"/>
        <v>2691.63</v>
      </c>
      <c r="Q262" s="86">
        <f t="shared" si="50"/>
        <v>6280.47</v>
      </c>
      <c r="R262" s="6">
        <v>0.95</v>
      </c>
      <c r="S262" s="85">
        <f t="shared" si="45"/>
        <v>3409.3980000000001</v>
      </c>
      <c r="T262" s="86">
        <f t="shared" si="46"/>
        <v>6998.2380000000003</v>
      </c>
      <c r="U262" s="6">
        <v>0.6</v>
      </c>
      <c r="V262" s="85">
        <f t="shared" si="47"/>
        <v>2153.3040000000001</v>
      </c>
      <c r="W262" s="86">
        <f t="shared" si="48"/>
        <v>5742.1440000000002</v>
      </c>
    </row>
    <row r="263" spans="1:23" s="25" customFormat="1" ht="16.5" x14ac:dyDescent="0.25">
      <c r="A263" s="64" t="s">
        <v>7131</v>
      </c>
      <c r="B263" s="65" t="s">
        <v>7136</v>
      </c>
      <c r="C263" s="2" t="s">
        <v>8254</v>
      </c>
      <c r="D263" s="1" t="s">
        <v>470</v>
      </c>
      <c r="E263" s="3">
        <v>2</v>
      </c>
      <c r="F263" s="3">
        <v>1</v>
      </c>
      <c r="G263" s="7">
        <v>5751</v>
      </c>
      <c r="H263" s="4">
        <f>+G263*E263</f>
        <v>11502</v>
      </c>
      <c r="I263" s="5">
        <v>0.05</v>
      </c>
      <c r="J263" s="4">
        <f t="shared" si="51"/>
        <v>287.55</v>
      </c>
      <c r="K263" s="4">
        <f t="shared" si="52"/>
        <v>5463.45</v>
      </c>
      <c r="L263" s="6">
        <v>0.85</v>
      </c>
      <c r="M263" s="4">
        <f t="shared" si="43"/>
        <v>4643.9324999999999</v>
      </c>
      <c r="N263" s="4">
        <f t="shared" si="44"/>
        <v>10107.3825</v>
      </c>
      <c r="O263" s="6">
        <v>0.75</v>
      </c>
      <c r="P263" s="85">
        <f t="shared" si="49"/>
        <v>4097.5874999999996</v>
      </c>
      <c r="Q263" s="86">
        <f t="shared" si="50"/>
        <v>9561.0374999999985</v>
      </c>
      <c r="R263" s="6">
        <v>0.95</v>
      </c>
      <c r="S263" s="85">
        <f t="shared" si="45"/>
        <v>5190.2774999999992</v>
      </c>
      <c r="T263" s="86">
        <f t="shared" si="46"/>
        <v>10653.727499999999</v>
      </c>
      <c r="U263" s="6">
        <v>0.6</v>
      </c>
      <c r="V263" s="85">
        <f t="shared" si="47"/>
        <v>3278.0699999999997</v>
      </c>
      <c r="W263" s="86">
        <f t="shared" si="48"/>
        <v>8741.52</v>
      </c>
    </row>
    <row r="264" spans="1:23" s="25" customFormat="1" ht="16.5" x14ac:dyDescent="0.25">
      <c r="A264" s="64" t="s">
        <v>7131</v>
      </c>
      <c r="B264" s="65" t="s">
        <v>7136</v>
      </c>
      <c r="C264" s="2" t="s">
        <v>3292</v>
      </c>
      <c r="D264" s="1" t="s">
        <v>3291</v>
      </c>
      <c r="E264" s="3">
        <v>2</v>
      </c>
      <c r="F264" s="3">
        <v>1</v>
      </c>
      <c r="G264" s="7">
        <v>5182</v>
      </c>
      <c r="H264" s="4">
        <f>+G264*E264</f>
        <v>10364</v>
      </c>
      <c r="I264" s="5">
        <v>0.05</v>
      </c>
      <c r="J264" s="4">
        <f t="shared" si="51"/>
        <v>259.10000000000002</v>
      </c>
      <c r="K264" s="4">
        <f t="shared" si="52"/>
        <v>4922.8999999999996</v>
      </c>
      <c r="L264" s="6">
        <v>0.85</v>
      </c>
      <c r="M264" s="4">
        <f t="shared" si="43"/>
        <v>4184.4649999999992</v>
      </c>
      <c r="N264" s="4">
        <f t="shared" si="44"/>
        <v>9107.364999999998</v>
      </c>
      <c r="O264" s="6">
        <v>0.75</v>
      </c>
      <c r="P264" s="85">
        <f t="shared" si="49"/>
        <v>3692.1749999999997</v>
      </c>
      <c r="Q264" s="86">
        <f t="shared" si="50"/>
        <v>8615.0749999999989</v>
      </c>
      <c r="R264" s="6">
        <v>0.95</v>
      </c>
      <c r="S264" s="85">
        <f t="shared" si="45"/>
        <v>4676.7549999999992</v>
      </c>
      <c r="T264" s="86">
        <f t="shared" si="46"/>
        <v>9599.6549999999988</v>
      </c>
      <c r="U264" s="6">
        <v>0.6</v>
      </c>
      <c r="V264" s="85">
        <f t="shared" si="47"/>
        <v>2953.74</v>
      </c>
      <c r="W264" s="86">
        <f t="shared" si="48"/>
        <v>7876.6399999999994</v>
      </c>
    </row>
    <row r="265" spans="1:23" ht="16.5" x14ac:dyDescent="0.25">
      <c r="A265" s="64" t="s">
        <v>7131</v>
      </c>
      <c r="B265" s="65" t="s">
        <v>7136</v>
      </c>
      <c r="C265" s="2" t="s">
        <v>3413</v>
      </c>
      <c r="D265" s="1" t="s">
        <v>3412</v>
      </c>
      <c r="E265" s="3">
        <v>2</v>
      </c>
      <c r="F265" s="3">
        <v>1</v>
      </c>
      <c r="G265" s="7">
        <v>2102</v>
      </c>
      <c r="H265" s="4">
        <f>+G265*E265</f>
        <v>4204</v>
      </c>
      <c r="I265" s="5">
        <v>0.05</v>
      </c>
      <c r="J265" s="4">
        <f t="shared" si="51"/>
        <v>105.10000000000001</v>
      </c>
      <c r="K265" s="4">
        <f t="shared" si="52"/>
        <v>1996.9</v>
      </c>
      <c r="L265" s="6">
        <v>0.85</v>
      </c>
      <c r="M265" s="4">
        <f t="shared" si="43"/>
        <v>1697.365</v>
      </c>
      <c r="N265" s="4">
        <f t="shared" si="44"/>
        <v>3694.2650000000003</v>
      </c>
      <c r="O265" s="6">
        <v>0.75</v>
      </c>
      <c r="P265" s="85">
        <f t="shared" si="49"/>
        <v>1497.6750000000002</v>
      </c>
      <c r="Q265" s="86">
        <f t="shared" si="50"/>
        <v>3494.5750000000003</v>
      </c>
      <c r="R265" s="6">
        <v>0.95</v>
      </c>
      <c r="S265" s="85">
        <f t="shared" si="45"/>
        <v>1897.0550000000001</v>
      </c>
      <c r="T265" s="86">
        <f t="shared" si="46"/>
        <v>3893.9549999999999</v>
      </c>
      <c r="U265" s="6">
        <v>0.6</v>
      </c>
      <c r="V265" s="85">
        <f t="shared" si="47"/>
        <v>1198.1400000000001</v>
      </c>
      <c r="W265" s="86">
        <f t="shared" si="48"/>
        <v>3195.04</v>
      </c>
    </row>
    <row r="266" spans="1:23" ht="16.5" x14ac:dyDescent="0.25">
      <c r="A266" s="64" t="s">
        <v>7131</v>
      </c>
      <c r="B266" s="65" t="s">
        <v>7136</v>
      </c>
      <c r="C266" s="2" t="s">
        <v>3837</v>
      </c>
      <c r="D266" s="10" t="s">
        <v>3836</v>
      </c>
      <c r="E266" s="3">
        <v>19</v>
      </c>
      <c r="F266" s="3">
        <v>1</v>
      </c>
      <c r="G266" s="4">
        <v>711.48</v>
      </c>
      <c r="H266" s="4">
        <f>+G266*E266</f>
        <v>13518.12</v>
      </c>
      <c r="I266" s="5">
        <v>0.05</v>
      </c>
      <c r="J266" s="4">
        <f t="shared" si="51"/>
        <v>35.574000000000005</v>
      </c>
      <c r="K266" s="4">
        <f t="shared" si="52"/>
        <v>675.90600000000006</v>
      </c>
      <c r="L266" s="6">
        <v>0.85</v>
      </c>
      <c r="M266" s="4">
        <f t="shared" si="43"/>
        <v>574.52010000000007</v>
      </c>
      <c r="N266" s="4">
        <f t="shared" si="44"/>
        <v>1250.4261000000001</v>
      </c>
      <c r="O266" s="6">
        <v>0.75</v>
      </c>
      <c r="P266" s="85">
        <f t="shared" si="49"/>
        <v>506.92950000000008</v>
      </c>
      <c r="Q266" s="86">
        <f t="shared" si="50"/>
        <v>1182.8355000000001</v>
      </c>
      <c r="R266" s="6">
        <v>0.95</v>
      </c>
      <c r="S266" s="85">
        <f t="shared" si="45"/>
        <v>642.11070000000007</v>
      </c>
      <c r="T266" s="86">
        <f t="shared" si="46"/>
        <v>1318.0167000000001</v>
      </c>
      <c r="U266" s="6">
        <v>0.6</v>
      </c>
      <c r="V266" s="85">
        <f t="shared" si="47"/>
        <v>405.54360000000003</v>
      </c>
      <c r="W266" s="86">
        <f t="shared" si="48"/>
        <v>1081.4496000000001</v>
      </c>
    </row>
    <row r="267" spans="1:23" s="25" customFormat="1" ht="16.5" x14ac:dyDescent="0.25">
      <c r="A267" s="64" t="s">
        <v>7131</v>
      </c>
      <c r="B267" s="65" t="s">
        <v>7136</v>
      </c>
      <c r="C267" s="3">
        <v>102930</v>
      </c>
      <c r="D267" s="1" t="s">
        <v>484</v>
      </c>
      <c r="E267" s="3">
        <v>3</v>
      </c>
      <c r="F267" s="3">
        <v>1</v>
      </c>
      <c r="G267" s="7">
        <v>1811</v>
      </c>
      <c r="H267" s="4">
        <f>+G267*E267</f>
        <v>5433</v>
      </c>
      <c r="I267" s="5">
        <v>0.05</v>
      </c>
      <c r="J267" s="4">
        <f t="shared" si="51"/>
        <v>90.550000000000011</v>
      </c>
      <c r="K267" s="4">
        <f t="shared" si="52"/>
        <v>1720.45</v>
      </c>
      <c r="L267" s="6">
        <v>0.85</v>
      </c>
      <c r="M267" s="4">
        <f t="shared" si="43"/>
        <v>1462.3824999999999</v>
      </c>
      <c r="N267" s="4">
        <f t="shared" si="44"/>
        <v>3182.8325</v>
      </c>
      <c r="O267" s="6">
        <v>0.75</v>
      </c>
      <c r="P267" s="85">
        <f t="shared" si="49"/>
        <v>1290.3375000000001</v>
      </c>
      <c r="Q267" s="86">
        <f t="shared" si="50"/>
        <v>3010.7875000000004</v>
      </c>
      <c r="R267" s="6">
        <v>0.95</v>
      </c>
      <c r="S267" s="85">
        <f t="shared" si="45"/>
        <v>1634.4275</v>
      </c>
      <c r="T267" s="86">
        <f t="shared" si="46"/>
        <v>3354.8775000000001</v>
      </c>
      <c r="U267" s="6">
        <v>0.6</v>
      </c>
      <c r="V267" s="85">
        <f t="shared" si="47"/>
        <v>1032.27</v>
      </c>
      <c r="W267" s="86">
        <f t="shared" si="48"/>
        <v>2752.7200000000003</v>
      </c>
    </row>
    <row r="268" spans="1:23" ht="16.5" x14ac:dyDescent="0.25">
      <c r="A268" s="64" t="s">
        <v>7131</v>
      </c>
      <c r="B268" s="65" t="s">
        <v>7136</v>
      </c>
      <c r="C268" s="2" t="s">
        <v>7157</v>
      </c>
      <c r="D268" s="10" t="s">
        <v>4894</v>
      </c>
      <c r="E268" s="3">
        <v>1</v>
      </c>
      <c r="F268" s="3">
        <v>1</v>
      </c>
      <c r="G268" s="4">
        <v>433.27</v>
      </c>
      <c r="H268" s="4">
        <f>+G268*E268</f>
        <v>433.27</v>
      </c>
      <c r="I268" s="5">
        <v>0.5</v>
      </c>
      <c r="J268" s="4">
        <f t="shared" si="51"/>
        <v>216.63499999999999</v>
      </c>
      <c r="K268" s="4">
        <f t="shared" si="52"/>
        <v>216.63499999999999</v>
      </c>
      <c r="L268" s="6">
        <v>0.85</v>
      </c>
      <c r="M268" s="4">
        <f t="shared" si="43"/>
        <v>184.13974999999999</v>
      </c>
      <c r="N268" s="4">
        <f t="shared" si="44"/>
        <v>400.77474999999998</v>
      </c>
      <c r="O268" s="6">
        <v>0.75</v>
      </c>
      <c r="P268" s="85">
        <f t="shared" si="49"/>
        <v>162.47624999999999</v>
      </c>
      <c r="Q268" s="86">
        <f t="shared" si="50"/>
        <v>379.11124999999998</v>
      </c>
      <c r="R268" s="6">
        <v>0.95</v>
      </c>
      <c r="S268" s="85">
        <f t="shared" si="45"/>
        <v>205.80324999999999</v>
      </c>
      <c r="T268" s="86">
        <f t="shared" si="46"/>
        <v>422.43824999999998</v>
      </c>
      <c r="U268" s="6">
        <v>0.6</v>
      </c>
      <c r="V268" s="85">
        <f t="shared" si="47"/>
        <v>129.98099999999999</v>
      </c>
      <c r="W268" s="86">
        <f t="shared" si="48"/>
        <v>346.61599999999999</v>
      </c>
    </row>
    <row r="269" spans="1:23" ht="16.5" x14ac:dyDescent="0.25">
      <c r="A269" s="64" t="s">
        <v>7131</v>
      </c>
      <c r="B269" s="65" t="s">
        <v>7136</v>
      </c>
      <c r="C269" s="2" t="s">
        <v>7158</v>
      </c>
      <c r="D269" s="10" t="s">
        <v>2103</v>
      </c>
      <c r="E269" s="3">
        <v>1</v>
      </c>
      <c r="F269" s="3">
        <v>1</v>
      </c>
      <c r="G269" s="4">
        <v>4485</v>
      </c>
      <c r="H269" s="4">
        <f>+G269*E269</f>
        <v>4485</v>
      </c>
      <c r="I269" s="5">
        <v>0</v>
      </c>
      <c r="J269" s="4">
        <f t="shared" si="51"/>
        <v>0</v>
      </c>
      <c r="K269" s="4">
        <f t="shared" si="52"/>
        <v>4485</v>
      </c>
      <c r="L269" s="6">
        <v>0.85</v>
      </c>
      <c r="M269" s="4">
        <f t="shared" si="43"/>
        <v>3812.25</v>
      </c>
      <c r="N269" s="4">
        <f t="shared" si="44"/>
        <v>8297.25</v>
      </c>
      <c r="O269" s="6">
        <v>0.75</v>
      </c>
      <c r="P269" s="85">
        <f t="shared" si="49"/>
        <v>3363.75</v>
      </c>
      <c r="Q269" s="86">
        <f t="shared" si="50"/>
        <v>7848.75</v>
      </c>
      <c r="R269" s="6">
        <v>0.95</v>
      </c>
      <c r="S269" s="85">
        <f t="shared" si="45"/>
        <v>4260.75</v>
      </c>
      <c r="T269" s="86">
        <f t="shared" si="46"/>
        <v>8745.75</v>
      </c>
      <c r="U269" s="6">
        <v>0.6</v>
      </c>
      <c r="V269" s="85">
        <f t="shared" si="47"/>
        <v>2691</v>
      </c>
      <c r="W269" s="86">
        <f t="shared" si="48"/>
        <v>7176</v>
      </c>
    </row>
    <row r="270" spans="1:23" ht="16.5" x14ac:dyDescent="0.25">
      <c r="A270" s="64" t="s">
        <v>7131</v>
      </c>
      <c r="B270" s="65" t="s">
        <v>7136</v>
      </c>
      <c r="C270" s="2" t="s">
        <v>7159</v>
      </c>
      <c r="D270" s="1" t="s">
        <v>2769</v>
      </c>
      <c r="E270" s="3">
        <v>4</v>
      </c>
      <c r="F270" s="3">
        <v>1</v>
      </c>
      <c r="G270" s="4">
        <v>165</v>
      </c>
      <c r="H270" s="4">
        <f>+G270*E270</f>
        <v>660</v>
      </c>
      <c r="I270" s="5">
        <v>0.05</v>
      </c>
      <c r="J270" s="4">
        <f t="shared" si="51"/>
        <v>8.25</v>
      </c>
      <c r="K270" s="4">
        <f t="shared" si="52"/>
        <v>156.75</v>
      </c>
      <c r="L270" s="6">
        <v>0.95</v>
      </c>
      <c r="M270" s="4">
        <f t="shared" si="43"/>
        <v>148.91249999999999</v>
      </c>
      <c r="N270" s="4">
        <f t="shared" si="44"/>
        <v>305.66250000000002</v>
      </c>
      <c r="O270" s="6">
        <v>0.85</v>
      </c>
      <c r="P270" s="85">
        <f t="shared" si="49"/>
        <v>133.23749999999998</v>
      </c>
      <c r="Q270" s="86">
        <f t="shared" si="50"/>
        <v>289.98749999999995</v>
      </c>
      <c r="R270" s="6">
        <v>1.05</v>
      </c>
      <c r="S270" s="85">
        <f t="shared" si="45"/>
        <v>164.58750000000001</v>
      </c>
      <c r="T270" s="86">
        <f t="shared" si="46"/>
        <v>321.33749999999998</v>
      </c>
      <c r="U270" s="6">
        <v>0.75</v>
      </c>
      <c r="V270" s="85">
        <f t="shared" si="47"/>
        <v>117.5625</v>
      </c>
      <c r="W270" s="86">
        <f t="shared" si="48"/>
        <v>274.3125</v>
      </c>
    </row>
    <row r="271" spans="1:23" s="33" customFormat="1" ht="16.5" x14ac:dyDescent="0.25">
      <c r="A271" s="64" t="s">
        <v>7131</v>
      </c>
      <c r="B271" s="65" t="s">
        <v>7136</v>
      </c>
      <c r="C271" s="2" t="s">
        <v>7160</v>
      </c>
      <c r="D271" s="1" t="s">
        <v>4905</v>
      </c>
      <c r="E271" s="3">
        <v>1</v>
      </c>
      <c r="F271" s="3">
        <v>1</v>
      </c>
      <c r="G271" s="7">
        <v>582</v>
      </c>
      <c r="H271" s="4">
        <f>+G271*E271</f>
        <v>582</v>
      </c>
      <c r="I271" s="5">
        <v>0.05</v>
      </c>
      <c r="J271" s="4">
        <f t="shared" si="51"/>
        <v>29.1</v>
      </c>
      <c r="K271" s="4">
        <f t="shared" si="52"/>
        <v>552.9</v>
      </c>
      <c r="L271" s="6">
        <v>0.85</v>
      </c>
      <c r="M271" s="4">
        <f t="shared" si="43"/>
        <v>469.96499999999997</v>
      </c>
      <c r="N271" s="4">
        <f t="shared" si="44"/>
        <v>1022.865</v>
      </c>
      <c r="O271" s="6">
        <v>0.75</v>
      </c>
      <c r="P271" s="85">
        <f t="shared" si="49"/>
        <v>414.67499999999995</v>
      </c>
      <c r="Q271" s="86">
        <f t="shared" si="50"/>
        <v>967.57499999999993</v>
      </c>
      <c r="R271" s="6">
        <v>0.95</v>
      </c>
      <c r="S271" s="85">
        <f t="shared" si="45"/>
        <v>525.255</v>
      </c>
      <c r="T271" s="86">
        <f t="shared" si="46"/>
        <v>1078.155</v>
      </c>
      <c r="U271" s="6">
        <v>0.6</v>
      </c>
      <c r="V271" s="85">
        <f t="shared" si="47"/>
        <v>331.73999999999995</v>
      </c>
      <c r="W271" s="86">
        <f t="shared" si="48"/>
        <v>884.63999999999987</v>
      </c>
    </row>
    <row r="272" spans="1:23" s="33" customFormat="1" ht="16.5" x14ac:dyDescent="0.25">
      <c r="A272" s="64" t="s">
        <v>7131</v>
      </c>
      <c r="B272" s="65" t="s">
        <v>7136</v>
      </c>
      <c r="C272" s="2" t="s">
        <v>7266</v>
      </c>
      <c r="D272" s="10" t="s">
        <v>4308</v>
      </c>
      <c r="E272" s="3">
        <v>3</v>
      </c>
      <c r="F272" s="3">
        <v>1</v>
      </c>
      <c r="G272" s="4">
        <v>1860.93</v>
      </c>
      <c r="H272" s="4">
        <f>+G272*E272</f>
        <v>5582.79</v>
      </c>
      <c r="I272" s="5">
        <v>0</v>
      </c>
      <c r="J272" s="4">
        <f t="shared" si="51"/>
        <v>0</v>
      </c>
      <c r="K272" s="4">
        <f t="shared" si="52"/>
        <v>1860.93</v>
      </c>
      <c r="L272" s="6">
        <v>0.85</v>
      </c>
      <c r="M272" s="4">
        <f t="shared" si="43"/>
        <v>1581.7905000000001</v>
      </c>
      <c r="N272" s="4">
        <f t="shared" si="44"/>
        <v>3442.7205000000004</v>
      </c>
      <c r="O272" s="6">
        <v>0.75</v>
      </c>
      <c r="P272" s="85">
        <f t="shared" si="49"/>
        <v>1395.6975</v>
      </c>
      <c r="Q272" s="86">
        <f t="shared" si="50"/>
        <v>3256.6275000000001</v>
      </c>
      <c r="R272" s="6">
        <v>0.95</v>
      </c>
      <c r="S272" s="85">
        <f t="shared" si="45"/>
        <v>1767.8834999999999</v>
      </c>
      <c r="T272" s="86">
        <f t="shared" si="46"/>
        <v>3628.8135000000002</v>
      </c>
      <c r="U272" s="6">
        <v>0.6</v>
      </c>
      <c r="V272" s="85">
        <f t="shared" si="47"/>
        <v>1116.558</v>
      </c>
      <c r="W272" s="86">
        <f t="shared" si="48"/>
        <v>2977.4880000000003</v>
      </c>
    </row>
    <row r="273" spans="1:23" ht="16.5" x14ac:dyDescent="0.25">
      <c r="A273" s="64" t="s">
        <v>7131</v>
      </c>
      <c r="B273" s="65" t="s">
        <v>7136</v>
      </c>
      <c r="C273" s="2" t="s">
        <v>7428</v>
      </c>
      <c r="D273" s="8" t="s">
        <v>2471</v>
      </c>
      <c r="E273" s="3">
        <v>2</v>
      </c>
      <c r="F273" s="3">
        <v>1</v>
      </c>
      <c r="G273" s="4">
        <v>943</v>
      </c>
      <c r="H273" s="4">
        <f>+G273*E273</f>
        <v>1886</v>
      </c>
      <c r="I273" s="5">
        <v>0.2</v>
      </c>
      <c r="J273" s="4">
        <f t="shared" si="51"/>
        <v>188.60000000000002</v>
      </c>
      <c r="K273" s="4">
        <f t="shared" si="52"/>
        <v>754.4</v>
      </c>
      <c r="L273" s="6">
        <v>1.4</v>
      </c>
      <c r="M273" s="4">
        <f t="shared" si="43"/>
        <v>1056.1599999999999</v>
      </c>
      <c r="N273" s="4">
        <f t="shared" si="44"/>
        <v>1810.56</v>
      </c>
      <c r="O273" s="6">
        <v>1.3</v>
      </c>
      <c r="P273" s="85">
        <f t="shared" si="49"/>
        <v>980.72</v>
      </c>
      <c r="Q273" s="86">
        <f t="shared" si="50"/>
        <v>1735.12</v>
      </c>
      <c r="R273" s="6">
        <v>1.5</v>
      </c>
      <c r="S273" s="85">
        <f t="shared" si="45"/>
        <v>1131.5999999999999</v>
      </c>
      <c r="T273" s="86">
        <f t="shared" si="46"/>
        <v>1886</v>
      </c>
      <c r="U273" s="6">
        <v>1</v>
      </c>
      <c r="V273" s="85">
        <f t="shared" si="47"/>
        <v>754.4</v>
      </c>
      <c r="W273" s="86">
        <f t="shared" si="48"/>
        <v>1508.8</v>
      </c>
    </row>
    <row r="274" spans="1:23" s="25" customFormat="1" ht="16.5" x14ac:dyDescent="0.25">
      <c r="A274" s="64" t="s">
        <v>7131</v>
      </c>
      <c r="B274" s="65" t="s">
        <v>7136</v>
      </c>
      <c r="C274" s="40" t="s">
        <v>2292</v>
      </c>
      <c r="D274" s="55" t="s">
        <v>2291</v>
      </c>
      <c r="E274" s="41">
        <v>25</v>
      </c>
      <c r="F274" s="3">
        <v>1</v>
      </c>
      <c r="G274" s="11">
        <v>185</v>
      </c>
      <c r="H274" s="4">
        <f>+G274*E274</f>
        <v>4625</v>
      </c>
      <c r="I274" s="42">
        <v>0.05</v>
      </c>
      <c r="J274" s="4">
        <f t="shared" si="51"/>
        <v>9.25</v>
      </c>
      <c r="K274" s="4">
        <f t="shared" si="52"/>
        <v>175.75</v>
      </c>
      <c r="L274" s="13">
        <v>0.85</v>
      </c>
      <c r="M274" s="4">
        <f t="shared" si="43"/>
        <v>149.38749999999999</v>
      </c>
      <c r="N274" s="4">
        <f t="shared" si="44"/>
        <v>325.13749999999999</v>
      </c>
      <c r="O274" s="6">
        <v>0.75</v>
      </c>
      <c r="P274" s="85">
        <f t="shared" si="49"/>
        <v>131.8125</v>
      </c>
      <c r="Q274" s="86">
        <f t="shared" si="50"/>
        <v>307.5625</v>
      </c>
      <c r="R274" s="6">
        <v>0.95</v>
      </c>
      <c r="S274" s="85">
        <f t="shared" si="45"/>
        <v>166.96250000000001</v>
      </c>
      <c r="T274" s="86">
        <f t="shared" si="46"/>
        <v>342.71249999999998</v>
      </c>
      <c r="U274" s="6">
        <v>0.6</v>
      </c>
      <c r="V274" s="85">
        <f t="shared" si="47"/>
        <v>105.45</v>
      </c>
      <c r="W274" s="86">
        <f t="shared" si="48"/>
        <v>281.2</v>
      </c>
    </row>
    <row r="275" spans="1:23" s="27" customFormat="1" ht="16.5" x14ac:dyDescent="0.25">
      <c r="A275" s="64" t="s">
        <v>7131</v>
      </c>
      <c r="B275" s="65" t="s">
        <v>7136</v>
      </c>
      <c r="C275" s="40" t="s">
        <v>7149</v>
      </c>
      <c r="D275" s="1" t="s">
        <v>2091</v>
      </c>
      <c r="E275" s="3">
        <v>1</v>
      </c>
      <c r="F275" s="3">
        <v>1</v>
      </c>
      <c r="G275" s="4">
        <v>4073.68</v>
      </c>
      <c r="H275" s="4">
        <f>+G275*E275</f>
        <v>4073.68</v>
      </c>
      <c r="I275" s="5">
        <v>0.05</v>
      </c>
      <c r="J275" s="4">
        <f t="shared" si="51"/>
        <v>203.684</v>
      </c>
      <c r="K275" s="4">
        <f t="shared" si="52"/>
        <v>3869.9959999999996</v>
      </c>
      <c r="L275" s="6">
        <v>0.85</v>
      </c>
      <c r="M275" s="4">
        <f t="shared" ref="M275:M337" si="53">+K275*L275</f>
        <v>3289.4965999999995</v>
      </c>
      <c r="N275" s="4">
        <f t="shared" ref="N275:N337" si="54">+K275+M275</f>
        <v>7159.4925999999996</v>
      </c>
      <c r="O275" s="6">
        <v>0.75</v>
      </c>
      <c r="P275" s="85">
        <f t="shared" si="49"/>
        <v>2902.4969999999998</v>
      </c>
      <c r="Q275" s="86">
        <f t="shared" si="50"/>
        <v>6772.4929999999995</v>
      </c>
      <c r="R275" s="6">
        <v>0.95</v>
      </c>
      <c r="S275" s="85">
        <f t="shared" si="45"/>
        <v>3676.4961999999996</v>
      </c>
      <c r="T275" s="86">
        <f t="shared" si="46"/>
        <v>7546.4921999999988</v>
      </c>
      <c r="U275" s="6">
        <v>0.6</v>
      </c>
      <c r="V275" s="85">
        <f t="shared" si="47"/>
        <v>2321.9975999999997</v>
      </c>
      <c r="W275" s="86">
        <f t="shared" si="48"/>
        <v>6191.9935999999998</v>
      </c>
    </row>
    <row r="276" spans="1:23" s="28" customFormat="1" ht="16.5" x14ac:dyDescent="0.25">
      <c r="A276" s="64" t="s">
        <v>7131</v>
      </c>
      <c r="B276" s="65" t="s">
        <v>7136</v>
      </c>
      <c r="C276" s="2" t="s">
        <v>7150</v>
      </c>
      <c r="D276" s="1" t="s">
        <v>2768</v>
      </c>
      <c r="E276" s="3">
        <v>1</v>
      </c>
      <c r="F276" s="3">
        <v>1</v>
      </c>
      <c r="G276" s="4">
        <f>1849.56/4</f>
        <v>462.39</v>
      </c>
      <c r="H276" s="4">
        <f>+G276*E276</f>
        <v>462.39</v>
      </c>
      <c r="I276" s="5">
        <v>0.04</v>
      </c>
      <c r="J276" s="4">
        <f t="shared" si="51"/>
        <v>18.4956</v>
      </c>
      <c r="K276" s="4">
        <f t="shared" si="52"/>
        <v>443.89439999999996</v>
      </c>
      <c r="L276" s="6">
        <v>0.85</v>
      </c>
      <c r="M276" s="4">
        <f t="shared" si="53"/>
        <v>377.31023999999996</v>
      </c>
      <c r="N276" s="4">
        <f t="shared" si="54"/>
        <v>821.20463999999993</v>
      </c>
      <c r="O276" s="6">
        <v>0.75</v>
      </c>
      <c r="P276" s="85">
        <f t="shared" si="49"/>
        <v>332.92079999999999</v>
      </c>
      <c r="Q276" s="86">
        <f t="shared" si="50"/>
        <v>776.8152</v>
      </c>
      <c r="R276" s="6">
        <v>0.95</v>
      </c>
      <c r="S276" s="85">
        <f t="shared" ref="S276:S333" si="55">+K276*R276</f>
        <v>421.69967999999994</v>
      </c>
      <c r="T276" s="86">
        <f t="shared" ref="T276:T333" si="56">+S276+K276</f>
        <v>865.59407999999985</v>
      </c>
      <c r="U276" s="6">
        <v>0.6</v>
      </c>
      <c r="V276" s="85">
        <f t="shared" ref="V276:V333" si="57">+K276*U276</f>
        <v>266.33663999999999</v>
      </c>
      <c r="W276" s="86">
        <f t="shared" ref="W276:W333" si="58">+V276+K276</f>
        <v>710.23103999999989</v>
      </c>
    </row>
    <row r="277" spans="1:23" s="28" customFormat="1" ht="16.5" x14ac:dyDescent="0.25">
      <c r="A277" s="64" t="s">
        <v>7131</v>
      </c>
      <c r="B277" s="65" t="s">
        <v>7136</v>
      </c>
      <c r="C277" s="2" t="s">
        <v>7151</v>
      </c>
      <c r="D277" s="10" t="s">
        <v>2804</v>
      </c>
      <c r="E277" s="3">
        <v>1</v>
      </c>
      <c r="F277" s="3">
        <v>1</v>
      </c>
      <c r="G277" s="4">
        <v>727.9</v>
      </c>
      <c r="H277" s="4">
        <f>+G277*E277</f>
        <v>727.9</v>
      </c>
      <c r="I277" s="5">
        <v>0.6</v>
      </c>
      <c r="J277" s="4">
        <f t="shared" si="51"/>
        <v>436.73999999999995</v>
      </c>
      <c r="K277" s="4">
        <f t="shared" si="52"/>
        <v>291.16000000000003</v>
      </c>
      <c r="L277" s="6">
        <v>0.85</v>
      </c>
      <c r="M277" s="4">
        <f t="shared" si="53"/>
        <v>247.48600000000002</v>
      </c>
      <c r="N277" s="4">
        <f t="shared" si="54"/>
        <v>538.64600000000007</v>
      </c>
      <c r="O277" s="6">
        <v>0.75</v>
      </c>
      <c r="P277" s="85">
        <f t="shared" ref="P277:P333" si="59">+K277*O277</f>
        <v>218.37</v>
      </c>
      <c r="Q277" s="86">
        <f t="shared" ref="Q277:Q333" si="60">+K277+P277</f>
        <v>509.53000000000003</v>
      </c>
      <c r="R277" s="6">
        <v>0.95</v>
      </c>
      <c r="S277" s="85">
        <f t="shared" si="55"/>
        <v>276.60200000000003</v>
      </c>
      <c r="T277" s="86">
        <f t="shared" si="56"/>
        <v>567.76200000000006</v>
      </c>
      <c r="U277" s="6">
        <v>0.6</v>
      </c>
      <c r="V277" s="85">
        <f t="shared" si="57"/>
        <v>174.696</v>
      </c>
      <c r="W277" s="86">
        <f t="shared" si="58"/>
        <v>465.85599999999999</v>
      </c>
    </row>
    <row r="278" spans="1:23" s="25" customFormat="1" ht="16.5" x14ac:dyDescent="0.25">
      <c r="A278" s="64" t="s">
        <v>7131</v>
      </c>
      <c r="B278" s="65" t="s">
        <v>7136</v>
      </c>
      <c r="C278" s="3">
        <v>102984</v>
      </c>
      <c r="D278" s="1" t="s">
        <v>3430</v>
      </c>
      <c r="E278" s="3">
        <v>2</v>
      </c>
      <c r="F278" s="3">
        <v>1</v>
      </c>
      <c r="G278" s="4">
        <v>2936</v>
      </c>
      <c r="H278" s="4">
        <f>+G278*E278</f>
        <v>5872</v>
      </c>
      <c r="I278" s="5">
        <v>0.05</v>
      </c>
      <c r="J278" s="4">
        <f t="shared" si="51"/>
        <v>146.80000000000001</v>
      </c>
      <c r="K278" s="4">
        <f t="shared" si="52"/>
        <v>2789.2</v>
      </c>
      <c r="L278" s="6">
        <v>0.85</v>
      </c>
      <c r="M278" s="4">
        <f t="shared" si="53"/>
        <v>2370.8199999999997</v>
      </c>
      <c r="N278" s="4">
        <f t="shared" si="54"/>
        <v>5160.0199999999995</v>
      </c>
      <c r="O278" s="6">
        <v>0.75</v>
      </c>
      <c r="P278" s="85">
        <f t="shared" si="59"/>
        <v>2091.8999999999996</v>
      </c>
      <c r="Q278" s="86">
        <f t="shared" si="60"/>
        <v>4881.0999999999995</v>
      </c>
      <c r="R278" s="6">
        <v>0.95</v>
      </c>
      <c r="S278" s="85">
        <f t="shared" si="55"/>
        <v>2649.74</v>
      </c>
      <c r="T278" s="86">
        <f t="shared" si="56"/>
        <v>5438.94</v>
      </c>
      <c r="U278" s="6">
        <v>0.6</v>
      </c>
      <c r="V278" s="85">
        <f t="shared" si="57"/>
        <v>1673.5199999999998</v>
      </c>
      <c r="W278" s="86">
        <f t="shared" si="58"/>
        <v>4462.7199999999993</v>
      </c>
    </row>
    <row r="279" spans="1:23" s="25" customFormat="1" ht="16.5" x14ac:dyDescent="0.25">
      <c r="A279" s="64" t="s">
        <v>7131</v>
      </c>
      <c r="B279" s="65" t="s">
        <v>7136</v>
      </c>
      <c r="C279" s="3">
        <v>102985</v>
      </c>
      <c r="D279" s="10" t="s">
        <v>4439</v>
      </c>
      <c r="E279" s="3">
        <v>1</v>
      </c>
      <c r="F279" s="3">
        <v>1</v>
      </c>
      <c r="G279" s="4">
        <v>8239.75</v>
      </c>
      <c r="H279" s="4">
        <f>+G279*E279</f>
        <v>8239.75</v>
      </c>
      <c r="I279" s="5">
        <v>0</v>
      </c>
      <c r="J279" s="4">
        <f t="shared" si="51"/>
        <v>0</v>
      </c>
      <c r="K279" s="4">
        <f t="shared" si="52"/>
        <v>8239.75</v>
      </c>
      <c r="L279" s="6">
        <v>0.85</v>
      </c>
      <c r="M279" s="4">
        <f t="shared" si="53"/>
        <v>7003.7874999999995</v>
      </c>
      <c r="N279" s="4">
        <f t="shared" si="54"/>
        <v>15243.537499999999</v>
      </c>
      <c r="O279" s="6">
        <v>0.75</v>
      </c>
      <c r="P279" s="85">
        <f t="shared" si="59"/>
        <v>6179.8125</v>
      </c>
      <c r="Q279" s="86">
        <f t="shared" si="60"/>
        <v>14419.5625</v>
      </c>
      <c r="R279" s="6">
        <v>0.95</v>
      </c>
      <c r="S279" s="85">
        <f t="shared" si="55"/>
        <v>7827.7624999999998</v>
      </c>
      <c r="T279" s="86">
        <f t="shared" si="56"/>
        <v>16067.512500000001</v>
      </c>
      <c r="U279" s="6">
        <v>0.6</v>
      </c>
      <c r="V279" s="85">
        <f t="shared" si="57"/>
        <v>4943.8499999999995</v>
      </c>
      <c r="W279" s="86">
        <f t="shared" si="58"/>
        <v>13183.599999999999</v>
      </c>
    </row>
    <row r="280" spans="1:23" ht="16.5" x14ac:dyDescent="0.25">
      <c r="A280" s="64" t="s">
        <v>7131</v>
      </c>
      <c r="B280" s="65" t="s">
        <v>7152</v>
      </c>
      <c r="C280" s="2" t="s">
        <v>49</v>
      </c>
      <c r="D280" s="1" t="s">
        <v>48</v>
      </c>
      <c r="E280" s="3">
        <v>2</v>
      </c>
      <c r="F280" s="3">
        <v>1</v>
      </c>
      <c r="G280" s="7">
        <v>443.88</v>
      </c>
      <c r="H280" s="4">
        <f>+G280*E280</f>
        <v>887.76</v>
      </c>
      <c r="I280" s="5">
        <v>0</v>
      </c>
      <c r="J280" s="4">
        <f t="shared" si="51"/>
        <v>0</v>
      </c>
      <c r="K280" s="4">
        <f t="shared" si="52"/>
        <v>443.88</v>
      </c>
      <c r="L280" s="6">
        <v>0.65</v>
      </c>
      <c r="M280" s="4">
        <f t="shared" si="53"/>
        <v>288.52199999999999</v>
      </c>
      <c r="N280" s="4">
        <f t="shared" si="54"/>
        <v>732.40200000000004</v>
      </c>
      <c r="O280" s="6">
        <v>0.6</v>
      </c>
      <c r="P280" s="85">
        <f t="shared" si="59"/>
        <v>266.32799999999997</v>
      </c>
      <c r="Q280" s="86">
        <f t="shared" si="60"/>
        <v>710.20799999999997</v>
      </c>
      <c r="R280" s="6">
        <v>0.75</v>
      </c>
      <c r="S280" s="85">
        <f t="shared" si="55"/>
        <v>332.90999999999997</v>
      </c>
      <c r="T280" s="86">
        <f t="shared" si="56"/>
        <v>776.79</v>
      </c>
      <c r="U280" s="6">
        <v>0.55000000000000004</v>
      </c>
      <c r="V280" s="85">
        <f t="shared" si="57"/>
        <v>244.13400000000001</v>
      </c>
      <c r="W280" s="86">
        <f t="shared" si="58"/>
        <v>688.01400000000001</v>
      </c>
    </row>
    <row r="281" spans="1:23" ht="16.5" x14ac:dyDescent="0.25">
      <c r="A281" s="64" t="s">
        <v>7131</v>
      </c>
      <c r="B281" s="65" t="s">
        <v>7152</v>
      </c>
      <c r="C281" s="2" t="s">
        <v>51</v>
      </c>
      <c r="D281" s="1" t="s">
        <v>50</v>
      </c>
      <c r="E281" s="3">
        <v>3</v>
      </c>
      <c r="F281" s="3">
        <v>1</v>
      </c>
      <c r="G281" s="7">
        <v>596.16</v>
      </c>
      <c r="H281" s="4">
        <f>+G281*E281</f>
        <v>1788.48</v>
      </c>
      <c r="I281" s="5">
        <v>0</v>
      </c>
      <c r="J281" s="4">
        <f t="shared" si="51"/>
        <v>0</v>
      </c>
      <c r="K281" s="4">
        <f t="shared" si="52"/>
        <v>596.16</v>
      </c>
      <c r="L281" s="6">
        <v>0.65</v>
      </c>
      <c r="M281" s="4">
        <f t="shared" si="53"/>
        <v>387.50400000000002</v>
      </c>
      <c r="N281" s="4">
        <f t="shared" si="54"/>
        <v>983.66399999999999</v>
      </c>
      <c r="O281" s="6">
        <v>0.6</v>
      </c>
      <c r="P281" s="85">
        <f t="shared" si="59"/>
        <v>357.69599999999997</v>
      </c>
      <c r="Q281" s="86">
        <f t="shared" si="60"/>
        <v>953.85599999999999</v>
      </c>
      <c r="R281" s="6">
        <v>0.75</v>
      </c>
      <c r="S281" s="85">
        <f t="shared" si="55"/>
        <v>447.12</v>
      </c>
      <c r="T281" s="86">
        <f t="shared" si="56"/>
        <v>1043.28</v>
      </c>
      <c r="U281" s="6">
        <v>0.55000000000000004</v>
      </c>
      <c r="V281" s="85">
        <f t="shared" si="57"/>
        <v>327.88800000000003</v>
      </c>
      <c r="W281" s="86">
        <f t="shared" si="58"/>
        <v>924.048</v>
      </c>
    </row>
    <row r="282" spans="1:23" ht="16.5" x14ac:dyDescent="0.25">
      <c r="A282" s="64" t="s">
        <v>7131</v>
      </c>
      <c r="B282" s="65" t="s">
        <v>7152</v>
      </c>
      <c r="C282" s="2" t="s">
        <v>211</v>
      </c>
      <c r="D282" s="1" t="s">
        <v>210</v>
      </c>
      <c r="E282" s="3">
        <v>1</v>
      </c>
      <c r="F282" s="3">
        <v>1</v>
      </c>
      <c r="G282" s="7">
        <v>1431</v>
      </c>
      <c r="H282" s="4">
        <f>+G282*E282</f>
        <v>1431</v>
      </c>
      <c r="I282" s="5">
        <v>0</v>
      </c>
      <c r="J282" s="4">
        <f t="shared" si="51"/>
        <v>0</v>
      </c>
      <c r="K282" s="4">
        <f t="shared" si="52"/>
        <v>1431</v>
      </c>
      <c r="L282" s="6">
        <v>0.65</v>
      </c>
      <c r="M282" s="4">
        <f t="shared" si="53"/>
        <v>930.15</v>
      </c>
      <c r="N282" s="4">
        <f t="shared" si="54"/>
        <v>2361.15</v>
      </c>
      <c r="O282" s="6">
        <v>0.6</v>
      </c>
      <c r="P282" s="85">
        <f t="shared" si="59"/>
        <v>858.6</v>
      </c>
      <c r="Q282" s="86">
        <f t="shared" si="60"/>
        <v>2289.6</v>
      </c>
      <c r="R282" s="6">
        <v>0.75</v>
      </c>
      <c r="S282" s="85">
        <f t="shared" si="55"/>
        <v>1073.25</v>
      </c>
      <c r="T282" s="86">
        <f t="shared" si="56"/>
        <v>2504.25</v>
      </c>
      <c r="U282" s="6">
        <v>0.55000000000000004</v>
      </c>
      <c r="V282" s="85">
        <f t="shared" si="57"/>
        <v>787.05000000000007</v>
      </c>
      <c r="W282" s="86">
        <f t="shared" si="58"/>
        <v>2218.0500000000002</v>
      </c>
    </row>
    <row r="283" spans="1:23" ht="16.5" x14ac:dyDescent="0.25">
      <c r="A283" s="64" t="s">
        <v>7131</v>
      </c>
      <c r="B283" s="65" t="s">
        <v>7152</v>
      </c>
      <c r="C283" s="2" t="s">
        <v>416</v>
      </c>
      <c r="D283" s="1" t="s">
        <v>415</v>
      </c>
      <c r="E283" s="3">
        <v>6</v>
      </c>
      <c r="F283" s="3">
        <v>1</v>
      </c>
      <c r="G283" s="4">
        <v>2800</v>
      </c>
      <c r="H283" s="4">
        <f>+G283*E283</f>
        <v>16800</v>
      </c>
      <c r="I283" s="5">
        <v>0</v>
      </c>
      <c r="J283" s="4">
        <f t="shared" si="51"/>
        <v>0</v>
      </c>
      <c r="K283" s="4">
        <f t="shared" si="52"/>
        <v>2800</v>
      </c>
      <c r="L283" s="6">
        <v>0.65</v>
      </c>
      <c r="M283" s="4">
        <f t="shared" si="53"/>
        <v>1820</v>
      </c>
      <c r="N283" s="4">
        <f t="shared" si="54"/>
        <v>4620</v>
      </c>
      <c r="O283" s="6">
        <v>0.6</v>
      </c>
      <c r="P283" s="85">
        <f t="shared" si="59"/>
        <v>1680</v>
      </c>
      <c r="Q283" s="86">
        <f t="shared" si="60"/>
        <v>4480</v>
      </c>
      <c r="R283" s="6">
        <v>0.75</v>
      </c>
      <c r="S283" s="85">
        <f t="shared" si="55"/>
        <v>2100</v>
      </c>
      <c r="T283" s="86">
        <f t="shared" si="56"/>
        <v>4900</v>
      </c>
      <c r="U283" s="6">
        <v>0.55000000000000004</v>
      </c>
      <c r="V283" s="85">
        <f t="shared" si="57"/>
        <v>1540.0000000000002</v>
      </c>
      <c r="W283" s="86">
        <f t="shared" si="58"/>
        <v>4340</v>
      </c>
    </row>
    <row r="284" spans="1:23" ht="16.5" x14ac:dyDescent="0.25">
      <c r="A284" s="64" t="s">
        <v>7131</v>
      </c>
      <c r="B284" s="65" t="s">
        <v>7152</v>
      </c>
      <c r="C284" s="2" t="s">
        <v>418</v>
      </c>
      <c r="D284" s="1" t="s">
        <v>417</v>
      </c>
      <c r="E284" s="3">
        <v>6</v>
      </c>
      <c r="F284" s="3">
        <v>1</v>
      </c>
      <c r="G284" s="4">
        <v>995</v>
      </c>
      <c r="H284" s="4">
        <f>+G284*E284</f>
        <v>5970</v>
      </c>
      <c r="I284" s="5">
        <v>0</v>
      </c>
      <c r="J284" s="4">
        <f t="shared" si="51"/>
        <v>0</v>
      </c>
      <c r="K284" s="4">
        <f t="shared" si="52"/>
        <v>995</v>
      </c>
      <c r="L284" s="6">
        <v>0.65</v>
      </c>
      <c r="M284" s="4">
        <f t="shared" si="53"/>
        <v>646.75</v>
      </c>
      <c r="N284" s="4">
        <f t="shared" si="54"/>
        <v>1641.75</v>
      </c>
      <c r="O284" s="6">
        <v>0.6</v>
      </c>
      <c r="P284" s="85">
        <f t="shared" si="59"/>
        <v>597</v>
      </c>
      <c r="Q284" s="86">
        <f t="shared" si="60"/>
        <v>1592</v>
      </c>
      <c r="R284" s="6">
        <v>0.75</v>
      </c>
      <c r="S284" s="85">
        <f t="shared" si="55"/>
        <v>746.25</v>
      </c>
      <c r="T284" s="86">
        <f t="shared" si="56"/>
        <v>1741.25</v>
      </c>
      <c r="U284" s="6">
        <v>0.55000000000000004</v>
      </c>
      <c r="V284" s="85">
        <f t="shared" si="57"/>
        <v>547.25</v>
      </c>
      <c r="W284" s="86">
        <f t="shared" si="58"/>
        <v>1542.25</v>
      </c>
    </row>
    <row r="285" spans="1:23" ht="16.5" x14ac:dyDescent="0.25">
      <c r="A285" s="64" t="s">
        <v>7131</v>
      </c>
      <c r="B285" s="65" t="s">
        <v>7152</v>
      </c>
      <c r="C285" s="2" t="s">
        <v>488</v>
      </c>
      <c r="D285" s="1" t="s">
        <v>487</v>
      </c>
      <c r="E285" s="3">
        <v>1</v>
      </c>
      <c r="F285" s="3">
        <v>1</v>
      </c>
      <c r="G285" s="7">
        <v>801</v>
      </c>
      <c r="H285" s="4">
        <f>+G285*E285</f>
        <v>801</v>
      </c>
      <c r="I285" s="5">
        <v>0</v>
      </c>
      <c r="J285" s="4">
        <f t="shared" si="51"/>
        <v>0</v>
      </c>
      <c r="K285" s="4">
        <f t="shared" si="52"/>
        <v>801</v>
      </c>
      <c r="L285" s="6">
        <v>0.65</v>
      </c>
      <c r="M285" s="4">
        <f t="shared" si="53"/>
        <v>520.65</v>
      </c>
      <c r="N285" s="4">
        <f t="shared" si="54"/>
        <v>1321.65</v>
      </c>
      <c r="O285" s="6">
        <v>0.6</v>
      </c>
      <c r="P285" s="85">
        <f t="shared" si="59"/>
        <v>480.59999999999997</v>
      </c>
      <c r="Q285" s="86">
        <f t="shared" si="60"/>
        <v>1281.5999999999999</v>
      </c>
      <c r="R285" s="6">
        <v>0.75</v>
      </c>
      <c r="S285" s="85">
        <f t="shared" si="55"/>
        <v>600.75</v>
      </c>
      <c r="T285" s="86">
        <f t="shared" si="56"/>
        <v>1401.75</v>
      </c>
      <c r="U285" s="6">
        <v>0.55000000000000004</v>
      </c>
      <c r="V285" s="85">
        <f t="shared" si="57"/>
        <v>440.55</v>
      </c>
      <c r="W285" s="86">
        <f t="shared" si="58"/>
        <v>1241.55</v>
      </c>
    </row>
    <row r="286" spans="1:23" ht="16.5" x14ac:dyDescent="0.25">
      <c r="A286" s="64" t="s">
        <v>7131</v>
      </c>
      <c r="B286" s="65" t="s">
        <v>7152</v>
      </c>
      <c r="C286" s="2" t="s">
        <v>1002</v>
      </c>
      <c r="D286" s="1" t="s">
        <v>1001</v>
      </c>
      <c r="E286" s="3">
        <v>3</v>
      </c>
      <c r="F286" s="3">
        <v>1</v>
      </c>
      <c r="G286" s="7">
        <v>1437</v>
      </c>
      <c r="H286" s="4">
        <f>+G286*E286</f>
        <v>4311</v>
      </c>
      <c r="I286" s="5">
        <v>0</v>
      </c>
      <c r="J286" s="4">
        <f t="shared" si="51"/>
        <v>0</v>
      </c>
      <c r="K286" s="4">
        <f t="shared" si="52"/>
        <v>1437</v>
      </c>
      <c r="L286" s="6">
        <v>0.65</v>
      </c>
      <c r="M286" s="4">
        <f t="shared" si="53"/>
        <v>934.05000000000007</v>
      </c>
      <c r="N286" s="4">
        <f t="shared" si="54"/>
        <v>2371.0500000000002</v>
      </c>
      <c r="O286" s="6">
        <v>0.6</v>
      </c>
      <c r="P286" s="85">
        <f t="shared" si="59"/>
        <v>862.19999999999993</v>
      </c>
      <c r="Q286" s="86">
        <f t="shared" si="60"/>
        <v>2299.1999999999998</v>
      </c>
      <c r="R286" s="6">
        <v>0.75</v>
      </c>
      <c r="S286" s="85">
        <f t="shared" si="55"/>
        <v>1077.75</v>
      </c>
      <c r="T286" s="86">
        <f t="shared" si="56"/>
        <v>2514.75</v>
      </c>
      <c r="U286" s="6">
        <v>0.55000000000000004</v>
      </c>
      <c r="V286" s="85">
        <f t="shared" si="57"/>
        <v>790.35</v>
      </c>
      <c r="W286" s="86">
        <f t="shared" si="58"/>
        <v>2227.35</v>
      </c>
    </row>
    <row r="287" spans="1:23" ht="16.5" x14ac:dyDescent="0.25">
      <c r="A287" s="64" t="s">
        <v>7131</v>
      </c>
      <c r="B287" s="65" t="s">
        <v>7152</v>
      </c>
      <c r="C287" s="2" t="s">
        <v>1485</v>
      </c>
      <c r="D287" s="8" t="s">
        <v>1484</v>
      </c>
      <c r="E287" s="3">
        <v>4</v>
      </c>
      <c r="F287" s="3">
        <v>1</v>
      </c>
      <c r="G287" s="4">
        <v>2850</v>
      </c>
      <c r="H287" s="4">
        <f>+G287*E287</f>
        <v>11400</v>
      </c>
      <c r="I287" s="5">
        <v>0</v>
      </c>
      <c r="J287" s="4">
        <f t="shared" si="51"/>
        <v>0</v>
      </c>
      <c r="K287" s="4">
        <f t="shared" si="52"/>
        <v>2850</v>
      </c>
      <c r="L287" s="6">
        <v>0.65</v>
      </c>
      <c r="M287" s="4">
        <f t="shared" si="53"/>
        <v>1852.5</v>
      </c>
      <c r="N287" s="4">
        <f t="shared" si="54"/>
        <v>4702.5</v>
      </c>
      <c r="O287" s="6">
        <v>0.6</v>
      </c>
      <c r="P287" s="85">
        <f t="shared" si="59"/>
        <v>1710</v>
      </c>
      <c r="Q287" s="86">
        <f t="shared" si="60"/>
        <v>4560</v>
      </c>
      <c r="R287" s="6">
        <v>0.75</v>
      </c>
      <c r="S287" s="85">
        <f t="shared" si="55"/>
        <v>2137.5</v>
      </c>
      <c r="T287" s="86">
        <f t="shared" si="56"/>
        <v>4987.5</v>
      </c>
      <c r="U287" s="6">
        <v>0.55000000000000004</v>
      </c>
      <c r="V287" s="85">
        <f t="shared" si="57"/>
        <v>1567.5000000000002</v>
      </c>
      <c r="W287" s="86">
        <f t="shared" si="58"/>
        <v>4417.5</v>
      </c>
    </row>
    <row r="288" spans="1:23" ht="16.5" x14ac:dyDescent="0.25">
      <c r="A288" s="64" t="s">
        <v>7131</v>
      </c>
      <c r="B288" s="65" t="s">
        <v>7152</v>
      </c>
      <c r="C288" s="2" t="s">
        <v>5423</v>
      </c>
      <c r="D288" s="1" t="s">
        <v>5422</v>
      </c>
      <c r="E288" s="3">
        <v>4</v>
      </c>
      <c r="F288" s="3">
        <v>1</v>
      </c>
      <c r="G288" s="7">
        <v>1182.43</v>
      </c>
      <c r="H288" s="4">
        <f>+G288*E288</f>
        <v>4729.72</v>
      </c>
      <c r="I288" s="5">
        <v>0</v>
      </c>
      <c r="J288" s="4">
        <f t="shared" si="51"/>
        <v>0</v>
      </c>
      <c r="K288" s="4">
        <f t="shared" si="52"/>
        <v>1182.43</v>
      </c>
      <c r="L288" s="6">
        <v>0.65</v>
      </c>
      <c r="M288" s="4">
        <f t="shared" si="53"/>
        <v>768.57950000000005</v>
      </c>
      <c r="N288" s="4">
        <f t="shared" si="54"/>
        <v>1951.0095000000001</v>
      </c>
      <c r="O288" s="6">
        <v>0.6</v>
      </c>
      <c r="P288" s="85">
        <f t="shared" si="59"/>
        <v>709.45799999999997</v>
      </c>
      <c r="Q288" s="86">
        <f t="shared" si="60"/>
        <v>1891.8879999999999</v>
      </c>
      <c r="R288" s="6">
        <v>0.75</v>
      </c>
      <c r="S288" s="85">
        <f t="shared" si="55"/>
        <v>886.82249999999999</v>
      </c>
      <c r="T288" s="86">
        <f t="shared" si="56"/>
        <v>2069.2525000000001</v>
      </c>
      <c r="U288" s="6">
        <v>0.55000000000000004</v>
      </c>
      <c r="V288" s="85">
        <f t="shared" si="57"/>
        <v>650.33650000000011</v>
      </c>
      <c r="W288" s="86">
        <f t="shared" si="58"/>
        <v>1832.7665000000002</v>
      </c>
    </row>
    <row r="289" spans="1:23" ht="16.5" x14ac:dyDescent="0.25">
      <c r="A289" s="64" t="s">
        <v>7131</v>
      </c>
      <c r="B289" s="65" t="s">
        <v>7152</v>
      </c>
      <c r="C289" s="2" t="s">
        <v>1489</v>
      </c>
      <c r="D289" s="8" t="s">
        <v>1488</v>
      </c>
      <c r="E289" s="3">
        <v>4</v>
      </c>
      <c r="F289" s="3">
        <v>1</v>
      </c>
      <c r="G289" s="4">
        <v>980</v>
      </c>
      <c r="H289" s="4">
        <f>+G289*E289</f>
        <v>3920</v>
      </c>
      <c r="I289" s="5">
        <v>0</v>
      </c>
      <c r="J289" s="4">
        <f t="shared" si="51"/>
        <v>0</v>
      </c>
      <c r="K289" s="4">
        <f t="shared" si="52"/>
        <v>980</v>
      </c>
      <c r="L289" s="6">
        <v>0.65</v>
      </c>
      <c r="M289" s="4">
        <f t="shared" si="53"/>
        <v>637</v>
      </c>
      <c r="N289" s="4">
        <f t="shared" si="54"/>
        <v>1617</v>
      </c>
      <c r="O289" s="6">
        <v>0.6</v>
      </c>
      <c r="P289" s="85">
        <f t="shared" si="59"/>
        <v>588</v>
      </c>
      <c r="Q289" s="86">
        <f t="shared" si="60"/>
        <v>1568</v>
      </c>
      <c r="R289" s="6">
        <v>0.75</v>
      </c>
      <c r="S289" s="85">
        <f t="shared" si="55"/>
        <v>735</v>
      </c>
      <c r="T289" s="86">
        <f t="shared" si="56"/>
        <v>1715</v>
      </c>
      <c r="U289" s="6">
        <v>0.55000000000000004</v>
      </c>
      <c r="V289" s="85">
        <f t="shared" si="57"/>
        <v>539</v>
      </c>
      <c r="W289" s="86">
        <f t="shared" si="58"/>
        <v>1519</v>
      </c>
    </row>
    <row r="290" spans="1:23" ht="16.5" x14ac:dyDescent="0.25">
      <c r="A290" s="64" t="s">
        <v>7131</v>
      </c>
      <c r="B290" s="65" t="s">
        <v>7152</v>
      </c>
      <c r="C290" s="2" t="s">
        <v>7240</v>
      </c>
      <c r="D290" s="10" t="s">
        <v>7239</v>
      </c>
      <c r="E290" s="3">
        <v>5</v>
      </c>
      <c r="F290" s="3">
        <v>1</v>
      </c>
      <c r="G290" s="4">
        <v>3073</v>
      </c>
      <c r="H290" s="4">
        <f>+G290*E290</f>
        <v>15365</v>
      </c>
      <c r="I290" s="5">
        <v>0.1</v>
      </c>
      <c r="J290" s="4">
        <f t="shared" si="51"/>
        <v>307.3</v>
      </c>
      <c r="K290" s="4">
        <f t="shared" si="52"/>
        <v>2765.7</v>
      </c>
      <c r="L290" s="6">
        <v>0.65</v>
      </c>
      <c r="M290" s="4">
        <f t="shared" si="53"/>
        <v>1797.7049999999999</v>
      </c>
      <c r="N290" s="4">
        <f t="shared" si="54"/>
        <v>4563.4049999999997</v>
      </c>
      <c r="O290" s="6">
        <v>0.6</v>
      </c>
      <c r="P290" s="85">
        <f t="shared" si="59"/>
        <v>1659.4199999999998</v>
      </c>
      <c r="Q290" s="86">
        <f t="shared" si="60"/>
        <v>4425.12</v>
      </c>
      <c r="R290" s="6">
        <v>0.75</v>
      </c>
      <c r="S290" s="85">
        <f t="shared" si="55"/>
        <v>2074.2749999999996</v>
      </c>
      <c r="T290" s="86">
        <f t="shared" si="56"/>
        <v>4839.9749999999995</v>
      </c>
      <c r="U290" s="6">
        <v>0.55000000000000004</v>
      </c>
      <c r="V290" s="85">
        <f t="shared" si="57"/>
        <v>1521.135</v>
      </c>
      <c r="W290" s="86">
        <f t="shared" si="58"/>
        <v>4286.835</v>
      </c>
    </row>
    <row r="291" spans="1:23" ht="16.5" x14ac:dyDescent="0.25">
      <c r="A291" s="64" t="s">
        <v>7131</v>
      </c>
      <c r="B291" s="65" t="s">
        <v>7152</v>
      </c>
      <c r="C291" s="2" t="s">
        <v>1549</v>
      </c>
      <c r="D291" s="1" t="s">
        <v>1548</v>
      </c>
      <c r="E291" s="3">
        <v>2</v>
      </c>
      <c r="F291" s="3">
        <v>1</v>
      </c>
      <c r="G291" s="7">
        <v>534.6</v>
      </c>
      <c r="H291" s="4">
        <f>+G291*E291</f>
        <v>1069.2</v>
      </c>
      <c r="I291" s="5">
        <v>0</v>
      </c>
      <c r="J291" s="4">
        <f t="shared" si="51"/>
        <v>0</v>
      </c>
      <c r="K291" s="4">
        <f t="shared" si="52"/>
        <v>534.6</v>
      </c>
      <c r="L291" s="6">
        <v>0.65</v>
      </c>
      <c r="M291" s="4">
        <f t="shared" si="53"/>
        <v>347.49</v>
      </c>
      <c r="N291" s="4">
        <f t="shared" si="54"/>
        <v>882.09</v>
      </c>
      <c r="O291" s="6">
        <v>0.6</v>
      </c>
      <c r="P291" s="85">
        <f t="shared" si="59"/>
        <v>320.76</v>
      </c>
      <c r="Q291" s="86">
        <f t="shared" si="60"/>
        <v>855.36</v>
      </c>
      <c r="R291" s="6">
        <v>0.75</v>
      </c>
      <c r="S291" s="85">
        <f t="shared" si="55"/>
        <v>400.95000000000005</v>
      </c>
      <c r="T291" s="86">
        <f t="shared" si="56"/>
        <v>935.55000000000007</v>
      </c>
      <c r="U291" s="6">
        <v>0.55000000000000004</v>
      </c>
      <c r="V291" s="85">
        <f t="shared" si="57"/>
        <v>294.03000000000003</v>
      </c>
      <c r="W291" s="86">
        <f t="shared" si="58"/>
        <v>828.63000000000011</v>
      </c>
    </row>
    <row r="292" spans="1:23" ht="16.5" x14ac:dyDescent="0.25">
      <c r="A292" s="64" t="s">
        <v>7131</v>
      </c>
      <c r="B292" s="65" t="s">
        <v>7152</v>
      </c>
      <c r="C292" s="2" t="s">
        <v>1551</v>
      </c>
      <c r="D292" s="10" t="s">
        <v>1550</v>
      </c>
      <c r="E292" s="3">
        <v>17</v>
      </c>
      <c r="F292" s="3">
        <v>1</v>
      </c>
      <c r="G292" s="4">
        <v>1149</v>
      </c>
      <c r="H292" s="4">
        <f>+G292*E292</f>
        <v>19533</v>
      </c>
      <c r="I292" s="5">
        <v>0.1</v>
      </c>
      <c r="J292" s="4">
        <f t="shared" si="51"/>
        <v>114.9</v>
      </c>
      <c r="K292" s="4">
        <f t="shared" si="52"/>
        <v>1034.0999999999999</v>
      </c>
      <c r="L292" s="6">
        <v>0.65</v>
      </c>
      <c r="M292" s="4">
        <f t="shared" si="53"/>
        <v>672.16499999999996</v>
      </c>
      <c r="N292" s="4">
        <f t="shared" si="54"/>
        <v>1706.2649999999999</v>
      </c>
      <c r="O292" s="6">
        <v>0.6</v>
      </c>
      <c r="P292" s="85">
        <f t="shared" si="59"/>
        <v>620.45999999999992</v>
      </c>
      <c r="Q292" s="86">
        <f t="shared" si="60"/>
        <v>1654.56</v>
      </c>
      <c r="R292" s="6">
        <v>0.75</v>
      </c>
      <c r="S292" s="85">
        <f t="shared" si="55"/>
        <v>775.57499999999993</v>
      </c>
      <c r="T292" s="86">
        <f t="shared" si="56"/>
        <v>1809.6749999999997</v>
      </c>
      <c r="U292" s="6">
        <v>0.55000000000000004</v>
      </c>
      <c r="V292" s="85">
        <f t="shared" si="57"/>
        <v>568.755</v>
      </c>
      <c r="W292" s="86">
        <f t="shared" si="58"/>
        <v>1602.855</v>
      </c>
    </row>
    <row r="293" spans="1:23" ht="16.5" x14ac:dyDescent="0.25">
      <c r="A293" s="64" t="s">
        <v>7131</v>
      </c>
      <c r="B293" s="65" t="s">
        <v>7152</v>
      </c>
      <c r="C293" s="2" t="s">
        <v>1553</v>
      </c>
      <c r="D293" s="10" t="s">
        <v>1552</v>
      </c>
      <c r="E293" s="3">
        <v>4</v>
      </c>
      <c r="F293" s="3">
        <v>1</v>
      </c>
      <c r="G293" s="4">
        <v>10903</v>
      </c>
      <c r="H293" s="4">
        <f>+G293*E293</f>
        <v>43612</v>
      </c>
      <c r="I293" s="5">
        <v>0.1</v>
      </c>
      <c r="J293" s="4">
        <f t="shared" si="51"/>
        <v>1090.3</v>
      </c>
      <c r="K293" s="4">
        <f t="shared" si="52"/>
        <v>9812.7000000000007</v>
      </c>
      <c r="L293" s="6">
        <v>0.65</v>
      </c>
      <c r="M293" s="4">
        <f t="shared" si="53"/>
        <v>6378.255000000001</v>
      </c>
      <c r="N293" s="4">
        <f t="shared" si="54"/>
        <v>16190.955000000002</v>
      </c>
      <c r="O293" s="6">
        <v>0.6</v>
      </c>
      <c r="P293" s="85">
        <f t="shared" si="59"/>
        <v>5887.62</v>
      </c>
      <c r="Q293" s="86">
        <f t="shared" si="60"/>
        <v>15700.32</v>
      </c>
      <c r="R293" s="6">
        <v>0.75</v>
      </c>
      <c r="S293" s="85">
        <f t="shared" si="55"/>
        <v>7359.5250000000005</v>
      </c>
      <c r="T293" s="86">
        <f t="shared" si="56"/>
        <v>17172.225000000002</v>
      </c>
      <c r="U293" s="6">
        <v>0.55000000000000004</v>
      </c>
      <c r="V293" s="85">
        <f t="shared" si="57"/>
        <v>5396.9850000000006</v>
      </c>
      <c r="W293" s="86">
        <f t="shared" si="58"/>
        <v>15209.685000000001</v>
      </c>
    </row>
    <row r="294" spans="1:23" ht="16.5" x14ac:dyDescent="0.25">
      <c r="A294" s="64" t="s">
        <v>7131</v>
      </c>
      <c r="B294" s="65" t="s">
        <v>7152</v>
      </c>
      <c r="C294" s="2" t="s">
        <v>1906</v>
      </c>
      <c r="D294" s="10" t="s">
        <v>1905</v>
      </c>
      <c r="E294" s="3">
        <v>11</v>
      </c>
      <c r="F294" s="3">
        <v>1</v>
      </c>
      <c r="G294" s="4">
        <v>838</v>
      </c>
      <c r="H294" s="4">
        <f>+G294*E294</f>
        <v>9218</v>
      </c>
      <c r="I294" s="5">
        <v>0.1</v>
      </c>
      <c r="J294" s="4">
        <f t="shared" si="51"/>
        <v>83.800000000000011</v>
      </c>
      <c r="K294" s="4">
        <f t="shared" si="52"/>
        <v>754.2</v>
      </c>
      <c r="L294" s="6">
        <v>0.65</v>
      </c>
      <c r="M294" s="4">
        <f t="shared" si="53"/>
        <v>490.23</v>
      </c>
      <c r="N294" s="4">
        <f t="shared" si="54"/>
        <v>1244.43</v>
      </c>
      <c r="O294" s="6">
        <v>0.6</v>
      </c>
      <c r="P294" s="85">
        <f t="shared" si="59"/>
        <v>452.52000000000004</v>
      </c>
      <c r="Q294" s="86">
        <f t="shared" si="60"/>
        <v>1206.72</v>
      </c>
      <c r="R294" s="6">
        <v>0.75</v>
      </c>
      <c r="S294" s="85">
        <f t="shared" si="55"/>
        <v>565.65000000000009</v>
      </c>
      <c r="T294" s="86">
        <f t="shared" si="56"/>
        <v>1319.8500000000001</v>
      </c>
      <c r="U294" s="6">
        <v>0.55000000000000004</v>
      </c>
      <c r="V294" s="85">
        <f t="shared" si="57"/>
        <v>414.81000000000006</v>
      </c>
      <c r="W294" s="86">
        <f t="shared" si="58"/>
        <v>1169.0100000000002</v>
      </c>
    </row>
    <row r="295" spans="1:23" ht="16.5" x14ac:dyDescent="0.25">
      <c r="A295" s="64" t="s">
        <v>7131</v>
      </c>
      <c r="B295" s="65" t="s">
        <v>7152</v>
      </c>
      <c r="C295" s="2" t="s">
        <v>1910</v>
      </c>
      <c r="D295" s="1" t="s">
        <v>1909</v>
      </c>
      <c r="E295" s="3">
        <v>1</v>
      </c>
      <c r="F295" s="3">
        <v>1</v>
      </c>
      <c r="G295" s="7">
        <v>3049.2</v>
      </c>
      <c r="H295" s="4">
        <f>+G295*E295</f>
        <v>3049.2</v>
      </c>
      <c r="I295" s="5">
        <v>0</v>
      </c>
      <c r="J295" s="4">
        <f t="shared" si="51"/>
        <v>0</v>
      </c>
      <c r="K295" s="4">
        <f t="shared" si="52"/>
        <v>3049.2</v>
      </c>
      <c r="L295" s="6">
        <v>0.65</v>
      </c>
      <c r="M295" s="4">
        <f t="shared" si="53"/>
        <v>1981.98</v>
      </c>
      <c r="N295" s="4">
        <f t="shared" si="54"/>
        <v>5031.18</v>
      </c>
      <c r="O295" s="6">
        <v>0.6</v>
      </c>
      <c r="P295" s="85">
        <f t="shared" si="59"/>
        <v>1829.5199999999998</v>
      </c>
      <c r="Q295" s="86">
        <f t="shared" si="60"/>
        <v>4878.7199999999993</v>
      </c>
      <c r="R295" s="6">
        <v>0.75</v>
      </c>
      <c r="S295" s="85">
        <f t="shared" si="55"/>
        <v>2286.8999999999996</v>
      </c>
      <c r="T295" s="86">
        <f t="shared" si="56"/>
        <v>5336.0999999999995</v>
      </c>
      <c r="U295" s="6">
        <v>0.55000000000000004</v>
      </c>
      <c r="V295" s="85">
        <f t="shared" si="57"/>
        <v>1677.06</v>
      </c>
      <c r="W295" s="86">
        <f t="shared" si="58"/>
        <v>4726.26</v>
      </c>
    </row>
    <row r="296" spans="1:23" ht="16.5" x14ac:dyDescent="0.25">
      <c r="A296" s="64" t="s">
        <v>7131</v>
      </c>
      <c r="B296" s="65" t="s">
        <v>7152</v>
      </c>
      <c r="C296" s="2" t="s">
        <v>2440</v>
      </c>
      <c r="D296" s="1" t="s">
        <v>2439</v>
      </c>
      <c r="E296" s="3">
        <v>4</v>
      </c>
      <c r="F296" s="3">
        <v>1</v>
      </c>
      <c r="G296" s="7">
        <v>6058.8</v>
      </c>
      <c r="H296" s="4">
        <f>+G296*E296</f>
        <v>24235.200000000001</v>
      </c>
      <c r="I296" s="5">
        <v>0</v>
      </c>
      <c r="J296" s="4">
        <f t="shared" si="51"/>
        <v>0</v>
      </c>
      <c r="K296" s="4">
        <f t="shared" si="52"/>
        <v>6058.8</v>
      </c>
      <c r="L296" s="6">
        <v>0.65</v>
      </c>
      <c r="M296" s="4">
        <f t="shared" si="53"/>
        <v>3938.2200000000003</v>
      </c>
      <c r="N296" s="4">
        <f t="shared" si="54"/>
        <v>9997.02</v>
      </c>
      <c r="O296" s="6">
        <v>0.6</v>
      </c>
      <c r="P296" s="85">
        <f t="shared" si="59"/>
        <v>3635.28</v>
      </c>
      <c r="Q296" s="86">
        <f t="shared" si="60"/>
        <v>9694.08</v>
      </c>
      <c r="R296" s="6">
        <v>0.75</v>
      </c>
      <c r="S296" s="85">
        <f t="shared" si="55"/>
        <v>4544.1000000000004</v>
      </c>
      <c r="T296" s="86">
        <f t="shared" si="56"/>
        <v>10602.900000000001</v>
      </c>
      <c r="U296" s="6">
        <v>0.55000000000000004</v>
      </c>
      <c r="V296" s="85">
        <f t="shared" si="57"/>
        <v>3332.34</v>
      </c>
      <c r="W296" s="86">
        <f t="shared" si="58"/>
        <v>9391.14</v>
      </c>
    </row>
    <row r="297" spans="1:23" ht="16.5" x14ac:dyDescent="0.25">
      <c r="A297" s="64" t="s">
        <v>7131</v>
      </c>
      <c r="B297" s="65" t="s">
        <v>7152</v>
      </c>
      <c r="C297" s="2" t="s">
        <v>2442</v>
      </c>
      <c r="D297" s="1" t="s">
        <v>2441</v>
      </c>
      <c r="E297" s="3">
        <v>2</v>
      </c>
      <c r="F297" s="3">
        <v>1</v>
      </c>
      <c r="G297" s="7">
        <v>1730.16</v>
      </c>
      <c r="H297" s="4">
        <f>+G297*E297</f>
        <v>3460.32</v>
      </c>
      <c r="I297" s="5">
        <v>0</v>
      </c>
      <c r="J297" s="4">
        <f t="shared" si="51"/>
        <v>0</v>
      </c>
      <c r="K297" s="4">
        <f t="shared" si="52"/>
        <v>1730.16</v>
      </c>
      <c r="L297" s="6">
        <v>0.65</v>
      </c>
      <c r="M297" s="4">
        <f t="shared" si="53"/>
        <v>1124.604</v>
      </c>
      <c r="N297" s="4">
        <f t="shared" si="54"/>
        <v>2854.7640000000001</v>
      </c>
      <c r="O297" s="6">
        <v>0.6</v>
      </c>
      <c r="P297" s="85">
        <f t="shared" si="59"/>
        <v>1038.096</v>
      </c>
      <c r="Q297" s="86">
        <f t="shared" si="60"/>
        <v>2768.2560000000003</v>
      </c>
      <c r="R297" s="6">
        <v>0.75</v>
      </c>
      <c r="S297" s="85">
        <f t="shared" si="55"/>
        <v>1297.6200000000001</v>
      </c>
      <c r="T297" s="86">
        <f t="shared" si="56"/>
        <v>3027.78</v>
      </c>
      <c r="U297" s="6">
        <v>0.55000000000000004</v>
      </c>
      <c r="V297" s="85">
        <f t="shared" si="57"/>
        <v>951.58800000000008</v>
      </c>
      <c r="W297" s="86">
        <f t="shared" si="58"/>
        <v>2681.748</v>
      </c>
    </row>
    <row r="298" spans="1:23" ht="16.5" x14ac:dyDescent="0.25">
      <c r="A298" s="64" t="s">
        <v>7131</v>
      </c>
      <c r="B298" s="65" t="s">
        <v>7152</v>
      </c>
      <c r="C298" s="2" t="s">
        <v>2841</v>
      </c>
      <c r="D298" s="1" t="s">
        <v>2840</v>
      </c>
      <c r="E298" s="3">
        <v>2</v>
      </c>
      <c r="F298" s="3">
        <v>1</v>
      </c>
      <c r="G298" s="7">
        <v>5895</v>
      </c>
      <c r="H298" s="4">
        <f>+G298*E298</f>
        <v>11790</v>
      </c>
      <c r="I298" s="5">
        <v>0</v>
      </c>
      <c r="J298" s="4">
        <f t="shared" si="51"/>
        <v>0</v>
      </c>
      <c r="K298" s="4">
        <f t="shared" si="52"/>
        <v>5895</v>
      </c>
      <c r="L298" s="6">
        <v>0.65</v>
      </c>
      <c r="M298" s="4">
        <f t="shared" si="53"/>
        <v>3831.75</v>
      </c>
      <c r="N298" s="4">
        <f t="shared" si="54"/>
        <v>9726.75</v>
      </c>
      <c r="O298" s="6">
        <v>0.6</v>
      </c>
      <c r="P298" s="85">
        <f t="shared" si="59"/>
        <v>3537</v>
      </c>
      <c r="Q298" s="86">
        <f t="shared" si="60"/>
        <v>9432</v>
      </c>
      <c r="R298" s="6">
        <v>0.75</v>
      </c>
      <c r="S298" s="85">
        <f t="shared" si="55"/>
        <v>4421.25</v>
      </c>
      <c r="T298" s="86">
        <f t="shared" si="56"/>
        <v>10316.25</v>
      </c>
      <c r="U298" s="6">
        <v>0.55000000000000004</v>
      </c>
      <c r="V298" s="85">
        <f t="shared" si="57"/>
        <v>3242.2500000000005</v>
      </c>
      <c r="W298" s="86">
        <f t="shared" si="58"/>
        <v>9137.25</v>
      </c>
    </row>
    <row r="299" spans="1:23" ht="16.5" x14ac:dyDescent="0.25">
      <c r="A299" s="64" t="s">
        <v>7131</v>
      </c>
      <c r="B299" s="65" t="s">
        <v>7152</v>
      </c>
      <c r="C299" s="2" t="s">
        <v>2612</v>
      </c>
      <c r="D299" s="1" t="s">
        <v>2611</v>
      </c>
      <c r="E299" s="3">
        <v>1</v>
      </c>
      <c r="F299" s="3">
        <v>1</v>
      </c>
      <c r="G299" s="4">
        <v>1754.5</v>
      </c>
      <c r="H299" s="4">
        <f>+G299*E299</f>
        <v>1754.5</v>
      </c>
      <c r="I299" s="5">
        <v>0</v>
      </c>
      <c r="J299" s="4">
        <f t="shared" si="51"/>
        <v>0</v>
      </c>
      <c r="K299" s="4">
        <f t="shared" si="52"/>
        <v>1754.5</v>
      </c>
      <c r="L299" s="6">
        <v>0.65</v>
      </c>
      <c r="M299" s="4">
        <f t="shared" si="53"/>
        <v>1140.425</v>
      </c>
      <c r="N299" s="4">
        <f t="shared" si="54"/>
        <v>2894.9250000000002</v>
      </c>
      <c r="O299" s="6">
        <v>0.6</v>
      </c>
      <c r="P299" s="85">
        <f t="shared" si="59"/>
        <v>1052.7</v>
      </c>
      <c r="Q299" s="86">
        <f t="shared" si="60"/>
        <v>2807.2</v>
      </c>
      <c r="R299" s="6">
        <v>0.75</v>
      </c>
      <c r="S299" s="85">
        <f t="shared" si="55"/>
        <v>1315.875</v>
      </c>
      <c r="T299" s="86">
        <f t="shared" si="56"/>
        <v>3070.375</v>
      </c>
      <c r="U299" s="6">
        <v>0.55000000000000004</v>
      </c>
      <c r="V299" s="85">
        <f t="shared" si="57"/>
        <v>964.97500000000002</v>
      </c>
      <c r="W299" s="86">
        <f t="shared" si="58"/>
        <v>2719.4749999999999</v>
      </c>
    </row>
    <row r="300" spans="1:23" ht="16.5" x14ac:dyDescent="0.25">
      <c r="A300" s="64" t="s">
        <v>7131</v>
      </c>
      <c r="B300" s="65" t="s">
        <v>7152</v>
      </c>
      <c r="C300" s="2" t="s">
        <v>2614</v>
      </c>
      <c r="D300" s="8" t="s">
        <v>2613</v>
      </c>
      <c r="E300" s="3">
        <v>2</v>
      </c>
      <c r="F300" s="3">
        <v>1</v>
      </c>
      <c r="G300" s="7">
        <v>3395</v>
      </c>
      <c r="H300" s="4">
        <f>+G300*E300</f>
        <v>6790</v>
      </c>
      <c r="I300" s="5">
        <v>0</v>
      </c>
      <c r="J300" s="4">
        <f t="shared" si="51"/>
        <v>0</v>
      </c>
      <c r="K300" s="4">
        <f t="shared" si="52"/>
        <v>3395</v>
      </c>
      <c r="L300" s="6">
        <v>0.65</v>
      </c>
      <c r="M300" s="4">
        <f t="shared" si="53"/>
        <v>2206.75</v>
      </c>
      <c r="N300" s="4">
        <f t="shared" si="54"/>
        <v>5601.75</v>
      </c>
      <c r="O300" s="6">
        <v>0.6</v>
      </c>
      <c r="P300" s="85">
        <f t="shared" si="59"/>
        <v>2037</v>
      </c>
      <c r="Q300" s="86">
        <f t="shared" si="60"/>
        <v>5432</v>
      </c>
      <c r="R300" s="6">
        <v>0.75</v>
      </c>
      <c r="S300" s="85">
        <f t="shared" si="55"/>
        <v>2546.25</v>
      </c>
      <c r="T300" s="86">
        <f t="shared" si="56"/>
        <v>5941.25</v>
      </c>
      <c r="U300" s="6">
        <v>0.55000000000000004</v>
      </c>
      <c r="V300" s="85">
        <f t="shared" si="57"/>
        <v>1867.2500000000002</v>
      </c>
      <c r="W300" s="86">
        <f t="shared" si="58"/>
        <v>5262.25</v>
      </c>
    </row>
    <row r="301" spans="1:23" ht="16.5" x14ac:dyDescent="0.25">
      <c r="A301" s="64" t="s">
        <v>7131</v>
      </c>
      <c r="B301" s="65" t="s">
        <v>7152</v>
      </c>
      <c r="C301" s="2" t="s">
        <v>2616</v>
      </c>
      <c r="D301" s="1" t="s">
        <v>2615</v>
      </c>
      <c r="E301" s="3">
        <v>3</v>
      </c>
      <c r="F301" s="3">
        <v>1</v>
      </c>
      <c r="G301" s="7">
        <v>1754.5</v>
      </c>
      <c r="H301" s="4">
        <f>+G301*E301</f>
        <v>5263.5</v>
      </c>
      <c r="I301" s="5">
        <v>0</v>
      </c>
      <c r="J301" s="4">
        <f t="shared" si="51"/>
        <v>0</v>
      </c>
      <c r="K301" s="4">
        <f t="shared" si="52"/>
        <v>1754.5</v>
      </c>
      <c r="L301" s="6">
        <v>0.65</v>
      </c>
      <c r="M301" s="4">
        <f t="shared" si="53"/>
        <v>1140.425</v>
      </c>
      <c r="N301" s="4">
        <f t="shared" si="54"/>
        <v>2894.9250000000002</v>
      </c>
      <c r="O301" s="6">
        <v>0.6</v>
      </c>
      <c r="P301" s="85">
        <f t="shared" si="59"/>
        <v>1052.7</v>
      </c>
      <c r="Q301" s="86">
        <f t="shared" si="60"/>
        <v>2807.2</v>
      </c>
      <c r="R301" s="6">
        <v>0.75</v>
      </c>
      <c r="S301" s="85">
        <f t="shared" si="55"/>
        <v>1315.875</v>
      </c>
      <c r="T301" s="86">
        <f t="shared" si="56"/>
        <v>3070.375</v>
      </c>
      <c r="U301" s="6">
        <v>0.55000000000000004</v>
      </c>
      <c r="V301" s="85">
        <f t="shared" si="57"/>
        <v>964.97500000000002</v>
      </c>
      <c r="W301" s="86">
        <f t="shared" si="58"/>
        <v>2719.4749999999999</v>
      </c>
    </row>
    <row r="302" spans="1:23" ht="16.5" x14ac:dyDescent="0.25">
      <c r="A302" s="64" t="s">
        <v>7131</v>
      </c>
      <c r="B302" s="65" t="s">
        <v>7152</v>
      </c>
      <c r="C302" s="2" t="s">
        <v>2618</v>
      </c>
      <c r="D302" s="8" t="s">
        <v>2617</v>
      </c>
      <c r="E302" s="3">
        <v>2</v>
      </c>
      <c r="F302" s="3">
        <v>1</v>
      </c>
      <c r="G302" s="7">
        <v>3395</v>
      </c>
      <c r="H302" s="4">
        <f>+G302*E302</f>
        <v>6790</v>
      </c>
      <c r="I302" s="5">
        <v>0</v>
      </c>
      <c r="J302" s="4">
        <f t="shared" si="51"/>
        <v>0</v>
      </c>
      <c r="K302" s="4">
        <f t="shared" si="52"/>
        <v>3395</v>
      </c>
      <c r="L302" s="6">
        <v>0.65</v>
      </c>
      <c r="M302" s="4">
        <f t="shared" si="53"/>
        <v>2206.75</v>
      </c>
      <c r="N302" s="4">
        <f t="shared" si="54"/>
        <v>5601.75</v>
      </c>
      <c r="O302" s="6">
        <v>0.6</v>
      </c>
      <c r="P302" s="85">
        <f t="shared" si="59"/>
        <v>2037</v>
      </c>
      <c r="Q302" s="86">
        <f t="shared" si="60"/>
        <v>5432</v>
      </c>
      <c r="R302" s="6">
        <v>0.75</v>
      </c>
      <c r="S302" s="85">
        <f t="shared" si="55"/>
        <v>2546.25</v>
      </c>
      <c r="T302" s="86">
        <f t="shared" si="56"/>
        <v>5941.25</v>
      </c>
      <c r="U302" s="6">
        <v>0.55000000000000004</v>
      </c>
      <c r="V302" s="85">
        <f t="shared" si="57"/>
        <v>1867.2500000000002</v>
      </c>
      <c r="W302" s="86">
        <f t="shared" si="58"/>
        <v>5262.25</v>
      </c>
    </row>
    <row r="303" spans="1:23" ht="16.5" x14ac:dyDescent="0.25">
      <c r="A303" s="64" t="s">
        <v>7131</v>
      </c>
      <c r="B303" s="65" t="s">
        <v>7152</v>
      </c>
      <c r="C303" s="2" t="s">
        <v>2622</v>
      </c>
      <c r="D303" s="1" t="s">
        <v>2621</v>
      </c>
      <c r="E303" s="3">
        <v>6</v>
      </c>
      <c r="F303" s="3">
        <v>1</v>
      </c>
      <c r="G303" s="7">
        <v>3395</v>
      </c>
      <c r="H303" s="4">
        <f>+G303*E303</f>
        <v>20370</v>
      </c>
      <c r="I303" s="5">
        <v>0</v>
      </c>
      <c r="J303" s="4">
        <f t="shared" si="51"/>
        <v>0</v>
      </c>
      <c r="K303" s="4">
        <f t="shared" si="52"/>
        <v>3395</v>
      </c>
      <c r="L303" s="6">
        <v>0.65</v>
      </c>
      <c r="M303" s="4">
        <f t="shared" si="53"/>
        <v>2206.75</v>
      </c>
      <c r="N303" s="4">
        <f t="shared" si="54"/>
        <v>5601.75</v>
      </c>
      <c r="O303" s="6">
        <v>0.6</v>
      </c>
      <c r="P303" s="85">
        <f t="shared" si="59"/>
        <v>2037</v>
      </c>
      <c r="Q303" s="86">
        <f t="shared" si="60"/>
        <v>5432</v>
      </c>
      <c r="R303" s="6">
        <v>0.75</v>
      </c>
      <c r="S303" s="85">
        <f t="shared" si="55"/>
        <v>2546.25</v>
      </c>
      <c r="T303" s="86">
        <f t="shared" si="56"/>
        <v>5941.25</v>
      </c>
      <c r="U303" s="6">
        <v>0.55000000000000004</v>
      </c>
      <c r="V303" s="85">
        <f t="shared" si="57"/>
        <v>1867.2500000000002</v>
      </c>
      <c r="W303" s="86">
        <f t="shared" si="58"/>
        <v>5262.25</v>
      </c>
    </row>
    <row r="304" spans="1:23" ht="16.5" x14ac:dyDescent="0.25">
      <c r="A304" s="64" t="s">
        <v>7131</v>
      </c>
      <c r="B304" s="65" t="s">
        <v>7152</v>
      </c>
      <c r="C304" s="2" t="s">
        <v>2620</v>
      </c>
      <c r="D304" s="1" t="s">
        <v>2619</v>
      </c>
      <c r="E304" s="3">
        <v>2</v>
      </c>
      <c r="F304" s="3">
        <v>1</v>
      </c>
      <c r="G304" s="7">
        <v>1754.5</v>
      </c>
      <c r="H304" s="4">
        <f>+G304*E304</f>
        <v>3509</v>
      </c>
      <c r="I304" s="5">
        <v>0</v>
      </c>
      <c r="J304" s="4">
        <f t="shared" si="51"/>
        <v>0</v>
      </c>
      <c r="K304" s="4">
        <f t="shared" si="52"/>
        <v>1754.5</v>
      </c>
      <c r="L304" s="6">
        <v>0.65</v>
      </c>
      <c r="M304" s="4">
        <f t="shared" si="53"/>
        <v>1140.425</v>
      </c>
      <c r="N304" s="4">
        <f t="shared" si="54"/>
        <v>2894.9250000000002</v>
      </c>
      <c r="O304" s="6">
        <v>0.6</v>
      </c>
      <c r="P304" s="85">
        <f t="shared" si="59"/>
        <v>1052.7</v>
      </c>
      <c r="Q304" s="86">
        <f t="shared" si="60"/>
        <v>2807.2</v>
      </c>
      <c r="R304" s="6">
        <v>0.75</v>
      </c>
      <c r="S304" s="85">
        <f t="shared" si="55"/>
        <v>1315.875</v>
      </c>
      <c r="T304" s="86">
        <f t="shared" si="56"/>
        <v>3070.375</v>
      </c>
      <c r="U304" s="6">
        <v>0.55000000000000004</v>
      </c>
      <c r="V304" s="85">
        <f t="shared" si="57"/>
        <v>964.97500000000002</v>
      </c>
      <c r="W304" s="86">
        <f t="shared" si="58"/>
        <v>2719.4749999999999</v>
      </c>
    </row>
    <row r="305" spans="1:23" ht="16.5" x14ac:dyDescent="0.25">
      <c r="A305" s="64" t="s">
        <v>7131</v>
      </c>
      <c r="B305" s="65" t="s">
        <v>7152</v>
      </c>
      <c r="C305" s="2" t="s">
        <v>2623</v>
      </c>
      <c r="D305" s="8" t="s">
        <v>2624</v>
      </c>
      <c r="E305" s="3">
        <v>2</v>
      </c>
      <c r="F305" s="3">
        <v>1</v>
      </c>
      <c r="G305" s="7">
        <v>3395</v>
      </c>
      <c r="H305" s="4">
        <f>+G305*E305</f>
        <v>6790</v>
      </c>
      <c r="I305" s="5">
        <v>0</v>
      </c>
      <c r="J305" s="4">
        <f t="shared" si="51"/>
        <v>0</v>
      </c>
      <c r="K305" s="4">
        <f t="shared" si="52"/>
        <v>3395</v>
      </c>
      <c r="L305" s="6">
        <v>0.65</v>
      </c>
      <c r="M305" s="4">
        <f t="shared" si="53"/>
        <v>2206.75</v>
      </c>
      <c r="N305" s="4">
        <f t="shared" si="54"/>
        <v>5601.75</v>
      </c>
      <c r="O305" s="6">
        <v>0.6</v>
      </c>
      <c r="P305" s="85">
        <f t="shared" si="59"/>
        <v>2037</v>
      </c>
      <c r="Q305" s="86">
        <f t="shared" si="60"/>
        <v>5432</v>
      </c>
      <c r="R305" s="6">
        <v>0.75</v>
      </c>
      <c r="S305" s="85">
        <f t="shared" si="55"/>
        <v>2546.25</v>
      </c>
      <c r="T305" s="86">
        <f t="shared" si="56"/>
        <v>5941.25</v>
      </c>
      <c r="U305" s="6">
        <v>0.55000000000000004</v>
      </c>
      <c r="V305" s="85">
        <f t="shared" si="57"/>
        <v>1867.2500000000002</v>
      </c>
      <c r="W305" s="86">
        <f t="shared" si="58"/>
        <v>5262.25</v>
      </c>
    </row>
    <row r="306" spans="1:23" ht="16.5" x14ac:dyDescent="0.25">
      <c r="A306" s="64" t="s">
        <v>7131</v>
      </c>
      <c r="B306" s="65" t="s">
        <v>7152</v>
      </c>
      <c r="C306" s="2" t="s">
        <v>2626</v>
      </c>
      <c r="D306" s="1" t="s">
        <v>2625</v>
      </c>
      <c r="E306" s="3">
        <v>5</v>
      </c>
      <c r="F306" s="3">
        <v>1</v>
      </c>
      <c r="G306" s="7">
        <v>3395</v>
      </c>
      <c r="H306" s="4">
        <f>+G306*E306</f>
        <v>16975</v>
      </c>
      <c r="I306" s="5">
        <v>0</v>
      </c>
      <c r="J306" s="4">
        <f t="shared" si="51"/>
        <v>0</v>
      </c>
      <c r="K306" s="4">
        <f t="shared" si="52"/>
        <v>3395</v>
      </c>
      <c r="L306" s="6">
        <v>0.65</v>
      </c>
      <c r="M306" s="4">
        <f t="shared" si="53"/>
        <v>2206.75</v>
      </c>
      <c r="N306" s="4">
        <f t="shared" si="54"/>
        <v>5601.75</v>
      </c>
      <c r="O306" s="6">
        <v>0.6</v>
      </c>
      <c r="P306" s="85">
        <f t="shared" si="59"/>
        <v>2037</v>
      </c>
      <c r="Q306" s="86">
        <f t="shared" si="60"/>
        <v>5432</v>
      </c>
      <c r="R306" s="6">
        <v>0.75</v>
      </c>
      <c r="S306" s="85">
        <f t="shared" si="55"/>
        <v>2546.25</v>
      </c>
      <c r="T306" s="86">
        <f t="shared" si="56"/>
        <v>5941.25</v>
      </c>
      <c r="U306" s="6">
        <v>0.55000000000000004</v>
      </c>
      <c r="V306" s="85">
        <f t="shared" si="57"/>
        <v>1867.2500000000002</v>
      </c>
      <c r="W306" s="86">
        <f t="shared" si="58"/>
        <v>5262.25</v>
      </c>
    </row>
    <row r="307" spans="1:23" ht="16.5" x14ac:dyDescent="0.25">
      <c r="A307" s="64" t="s">
        <v>7131</v>
      </c>
      <c r="B307" s="65" t="s">
        <v>7152</v>
      </c>
      <c r="C307" s="2" t="s">
        <v>2628</v>
      </c>
      <c r="D307" s="1" t="s">
        <v>2627</v>
      </c>
      <c r="E307" s="3">
        <v>2</v>
      </c>
      <c r="F307" s="3">
        <v>1</v>
      </c>
      <c r="G307" s="7">
        <v>2256.64</v>
      </c>
      <c r="H307" s="4">
        <f>+G307*E307</f>
        <v>4513.28</v>
      </c>
      <c r="I307" s="5">
        <v>0</v>
      </c>
      <c r="J307" s="4">
        <f t="shared" si="51"/>
        <v>0</v>
      </c>
      <c r="K307" s="4">
        <f t="shared" si="52"/>
        <v>2256.64</v>
      </c>
      <c r="L307" s="6">
        <v>0.65</v>
      </c>
      <c r="M307" s="4">
        <f t="shared" si="53"/>
        <v>1466.816</v>
      </c>
      <c r="N307" s="4">
        <f t="shared" si="54"/>
        <v>3723.4560000000001</v>
      </c>
      <c r="O307" s="6">
        <v>0.6</v>
      </c>
      <c r="P307" s="85">
        <f t="shared" si="59"/>
        <v>1353.9839999999999</v>
      </c>
      <c r="Q307" s="86">
        <f t="shared" si="60"/>
        <v>3610.6239999999998</v>
      </c>
      <c r="R307" s="6">
        <v>0.75</v>
      </c>
      <c r="S307" s="85">
        <f t="shared" si="55"/>
        <v>1692.48</v>
      </c>
      <c r="T307" s="86">
        <f t="shared" si="56"/>
        <v>3949.12</v>
      </c>
      <c r="U307" s="6">
        <v>0.55000000000000004</v>
      </c>
      <c r="V307" s="85">
        <f t="shared" si="57"/>
        <v>1241.152</v>
      </c>
      <c r="W307" s="86">
        <f t="shared" si="58"/>
        <v>3497.7919999999999</v>
      </c>
    </row>
    <row r="308" spans="1:23" ht="16.5" x14ac:dyDescent="0.25">
      <c r="A308" s="64" t="s">
        <v>7131</v>
      </c>
      <c r="B308" s="65" t="s">
        <v>7152</v>
      </c>
      <c r="C308" s="2" t="s">
        <v>4105</v>
      </c>
      <c r="D308" s="1" t="s">
        <v>4104</v>
      </c>
      <c r="E308" s="3">
        <v>1</v>
      </c>
      <c r="F308" s="3">
        <v>1</v>
      </c>
      <c r="G308" s="7">
        <v>1695.6</v>
      </c>
      <c r="H308" s="4">
        <f>+G308*E308</f>
        <v>1695.6</v>
      </c>
      <c r="I308" s="5">
        <v>0</v>
      </c>
      <c r="J308" s="4">
        <f t="shared" si="51"/>
        <v>0</v>
      </c>
      <c r="K308" s="4">
        <f t="shared" si="52"/>
        <v>1695.6</v>
      </c>
      <c r="L308" s="6">
        <v>0.65</v>
      </c>
      <c r="M308" s="4">
        <f t="shared" si="53"/>
        <v>1102.1399999999999</v>
      </c>
      <c r="N308" s="4">
        <f t="shared" si="54"/>
        <v>2797.74</v>
      </c>
      <c r="O308" s="6">
        <v>0.6</v>
      </c>
      <c r="P308" s="85">
        <f t="shared" si="59"/>
        <v>1017.3599999999999</v>
      </c>
      <c r="Q308" s="86">
        <f t="shared" si="60"/>
        <v>2712.96</v>
      </c>
      <c r="R308" s="6">
        <v>0.75</v>
      </c>
      <c r="S308" s="85">
        <f t="shared" si="55"/>
        <v>1271.6999999999998</v>
      </c>
      <c r="T308" s="86">
        <f t="shared" si="56"/>
        <v>2967.2999999999997</v>
      </c>
      <c r="U308" s="6">
        <v>0.55000000000000004</v>
      </c>
      <c r="V308" s="85">
        <f t="shared" si="57"/>
        <v>932.58</v>
      </c>
      <c r="W308" s="86">
        <f t="shared" si="58"/>
        <v>2628.18</v>
      </c>
    </row>
    <row r="309" spans="1:23" ht="16.5" x14ac:dyDescent="0.25">
      <c r="A309" s="64" t="s">
        <v>7131</v>
      </c>
      <c r="B309" s="65" t="s">
        <v>7152</v>
      </c>
      <c r="C309" s="2" t="s">
        <v>4107</v>
      </c>
      <c r="D309" s="1" t="s">
        <v>4106</v>
      </c>
      <c r="E309" s="3">
        <v>1</v>
      </c>
      <c r="F309" s="3">
        <v>1</v>
      </c>
      <c r="G309" s="7">
        <v>935</v>
      </c>
      <c r="H309" s="4">
        <f>+G309*E309</f>
        <v>935</v>
      </c>
      <c r="I309" s="5">
        <v>0</v>
      </c>
      <c r="J309" s="4">
        <f t="shared" si="51"/>
        <v>0</v>
      </c>
      <c r="K309" s="4">
        <f t="shared" si="52"/>
        <v>935</v>
      </c>
      <c r="L309" s="6">
        <v>0.65</v>
      </c>
      <c r="M309" s="4">
        <f t="shared" si="53"/>
        <v>607.75</v>
      </c>
      <c r="N309" s="4">
        <f t="shared" si="54"/>
        <v>1542.75</v>
      </c>
      <c r="O309" s="6">
        <v>0.6</v>
      </c>
      <c r="P309" s="85">
        <f t="shared" si="59"/>
        <v>561</v>
      </c>
      <c r="Q309" s="86">
        <f t="shared" si="60"/>
        <v>1496</v>
      </c>
      <c r="R309" s="6">
        <v>0.75</v>
      </c>
      <c r="S309" s="85">
        <f t="shared" si="55"/>
        <v>701.25</v>
      </c>
      <c r="T309" s="86">
        <f t="shared" si="56"/>
        <v>1636.25</v>
      </c>
      <c r="U309" s="6">
        <v>0.55000000000000004</v>
      </c>
      <c r="V309" s="85">
        <f t="shared" si="57"/>
        <v>514.25</v>
      </c>
      <c r="W309" s="86">
        <f t="shared" si="58"/>
        <v>1449.25</v>
      </c>
    </row>
    <row r="310" spans="1:23" ht="16.5" x14ac:dyDescent="0.25">
      <c r="A310" s="64" t="s">
        <v>7131</v>
      </c>
      <c r="B310" s="65" t="s">
        <v>7152</v>
      </c>
      <c r="C310" s="2" t="s">
        <v>4113</v>
      </c>
      <c r="D310" s="10" t="s">
        <v>4112</v>
      </c>
      <c r="E310" s="3">
        <v>8</v>
      </c>
      <c r="F310" s="3">
        <v>1</v>
      </c>
      <c r="G310" s="4">
        <v>1257</v>
      </c>
      <c r="H310" s="4">
        <f>+G310*E310</f>
        <v>10056</v>
      </c>
      <c r="I310" s="5">
        <v>0.1</v>
      </c>
      <c r="J310" s="4">
        <f t="shared" si="51"/>
        <v>125.7</v>
      </c>
      <c r="K310" s="4">
        <f t="shared" si="52"/>
        <v>1131.3</v>
      </c>
      <c r="L310" s="6">
        <v>0.65</v>
      </c>
      <c r="M310" s="4">
        <f t="shared" si="53"/>
        <v>735.34500000000003</v>
      </c>
      <c r="N310" s="4">
        <f t="shared" si="54"/>
        <v>1866.645</v>
      </c>
      <c r="O310" s="6">
        <v>0.6</v>
      </c>
      <c r="P310" s="85">
        <f t="shared" si="59"/>
        <v>678.78</v>
      </c>
      <c r="Q310" s="86">
        <f t="shared" si="60"/>
        <v>1810.08</v>
      </c>
      <c r="R310" s="6">
        <v>0.75</v>
      </c>
      <c r="S310" s="85">
        <f t="shared" si="55"/>
        <v>848.47499999999991</v>
      </c>
      <c r="T310" s="86">
        <f t="shared" si="56"/>
        <v>1979.7749999999999</v>
      </c>
      <c r="U310" s="6">
        <v>0.55000000000000004</v>
      </c>
      <c r="V310" s="85">
        <f t="shared" si="57"/>
        <v>622.21500000000003</v>
      </c>
      <c r="W310" s="86">
        <f t="shared" si="58"/>
        <v>1753.5149999999999</v>
      </c>
    </row>
    <row r="311" spans="1:23" ht="16.5" x14ac:dyDescent="0.25">
      <c r="A311" s="64" t="s">
        <v>7131</v>
      </c>
      <c r="B311" s="65" t="s">
        <v>7152</v>
      </c>
      <c r="C311" s="2" t="s">
        <v>4109</v>
      </c>
      <c r="D311" s="10" t="s">
        <v>4108</v>
      </c>
      <c r="E311" s="3">
        <v>5</v>
      </c>
      <c r="F311" s="3">
        <v>1</v>
      </c>
      <c r="G311" s="4">
        <v>955</v>
      </c>
      <c r="H311" s="4">
        <f>+G311*E311</f>
        <v>4775</v>
      </c>
      <c r="I311" s="5">
        <v>0.1</v>
      </c>
      <c r="J311" s="4">
        <f t="shared" si="51"/>
        <v>95.5</v>
      </c>
      <c r="K311" s="4">
        <f t="shared" si="52"/>
        <v>859.5</v>
      </c>
      <c r="L311" s="6">
        <v>0.65</v>
      </c>
      <c r="M311" s="4">
        <f t="shared" si="53"/>
        <v>558.67500000000007</v>
      </c>
      <c r="N311" s="4">
        <f t="shared" si="54"/>
        <v>1418.1750000000002</v>
      </c>
      <c r="O311" s="6">
        <v>0.6</v>
      </c>
      <c r="P311" s="85">
        <f t="shared" si="59"/>
        <v>515.69999999999993</v>
      </c>
      <c r="Q311" s="86">
        <f t="shared" si="60"/>
        <v>1375.1999999999998</v>
      </c>
      <c r="R311" s="6">
        <v>0.75</v>
      </c>
      <c r="S311" s="85">
        <f t="shared" si="55"/>
        <v>644.625</v>
      </c>
      <c r="T311" s="86">
        <f t="shared" si="56"/>
        <v>1504.125</v>
      </c>
      <c r="U311" s="6">
        <v>0.55000000000000004</v>
      </c>
      <c r="V311" s="85">
        <f t="shared" si="57"/>
        <v>472.72500000000002</v>
      </c>
      <c r="W311" s="86">
        <f t="shared" si="58"/>
        <v>1332.2249999999999</v>
      </c>
    </row>
    <row r="312" spans="1:23" ht="16.5" x14ac:dyDescent="0.25">
      <c r="A312" s="64" t="s">
        <v>7131</v>
      </c>
      <c r="B312" s="65" t="s">
        <v>7152</v>
      </c>
      <c r="C312" s="2" t="s">
        <v>4111</v>
      </c>
      <c r="D312" s="10" t="s">
        <v>4110</v>
      </c>
      <c r="E312" s="3">
        <v>2</v>
      </c>
      <c r="F312" s="3">
        <v>1</v>
      </c>
      <c r="G312" s="4">
        <v>955</v>
      </c>
      <c r="H312" s="4">
        <f>+G312*E312</f>
        <v>1910</v>
      </c>
      <c r="I312" s="5">
        <v>0.1</v>
      </c>
      <c r="J312" s="4">
        <f t="shared" si="51"/>
        <v>95.5</v>
      </c>
      <c r="K312" s="4">
        <f t="shared" si="52"/>
        <v>859.5</v>
      </c>
      <c r="L312" s="6">
        <v>0.65</v>
      </c>
      <c r="M312" s="4">
        <f t="shared" si="53"/>
        <v>558.67500000000007</v>
      </c>
      <c r="N312" s="4">
        <f t="shared" si="54"/>
        <v>1418.1750000000002</v>
      </c>
      <c r="O312" s="6">
        <v>0.6</v>
      </c>
      <c r="P312" s="85">
        <f t="shared" si="59"/>
        <v>515.69999999999993</v>
      </c>
      <c r="Q312" s="86">
        <f t="shared" si="60"/>
        <v>1375.1999999999998</v>
      </c>
      <c r="R312" s="6">
        <v>0.75</v>
      </c>
      <c r="S312" s="85">
        <f t="shared" si="55"/>
        <v>644.625</v>
      </c>
      <c r="T312" s="86">
        <f t="shared" si="56"/>
        <v>1504.125</v>
      </c>
      <c r="U312" s="6">
        <v>0.55000000000000004</v>
      </c>
      <c r="V312" s="85">
        <f t="shared" si="57"/>
        <v>472.72500000000002</v>
      </c>
      <c r="W312" s="86">
        <f t="shared" si="58"/>
        <v>1332.2249999999999</v>
      </c>
    </row>
    <row r="313" spans="1:23" ht="16.5" x14ac:dyDescent="0.25">
      <c r="A313" s="64" t="s">
        <v>7131</v>
      </c>
      <c r="B313" s="65" t="s">
        <v>7152</v>
      </c>
      <c r="C313" s="2" t="s">
        <v>4797</v>
      </c>
      <c r="D313" s="1" t="s">
        <v>4796</v>
      </c>
      <c r="E313" s="3">
        <v>4</v>
      </c>
      <c r="F313" s="3">
        <v>1</v>
      </c>
      <c r="G313" s="7">
        <v>1516.32</v>
      </c>
      <c r="H313" s="4">
        <f>+G313*E313</f>
        <v>6065.28</v>
      </c>
      <c r="I313" s="5">
        <v>0</v>
      </c>
      <c r="J313" s="4">
        <f t="shared" si="51"/>
        <v>0</v>
      </c>
      <c r="K313" s="4">
        <f t="shared" si="52"/>
        <v>1516.32</v>
      </c>
      <c r="L313" s="6">
        <v>0.65</v>
      </c>
      <c r="M313" s="4">
        <f t="shared" si="53"/>
        <v>985.60799999999995</v>
      </c>
      <c r="N313" s="4">
        <f t="shared" si="54"/>
        <v>2501.9279999999999</v>
      </c>
      <c r="O313" s="6">
        <v>0.6</v>
      </c>
      <c r="P313" s="85">
        <f t="shared" si="59"/>
        <v>909.79199999999992</v>
      </c>
      <c r="Q313" s="86">
        <f t="shared" si="60"/>
        <v>2426.1120000000001</v>
      </c>
      <c r="R313" s="6">
        <v>0.75</v>
      </c>
      <c r="S313" s="85">
        <f t="shared" si="55"/>
        <v>1137.24</v>
      </c>
      <c r="T313" s="86">
        <f t="shared" si="56"/>
        <v>2653.56</v>
      </c>
      <c r="U313" s="6">
        <v>0.55000000000000004</v>
      </c>
      <c r="V313" s="85">
        <f t="shared" si="57"/>
        <v>833.976</v>
      </c>
      <c r="W313" s="86">
        <f t="shared" si="58"/>
        <v>2350.2959999999998</v>
      </c>
    </row>
    <row r="314" spans="1:23" ht="16.5" x14ac:dyDescent="0.25">
      <c r="A314" s="64" t="s">
        <v>7131</v>
      </c>
      <c r="B314" s="65" t="s">
        <v>7152</v>
      </c>
      <c r="C314" s="2" t="s">
        <v>4799</v>
      </c>
      <c r="D314" s="1" t="s">
        <v>4798</v>
      </c>
      <c r="E314" s="3">
        <v>2</v>
      </c>
      <c r="F314" s="3">
        <v>1</v>
      </c>
      <c r="G314" s="7">
        <v>4384.8</v>
      </c>
      <c r="H314" s="4">
        <f>+G314*E314</f>
        <v>8769.6</v>
      </c>
      <c r="I314" s="5">
        <v>0</v>
      </c>
      <c r="J314" s="4">
        <f t="shared" si="51"/>
        <v>0</v>
      </c>
      <c r="K314" s="4">
        <f t="shared" si="52"/>
        <v>4384.8</v>
      </c>
      <c r="L314" s="6">
        <v>0.65</v>
      </c>
      <c r="M314" s="4">
        <f t="shared" si="53"/>
        <v>2850.1200000000003</v>
      </c>
      <c r="N314" s="4">
        <f t="shared" si="54"/>
        <v>7234.92</v>
      </c>
      <c r="O314" s="6">
        <v>0.6</v>
      </c>
      <c r="P314" s="85">
        <f t="shared" si="59"/>
        <v>2630.88</v>
      </c>
      <c r="Q314" s="86">
        <f t="shared" si="60"/>
        <v>7015.68</v>
      </c>
      <c r="R314" s="6">
        <v>0.75</v>
      </c>
      <c r="S314" s="85">
        <f t="shared" si="55"/>
        <v>3288.6000000000004</v>
      </c>
      <c r="T314" s="86">
        <f t="shared" si="56"/>
        <v>7673.4000000000005</v>
      </c>
      <c r="U314" s="6">
        <v>0.55000000000000004</v>
      </c>
      <c r="V314" s="85">
        <f t="shared" si="57"/>
        <v>2411.6400000000003</v>
      </c>
      <c r="W314" s="86">
        <f t="shared" si="58"/>
        <v>6796.4400000000005</v>
      </c>
    </row>
    <row r="315" spans="1:23" ht="16.5" x14ac:dyDescent="0.25">
      <c r="A315" s="64" t="s">
        <v>7131</v>
      </c>
      <c r="B315" s="65" t="s">
        <v>7152</v>
      </c>
      <c r="C315" s="2" t="s">
        <v>4835</v>
      </c>
      <c r="D315" s="1" t="s">
        <v>4834</v>
      </c>
      <c r="E315" s="3">
        <v>4</v>
      </c>
      <c r="F315" s="3">
        <v>1</v>
      </c>
      <c r="G315" s="7">
        <v>728.46</v>
      </c>
      <c r="H315" s="4">
        <f>+G315*E315</f>
        <v>2913.84</v>
      </c>
      <c r="I315" s="5">
        <v>0</v>
      </c>
      <c r="J315" s="4">
        <f t="shared" si="51"/>
        <v>0</v>
      </c>
      <c r="K315" s="4">
        <f t="shared" si="52"/>
        <v>728.46</v>
      </c>
      <c r="L315" s="6">
        <v>0.65</v>
      </c>
      <c r="M315" s="4">
        <f t="shared" si="53"/>
        <v>473.49900000000002</v>
      </c>
      <c r="N315" s="4">
        <f t="shared" si="54"/>
        <v>1201.9590000000001</v>
      </c>
      <c r="O315" s="6">
        <v>0.6</v>
      </c>
      <c r="P315" s="85">
        <f t="shared" si="59"/>
        <v>437.07600000000002</v>
      </c>
      <c r="Q315" s="86">
        <f t="shared" si="60"/>
        <v>1165.5360000000001</v>
      </c>
      <c r="R315" s="6">
        <v>0.75</v>
      </c>
      <c r="S315" s="85">
        <f t="shared" si="55"/>
        <v>546.34500000000003</v>
      </c>
      <c r="T315" s="86">
        <f t="shared" si="56"/>
        <v>1274.8050000000001</v>
      </c>
      <c r="U315" s="6">
        <v>0.55000000000000004</v>
      </c>
      <c r="V315" s="85">
        <f t="shared" si="57"/>
        <v>400.65300000000008</v>
      </c>
      <c r="W315" s="86">
        <f t="shared" si="58"/>
        <v>1129.1130000000001</v>
      </c>
    </row>
    <row r="316" spans="1:23" ht="16.5" x14ac:dyDescent="0.25">
      <c r="A316" s="64" t="s">
        <v>7131</v>
      </c>
      <c r="B316" s="65" t="s">
        <v>7152</v>
      </c>
      <c r="C316" s="2" t="s">
        <v>4837</v>
      </c>
      <c r="D316" s="1" t="s">
        <v>4836</v>
      </c>
      <c r="E316" s="3">
        <v>3</v>
      </c>
      <c r="F316" s="3">
        <v>1</v>
      </c>
      <c r="G316" s="7">
        <v>3650</v>
      </c>
      <c r="H316" s="4">
        <f>+G316*E316</f>
        <v>10950</v>
      </c>
      <c r="I316" s="5">
        <v>0</v>
      </c>
      <c r="J316" s="4">
        <f t="shared" si="51"/>
        <v>0</v>
      </c>
      <c r="K316" s="4">
        <f t="shared" si="52"/>
        <v>3650</v>
      </c>
      <c r="L316" s="6">
        <v>0.65</v>
      </c>
      <c r="M316" s="4">
        <f t="shared" si="53"/>
        <v>2372.5</v>
      </c>
      <c r="N316" s="4">
        <f t="shared" si="54"/>
        <v>6022.5</v>
      </c>
      <c r="O316" s="6">
        <v>0.6</v>
      </c>
      <c r="P316" s="85">
        <f t="shared" si="59"/>
        <v>2190</v>
      </c>
      <c r="Q316" s="86">
        <f t="shared" si="60"/>
        <v>5840</v>
      </c>
      <c r="R316" s="6">
        <v>0.75</v>
      </c>
      <c r="S316" s="85">
        <f t="shared" si="55"/>
        <v>2737.5</v>
      </c>
      <c r="T316" s="86">
        <f t="shared" si="56"/>
        <v>6387.5</v>
      </c>
      <c r="U316" s="6">
        <v>0.55000000000000004</v>
      </c>
      <c r="V316" s="85">
        <f t="shared" si="57"/>
        <v>2007.5000000000002</v>
      </c>
      <c r="W316" s="86">
        <f t="shared" si="58"/>
        <v>5657.5</v>
      </c>
    </row>
    <row r="317" spans="1:23" ht="16.5" x14ac:dyDescent="0.25">
      <c r="A317" s="64" t="s">
        <v>7131</v>
      </c>
      <c r="B317" s="65" t="s">
        <v>7152</v>
      </c>
      <c r="C317" s="2" t="s">
        <v>4839</v>
      </c>
      <c r="D317" s="1" t="s">
        <v>4838</v>
      </c>
      <c r="E317" s="3">
        <v>3</v>
      </c>
      <c r="F317" s="3">
        <v>1</v>
      </c>
      <c r="G317" s="7">
        <v>1485</v>
      </c>
      <c r="H317" s="4">
        <f>+G317*E317</f>
        <v>4455</v>
      </c>
      <c r="I317" s="5">
        <v>0</v>
      </c>
      <c r="J317" s="4">
        <f t="shared" si="51"/>
        <v>0</v>
      </c>
      <c r="K317" s="4">
        <f t="shared" si="52"/>
        <v>1485</v>
      </c>
      <c r="L317" s="6">
        <v>0.65</v>
      </c>
      <c r="M317" s="4">
        <f t="shared" si="53"/>
        <v>965.25</v>
      </c>
      <c r="N317" s="4">
        <f t="shared" si="54"/>
        <v>2450.25</v>
      </c>
      <c r="O317" s="6">
        <v>0.6</v>
      </c>
      <c r="P317" s="85">
        <f t="shared" si="59"/>
        <v>891</v>
      </c>
      <c r="Q317" s="86">
        <f t="shared" si="60"/>
        <v>2376</v>
      </c>
      <c r="R317" s="6">
        <v>0.75</v>
      </c>
      <c r="S317" s="85">
        <f t="shared" si="55"/>
        <v>1113.75</v>
      </c>
      <c r="T317" s="86">
        <f t="shared" si="56"/>
        <v>2598.75</v>
      </c>
      <c r="U317" s="6">
        <v>0.55000000000000004</v>
      </c>
      <c r="V317" s="85">
        <f t="shared" si="57"/>
        <v>816.75000000000011</v>
      </c>
      <c r="W317" s="86">
        <f t="shared" si="58"/>
        <v>2301.75</v>
      </c>
    </row>
    <row r="318" spans="1:23" ht="16.5" x14ac:dyDescent="0.25">
      <c r="A318" s="64" t="s">
        <v>7131</v>
      </c>
      <c r="B318" s="65" t="s">
        <v>7152</v>
      </c>
      <c r="C318" s="2" t="s">
        <v>4843</v>
      </c>
      <c r="D318" s="1" t="s">
        <v>4842</v>
      </c>
      <c r="E318" s="3">
        <v>4</v>
      </c>
      <c r="F318" s="3">
        <v>1</v>
      </c>
      <c r="G318" s="7">
        <v>1435</v>
      </c>
      <c r="H318" s="4">
        <f>+G318*E318</f>
        <v>5740</v>
      </c>
      <c r="I318" s="5">
        <v>0</v>
      </c>
      <c r="J318" s="4">
        <f t="shared" si="51"/>
        <v>0</v>
      </c>
      <c r="K318" s="4">
        <f t="shared" si="52"/>
        <v>1435</v>
      </c>
      <c r="L318" s="6">
        <v>0.65</v>
      </c>
      <c r="M318" s="4">
        <f t="shared" si="53"/>
        <v>932.75</v>
      </c>
      <c r="N318" s="4">
        <f t="shared" si="54"/>
        <v>2367.75</v>
      </c>
      <c r="O318" s="6">
        <v>0.6</v>
      </c>
      <c r="P318" s="85">
        <f t="shared" si="59"/>
        <v>861</v>
      </c>
      <c r="Q318" s="86">
        <f t="shared" si="60"/>
        <v>2296</v>
      </c>
      <c r="R318" s="6">
        <v>0.75</v>
      </c>
      <c r="S318" s="85">
        <f t="shared" si="55"/>
        <v>1076.25</v>
      </c>
      <c r="T318" s="86">
        <f t="shared" si="56"/>
        <v>2511.25</v>
      </c>
      <c r="U318" s="6">
        <v>0.55000000000000004</v>
      </c>
      <c r="V318" s="85">
        <f t="shared" si="57"/>
        <v>789.25000000000011</v>
      </c>
      <c r="W318" s="86">
        <f t="shared" si="58"/>
        <v>2224.25</v>
      </c>
    </row>
    <row r="319" spans="1:23" ht="16.5" x14ac:dyDescent="0.25">
      <c r="A319" s="64" t="s">
        <v>7131</v>
      </c>
      <c r="B319" s="65" t="s">
        <v>7152</v>
      </c>
      <c r="C319" s="2" t="s">
        <v>4841</v>
      </c>
      <c r="D319" s="1" t="s">
        <v>4840</v>
      </c>
      <c r="E319" s="3">
        <v>2</v>
      </c>
      <c r="F319" s="3">
        <v>1</v>
      </c>
      <c r="G319" s="7">
        <v>3785</v>
      </c>
      <c r="H319" s="4">
        <f>+G319*E319</f>
        <v>7570</v>
      </c>
      <c r="I319" s="5">
        <v>0</v>
      </c>
      <c r="J319" s="4">
        <f t="shared" si="51"/>
        <v>0</v>
      </c>
      <c r="K319" s="4">
        <f t="shared" si="52"/>
        <v>3785</v>
      </c>
      <c r="L319" s="6">
        <v>0.65</v>
      </c>
      <c r="M319" s="4">
        <f t="shared" si="53"/>
        <v>2460.25</v>
      </c>
      <c r="N319" s="4">
        <f t="shared" si="54"/>
        <v>6245.25</v>
      </c>
      <c r="O319" s="6">
        <v>0.6</v>
      </c>
      <c r="P319" s="85">
        <f t="shared" si="59"/>
        <v>2271</v>
      </c>
      <c r="Q319" s="86">
        <f t="shared" si="60"/>
        <v>6056</v>
      </c>
      <c r="R319" s="6">
        <v>0.75</v>
      </c>
      <c r="S319" s="85">
        <f t="shared" si="55"/>
        <v>2838.75</v>
      </c>
      <c r="T319" s="86">
        <f t="shared" si="56"/>
        <v>6623.75</v>
      </c>
      <c r="U319" s="6">
        <v>0.55000000000000004</v>
      </c>
      <c r="V319" s="85">
        <f t="shared" si="57"/>
        <v>2081.75</v>
      </c>
      <c r="W319" s="86">
        <f t="shared" si="58"/>
        <v>5866.75</v>
      </c>
    </row>
    <row r="320" spans="1:23" ht="16.5" x14ac:dyDescent="0.25">
      <c r="A320" s="64" t="s">
        <v>7131</v>
      </c>
      <c r="B320" s="65" t="s">
        <v>7152</v>
      </c>
      <c r="C320" s="2" t="s">
        <v>4847</v>
      </c>
      <c r="D320" s="1" t="s">
        <v>4846</v>
      </c>
      <c r="E320" s="3">
        <v>2</v>
      </c>
      <c r="F320" s="3">
        <v>1</v>
      </c>
      <c r="G320" s="7">
        <v>1435</v>
      </c>
      <c r="H320" s="4">
        <f>+G320*E320</f>
        <v>2870</v>
      </c>
      <c r="I320" s="5">
        <v>0</v>
      </c>
      <c r="J320" s="4">
        <f t="shared" si="51"/>
        <v>0</v>
      </c>
      <c r="K320" s="4">
        <f t="shared" si="52"/>
        <v>1435</v>
      </c>
      <c r="L320" s="6">
        <v>0.65</v>
      </c>
      <c r="M320" s="4">
        <f t="shared" si="53"/>
        <v>932.75</v>
      </c>
      <c r="N320" s="4">
        <f t="shared" si="54"/>
        <v>2367.75</v>
      </c>
      <c r="O320" s="6">
        <v>0.6</v>
      </c>
      <c r="P320" s="85">
        <f t="shared" si="59"/>
        <v>861</v>
      </c>
      <c r="Q320" s="86">
        <f t="shared" si="60"/>
        <v>2296</v>
      </c>
      <c r="R320" s="6">
        <v>0.75</v>
      </c>
      <c r="S320" s="85">
        <f t="shared" si="55"/>
        <v>1076.25</v>
      </c>
      <c r="T320" s="86">
        <f t="shared" si="56"/>
        <v>2511.25</v>
      </c>
      <c r="U320" s="6">
        <v>0.55000000000000004</v>
      </c>
      <c r="V320" s="85">
        <f t="shared" si="57"/>
        <v>789.25000000000011</v>
      </c>
      <c r="W320" s="86">
        <f t="shared" si="58"/>
        <v>2224.25</v>
      </c>
    </row>
    <row r="321" spans="1:24" ht="16.5" x14ac:dyDescent="0.25">
      <c r="A321" s="64" t="s">
        <v>7131</v>
      </c>
      <c r="B321" s="65" t="s">
        <v>7152</v>
      </c>
      <c r="C321" s="2" t="s">
        <v>4845</v>
      </c>
      <c r="D321" s="1" t="s">
        <v>4844</v>
      </c>
      <c r="E321" s="3">
        <v>1</v>
      </c>
      <c r="F321" s="3">
        <v>1</v>
      </c>
      <c r="G321" s="7">
        <v>3785</v>
      </c>
      <c r="H321" s="4">
        <f>+G321*E321</f>
        <v>3785</v>
      </c>
      <c r="I321" s="5">
        <v>0</v>
      </c>
      <c r="J321" s="4">
        <f t="shared" si="51"/>
        <v>0</v>
      </c>
      <c r="K321" s="4">
        <f t="shared" si="52"/>
        <v>3785</v>
      </c>
      <c r="L321" s="6">
        <v>0.65</v>
      </c>
      <c r="M321" s="4">
        <f t="shared" si="53"/>
        <v>2460.25</v>
      </c>
      <c r="N321" s="4">
        <f t="shared" si="54"/>
        <v>6245.25</v>
      </c>
      <c r="O321" s="6">
        <v>0.6</v>
      </c>
      <c r="P321" s="85">
        <f t="shared" si="59"/>
        <v>2271</v>
      </c>
      <c r="Q321" s="86">
        <f t="shared" si="60"/>
        <v>6056</v>
      </c>
      <c r="R321" s="6">
        <v>0.75</v>
      </c>
      <c r="S321" s="85">
        <f t="shared" si="55"/>
        <v>2838.75</v>
      </c>
      <c r="T321" s="86">
        <f t="shared" si="56"/>
        <v>6623.75</v>
      </c>
      <c r="U321" s="6">
        <v>0.55000000000000004</v>
      </c>
      <c r="V321" s="85">
        <f t="shared" si="57"/>
        <v>2081.75</v>
      </c>
      <c r="W321" s="86">
        <f t="shared" si="58"/>
        <v>5866.75</v>
      </c>
    </row>
    <row r="322" spans="1:24" ht="16.5" x14ac:dyDescent="0.25">
      <c r="A322" s="64" t="s">
        <v>7131</v>
      </c>
      <c r="B322" s="65" t="s">
        <v>7152</v>
      </c>
      <c r="C322" s="2" t="s">
        <v>5241</v>
      </c>
      <c r="D322" s="1" t="s">
        <v>5240</v>
      </c>
      <c r="E322" s="3">
        <v>5</v>
      </c>
      <c r="F322" s="3">
        <v>1</v>
      </c>
      <c r="G322" s="7">
        <v>4394.5</v>
      </c>
      <c r="H322" s="4">
        <f>+G322*E322</f>
        <v>21972.5</v>
      </c>
      <c r="I322" s="5">
        <v>0</v>
      </c>
      <c r="J322" s="4">
        <f t="shared" ref="J322:J384" si="61">+G322*I322</f>
        <v>0</v>
      </c>
      <c r="K322" s="4">
        <f t="shared" ref="K322:K384" si="62">+G322-J322</f>
        <v>4394.5</v>
      </c>
      <c r="L322" s="6">
        <v>0.65</v>
      </c>
      <c r="M322" s="4">
        <f t="shared" si="53"/>
        <v>2856.4250000000002</v>
      </c>
      <c r="N322" s="4">
        <f t="shared" si="54"/>
        <v>7250.9250000000002</v>
      </c>
      <c r="O322" s="6">
        <v>0.6</v>
      </c>
      <c r="P322" s="85">
        <f t="shared" si="59"/>
        <v>2636.7</v>
      </c>
      <c r="Q322" s="86">
        <f t="shared" si="60"/>
        <v>7031.2</v>
      </c>
      <c r="R322" s="6">
        <v>0.75</v>
      </c>
      <c r="S322" s="85">
        <f t="shared" si="55"/>
        <v>3295.875</v>
      </c>
      <c r="T322" s="86">
        <f t="shared" si="56"/>
        <v>7690.375</v>
      </c>
      <c r="U322" s="6">
        <v>0.55000000000000004</v>
      </c>
      <c r="V322" s="85">
        <f t="shared" si="57"/>
        <v>2416.9750000000004</v>
      </c>
      <c r="W322" s="86">
        <f t="shared" si="58"/>
        <v>6811.4750000000004</v>
      </c>
    </row>
    <row r="323" spans="1:24" ht="16.5" x14ac:dyDescent="0.25">
      <c r="A323" s="64" t="s">
        <v>7131</v>
      </c>
      <c r="B323" s="65" t="s">
        <v>7152</v>
      </c>
      <c r="C323" s="2" t="s">
        <v>5244</v>
      </c>
      <c r="D323" s="1" t="s">
        <v>5243</v>
      </c>
      <c r="E323" s="3">
        <v>1</v>
      </c>
      <c r="F323" s="3">
        <v>1</v>
      </c>
      <c r="G323" s="4">
        <v>3385</v>
      </c>
      <c r="H323" s="4">
        <f>+G323*E323</f>
        <v>3385</v>
      </c>
      <c r="I323" s="5">
        <v>0.25</v>
      </c>
      <c r="J323" s="4">
        <f t="shared" si="61"/>
        <v>846.25</v>
      </c>
      <c r="K323" s="4">
        <f t="shared" si="62"/>
        <v>2538.75</v>
      </c>
      <c r="L323" s="6">
        <v>1</v>
      </c>
      <c r="M323" s="4">
        <f t="shared" si="53"/>
        <v>2538.75</v>
      </c>
      <c r="N323" s="4">
        <f t="shared" si="54"/>
        <v>5077.5</v>
      </c>
      <c r="O323" s="6">
        <v>0.9</v>
      </c>
      <c r="P323" s="85">
        <f t="shared" si="59"/>
        <v>2284.875</v>
      </c>
      <c r="Q323" s="86">
        <f t="shared" si="60"/>
        <v>4823.625</v>
      </c>
      <c r="R323" s="6">
        <v>1.1000000000000001</v>
      </c>
      <c r="S323" s="85">
        <f t="shared" si="55"/>
        <v>2792.625</v>
      </c>
      <c r="T323" s="86">
        <f t="shared" si="56"/>
        <v>5331.375</v>
      </c>
      <c r="U323" s="6">
        <v>0.85</v>
      </c>
      <c r="V323" s="85">
        <f t="shared" si="57"/>
        <v>2157.9375</v>
      </c>
      <c r="W323" s="86">
        <f t="shared" si="58"/>
        <v>4696.6875</v>
      </c>
    </row>
    <row r="324" spans="1:24" ht="16.5" x14ac:dyDescent="0.25">
      <c r="A324" s="64" t="s">
        <v>7131</v>
      </c>
      <c r="B324" s="65" t="s">
        <v>7152</v>
      </c>
      <c r="C324" s="2" t="s">
        <v>5246</v>
      </c>
      <c r="D324" s="1" t="s">
        <v>5245</v>
      </c>
      <c r="E324" s="3">
        <v>1</v>
      </c>
      <c r="F324" s="3">
        <v>1</v>
      </c>
      <c r="G324" s="7">
        <v>2670</v>
      </c>
      <c r="H324" s="4">
        <f>+G324*E324</f>
        <v>2670</v>
      </c>
      <c r="I324" s="5">
        <v>0.05</v>
      </c>
      <c r="J324" s="4">
        <f t="shared" si="61"/>
        <v>133.5</v>
      </c>
      <c r="K324" s="4">
        <f t="shared" si="62"/>
        <v>2536.5</v>
      </c>
      <c r="L324" s="6">
        <v>0.65</v>
      </c>
      <c r="M324" s="4">
        <f t="shared" si="53"/>
        <v>1648.7250000000001</v>
      </c>
      <c r="N324" s="4">
        <f t="shared" si="54"/>
        <v>4185.2250000000004</v>
      </c>
      <c r="O324" s="6">
        <v>0.75</v>
      </c>
      <c r="P324" s="85">
        <f t="shared" si="59"/>
        <v>1902.375</v>
      </c>
      <c r="Q324" s="86">
        <f t="shared" si="60"/>
        <v>4438.875</v>
      </c>
      <c r="R324" s="6">
        <v>0.95</v>
      </c>
      <c r="S324" s="85">
        <f t="shared" si="55"/>
        <v>2409.6749999999997</v>
      </c>
      <c r="T324" s="86">
        <f t="shared" si="56"/>
        <v>4946.1749999999993</v>
      </c>
      <c r="U324" s="6">
        <v>0.6</v>
      </c>
      <c r="V324" s="85">
        <f t="shared" si="57"/>
        <v>1521.8999999999999</v>
      </c>
      <c r="W324" s="86">
        <f t="shared" si="58"/>
        <v>4058.3999999999996</v>
      </c>
    </row>
    <row r="325" spans="1:24" ht="16.5" x14ac:dyDescent="0.25">
      <c r="A325" s="64" t="s">
        <v>7131</v>
      </c>
      <c r="B325" s="65" t="s">
        <v>7152</v>
      </c>
      <c r="C325" s="2" t="s">
        <v>8248</v>
      </c>
      <c r="D325" s="10" t="s">
        <v>5484</v>
      </c>
      <c r="E325" s="3">
        <v>4</v>
      </c>
      <c r="F325" s="3">
        <v>1</v>
      </c>
      <c r="G325" s="4">
        <v>1517</v>
      </c>
      <c r="H325" s="4">
        <f>+G325*E325</f>
        <v>6068</v>
      </c>
      <c r="I325" s="5">
        <v>0.1</v>
      </c>
      <c r="J325" s="4">
        <f t="shared" si="61"/>
        <v>151.70000000000002</v>
      </c>
      <c r="K325" s="4">
        <f t="shared" si="62"/>
        <v>1365.3</v>
      </c>
      <c r="L325" s="6">
        <v>0.55000000000000004</v>
      </c>
      <c r="M325" s="4">
        <f t="shared" si="53"/>
        <v>750.91500000000008</v>
      </c>
      <c r="N325" s="4">
        <f t="shared" si="54"/>
        <v>2116.2150000000001</v>
      </c>
      <c r="O325" s="6">
        <v>0.45</v>
      </c>
      <c r="P325" s="85">
        <f t="shared" si="59"/>
        <v>614.38499999999999</v>
      </c>
      <c r="Q325" s="86">
        <f t="shared" si="60"/>
        <v>1979.6849999999999</v>
      </c>
      <c r="R325" s="6">
        <v>0.65</v>
      </c>
      <c r="S325" s="85">
        <f t="shared" si="55"/>
        <v>887.44500000000005</v>
      </c>
      <c r="T325" s="86">
        <f t="shared" si="56"/>
        <v>2252.7449999999999</v>
      </c>
      <c r="U325" s="6">
        <v>0.4</v>
      </c>
      <c r="V325" s="85">
        <f t="shared" si="57"/>
        <v>546.12</v>
      </c>
      <c r="W325" s="86">
        <f t="shared" si="58"/>
        <v>1911.42</v>
      </c>
      <c r="X325" s="25"/>
    </row>
    <row r="326" spans="1:24" ht="16.5" x14ac:dyDescent="0.25">
      <c r="A326" s="64" t="s">
        <v>7131</v>
      </c>
      <c r="B326" s="65" t="s">
        <v>7152</v>
      </c>
      <c r="C326" s="2" t="s">
        <v>8279</v>
      </c>
      <c r="D326" s="1" t="s">
        <v>8297</v>
      </c>
      <c r="E326" s="3">
        <v>1</v>
      </c>
      <c r="F326" s="3">
        <v>1</v>
      </c>
      <c r="G326" s="7">
        <v>5841</v>
      </c>
      <c r="H326" s="4">
        <f>+G326*E326</f>
        <v>5841</v>
      </c>
      <c r="I326" s="5">
        <v>0</v>
      </c>
      <c r="J326" s="4">
        <f t="shared" si="61"/>
        <v>0</v>
      </c>
      <c r="K326" s="4">
        <f t="shared" si="62"/>
        <v>5841</v>
      </c>
      <c r="L326" s="6">
        <v>0.65</v>
      </c>
      <c r="M326" s="4">
        <f t="shared" si="53"/>
        <v>3796.65</v>
      </c>
      <c r="N326" s="4">
        <f t="shared" si="54"/>
        <v>9637.65</v>
      </c>
      <c r="O326" s="6">
        <v>0.6</v>
      </c>
      <c r="P326" s="85">
        <f t="shared" ref="P326:P327" si="63">+K326*O326</f>
        <v>3504.6</v>
      </c>
      <c r="Q326" s="86">
        <f t="shared" ref="Q326:Q327" si="64">+K326+P326</f>
        <v>9345.6</v>
      </c>
      <c r="R326" s="6">
        <v>0.75</v>
      </c>
      <c r="S326" s="85">
        <f t="shared" ref="S326:S327" si="65">+K326*R326</f>
        <v>4380.75</v>
      </c>
      <c r="T326" s="86">
        <f t="shared" ref="T326:T327" si="66">+S326+K326</f>
        <v>10221.75</v>
      </c>
      <c r="U326" s="6">
        <v>0.55000000000000004</v>
      </c>
      <c r="V326" s="85">
        <f t="shared" ref="V326:V327" si="67">+K326*U326</f>
        <v>3212.55</v>
      </c>
      <c r="W326" s="86">
        <f t="shared" ref="W326:W327" si="68">+V326+K326</f>
        <v>9053.5499999999993</v>
      </c>
    </row>
    <row r="327" spans="1:24" ht="16.5" x14ac:dyDescent="0.25">
      <c r="A327" s="64" t="s">
        <v>7131</v>
      </c>
      <c r="B327" s="65" t="s">
        <v>7152</v>
      </c>
      <c r="C327" s="2" t="s">
        <v>7097</v>
      </c>
      <c r="D327" s="1" t="s">
        <v>7096</v>
      </c>
      <c r="E327" s="3">
        <v>4</v>
      </c>
      <c r="F327" s="3">
        <v>1</v>
      </c>
      <c r="G327" s="7">
        <v>715</v>
      </c>
      <c r="H327" s="4">
        <f>+G327*E327</f>
        <v>2860</v>
      </c>
      <c r="I327" s="5">
        <v>0</v>
      </c>
      <c r="J327" s="4">
        <f t="shared" si="61"/>
        <v>0</v>
      </c>
      <c r="K327" s="4">
        <f t="shared" si="62"/>
        <v>715</v>
      </c>
      <c r="L327" s="6">
        <v>0.65</v>
      </c>
      <c r="M327" s="4">
        <f t="shared" si="53"/>
        <v>464.75</v>
      </c>
      <c r="N327" s="4">
        <f t="shared" si="54"/>
        <v>1179.75</v>
      </c>
      <c r="O327" s="6">
        <v>0.6</v>
      </c>
      <c r="P327" s="85">
        <f t="shared" si="63"/>
        <v>429</v>
      </c>
      <c r="Q327" s="86">
        <f t="shared" si="64"/>
        <v>1144</v>
      </c>
      <c r="R327" s="6">
        <v>0.75</v>
      </c>
      <c r="S327" s="85">
        <f t="shared" si="65"/>
        <v>536.25</v>
      </c>
      <c r="T327" s="86">
        <f t="shared" si="66"/>
        <v>1251.25</v>
      </c>
      <c r="U327" s="6">
        <v>0.55000000000000004</v>
      </c>
      <c r="V327" s="85">
        <f t="shared" si="67"/>
        <v>393.25000000000006</v>
      </c>
      <c r="W327" s="86">
        <f t="shared" si="68"/>
        <v>1108.25</v>
      </c>
    </row>
    <row r="328" spans="1:24" ht="16.5" x14ac:dyDescent="0.25">
      <c r="A328" s="64" t="s">
        <v>7131</v>
      </c>
      <c r="B328" s="65" t="s">
        <v>7152</v>
      </c>
      <c r="C328" s="2" t="s">
        <v>8374</v>
      </c>
      <c r="D328" s="1" t="s">
        <v>2502</v>
      </c>
      <c r="E328" s="3">
        <v>1</v>
      </c>
      <c r="F328" s="3">
        <v>1</v>
      </c>
      <c r="G328" s="7">
        <v>964</v>
      </c>
      <c r="H328" s="4">
        <f>+G328*E328</f>
        <v>964</v>
      </c>
      <c r="I328" s="5">
        <v>0</v>
      </c>
      <c r="J328" s="4">
        <f t="shared" si="61"/>
        <v>0</v>
      </c>
      <c r="K328" s="4">
        <f t="shared" si="62"/>
        <v>964</v>
      </c>
      <c r="L328" s="6">
        <v>0.85</v>
      </c>
      <c r="M328" s="4">
        <f t="shared" si="53"/>
        <v>819.4</v>
      </c>
      <c r="N328" s="4">
        <f t="shared" si="54"/>
        <v>1783.4</v>
      </c>
      <c r="O328" s="6">
        <v>0.75</v>
      </c>
      <c r="P328" s="85">
        <f t="shared" si="59"/>
        <v>723</v>
      </c>
      <c r="Q328" s="86">
        <f t="shared" si="60"/>
        <v>1687</v>
      </c>
      <c r="R328" s="6">
        <v>0.95</v>
      </c>
      <c r="S328" s="85">
        <f t="shared" si="55"/>
        <v>915.8</v>
      </c>
      <c r="T328" s="86">
        <f t="shared" si="56"/>
        <v>1879.8</v>
      </c>
      <c r="U328" s="6">
        <v>0.6</v>
      </c>
      <c r="V328" s="85">
        <f t="shared" si="57"/>
        <v>578.4</v>
      </c>
      <c r="W328" s="86">
        <f t="shared" si="58"/>
        <v>1542.4</v>
      </c>
    </row>
    <row r="329" spans="1:24" ht="16.5" x14ac:dyDescent="0.25">
      <c r="A329" s="64" t="s">
        <v>7131</v>
      </c>
      <c r="B329" s="65" t="s">
        <v>7152</v>
      </c>
      <c r="C329" s="2" t="s">
        <v>5310</v>
      </c>
      <c r="D329" s="1" t="s">
        <v>5309</v>
      </c>
      <c r="E329" s="3">
        <v>4</v>
      </c>
      <c r="F329" s="3">
        <v>1</v>
      </c>
      <c r="G329" s="7">
        <v>753.5</v>
      </c>
      <c r="H329" s="4">
        <f>+G329*E329</f>
        <v>3014</v>
      </c>
      <c r="I329" s="5">
        <v>0</v>
      </c>
      <c r="J329" s="4">
        <f t="shared" si="61"/>
        <v>0</v>
      </c>
      <c r="K329" s="4">
        <f t="shared" si="62"/>
        <v>753.5</v>
      </c>
      <c r="L329" s="6">
        <v>0.65</v>
      </c>
      <c r="M329" s="4">
        <f t="shared" si="53"/>
        <v>489.77500000000003</v>
      </c>
      <c r="N329" s="4">
        <f t="shared" si="54"/>
        <v>1243.2750000000001</v>
      </c>
      <c r="O329" s="6">
        <v>0.6</v>
      </c>
      <c r="P329" s="85">
        <f t="shared" si="59"/>
        <v>452.09999999999997</v>
      </c>
      <c r="Q329" s="86">
        <f t="shared" si="60"/>
        <v>1205.5999999999999</v>
      </c>
      <c r="R329" s="6">
        <v>0.75</v>
      </c>
      <c r="S329" s="85">
        <f t="shared" si="55"/>
        <v>565.125</v>
      </c>
      <c r="T329" s="86">
        <f t="shared" si="56"/>
        <v>1318.625</v>
      </c>
      <c r="U329" s="6">
        <v>0.55000000000000004</v>
      </c>
      <c r="V329" s="85">
        <f t="shared" si="57"/>
        <v>414.42500000000001</v>
      </c>
      <c r="W329" s="86">
        <f t="shared" si="58"/>
        <v>1167.925</v>
      </c>
    </row>
    <row r="330" spans="1:24" s="30" customFormat="1" ht="16.5" x14ac:dyDescent="0.25">
      <c r="A330" s="64" t="s">
        <v>7131</v>
      </c>
      <c r="B330" s="65" t="s">
        <v>7152</v>
      </c>
      <c r="C330" s="2" t="s">
        <v>5317</v>
      </c>
      <c r="D330" s="1" t="s">
        <v>5316</v>
      </c>
      <c r="E330" s="3">
        <v>4</v>
      </c>
      <c r="F330" s="3">
        <v>1</v>
      </c>
      <c r="G330" s="4">
        <v>1445</v>
      </c>
      <c r="H330" s="4">
        <f>+G330*E330</f>
        <v>5780</v>
      </c>
      <c r="I330" s="5">
        <v>0</v>
      </c>
      <c r="J330" s="4">
        <f t="shared" si="61"/>
        <v>0</v>
      </c>
      <c r="K330" s="4">
        <f t="shared" si="62"/>
        <v>1445</v>
      </c>
      <c r="L330" s="6">
        <v>0.65</v>
      </c>
      <c r="M330" s="4">
        <f t="shared" si="53"/>
        <v>939.25</v>
      </c>
      <c r="N330" s="4">
        <f t="shared" si="54"/>
        <v>2384.25</v>
      </c>
      <c r="O330" s="6">
        <v>0.6</v>
      </c>
      <c r="P330" s="85">
        <f t="shared" si="59"/>
        <v>867</v>
      </c>
      <c r="Q330" s="86">
        <f t="shared" si="60"/>
        <v>2312</v>
      </c>
      <c r="R330" s="6">
        <v>0.75</v>
      </c>
      <c r="S330" s="85">
        <f t="shared" si="55"/>
        <v>1083.75</v>
      </c>
      <c r="T330" s="86">
        <f t="shared" si="56"/>
        <v>2528.75</v>
      </c>
      <c r="U330" s="6">
        <v>0.55000000000000004</v>
      </c>
      <c r="V330" s="85">
        <f t="shared" si="57"/>
        <v>794.75000000000011</v>
      </c>
      <c r="W330" s="86">
        <f t="shared" si="58"/>
        <v>2239.75</v>
      </c>
    </row>
    <row r="331" spans="1:24" ht="16.5" x14ac:dyDescent="0.25">
      <c r="A331" s="64" t="s">
        <v>7131</v>
      </c>
      <c r="B331" s="65" t="s">
        <v>7152</v>
      </c>
      <c r="C331" s="2" t="s">
        <v>5319</v>
      </c>
      <c r="D331" s="1" t="s">
        <v>5318</v>
      </c>
      <c r="E331" s="3">
        <v>4</v>
      </c>
      <c r="F331" s="3">
        <v>1</v>
      </c>
      <c r="G331" s="7">
        <v>1094.5</v>
      </c>
      <c r="H331" s="4">
        <f>+G331*E331</f>
        <v>4378</v>
      </c>
      <c r="I331" s="5">
        <v>0</v>
      </c>
      <c r="J331" s="4">
        <f t="shared" si="61"/>
        <v>0</v>
      </c>
      <c r="K331" s="4">
        <f t="shared" si="62"/>
        <v>1094.5</v>
      </c>
      <c r="L331" s="6">
        <v>0.65</v>
      </c>
      <c r="M331" s="4">
        <f t="shared" si="53"/>
        <v>711.42500000000007</v>
      </c>
      <c r="N331" s="4">
        <f t="shared" si="54"/>
        <v>1805.9250000000002</v>
      </c>
      <c r="O331" s="6">
        <v>0.6</v>
      </c>
      <c r="P331" s="85">
        <f t="shared" si="59"/>
        <v>656.69999999999993</v>
      </c>
      <c r="Q331" s="86">
        <f t="shared" si="60"/>
        <v>1751.1999999999998</v>
      </c>
      <c r="R331" s="6">
        <v>0.75</v>
      </c>
      <c r="S331" s="85">
        <f t="shared" si="55"/>
        <v>820.875</v>
      </c>
      <c r="T331" s="86">
        <f t="shared" si="56"/>
        <v>1915.375</v>
      </c>
      <c r="U331" s="6">
        <v>0.55000000000000004</v>
      </c>
      <c r="V331" s="85">
        <f t="shared" si="57"/>
        <v>601.97500000000002</v>
      </c>
      <c r="W331" s="86">
        <f t="shared" si="58"/>
        <v>1696.4749999999999</v>
      </c>
    </row>
    <row r="332" spans="1:24" ht="16.5" x14ac:dyDescent="0.25">
      <c r="A332" s="64" t="s">
        <v>7131</v>
      </c>
      <c r="B332" s="65" t="s">
        <v>7152</v>
      </c>
      <c r="C332" s="2" t="s">
        <v>5303</v>
      </c>
      <c r="D332" s="10" t="s">
        <v>5302</v>
      </c>
      <c r="E332" s="3">
        <v>10</v>
      </c>
      <c r="F332" s="3">
        <v>1</v>
      </c>
      <c r="G332" s="4">
        <v>1965</v>
      </c>
      <c r="H332" s="4">
        <f>+G332*E332</f>
        <v>19650</v>
      </c>
      <c r="I332" s="5">
        <v>0.1</v>
      </c>
      <c r="J332" s="4">
        <f t="shared" si="61"/>
        <v>196.5</v>
      </c>
      <c r="K332" s="4">
        <f t="shared" si="62"/>
        <v>1768.5</v>
      </c>
      <c r="L332" s="6">
        <v>0.65</v>
      </c>
      <c r="M332" s="4">
        <f t="shared" si="53"/>
        <v>1149.5250000000001</v>
      </c>
      <c r="N332" s="4">
        <f t="shared" si="54"/>
        <v>2918.0250000000001</v>
      </c>
      <c r="O332" s="6">
        <v>0.6</v>
      </c>
      <c r="P332" s="85">
        <f t="shared" si="59"/>
        <v>1061.0999999999999</v>
      </c>
      <c r="Q332" s="86">
        <f t="shared" si="60"/>
        <v>2829.6</v>
      </c>
      <c r="R332" s="6">
        <v>0.75</v>
      </c>
      <c r="S332" s="85">
        <f t="shared" si="55"/>
        <v>1326.375</v>
      </c>
      <c r="T332" s="86">
        <f t="shared" si="56"/>
        <v>3094.875</v>
      </c>
      <c r="U332" s="6">
        <v>0.55000000000000004</v>
      </c>
      <c r="V332" s="85">
        <f t="shared" si="57"/>
        <v>972.67500000000007</v>
      </c>
      <c r="W332" s="86">
        <f t="shared" si="58"/>
        <v>2741.1750000000002</v>
      </c>
    </row>
    <row r="333" spans="1:24" ht="16.5" x14ac:dyDescent="0.25">
      <c r="A333" s="64" t="s">
        <v>7131</v>
      </c>
      <c r="B333" s="65" t="s">
        <v>7152</v>
      </c>
      <c r="C333" s="2" t="s">
        <v>8678</v>
      </c>
      <c r="D333" s="1" t="s">
        <v>2508</v>
      </c>
      <c r="E333" s="3">
        <v>1</v>
      </c>
      <c r="F333" s="3">
        <v>1</v>
      </c>
      <c r="G333" s="7">
        <v>1381</v>
      </c>
      <c r="H333" s="4">
        <f>+G333*E333</f>
        <v>1381</v>
      </c>
      <c r="I333" s="5">
        <v>0</v>
      </c>
      <c r="J333" s="4">
        <f t="shared" si="61"/>
        <v>0</v>
      </c>
      <c r="K333" s="4">
        <f t="shared" si="62"/>
        <v>1381</v>
      </c>
      <c r="L333" s="6">
        <v>0.85</v>
      </c>
      <c r="M333" s="4">
        <f t="shared" si="53"/>
        <v>1173.8499999999999</v>
      </c>
      <c r="N333" s="4">
        <f t="shared" si="54"/>
        <v>2554.85</v>
      </c>
      <c r="O333" s="6">
        <v>0.75</v>
      </c>
      <c r="P333" s="85">
        <f t="shared" si="59"/>
        <v>1035.75</v>
      </c>
      <c r="Q333" s="86">
        <f t="shared" si="60"/>
        <v>2416.75</v>
      </c>
      <c r="R333" s="6">
        <v>0.95</v>
      </c>
      <c r="S333" s="85">
        <f t="shared" si="55"/>
        <v>1311.95</v>
      </c>
      <c r="T333" s="86">
        <f t="shared" si="56"/>
        <v>2692.95</v>
      </c>
      <c r="U333" s="6">
        <v>0.6</v>
      </c>
      <c r="V333" s="85">
        <f t="shared" si="57"/>
        <v>828.6</v>
      </c>
      <c r="W333" s="86">
        <f t="shared" si="58"/>
        <v>2209.6</v>
      </c>
    </row>
    <row r="334" spans="1:24" ht="16.5" x14ac:dyDescent="0.25">
      <c r="A334" s="64" t="s">
        <v>7131</v>
      </c>
      <c r="B334" s="65" t="s">
        <v>7152</v>
      </c>
      <c r="C334" s="2" t="s">
        <v>5661</v>
      </c>
      <c r="D334" s="1" t="s">
        <v>5660</v>
      </c>
      <c r="E334" s="3">
        <v>2</v>
      </c>
      <c r="F334" s="3">
        <v>1</v>
      </c>
      <c r="G334" s="7">
        <v>3165</v>
      </c>
      <c r="H334" s="4">
        <f>+G334*E334</f>
        <v>6330</v>
      </c>
      <c r="I334" s="5">
        <v>0.05</v>
      </c>
      <c r="J334" s="4">
        <f t="shared" si="61"/>
        <v>158.25</v>
      </c>
      <c r="K334" s="4">
        <f t="shared" si="62"/>
        <v>3006.75</v>
      </c>
      <c r="L334" s="6">
        <v>0.65</v>
      </c>
      <c r="M334" s="4">
        <f t="shared" si="53"/>
        <v>1954.3875</v>
      </c>
      <c r="N334" s="4">
        <f t="shared" si="54"/>
        <v>4961.1374999999998</v>
      </c>
      <c r="O334" s="6">
        <v>0.6</v>
      </c>
      <c r="P334" s="85">
        <f t="shared" ref="P334:P362" si="69">+K334*O334</f>
        <v>1804.05</v>
      </c>
      <c r="Q334" s="86">
        <f t="shared" ref="Q334:Q362" si="70">+K334+P334</f>
        <v>4810.8</v>
      </c>
      <c r="R334" s="6">
        <v>0.75</v>
      </c>
      <c r="S334" s="85">
        <f t="shared" ref="S334:S362" si="71">+K334*R334</f>
        <v>2255.0625</v>
      </c>
      <c r="T334" s="86">
        <f t="shared" ref="T334:T362" si="72">+S334+K334</f>
        <v>5261.8125</v>
      </c>
      <c r="U334" s="6">
        <v>0.55000000000000004</v>
      </c>
      <c r="V334" s="85">
        <f t="shared" ref="V334:V362" si="73">+K334*U334</f>
        <v>1653.7125000000001</v>
      </c>
      <c r="W334" s="86">
        <f t="shared" ref="W334:W362" si="74">+V334+K334</f>
        <v>4660.4624999999996</v>
      </c>
    </row>
    <row r="335" spans="1:24" ht="16.5" x14ac:dyDescent="0.25">
      <c r="A335" s="64" t="s">
        <v>7131</v>
      </c>
      <c r="B335" s="65" t="s">
        <v>7152</v>
      </c>
      <c r="C335" s="2" t="s">
        <v>5723</v>
      </c>
      <c r="D335" s="1" t="s">
        <v>5722</v>
      </c>
      <c r="E335" s="3">
        <v>11</v>
      </c>
      <c r="F335" s="3">
        <v>1</v>
      </c>
      <c r="G335" s="4">
        <v>2945</v>
      </c>
      <c r="H335" s="4">
        <f>+G335*E335</f>
        <v>32395</v>
      </c>
      <c r="I335" s="5">
        <v>0</v>
      </c>
      <c r="J335" s="4">
        <f t="shared" si="61"/>
        <v>0</v>
      </c>
      <c r="K335" s="4">
        <f t="shared" si="62"/>
        <v>2945</v>
      </c>
      <c r="L335" s="6">
        <v>0.65</v>
      </c>
      <c r="M335" s="4">
        <f t="shared" si="53"/>
        <v>1914.25</v>
      </c>
      <c r="N335" s="4">
        <f t="shared" si="54"/>
        <v>4859.25</v>
      </c>
      <c r="O335" s="6">
        <v>0.6</v>
      </c>
      <c r="P335" s="85">
        <f t="shared" si="69"/>
        <v>1767</v>
      </c>
      <c r="Q335" s="86">
        <f t="shared" si="70"/>
        <v>4712</v>
      </c>
      <c r="R335" s="6">
        <v>0.75</v>
      </c>
      <c r="S335" s="85">
        <f t="shared" si="71"/>
        <v>2208.75</v>
      </c>
      <c r="T335" s="86">
        <f t="shared" si="72"/>
        <v>5153.75</v>
      </c>
      <c r="U335" s="6">
        <v>0.55000000000000004</v>
      </c>
      <c r="V335" s="85">
        <f t="shared" si="73"/>
        <v>1619.7500000000002</v>
      </c>
      <c r="W335" s="86">
        <f t="shared" si="74"/>
        <v>4564.75</v>
      </c>
    </row>
    <row r="336" spans="1:24" ht="16.5" x14ac:dyDescent="0.25">
      <c r="A336" s="64" t="s">
        <v>7131</v>
      </c>
      <c r="B336" s="65" t="s">
        <v>7152</v>
      </c>
      <c r="C336" s="2" t="s">
        <v>7115</v>
      </c>
      <c r="D336" s="1" t="s">
        <v>7114</v>
      </c>
      <c r="E336" s="3">
        <v>22</v>
      </c>
      <c r="F336" s="3">
        <v>1</v>
      </c>
      <c r="G336" s="4">
        <v>1000</v>
      </c>
      <c r="H336" s="4">
        <f>+G336*E336</f>
        <v>22000</v>
      </c>
      <c r="I336" s="5">
        <v>0</v>
      </c>
      <c r="J336" s="4">
        <f t="shared" si="61"/>
        <v>0</v>
      </c>
      <c r="K336" s="4">
        <f t="shared" si="62"/>
        <v>1000</v>
      </c>
      <c r="L336" s="6">
        <v>0.65</v>
      </c>
      <c r="M336" s="4">
        <f t="shared" si="53"/>
        <v>650</v>
      </c>
      <c r="N336" s="4">
        <f t="shared" si="54"/>
        <v>1650</v>
      </c>
      <c r="O336" s="6">
        <v>0.6</v>
      </c>
      <c r="P336" s="85">
        <f t="shared" si="69"/>
        <v>600</v>
      </c>
      <c r="Q336" s="86">
        <f t="shared" si="70"/>
        <v>1600</v>
      </c>
      <c r="R336" s="6">
        <v>0.75</v>
      </c>
      <c r="S336" s="85">
        <f t="shared" si="71"/>
        <v>750</v>
      </c>
      <c r="T336" s="86">
        <f t="shared" si="72"/>
        <v>1750</v>
      </c>
      <c r="U336" s="6">
        <v>0.55000000000000004</v>
      </c>
      <c r="V336" s="85">
        <f t="shared" si="73"/>
        <v>550</v>
      </c>
      <c r="W336" s="86">
        <f t="shared" si="74"/>
        <v>1550</v>
      </c>
    </row>
    <row r="337" spans="1:23" ht="16.5" x14ac:dyDescent="0.25">
      <c r="A337" s="64" t="s">
        <v>7131</v>
      </c>
      <c r="B337" s="65" t="s">
        <v>7152</v>
      </c>
      <c r="C337" s="2" t="s">
        <v>7011</v>
      </c>
      <c r="D337" s="10" t="s">
        <v>7010</v>
      </c>
      <c r="E337" s="3">
        <v>14</v>
      </c>
      <c r="F337" s="3">
        <v>1</v>
      </c>
      <c r="G337" s="4">
        <v>1000</v>
      </c>
      <c r="H337" s="4">
        <f>+G337*E337</f>
        <v>14000</v>
      </c>
      <c r="I337" s="5">
        <v>0</v>
      </c>
      <c r="J337" s="4">
        <f t="shared" si="61"/>
        <v>0</v>
      </c>
      <c r="K337" s="4">
        <f t="shared" si="62"/>
        <v>1000</v>
      </c>
      <c r="L337" s="6">
        <v>0.65</v>
      </c>
      <c r="M337" s="4">
        <f t="shared" si="53"/>
        <v>650</v>
      </c>
      <c r="N337" s="4">
        <f t="shared" si="54"/>
        <v>1650</v>
      </c>
      <c r="O337" s="6">
        <v>0.6</v>
      </c>
      <c r="P337" s="85">
        <f t="shared" si="69"/>
        <v>600</v>
      </c>
      <c r="Q337" s="86">
        <f t="shared" si="70"/>
        <v>1600</v>
      </c>
      <c r="R337" s="6">
        <v>0.75</v>
      </c>
      <c r="S337" s="85">
        <f t="shared" si="71"/>
        <v>750</v>
      </c>
      <c r="T337" s="86">
        <f t="shared" si="72"/>
        <v>1750</v>
      </c>
      <c r="U337" s="6">
        <v>0.55000000000000004</v>
      </c>
      <c r="V337" s="85">
        <f t="shared" si="73"/>
        <v>550</v>
      </c>
      <c r="W337" s="86">
        <f t="shared" si="74"/>
        <v>1550</v>
      </c>
    </row>
    <row r="338" spans="1:23" ht="16.5" x14ac:dyDescent="0.25">
      <c r="A338" s="64" t="s">
        <v>7131</v>
      </c>
      <c r="B338" s="65" t="s">
        <v>7152</v>
      </c>
      <c r="C338" s="2" t="s">
        <v>7113</v>
      </c>
      <c r="D338" s="10" t="s">
        <v>7112</v>
      </c>
      <c r="E338" s="3">
        <v>6</v>
      </c>
      <c r="F338" s="3">
        <v>1</v>
      </c>
      <c r="G338" s="4">
        <v>2850</v>
      </c>
      <c r="H338" s="4">
        <f>+G338*E338</f>
        <v>17100</v>
      </c>
      <c r="I338" s="5">
        <v>0</v>
      </c>
      <c r="J338" s="4">
        <f t="shared" si="61"/>
        <v>0</v>
      </c>
      <c r="K338" s="4">
        <f t="shared" si="62"/>
        <v>2850</v>
      </c>
      <c r="L338" s="6">
        <v>0.65</v>
      </c>
      <c r="M338" s="4">
        <f t="shared" ref="M338:M400" si="75">+K338*L338</f>
        <v>1852.5</v>
      </c>
      <c r="N338" s="4">
        <f t="shared" ref="N338:N400" si="76">+K338+M338</f>
        <v>4702.5</v>
      </c>
      <c r="O338" s="6">
        <v>0.6</v>
      </c>
      <c r="P338" s="85">
        <f t="shared" si="69"/>
        <v>1710</v>
      </c>
      <c r="Q338" s="86">
        <f t="shared" si="70"/>
        <v>4560</v>
      </c>
      <c r="R338" s="6">
        <v>0.75</v>
      </c>
      <c r="S338" s="85">
        <f t="shared" si="71"/>
        <v>2137.5</v>
      </c>
      <c r="T338" s="86">
        <f t="shared" si="72"/>
        <v>4987.5</v>
      </c>
      <c r="U338" s="6">
        <v>0.55000000000000004</v>
      </c>
      <c r="V338" s="85">
        <f t="shared" si="73"/>
        <v>1567.5000000000002</v>
      </c>
      <c r="W338" s="86">
        <f t="shared" si="74"/>
        <v>4417.5</v>
      </c>
    </row>
    <row r="339" spans="1:23" ht="16.5" x14ac:dyDescent="0.25">
      <c r="A339" s="64" t="s">
        <v>7131</v>
      </c>
      <c r="B339" s="65" t="s">
        <v>7152</v>
      </c>
      <c r="C339" s="2" t="s">
        <v>7027</v>
      </c>
      <c r="D339" s="1" t="s">
        <v>7026</v>
      </c>
      <c r="E339" s="3">
        <v>2</v>
      </c>
      <c r="F339" s="3">
        <v>1</v>
      </c>
      <c r="G339" s="7">
        <v>2365.1999999999998</v>
      </c>
      <c r="H339" s="4">
        <f>+G339*E339</f>
        <v>4730.3999999999996</v>
      </c>
      <c r="I339" s="5">
        <v>0</v>
      </c>
      <c r="J339" s="4">
        <f t="shared" si="61"/>
        <v>0</v>
      </c>
      <c r="K339" s="4">
        <f t="shared" si="62"/>
        <v>2365.1999999999998</v>
      </c>
      <c r="L339" s="6">
        <v>0.65</v>
      </c>
      <c r="M339" s="4">
        <f t="shared" si="75"/>
        <v>1537.3799999999999</v>
      </c>
      <c r="N339" s="4">
        <f t="shared" si="76"/>
        <v>3902.58</v>
      </c>
      <c r="O339" s="6">
        <v>0.6</v>
      </c>
      <c r="P339" s="85">
        <f t="shared" si="69"/>
        <v>1419.12</v>
      </c>
      <c r="Q339" s="86">
        <f t="shared" si="70"/>
        <v>3784.3199999999997</v>
      </c>
      <c r="R339" s="6">
        <v>0.75</v>
      </c>
      <c r="S339" s="85">
        <f t="shared" si="71"/>
        <v>1773.8999999999999</v>
      </c>
      <c r="T339" s="86">
        <f t="shared" si="72"/>
        <v>4139.0999999999995</v>
      </c>
      <c r="U339" s="6">
        <v>0.55000000000000004</v>
      </c>
      <c r="V339" s="85">
        <f t="shared" si="73"/>
        <v>1300.8599999999999</v>
      </c>
      <c r="W339" s="86">
        <f t="shared" si="74"/>
        <v>3666.0599999999995</v>
      </c>
    </row>
    <row r="340" spans="1:23" ht="16.5" x14ac:dyDescent="0.25">
      <c r="A340" s="64" t="s">
        <v>7131</v>
      </c>
      <c r="B340" s="65" t="s">
        <v>7152</v>
      </c>
      <c r="C340" s="2" t="s">
        <v>7031</v>
      </c>
      <c r="D340" s="1" t="s">
        <v>7030</v>
      </c>
      <c r="E340" s="3">
        <v>2</v>
      </c>
      <c r="F340" s="3">
        <v>1</v>
      </c>
      <c r="G340" s="7">
        <v>1951</v>
      </c>
      <c r="H340" s="4">
        <f>+G340*E340</f>
        <v>3902</v>
      </c>
      <c r="I340" s="5">
        <v>0</v>
      </c>
      <c r="J340" s="4">
        <f t="shared" si="61"/>
        <v>0</v>
      </c>
      <c r="K340" s="4">
        <f t="shared" si="62"/>
        <v>1951</v>
      </c>
      <c r="L340" s="6">
        <v>0.65</v>
      </c>
      <c r="M340" s="4">
        <f t="shared" si="75"/>
        <v>1268.1500000000001</v>
      </c>
      <c r="N340" s="4">
        <f t="shared" si="76"/>
        <v>3219.15</v>
      </c>
      <c r="O340" s="6">
        <v>0.6</v>
      </c>
      <c r="P340" s="85">
        <f t="shared" si="69"/>
        <v>1170.5999999999999</v>
      </c>
      <c r="Q340" s="86">
        <f t="shared" si="70"/>
        <v>3121.6</v>
      </c>
      <c r="R340" s="6">
        <v>0.75</v>
      </c>
      <c r="S340" s="85">
        <f t="shared" si="71"/>
        <v>1463.25</v>
      </c>
      <c r="T340" s="86">
        <f t="shared" si="72"/>
        <v>3414.25</v>
      </c>
      <c r="U340" s="6">
        <v>0.55000000000000004</v>
      </c>
      <c r="V340" s="85">
        <f t="shared" si="73"/>
        <v>1073.0500000000002</v>
      </c>
      <c r="W340" s="86">
        <f t="shared" si="74"/>
        <v>3024.05</v>
      </c>
    </row>
    <row r="341" spans="1:23" ht="16.5" x14ac:dyDescent="0.25">
      <c r="A341" s="64" t="s">
        <v>7131</v>
      </c>
      <c r="B341" s="65" t="s">
        <v>7152</v>
      </c>
      <c r="C341" s="2" t="s">
        <v>7429</v>
      </c>
      <c r="D341" s="1" t="s">
        <v>3360</v>
      </c>
      <c r="E341" s="3">
        <v>1</v>
      </c>
      <c r="F341" s="3">
        <v>1</v>
      </c>
      <c r="G341" s="7">
        <v>1787.61</v>
      </c>
      <c r="H341" s="4">
        <f>+G341*E341</f>
        <v>1787.61</v>
      </c>
      <c r="I341" s="5">
        <v>0</v>
      </c>
      <c r="J341" s="4">
        <f t="shared" si="61"/>
        <v>0</v>
      </c>
      <c r="K341" s="4">
        <f t="shared" si="62"/>
        <v>1787.61</v>
      </c>
      <c r="L341" s="6">
        <v>0.65</v>
      </c>
      <c r="M341" s="4">
        <f t="shared" si="75"/>
        <v>1161.9465</v>
      </c>
      <c r="N341" s="4">
        <f t="shared" si="76"/>
        <v>2949.5564999999997</v>
      </c>
      <c r="O341" s="6">
        <v>0.6</v>
      </c>
      <c r="P341" s="85">
        <f t="shared" si="69"/>
        <v>1072.5659999999998</v>
      </c>
      <c r="Q341" s="86">
        <f t="shared" si="70"/>
        <v>2860.1759999999995</v>
      </c>
      <c r="R341" s="6">
        <v>0.75</v>
      </c>
      <c r="S341" s="85">
        <f t="shared" si="71"/>
        <v>1340.7075</v>
      </c>
      <c r="T341" s="86">
        <f t="shared" si="72"/>
        <v>3128.3175000000001</v>
      </c>
      <c r="U341" s="6">
        <v>0.55000000000000004</v>
      </c>
      <c r="V341" s="85">
        <f t="shared" si="73"/>
        <v>983.18550000000005</v>
      </c>
      <c r="W341" s="86">
        <f t="shared" si="74"/>
        <v>2770.7955000000002</v>
      </c>
    </row>
    <row r="342" spans="1:23" ht="16.5" x14ac:dyDescent="0.25">
      <c r="A342" s="64" t="s">
        <v>7131</v>
      </c>
      <c r="B342" s="65" t="s">
        <v>7152</v>
      </c>
      <c r="C342" s="2" t="s">
        <v>1487</v>
      </c>
      <c r="D342" s="8" t="s">
        <v>1486</v>
      </c>
      <c r="E342" s="3">
        <v>7</v>
      </c>
      <c r="F342" s="3">
        <v>1</v>
      </c>
      <c r="G342" s="4">
        <v>690</v>
      </c>
      <c r="H342" s="4">
        <f>+G342*E342</f>
        <v>4830</v>
      </c>
      <c r="I342" s="5">
        <v>0</v>
      </c>
      <c r="J342" s="4">
        <f t="shared" si="61"/>
        <v>0</v>
      </c>
      <c r="K342" s="4">
        <f t="shared" si="62"/>
        <v>690</v>
      </c>
      <c r="L342" s="6">
        <v>0.65</v>
      </c>
      <c r="M342" s="4">
        <f t="shared" si="75"/>
        <v>448.5</v>
      </c>
      <c r="N342" s="4">
        <f t="shared" si="76"/>
        <v>1138.5</v>
      </c>
      <c r="O342" s="6">
        <v>0.6</v>
      </c>
      <c r="P342" s="85">
        <f t="shared" si="69"/>
        <v>414</v>
      </c>
      <c r="Q342" s="86">
        <f t="shared" si="70"/>
        <v>1104</v>
      </c>
      <c r="R342" s="6">
        <v>0.75</v>
      </c>
      <c r="S342" s="85">
        <f t="shared" si="71"/>
        <v>517.5</v>
      </c>
      <c r="T342" s="86">
        <f t="shared" si="72"/>
        <v>1207.5</v>
      </c>
      <c r="U342" s="6">
        <v>0.55000000000000004</v>
      </c>
      <c r="V342" s="85">
        <f t="shared" si="73"/>
        <v>379.50000000000006</v>
      </c>
      <c r="W342" s="86">
        <f t="shared" si="74"/>
        <v>1069.5</v>
      </c>
    </row>
    <row r="343" spans="1:23" ht="16.5" x14ac:dyDescent="0.25">
      <c r="A343" s="64" t="s">
        <v>7131</v>
      </c>
      <c r="B343" s="65" t="s">
        <v>7152</v>
      </c>
      <c r="C343" s="2" t="s">
        <v>4821</v>
      </c>
      <c r="D343" s="10" t="s">
        <v>4820</v>
      </c>
      <c r="E343" s="3">
        <v>9</v>
      </c>
      <c r="F343" s="3">
        <v>1</v>
      </c>
      <c r="G343" s="4">
        <v>3071</v>
      </c>
      <c r="H343" s="4">
        <f>+G343*E343</f>
        <v>27639</v>
      </c>
      <c r="I343" s="5">
        <v>0</v>
      </c>
      <c r="J343" s="4">
        <f t="shared" si="61"/>
        <v>0</v>
      </c>
      <c r="K343" s="4">
        <f t="shared" si="62"/>
        <v>3071</v>
      </c>
      <c r="L343" s="6">
        <v>0.65</v>
      </c>
      <c r="M343" s="4">
        <f t="shared" si="75"/>
        <v>1996.15</v>
      </c>
      <c r="N343" s="4">
        <f t="shared" si="76"/>
        <v>5067.1499999999996</v>
      </c>
      <c r="O343" s="6">
        <v>0.6</v>
      </c>
      <c r="P343" s="85">
        <f t="shared" si="69"/>
        <v>1842.6</v>
      </c>
      <c r="Q343" s="86">
        <f t="shared" si="70"/>
        <v>4913.6000000000004</v>
      </c>
      <c r="R343" s="6">
        <v>0.75</v>
      </c>
      <c r="S343" s="85">
        <f t="shared" si="71"/>
        <v>2303.25</v>
      </c>
      <c r="T343" s="86">
        <f t="shared" si="72"/>
        <v>5374.25</v>
      </c>
      <c r="U343" s="6">
        <v>0.55000000000000004</v>
      </c>
      <c r="V343" s="85">
        <f t="shared" si="73"/>
        <v>1689.0500000000002</v>
      </c>
      <c r="W343" s="86">
        <f t="shared" si="74"/>
        <v>4760.05</v>
      </c>
    </row>
    <row r="344" spans="1:23" ht="16.5" x14ac:dyDescent="0.25">
      <c r="A344" s="64" t="s">
        <v>7131</v>
      </c>
      <c r="B344" s="65" t="s">
        <v>7152</v>
      </c>
      <c r="C344" s="2" t="s">
        <v>5312</v>
      </c>
      <c r="D344" s="10" t="s">
        <v>5311</v>
      </c>
      <c r="E344" s="3">
        <v>10</v>
      </c>
      <c r="F344" s="3">
        <v>1</v>
      </c>
      <c r="G344" s="4">
        <v>2164</v>
      </c>
      <c r="H344" s="4">
        <f>+G344*E344</f>
        <v>21640</v>
      </c>
      <c r="I344" s="5">
        <v>0</v>
      </c>
      <c r="J344" s="4">
        <f t="shared" si="61"/>
        <v>0</v>
      </c>
      <c r="K344" s="4">
        <f t="shared" si="62"/>
        <v>2164</v>
      </c>
      <c r="L344" s="6">
        <v>0.65</v>
      </c>
      <c r="M344" s="4">
        <f t="shared" si="75"/>
        <v>1406.6000000000001</v>
      </c>
      <c r="N344" s="4">
        <f t="shared" si="76"/>
        <v>3570.6000000000004</v>
      </c>
      <c r="O344" s="6">
        <v>0.6</v>
      </c>
      <c r="P344" s="85">
        <f t="shared" si="69"/>
        <v>1298.3999999999999</v>
      </c>
      <c r="Q344" s="86">
        <f t="shared" si="70"/>
        <v>3462.3999999999996</v>
      </c>
      <c r="R344" s="6">
        <v>0.75</v>
      </c>
      <c r="S344" s="85">
        <f t="shared" si="71"/>
        <v>1623</v>
      </c>
      <c r="T344" s="86">
        <f t="shared" si="72"/>
        <v>3787</v>
      </c>
      <c r="U344" s="6">
        <v>0.55000000000000004</v>
      </c>
      <c r="V344" s="85">
        <f t="shared" si="73"/>
        <v>1190.2</v>
      </c>
      <c r="W344" s="86">
        <f t="shared" si="74"/>
        <v>3354.2</v>
      </c>
    </row>
    <row r="345" spans="1:23" ht="16.5" x14ac:dyDescent="0.25">
      <c r="A345" s="64" t="s">
        <v>7131</v>
      </c>
      <c r="B345" s="65" t="s">
        <v>7152</v>
      </c>
      <c r="C345" s="2" t="s">
        <v>5301</v>
      </c>
      <c r="D345" s="1" t="s">
        <v>5300</v>
      </c>
      <c r="E345" s="3">
        <v>4</v>
      </c>
      <c r="F345" s="3">
        <v>1</v>
      </c>
      <c r="G345" s="4">
        <v>2375</v>
      </c>
      <c r="H345" s="4">
        <f>+G345*E345</f>
        <v>9500</v>
      </c>
      <c r="I345" s="5">
        <v>0</v>
      </c>
      <c r="J345" s="4">
        <f t="shared" si="61"/>
        <v>0</v>
      </c>
      <c r="K345" s="4">
        <f t="shared" si="62"/>
        <v>2375</v>
      </c>
      <c r="L345" s="6">
        <v>0.65</v>
      </c>
      <c r="M345" s="4">
        <f t="shared" si="75"/>
        <v>1543.75</v>
      </c>
      <c r="N345" s="4">
        <f t="shared" si="76"/>
        <v>3918.75</v>
      </c>
      <c r="O345" s="6">
        <v>0.6</v>
      </c>
      <c r="P345" s="85">
        <f t="shared" si="69"/>
        <v>1425</v>
      </c>
      <c r="Q345" s="86">
        <f t="shared" si="70"/>
        <v>3800</v>
      </c>
      <c r="R345" s="6">
        <v>0.75</v>
      </c>
      <c r="S345" s="85">
        <f t="shared" si="71"/>
        <v>1781.25</v>
      </c>
      <c r="T345" s="86">
        <f t="shared" si="72"/>
        <v>4156.25</v>
      </c>
      <c r="U345" s="6">
        <v>0.55000000000000004</v>
      </c>
      <c r="V345" s="85">
        <f t="shared" si="73"/>
        <v>1306.25</v>
      </c>
      <c r="W345" s="86">
        <f t="shared" si="74"/>
        <v>3681.25</v>
      </c>
    </row>
    <row r="346" spans="1:23" ht="16.5" x14ac:dyDescent="0.25">
      <c r="A346" s="64" t="s">
        <v>7131</v>
      </c>
      <c r="B346" s="65" t="s">
        <v>7152</v>
      </c>
      <c r="C346" s="2" t="s">
        <v>414</v>
      </c>
      <c r="D346" s="1" t="s">
        <v>413</v>
      </c>
      <c r="E346" s="3">
        <v>5</v>
      </c>
      <c r="F346" s="3">
        <v>1</v>
      </c>
      <c r="G346" s="4">
        <v>680</v>
      </c>
      <c r="H346" s="4">
        <f>+G346*E346</f>
        <v>3400</v>
      </c>
      <c r="I346" s="5">
        <v>0</v>
      </c>
      <c r="J346" s="4">
        <f t="shared" si="61"/>
        <v>0</v>
      </c>
      <c r="K346" s="4">
        <f t="shared" si="62"/>
        <v>680</v>
      </c>
      <c r="L346" s="6">
        <v>0.65</v>
      </c>
      <c r="M346" s="4">
        <f t="shared" si="75"/>
        <v>442</v>
      </c>
      <c r="N346" s="4">
        <f t="shared" si="76"/>
        <v>1122</v>
      </c>
      <c r="O346" s="6">
        <v>0.6</v>
      </c>
      <c r="P346" s="85">
        <f t="shared" si="69"/>
        <v>408</v>
      </c>
      <c r="Q346" s="86">
        <f t="shared" si="70"/>
        <v>1088</v>
      </c>
      <c r="R346" s="6">
        <v>0.75</v>
      </c>
      <c r="S346" s="85">
        <f t="shared" si="71"/>
        <v>510</v>
      </c>
      <c r="T346" s="86">
        <f t="shared" si="72"/>
        <v>1190</v>
      </c>
      <c r="U346" s="6">
        <v>0.55000000000000004</v>
      </c>
      <c r="V346" s="85">
        <f t="shared" si="73"/>
        <v>374.00000000000006</v>
      </c>
      <c r="W346" s="86">
        <f t="shared" si="74"/>
        <v>1054</v>
      </c>
    </row>
    <row r="347" spans="1:23" ht="16.5" x14ac:dyDescent="0.25">
      <c r="A347" s="64" t="s">
        <v>7131</v>
      </c>
      <c r="B347" s="65" t="s">
        <v>7152</v>
      </c>
      <c r="C347" s="2" t="s">
        <v>7009</v>
      </c>
      <c r="D347" s="10" t="s">
        <v>7008</v>
      </c>
      <c r="E347" s="3">
        <v>9</v>
      </c>
      <c r="F347" s="3">
        <v>1</v>
      </c>
      <c r="G347" s="4">
        <v>700</v>
      </c>
      <c r="H347" s="4">
        <f>+G347*E347</f>
        <v>6300</v>
      </c>
      <c r="I347" s="5">
        <v>0</v>
      </c>
      <c r="J347" s="4">
        <f t="shared" si="61"/>
        <v>0</v>
      </c>
      <c r="K347" s="4">
        <f t="shared" si="62"/>
        <v>700</v>
      </c>
      <c r="L347" s="6">
        <v>0.65</v>
      </c>
      <c r="M347" s="4">
        <f t="shared" si="75"/>
        <v>455</v>
      </c>
      <c r="N347" s="4">
        <f t="shared" si="76"/>
        <v>1155</v>
      </c>
      <c r="O347" s="6">
        <v>0.6</v>
      </c>
      <c r="P347" s="85">
        <f t="shared" si="69"/>
        <v>420</v>
      </c>
      <c r="Q347" s="86">
        <f t="shared" si="70"/>
        <v>1120</v>
      </c>
      <c r="R347" s="6">
        <v>0.75</v>
      </c>
      <c r="S347" s="85">
        <f t="shared" si="71"/>
        <v>525</v>
      </c>
      <c r="T347" s="86">
        <f t="shared" si="72"/>
        <v>1225</v>
      </c>
      <c r="U347" s="6">
        <v>0.55000000000000004</v>
      </c>
      <c r="V347" s="85">
        <f t="shared" si="73"/>
        <v>385.00000000000006</v>
      </c>
      <c r="W347" s="86">
        <f t="shared" si="74"/>
        <v>1085</v>
      </c>
    </row>
    <row r="348" spans="1:23" ht="16.5" x14ac:dyDescent="0.25">
      <c r="A348" s="64" t="s">
        <v>7131</v>
      </c>
      <c r="B348" s="65" t="s">
        <v>7152</v>
      </c>
      <c r="C348" s="2" t="s">
        <v>5315</v>
      </c>
      <c r="D348" s="1" t="s">
        <v>5314</v>
      </c>
      <c r="E348" s="3">
        <v>3</v>
      </c>
      <c r="F348" s="3">
        <v>1</v>
      </c>
      <c r="G348" s="4">
        <v>2375</v>
      </c>
      <c r="H348" s="4">
        <f>+G348*E348</f>
        <v>7125</v>
      </c>
      <c r="I348" s="5">
        <v>0</v>
      </c>
      <c r="J348" s="4">
        <f t="shared" si="61"/>
        <v>0</v>
      </c>
      <c r="K348" s="4">
        <f t="shared" si="62"/>
        <v>2375</v>
      </c>
      <c r="L348" s="6">
        <v>0.65</v>
      </c>
      <c r="M348" s="4">
        <f t="shared" si="75"/>
        <v>1543.75</v>
      </c>
      <c r="N348" s="4">
        <f t="shared" si="76"/>
        <v>3918.75</v>
      </c>
      <c r="O348" s="6">
        <v>0.6</v>
      </c>
      <c r="P348" s="85">
        <f t="shared" si="69"/>
        <v>1425</v>
      </c>
      <c r="Q348" s="86">
        <f t="shared" si="70"/>
        <v>3800</v>
      </c>
      <c r="R348" s="6">
        <v>0.75</v>
      </c>
      <c r="S348" s="85">
        <f t="shared" si="71"/>
        <v>1781.25</v>
      </c>
      <c r="T348" s="86">
        <f t="shared" si="72"/>
        <v>4156.25</v>
      </c>
      <c r="U348" s="6">
        <v>0.55000000000000004</v>
      </c>
      <c r="V348" s="85">
        <f t="shared" si="73"/>
        <v>1306.25</v>
      </c>
      <c r="W348" s="86">
        <f t="shared" si="74"/>
        <v>3681.25</v>
      </c>
    </row>
    <row r="349" spans="1:23" ht="16.5" x14ac:dyDescent="0.25">
      <c r="A349" s="64" t="s">
        <v>7131</v>
      </c>
      <c r="B349" s="65" t="s">
        <v>7152</v>
      </c>
      <c r="C349" s="2" t="s">
        <v>4115</v>
      </c>
      <c r="D349" s="10" t="s">
        <v>4114</v>
      </c>
      <c r="E349" s="3">
        <v>1</v>
      </c>
      <c r="F349" s="3">
        <v>1</v>
      </c>
      <c r="G349" s="4">
        <v>1984</v>
      </c>
      <c r="H349" s="4">
        <f>+G349*E349</f>
        <v>1984</v>
      </c>
      <c r="I349" s="5">
        <v>0.1</v>
      </c>
      <c r="J349" s="4">
        <f t="shared" si="61"/>
        <v>198.4</v>
      </c>
      <c r="K349" s="4">
        <f t="shared" si="62"/>
        <v>1785.6</v>
      </c>
      <c r="L349" s="6">
        <v>0.65</v>
      </c>
      <c r="M349" s="4">
        <f t="shared" si="75"/>
        <v>1160.6399999999999</v>
      </c>
      <c r="N349" s="4">
        <f t="shared" si="76"/>
        <v>2946.24</v>
      </c>
      <c r="O349" s="6">
        <v>0.6</v>
      </c>
      <c r="P349" s="85">
        <f t="shared" si="69"/>
        <v>1071.3599999999999</v>
      </c>
      <c r="Q349" s="86">
        <f t="shared" si="70"/>
        <v>2856.96</v>
      </c>
      <c r="R349" s="6">
        <v>0.75</v>
      </c>
      <c r="S349" s="85">
        <f t="shared" si="71"/>
        <v>1339.1999999999998</v>
      </c>
      <c r="T349" s="86">
        <f t="shared" si="72"/>
        <v>3124.7999999999997</v>
      </c>
      <c r="U349" s="6">
        <v>0.55000000000000004</v>
      </c>
      <c r="V349" s="85">
        <f t="shared" si="73"/>
        <v>982.08</v>
      </c>
      <c r="W349" s="86">
        <f t="shared" si="74"/>
        <v>2767.68</v>
      </c>
    </row>
    <row r="350" spans="1:23" ht="16.5" x14ac:dyDescent="0.25">
      <c r="A350" s="64" t="s">
        <v>7131</v>
      </c>
      <c r="B350" s="65" t="s">
        <v>7152</v>
      </c>
      <c r="C350" s="2" t="s">
        <v>7161</v>
      </c>
      <c r="D350" s="8" t="s">
        <v>3287</v>
      </c>
      <c r="E350" s="3">
        <v>1</v>
      </c>
      <c r="F350" s="3">
        <v>1</v>
      </c>
      <c r="G350" s="4">
        <v>3854</v>
      </c>
      <c r="H350" s="4">
        <f>+G350*E350</f>
        <v>3854</v>
      </c>
      <c r="I350" s="5">
        <v>0.1</v>
      </c>
      <c r="J350" s="4">
        <f t="shared" si="61"/>
        <v>385.40000000000003</v>
      </c>
      <c r="K350" s="4">
        <f t="shared" si="62"/>
        <v>3468.6</v>
      </c>
      <c r="L350" s="6">
        <v>0.65</v>
      </c>
      <c r="M350" s="4">
        <f t="shared" si="75"/>
        <v>2254.59</v>
      </c>
      <c r="N350" s="4">
        <f t="shared" si="76"/>
        <v>5723.1900000000005</v>
      </c>
      <c r="O350" s="6">
        <v>0.6</v>
      </c>
      <c r="P350" s="85">
        <f t="shared" si="69"/>
        <v>2081.16</v>
      </c>
      <c r="Q350" s="86">
        <f t="shared" si="70"/>
        <v>5549.76</v>
      </c>
      <c r="R350" s="6">
        <v>0.75</v>
      </c>
      <c r="S350" s="85">
        <f t="shared" si="71"/>
        <v>2601.4499999999998</v>
      </c>
      <c r="T350" s="86">
        <f t="shared" si="72"/>
        <v>6070.0499999999993</v>
      </c>
      <c r="U350" s="6">
        <v>0.55000000000000004</v>
      </c>
      <c r="V350" s="85">
        <f t="shared" si="73"/>
        <v>1907.73</v>
      </c>
      <c r="W350" s="86">
        <f t="shared" si="74"/>
        <v>5376.33</v>
      </c>
    </row>
    <row r="351" spans="1:23" ht="16.5" x14ac:dyDescent="0.25">
      <c r="A351" s="64" t="s">
        <v>7131</v>
      </c>
      <c r="B351" s="65" t="s">
        <v>7152</v>
      </c>
      <c r="C351" s="2" t="s">
        <v>7162</v>
      </c>
      <c r="D351" s="1" t="s">
        <v>347</v>
      </c>
      <c r="E351" s="3">
        <v>3</v>
      </c>
      <c r="F351" s="3">
        <v>1</v>
      </c>
      <c r="G351" s="7">
        <v>2630</v>
      </c>
      <c r="H351" s="4">
        <f>+G351*E351</f>
        <v>7890</v>
      </c>
      <c r="I351" s="5">
        <v>0</v>
      </c>
      <c r="J351" s="4">
        <f t="shared" si="61"/>
        <v>0</v>
      </c>
      <c r="K351" s="4">
        <f t="shared" si="62"/>
        <v>2630</v>
      </c>
      <c r="L351" s="6">
        <v>0.65</v>
      </c>
      <c r="M351" s="4">
        <f t="shared" si="75"/>
        <v>1709.5</v>
      </c>
      <c r="N351" s="4">
        <f t="shared" si="76"/>
        <v>4339.5</v>
      </c>
      <c r="O351" s="6">
        <v>0.6</v>
      </c>
      <c r="P351" s="85">
        <f t="shared" si="69"/>
        <v>1578</v>
      </c>
      <c r="Q351" s="86">
        <f t="shared" si="70"/>
        <v>4208</v>
      </c>
      <c r="R351" s="6">
        <v>0.75</v>
      </c>
      <c r="S351" s="85">
        <f t="shared" si="71"/>
        <v>1972.5</v>
      </c>
      <c r="T351" s="86">
        <f t="shared" si="72"/>
        <v>4602.5</v>
      </c>
      <c r="U351" s="6">
        <v>0.55000000000000004</v>
      </c>
      <c r="V351" s="85">
        <f t="shared" si="73"/>
        <v>1446.5000000000002</v>
      </c>
      <c r="W351" s="86">
        <f t="shared" si="74"/>
        <v>4076.5</v>
      </c>
    </row>
    <row r="352" spans="1:23" ht="16.5" x14ac:dyDescent="0.25">
      <c r="A352" s="64" t="s">
        <v>7131</v>
      </c>
      <c r="B352" s="65" t="s">
        <v>7152</v>
      </c>
      <c r="C352" s="2" t="s">
        <v>7163</v>
      </c>
      <c r="D352" s="1" t="s">
        <v>356</v>
      </c>
      <c r="E352" s="3">
        <v>2</v>
      </c>
      <c r="F352" s="3">
        <v>1</v>
      </c>
      <c r="G352" s="7">
        <v>1785</v>
      </c>
      <c r="H352" s="4">
        <f>+G352*E352</f>
        <v>3570</v>
      </c>
      <c r="I352" s="5">
        <v>0.05</v>
      </c>
      <c r="J352" s="4">
        <f t="shared" si="61"/>
        <v>89.25</v>
      </c>
      <c r="K352" s="4">
        <f t="shared" si="62"/>
        <v>1695.75</v>
      </c>
      <c r="L352" s="6">
        <v>0.65</v>
      </c>
      <c r="M352" s="4">
        <f t="shared" si="75"/>
        <v>1102.2375</v>
      </c>
      <c r="N352" s="4">
        <f t="shared" si="76"/>
        <v>2797.9875000000002</v>
      </c>
      <c r="O352" s="6">
        <v>0.6</v>
      </c>
      <c r="P352" s="85">
        <f t="shared" si="69"/>
        <v>1017.4499999999999</v>
      </c>
      <c r="Q352" s="86">
        <f t="shared" si="70"/>
        <v>2713.2</v>
      </c>
      <c r="R352" s="6">
        <v>0.75</v>
      </c>
      <c r="S352" s="85">
        <f t="shared" si="71"/>
        <v>1271.8125</v>
      </c>
      <c r="T352" s="86">
        <f t="shared" si="72"/>
        <v>2967.5625</v>
      </c>
      <c r="U352" s="6">
        <v>0.55000000000000004</v>
      </c>
      <c r="V352" s="85">
        <f t="shared" si="73"/>
        <v>932.66250000000002</v>
      </c>
      <c r="W352" s="86">
        <f t="shared" si="74"/>
        <v>2628.4124999999999</v>
      </c>
    </row>
    <row r="353" spans="1:23" ht="16.5" x14ac:dyDescent="0.25">
      <c r="A353" s="64" t="s">
        <v>7131</v>
      </c>
      <c r="B353" s="65" t="s">
        <v>7152</v>
      </c>
      <c r="C353" s="2" t="s">
        <v>7164</v>
      </c>
      <c r="D353" s="10" t="s">
        <v>5305</v>
      </c>
      <c r="E353" s="3">
        <v>50</v>
      </c>
      <c r="F353" s="3">
        <v>1</v>
      </c>
      <c r="G353" s="4">
        <f>4690.27/85</f>
        <v>55.179647058823534</v>
      </c>
      <c r="H353" s="4">
        <f>+G353*E353</f>
        <v>2758.9823529411765</v>
      </c>
      <c r="I353" s="5">
        <v>0</v>
      </c>
      <c r="J353" s="4">
        <f t="shared" si="61"/>
        <v>0</v>
      </c>
      <c r="K353" s="4">
        <f t="shared" si="62"/>
        <v>55.179647058823534</v>
      </c>
      <c r="L353" s="6">
        <v>0.65</v>
      </c>
      <c r="M353" s="4">
        <f t="shared" si="75"/>
        <v>35.866770588235298</v>
      </c>
      <c r="N353" s="4">
        <f t="shared" si="76"/>
        <v>91.046417647058831</v>
      </c>
      <c r="O353" s="6">
        <v>0.6</v>
      </c>
      <c r="P353" s="85">
        <f t="shared" si="69"/>
        <v>33.107788235294116</v>
      </c>
      <c r="Q353" s="86">
        <f t="shared" si="70"/>
        <v>88.287435294117643</v>
      </c>
      <c r="R353" s="6">
        <v>0.75</v>
      </c>
      <c r="S353" s="85">
        <f t="shared" si="71"/>
        <v>41.384735294117647</v>
      </c>
      <c r="T353" s="86">
        <f t="shared" si="72"/>
        <v>96.56438235294118</v>
      </c>
      <c r="U353" s="6">
        <v>0.55000000000000004</v>
      </c>
      <c r="V353" s="85">
        <f t="shared" si="73"/>
        <v>30.348805882352945</v>
      </c>
      <c r="W353" s="86">
        <f t="shared" si="74"/>
        <v>85.528452941176482</v>
      </c>
    </row>
    <row r="354" spans="1:23" ht="16.5" x14ac:dyDescent="0.25">
      <c r="A354" s="64" t="s">
        <v>7131</v>
      </c>
      <c r="B354" s="65" t="s">
        <v>7152</v>
      </c>
      <c r="C354" s="2" t="s">
        <v>7165</v>
      </c>
      <c r="D354" s="1" t="s">
        <v>352</v>
      </c>
      <c r="E354" s="3">
        <v>19</v>
      </c>
      <c r="F354" s="3">
        <v>1</v>
      </c>
      <c r="G354" s="7">
        <v>530</v>
      </c>
      <c r="H354" s="4">
        <f>+G354*E354</f>
        <v>10070</v>
      </c>
      <c r="I354" s="5">
        <v>0</v>
      </c>
      <c r="J354" s="4">
        <f t="shared" si="61"/>
        <v>0</v>
      </c>
      <c r="K354" s="4">
        <f t="shared" si="62"/>
        <v>530</v>
      </c>
      <c r="L354" s="6">
        <v>0.65</v>
      </c>
      <c r="M354" s="4">
        <f t="shared" si="75"/>
        <v>344.5</v>
      </c>
      <c r="N354" s="4">
        <f t="shared" si="76"/>
        <v>874.5</v>
      </c>
      <c r="O354" s="6">
        <v>0.6</v>
      </c>
      <c r="P354" s="85">
        <f t="shared" si="69"/>
        <v>318</v>
      </c>
      <c r="Q354" s="86">
        <f t="shared" si="70"/>
        <v>848</v>
      </c>
      <c r="R354" s="6">
        <v>0.75</v>
      </c>
      <c r="S354" s="85">
        <f t="shared" si="71"/>
        <v>397.5</v>
      </c>
      <c r="T354" s="86">
        <f t="shared" si="72"/>
        <v>927.5</v>
      </c>
      <c r="U354" s="6">
        <v>0.55000000000000004</v>
      </c>
      <c r="V354" s="85">
        <f t="shared" si="73"/>
        <v>291.5</v>
      </c>
      <c r="W354" s="86">
        <f t="shared" si="74"/>
        <v>821.5</v>
      </c>
    </row>
    <row r="355" spans="1:23" ht="16.5" x14ac:dyDescent="0.25">
      <c r="A355" s="64" t="s">
        <v>7131</v>
      </c>
      <c r="B355" s="65" t="s">
        <v>7152</v>
      </c>
      <c r="C355" s="2" t="s">
        <v>1908</v>
      </c>
      <c r="D355" s="1" t="s">
        <v>1907</v>
      </c>
      <c r="E355" s="3">
        <v>4</v>
      </c>
      <c r="F355" s="3">
        <v>1</v>
      </c>
      <c r="G355" s="7">
        <v>1028.5</v>
      </c>
      <c r="H355" s="4">
        <f>+G355*E355</f>
        <v>4114</v>
      </c>
      <c r="I355" s="5">
        <v>0</v>
      </c>
      <c r="J355" s="4">
        <f t="shared" si="61"/>
        <v>0</v>
      </c>
      <c r="K355" s="4">
        <f t="shared" si="62"/>
        <v>1028.5</v>
      </c>
      <c r="L355" s="6">
        <v>0.65</v>
      </c>
      <c r="M355" s="4">
        <f t="shared" si="75"/>
        <v>668.52499999999998</v>
      </c>
      <c r="N355" s="4">
        <f t="shared" si="76"/>
        <v>1697.0250000000001</v>
      </c>
      <c r="O355" s="6">
        <v>0.6</v>
      </c>
      <c r="P355" s="85">
        <f t="shared" si="69"/>
        <v>617.1</v>
      </c>
      <c r="Q355" s="86">
        <f t="shared" si="70"/>
        <v>1645.6</v>
      </c>
      <c r="R355" s="6">
        <v>0.75</v>
      </c>
      <c r="S355" s="85">
        <f t="shared" si="71"/>
        <v>771.375</v>
      </c>
      <c r="T355" s="86">
        <f t="shared" si="72"/>
        <v>1799.875</v>
      </c>
      <c r="U355" s="6">
        <v>0.55000000000000004</v>
      </c>
      <c r="V355" s="85">
        <f t="shared" si="73"/>
        <v>565.67500000000007</v>
      </c>
      <c r="W355" s="86">
        <f t="shared" si="74"/>
        <v>1594.1750000000002</v>
      </c>
    </row>
    <row r="356" spans="1:23" ht="16.5" x14ac:dyDescent="0.25">
      <c r="A356" s="64" t="s">
        <v>7131</v>
      </c>
      <c r="B356" s="65" t="s">
        <v>7152</v>
      </c>
      <c r="C356" s="2" t="s">
        <v>1912</v>
      </c>
      <c r="D356" s="1" t="s">
        <v>1911</v>
      </c>
      <c r="E356" s="3">
        <v>2</v>
      </c>
      <c r="F356" s="3">
        <v>1</v>
      </c>
      <c r="G356" s="7">
        <v>1686.3</v>
      </c>
      <c r="H356" s="4">
        <f>+G356*E356</f>
        <v>3372.6</v>
      </c>
      <c r="I356" s="5">
        <v>0</v>
      </c>
      <c r="J356" s="4">
        <f t="shared" si="61"/>
        <v>0</v>
      </c>
      <c r="K356" s="4">
        <f t="shared" si="62"/>
        <v>1686.3</v>
      </c>
      <c r="L356" s="6">
        <v>0.65</v>
      </c>
      <c r="M356" s="4">
        <f t="shared" si="75"/>
        <v>1096.095</v>
      </c>
      <c r="N356" s="4">
        <f t="shared" si="76"/>
        <v>2782.395</v>
      </c>
      <c r="O356" s="6">
        <v>0.6</v>
      </c>
      <c r="P356" s="85">
        <f t="shared" si="69"/>
        <v>1011.78</v>
      </c>
      <c r="Q356" s="86">
        <f t="shared" si="70"/>
        <v>2698.08</v>
      </c>
      <c r="R356" s="6">
        <v>0.75</v>
      </c>
      <c r="S356" s="85">
        <f t="shared" si="71"/>
        <v>1264.7249999999999</v>
      </c>
      <c r="T356" s="86">
        <f t="shared" si="72"/>
        <v>2951.0249999999996</v>
      </c>
      <c r="U356" s="6">
        <v>0.55000000000000004</v>
      </c>
      <c r="V356" s="85">
        <f t="shared" si="73"/>
        <v>927.46500000000003</v>
      </c>
      <c r="W356" s="86">
        <f t="shared" si="74"/>
        <v>2613.7649999999999</v>
      </c>
    </row>
    <row r="357" spans="1:23" ht="16.5" x14ac:dyDescent="0.25">
      <c r="A357" s="64" t="s">
        <v>7131</v>
      </c>
      <c r="B357" s="65" t="s">
        <v>7152</v>
      </c>
      <c r="C357" s="2" t="s">
        <v>1914</v>
      </c>
      <c r="D357" s="1" t="s">
        <v>1913</v>
      </c>
      <c r="E357" s="3">
        <v>2</v>
      </c>
      <c r="F357" s="3">
        <v>1</v>
      </c>
      <c r="G357" s="7">
        <v>9287</v>
      </c>
      <c r="H357" s="4">
        <f>+G357*E357</f>
        <v>18574</v>
      </c>
      <c r="I357" s="5">
        <v>0.05</v>
      </c>
      <c r="J357" s="4">
        <f t="shared" si="61"/>
        <v>464.35</v>
      </c>
      <c r="K357" s="4">
        <f t="shared" si="62"/>
        <v>8822.65</v>
      </c>
      <c r="L357" s="6">
        <v>0.65</v>
      </c>
      <c r="M357" s="4">
        <f t="shared" si="75"/>
        <v>5734.7224999999999</v>
      </c>
      <c r="N357" s="4">
        <f t="shared" si="76"/>
        <v>14557.372499999999</v>
      </c>
      <c r="O357" s="6">
        <v>0.6</v>
      </c>
      <c r="P357" s="85">
        <f t="shared" si="69"/>
        <v>5293.5899999999992</v>
      </c>
      <c r="Q357" s="86">
        <f t="shared" si="70"/>
        <v>14116.239999999998</v>
      </c>
      <c r="R357" s="6">
        <v>0.75</v>
      </c>
      <c r="S357" s="85">
        <f t="shared" si="71"/>
        <v>6616.9874999999993</v>
      </c>
      <c r="T357" s="86">
        <f t="shared" si="72"/>
        <v>15439.637499999999</v>
      </c>
      <c r="U357" s="6">
        <v>0.55000000000000004</v>
      </c>
      <c r="V357" s="85">
        <f t="shared" si="73"/>
        <v>4852.4575000000004</v>
      </c>
      <c r="W357" s="86">
        <f t="shared" si="74"/>
        <v>13675.1075</v>
      </c>
    </row>
    <row r="358" spans="1:23" s="38" customFormat="1" ht="16.5" x14ac:dyDescent="0.25">
      <c r="A358" s="64" t="s">
        <v>7131</v>
      </c>
      <c r="B358" s="65" t="s">
        <v>7152</v>
      </c>
      <c r="C358" s="2" t="s">
        <v>2446</v>
      </c>
      <c r="D358" s="1" t="s">
        <v>2445</v>
      </c>
      <c r="E358" s="3">
        <v>2</v>
      </c>
      <c r="F358" s="3">
        <v>1</v>
      </c>
      <c r="G358" s="7">
        <v>1602</v>
      </c>
      <c r="H358" s="4">
        <f>+G358*E358</f>
        <v>3204</v>
      </c>
      <c r="I358" s="5">
        <v>0</v>
      </c>
      <c r="J358" s="4">
        <f t="shared" si="61"/>
        <v>0</v>
      </c>
      <c r="K358" s="4">
        <f t="shared" si="62"/>
        <v>1602</v>
      </c>
      <c r="L358" s="6">
        <v>0.65</v>
      </c>
      <c r="M358" s="4">
        <f t="shared" si="75"/>
        <v>1041.3</v>
      </c>
      <c r="N358" s="4">
        <f t="shared" si="76"/>
        <v>2643.3</v>
      </c>
      <c r="O358" s="6">
        <v>0.6</v>
      </c>
      <c r="P358" s="85">
        <f t="shared" si="69"/>
        <v>961.19999999999993</v>
      </c>
      <c r="Q358" s="86">
        <f t="shared" si="70"/>
        <v>2563.1999999999998</v>
      </c>
      <c r="R358" s="6">
        <v>0.75</v>
      </c>
      <c r="S358" s="85">
        <f t="shared" si="71"/>
        <v>1201.5</v>
      </c>
      <c r="T358" s="86">
        <f t="shared" si="72"/>
        <v>2803.5</v>
      </c>
      <c r="U358" s="6">
        <v>0.55000000000000004</v>
      </c>
      <c r="V358" s="85">
        <f t="shared" si="73"/>
        <v>881.1</v>
      </c>
      <c r="W358" s="86">
        <f t="shared" si="74"/>
        <v>2483.1</v>
      </c>
    </row>
    <row r="359" spans="1:23" s="38" customFormat="1" ht="16.5" x14ac:dyDescent="0.25">
      <c r="A359" s="64" t="s">
        <v>7131</v>
      </c>
      <c r="B359" s="65" t="s">
        <v>7152</v>
      </c>
      <c r="C359" s="2" t="s">
        <v>2444</v>
      </c>
      <c r="D359" s="1" t="s">
        <v>2443</v>
      </c>
      <c r="E359" s="3">
        <v>2</v>
      </c>
      <c r="F359" s="3">
        <v>1</v>
      </c>
      <c r="G359" s="7">
        <v>5610</v>
      </c>
      <c r="H359" s="4">
        <f>+G359*E359</f>
        <v>11220</v>
      </c>
      <c r="I359" s="5">
        <v>0</v>
      </c>
      <c r="J359" s="4">
        <f t="shared" si="61"/>
        <v>0</v>
      </c>
      <c r="K359" s="4">
        <f t="shared" si="62"/>
        <v>5610</v>
      </c>
      <c r="L359" s="6">
        <v>0.65</v>
      </c>
      <c r="M359" s="4">
        <f t="shared" si="75"/>
        <v>3646.5</v>
      </c>
      <c r="N359" s="4">
        <f t="shared" si="76"/>
        <v>9256.5</v>
      </c>
      <c r="O359" s="6">
        <v>0.6</v>
      </c>
      <c r="P359" s="85">
        <f t="shared" si="69"/>
        <v>3366</v>
      </c>
      <c r="Q359" s="86">
        <f t="shared" si="70"/>
        <v>8976</v>
      </c>
      <c r="R359" s="6">
        <v>0.75</v>
      </c>
      <c r="S359" s="85">
        <f t="shared" si="71"/>
        <v>4207.5</v>
      </c>
      <c r="T359" s="86">
        <f t="shared" si="72"/>
        <v>9817.5</v>
      </c>
      <c r="U359" s="6">
        <v>0.55000000000000004</v>
      </c>
      <c r="V359" s="85">
        <f t="shared" si="73"/>
        <v>3085.5000000000005</v>
      </c>
      <c r="W359" s="86">
        <f t="shared" si="74"/>
        <v>8695.5</v>
      </c>
    </row>
    <row r="360" spans="1:23" s="38" customFormat="1" ht="16.5" x14ac:dyDescent="0.25">
      <c r="A360" s="64" t="s">
        <v>7131</v>
      </c>
      <c r="B360" s="65" t="s">
        <v>7152</v>
      </c>
      <c r="C360" s="2" t="s">
        <v>7029</v>
      </c>
      <c r="D360" s="1" t="s">
        <v>7028</v>
      </c>
      <c r="E360" s="3">
        <v>4</v>
      </c>
      <c r="F360" s="3">
        <v>1</v>
      </c>
      <c r="G360" s="7">
        <v>874.8</v>
      </c>
      <c r="H360" s="4">
        <f>+G360*E360</f>
        <v>3499.2</v>
      </c>
      <c r="I360" s="5">
        <v>0</v>
      </c>
      <c r="J360" s="4">
        <f t="shared" si="61"/>
        <v>0</v>
      </c>
      <c r="K360" s="4">
        <f t="shared" si="62"/>
        <v>874.8</v>
      </c>
      <c r="L360" s="6">
        <v>0.65</v>
      </c>
      <c r="M360" s="4">
        <f t="shared" si="75"/>
        <v>568.62</v>
      </c>
      <c r="N360" s="4">
        <f t="shared" si="76"/>
        <v>1443.42</v>
      </c>
      <c r="O360" s="6">
        <v>0.6</v>
      </c>
      <c r="P360" s="85">
        <f t="shared" si="69"/>
        <v>524.88</v>
      </c>
      <c r="Q360" s="86">
        <f t="shared" si="70"/>
        <v>1399.6799999999998</v>
      </c>
      <c r="R360" s="6">
        <v>0.75</v>
      </c>
      <c r="S360" s="85">
        <f t="shared" si="71"/>
        <v>656.09999999999991</v>
      </c>
      <c r="T360" s="86">
        <f t="shared" si="72"/>
        <v>1530.8999999999999</v>
      </c>
      <c r="U360" s="6">
        <v>0.55000000000000004</v>
      </c>
      <c r="V360" s="85">
        <f t="shared" si="73"/>
        <v>481.14</v>
      </c>
      <c r="W360" s="86">
        <f t="shared" si="74"/>
        <v>1355.94</v>
      </c>
    </row>
    <row r="361" spans="1:23" ht="16.5" x14ac:dyDescent="0.25">
      <c r="A361" s="64" t="s">
        <v>7131</v>
      </c>
      <c r="B361" s="65" t="s">
        <v>7152</v>
      </c>
      <c r="C361" s="2" t="s">
        <v>433</v>
      </c>
      <c r="D361" s="1" t="s">
        <v>432</v>
      </c>
      <c r="E361" s="3">
        <v>3</v>
      </c>
      <c r="F361" s="3">
        <v>1</v>
      </c>
      <c r="G361" s="7">
        <v>1501.2</v>
      </c>
      <c r="H361" s="4">
        <f>+G361*E361</f>
        <v>4503.6000000000004</v>
      </c>
      <c r="I361" s="5">
        <v>0</v>
      </c>
      <c r="J361" s="4">
        <f t="shared" si="61"/>
        <v>0</v>
      </c>
      <c r="K361" s="4">
        <f t="shared" si="62"/>
        <v>1501.2</v>
      </c>
      <c r="L361" s="6">
        <v>0.65</v>
      </c>
      <c r="M361" s="4">
        <f t="shared" si="75"/>
        <v>975.78000000000009</v>
      </c>
      <c r="N361" s="4">
        <f t="shared" si="76"/>
        <v>2476.98</v>
      </c>
      <c r="O361" s="6">
        <v>0.6</v>
      </c>
      <c r="P361" s="85">
        <f t="shared" si="69"/>
        <v>900.72</v>
      </c>
      <c r="Q361" s="86">
        <f t="shared" si="70"/>
        <v>2401.92</v>
      </c>
      <c r="R361" s="6">
        <v>0.75</v>
      </c>
      <c r="S361" s="85">
        <f t="shared" si="71"/>
        <v>1125.9000000000001</v>
      </c>
      <c r="T361" s="86">
        <f t="shared" si="72"/>
        <v>2627.1000000000004</v>
      </c>
      <c r="U361" s="6">
        <v>0.55000000000000004</v>
      </c>
      <c r="V361" s="85">
        <f t="shared" si="73"/>
        <v>825.66000000000008</v>
      </c>
      <c r="W361" s="86">
        <f t="shared" si="74"/>
        <v>2326.86</v>
      </c>
    </row>
    <row r="362" spans="1:23" ht="16.5" x14ac:dyDescent="0.25">
      <c r="A362" s="64" t="s">
        <v>7131</v>
      </c>
      <c r="B362" s="65" t="s">
        <v>7152</v>
      </c>
      <c r="C362" s="2" t="s">
        <v>7170</v>
      </c>
      <c r="D362" s="1" t="s">
        <v>357</v>
      </c>
      <c r="E362" s="3">
        <v>3</v>
      </c>
      <c r="F362" s="3">
        <v>1</v>
      </c>
      <c r="G362" s="7">
        <v>4394.5</v>
      </c>
      <c r="H362" s="4">
        <f>+G362*E362</f>
        <v>13183.5</v>
      </c>
      <c r="I362" s="5">
        <v>0</v>
      </c>
      <c r="J362" s="4">
        <f t="shared" si="61"/>
        <v>0</v>
      </c>
      <c r="K362" s="4">
        <f t="shared" si="62"/>
        <v>4394.5</v>
      </c>
      <c r="L362" s="6">
        <v>0.65</v>
      </c>
      <c r="M362" s="4">
        <f t="shared" si="75"/>
        <v>2856.4250000000002</v>
      </c>
      <c r="N362" s="4">
        <f t="shared" si="76"/>
        <v>7250.9250000000002</v>
      </c>
      <c r="O362" s="6">
        <v>0.6</v>
      </c>
      <c r="P362" s="85">
        <f t="shared" si="69"/>
        <v>2636.7</v>
      </c>
      <c r="Q362" s="86">
        <f t="shared" si="70"/>
        <v>7031.2</v>
      </c>
      <c r="R362" s="6">
        <v>0.75</v>
      </c>
      <c r="S362" s="85">
        <f t="shared" si="71"/>
        <v>3295.875</v>
      </c>
      <c r="T362" s="86">
        <f t="shared" si="72"/>
        <v>7690.375</v>
      </c>
      <c r="U362" s="6">
        <v>0.55000000000000004</v>
      </c>
      <c r="V362" s="85">
        <f t="shared" si="73"/>
        <v>2416.9750000000004</v>
      </c>
      <c r="W362" s="86">
        <f t="shared" si="74"/>
        <v>6811.4750000000004</v>
      </c>
    </row>
    <row r="363" spans="1:23" ht="16.5" x14ac:dyDescent="0.25">
      <c r="A363" s="64" t="s">
        <v>7131</v>
      </c>
      <c r="B363" s="65" t="s">
        <v>7152</v>
      </c>
      <c r="C363" s="2" t="s">
        <v>8274</v>
      </c>
      <c r="D363" s="1" t="s">
        <v>2629</v>
      </c>
      <c r="E363" s="3">
        <v>1</v>
      </c>
      <c r="F363" s="3">
        <v>1</v>
      </c>
      <c r="G363" s="7">
        <v>1181</v>
      </c>
      <c r="H363" s="4">
        <f>+G363*E363</f>
        <v>1181</v>
      </c>
      <c r="I363" s="5">
        <v>0</v>
      </c>
      <c r="J363" s="4">
        <f t="shared" si="61"/>
        <v>0</v>
      </c>
      <c r="K363" s="4">
        <f t="shared" si="62"/>
        <v>1181</v>
      </c>
      <c r="L363" s="6">
        <v>0.85</v>
      </c>
      <c r="M363" s="4">
        <f t="shared" si="75"/>
        <v>1003.85</v>
      </c>
      <c r="N363" s="4">
        <f t="shared" si="76"/>
        <v>2184.85</v>
      </c>
      <c r="O363" s="6">
        <v>0.75</v>
      </c>
      <c r="P363" s="85">
        <f t="shared" ref="P363:P401" si="77">+K363*O363</f>
        <v>885.75</v>
      </c>
      <c r="Q363" s="86">
        <f t="shared" ref="Q363:Q401" si="78">+K363+P363</f>
        <v>2066.75</v>
      </c>
      <c r="R363" s="6">
        <v>0.95</v>
      </c>
      <c r="S363" s="85">
        <f t="shared" ref="S363:S400" si="79">+K363*R363</f>
        <v>1121.95</v>
      </c>
      <c r="T363" s="86">
        <f t="shared" ref="T363:T400" si="80">+S363+K363</f>
        <v>2302.9499999999998</v>
      </c>
      <c r="U363" s="6">
        <v>0.6</v>
      </c>
      <c r="V363" s="85">
        <f t="shared" ref="V363:V400" si="81">+K363*U363</f>
        <v>708.6</v>
      </c>
      <c r="W363" s="86">
        <f t="shared" ref="W363:W400" si="82">+V363+K363</f>
        <v>1889.6</v>
      </c>
    </row>
    <row r="364" spans="1:23" ht="16.5" x14ac:dyDescent="0.25">
      <c r="A364" s="64" t="s">
        <v>7131</v>
      </c>
      <c r="B364" s="65" t="s">
        <v>7152</v>
      </c>
      <c r="C364" s="40" t="s">
        <v>8275</v>
      </c>
      <c r="D364" s="57" t="s">
        <v>8298</v>
      </c>
      <c r="E364" s="41">
        <v>2</v>
      </c>
      <c r="F364" s="3">
        <v>1</v>
      </c>
      <c r="G364" s="11">
        <v>3839</v>
      </c>
      <c r="H364" s="4">
        <f>+G364*E364</f>
        <v>7678</v>
      </c>
      <c r="I364" s="42">
        <v>0</v>
      </c>
      <c r="J364" s="4">
        <f t="shared" si="61"/>
        <v>0</v>
      </c>
      <c r="K364" s="4">
        <f t="shared" si="62"/>
        <v>3839</v>
      </c>
      <c r="L364" s="13">
        <v>0.65</v>
      </c>
      <c r="M364" s="4">
        <f t="shared" si="75"/>
        <v>2495.35</v>
      </c>
      <c r="N364" s="4">
        <f t="shared" si="76"/>
        <v>6334.35</v>
      </c>
      <c r="O364" s="6">
        <v>0.6</v>
      </c>
      <c r="P364" s="85">
        <f t="shared" si="77"/>
        <v>2303.4</v>
      </c>
      <c r="Q364" s="86">
        <f t="shared" si="78"/>
        <v>6142.4</v>
      </c>
      <c r="R364" s="6">
        <v>0.75</v>
      </c>
      <c r="S364" s="85">
        <f t="shared" si="79"/>
        <v>2879.25</v>
      </c>
      <c r="T364" s="86">
        <f t="shared" si="80"/>
        <v>6718.25</v>
      </c>
      <c r="U364" s="6">
        <v>0.55000000000000004</v>
      </c>
      <c r="V364" s="85">
        <f t="shared" si="81"/>
        <v>2111.4500000000003</v>
      </c>
      <c r="W364" s="86">
        <f t="shared" si="82"/>
        <v>5950.4500000000007</v>
      </c>
    </row>
    <row r="365" spans="1:23" s="27" customFormat="1" ht="16.5" x14ac:dyDescent="0.25">
      <c r="A365" s="64" t="s">
        <v>7131</v>
      </c>
      <c r="B365" s="65" t="s">
        <v>7152</v>
      </c>
      <c r="C365" s="2" t="s">
        <v>8276</v>
      </c>
      <c r="D365" s="1" t="s">
        <v>2733</v>
      </c>
      <c r="E365" s="3">
        <v>2</v>
      </c>
      <c r="F365" s="3">
        <v>1</v>
      </c>
      <c r="G365" s="7">
        <v>1688.15</v>
      </c>
      <c r="H365" s="4">
        <f>+G365*E365</f>
        <v>3376.3</v>
      </c>
      <c r="I365" s="5">
        <v>0</v>
      </c>
      <c r="J365" s="4">
        <f t="shared" si="61"/>
        <v>0</v>
      </c>
      <c r="K365" s="4">
        <f t="shared" si="62"/>
        <v>1688.15</v>
      </c>
      <c r="L365" s="6">
        <v>0.85</v>
      </c>
      <c r="M365" s="4">
        <f t="shared" si="75"/>
        <v>1434.9275</v>
      </c>
      <c r="N365" s="4">
        <f t="shared" si="76"/>
        <v>3123.0775000000003</v>
      </c>
      <c r="O365" s="6">
        <v>0.75</v>
      </c>
      <c r="P365" s="85">
        <f t="shared" si="77"/>
        <v>1266.1125000000002</v>
      </c>
      <c r="Q365" s="86">
        <f t="shared" si="78"/>
        <v>2954.2625000000003</v>
      </c>
      <c r="R365" s="6">
        <v>0.95</v>
      </c>
      <c r="S365" s="85">
        <f t="shared" si="79"/>
        <v>1603.7425000000001</v>
      </c>
      <c r="T365" s="86">
        <f t="shared" si="80"/>
        <v>3291.8924999999999</v>
      </c>
      <c r="U365" s="6">
        <v>0.6</v>
      </c>
      <c r="V365" s="85">
        <f t="shared" si="81"/>
        <v>1012.89</v>
      </c>
      <c r="W365" s="86">
        <f t="shared" si="82"/>
        <v>2701.04</v>
      </c>
    </row>
    <row r="366" spans="1:23" s="27" customFormat="1" ht="16.5" x14ac:dyDescent="0.25">
      <c r="A366" s="64" t="s">
        <v>7131</v>
      </c>
      <c r="B366" s="65" t="s">
        <v>7152</v>
      </c>
      <c r="C366" s="2" t="s">
        <v>350</v>
      </c>
      <c r="D366" s="10" t="s">
        <v>349</v>
      </c>
      <c r="E366" s="3">
        <v>8</v>
      </c>
      <c r="F366" s="3">
        <v>1</v>
      </c>
      <c r="G366" s="4">
        <v>2190</v>
      </c>
      <c r="H366" s="4">
        <f>+G366*E366</f>
        <v>17520</v>
      </c>
      <c r="I366" s="5">
        <v>0.1</v>
      </c>
      <c r="J366" s="4">
        <f t="shared" si="61"/>
        <v>219</v>
      </c>
      <c r="K366" s="4">
        <f t="shared" si="62"/>
        <v>1971</v>
      </c>
      <c r="L366" s="6">
        <v>0.65</v>
      </c>
      <c r="M366" s="4">
        <f t="shared" si="75"/>
        <v>1281.1500000000001</v>
      </c>
      <c r="N366" s="4">
        <f t="shared" si="76"/>
        <v>3252.15</v>
      </c>
      <c r="O366" s="6">
        <v>0.6</v>
      </c>
      <c r="P366" s="85">
        <f t="shared" ref="P366:P369" si="83">+K366*O366</f>
        <v>1182.5999999999999</v>
      </c>
      <c r="Q366" s="86">
        <f t="shared" ref="Q366:Q369" si="84">+K366+P366</f>
        <v>3153.6</v>
      </c>
      <c r="R366" s="6">
        <v>0.75</v>
      </c>
      <c r="S366" s="85">
        <f t="shared" ref="S366:S369" si="85">+K366*R366</f>
        <v>1478.25</v>
      </c>
      <c r="T366" s="86">
        <f t="shared" ref="T366:T369" si="86">+S366+K366</f>
        <v>3449.25</v>
      </c>
      <c r="U366" s="6">
        <v>0.55000000000000004</v>
      </c>
      <c r="V366" s="85">
        <f t="shared" ref="V366:V369" si="87">+K366*U366</f>
        <v>1084.0500000000002</v>
      </c>
      <c r="W366" s="86">
        <f t="shared" ref="W366:W369" si="88">+V366+K366</f>
        <v>3055.05</v>
      </c>
    </row>
    <row r="367" spans="1:23" ht="16.5" x14ac:dyDescent="0.25">
      <c r="A367" s="64" t="s">
        <v>7131</v>
      </c>
      <c r="B367" s="65" t="s">
        <v>7152</v>
      </c>
      <c r="C367" s="40" t="s">
        <v>5721</v>
      </c>
      <c r="D367" s="24" t="s">
        <v>5720</v>
      </c>
      <c r="E367" s="17">
        <v>10</v>
      </c>
      <c r="F367" s="3">
        <v>1</v>
      </c>
      <c r="G367" s="18">
        <v>700</v>
      </c>
      <c r="H367" s="4">
        <f>+G367*E367</f>
        <v>7000</v>
      </c>
      <c r="I367" s="19">
        <v>0</v>
      </c>
      <c r="J367" s="4">
        <f t="shared" si="61"/>
        <v>0</v>
      </c>
      <c r="K367" s="4">
        <f t="shared" si="62"/>
        <v>700</v>
      </c>
      <c r="L367" s="13">
        <v>0.65</v>
      </c>
      <c r="M367" s="4">
        <f t="shared" si="75"/>
        <v>455</v>
      </c>
      <c r="N367" s="4">
        <f t="shared" si="76"/>
        <v>1155</v>
      </c>
      <c r="O367" s="6">
        <v>0.6</v>
      </c>
      <c r="P367" s="85">
        <f t="shared" si="83"/>
        <v>420</v>
      </c>
      <c r="Q367" s="86">
        <f t="shared" si="84"/>
        <v>1120</v>
      </c>
      <c r="R367" s="6">
        <v>0.75</v>
      </c>
      <c r="S367" s="85">
        <f t="shared" si="85"/>
        <v>525</v>
      </c>
      <c r="T367" s="86">
        <f t="shared" si="86"/>
        <v>1225</v>
      </c>
      <c r="U367" s="6">
        <v>0.55000000000000004</v>
      </c>
      <c r="V367" s="85">
        <f t="shared" si="87"/>
        <v>385.00000000000006</v>
      </c>
      <c r="W367" s="86">
        <f t="shared" si="88"/>
        <v>1085</v>
      </c>
    </row>
    <row r="368" spans="1:23" s="38" customFormat="1" ht="16.5" x14ac:dyDescent="0.25">
      <c r="A368" s="64" t="s">
        <v>7131</v>
      </c>
      <c r="B368" s="65" t="s">
        <v>7152</v>
      </c>
      <c r="C368" s="40" t="s">
        <v>7238</v>
      </c>
      <c r="D368" s="10" t="s">
        <v>7237</v>
      </c>
      <c r="E368" s="3">
        <v>11</v>
      </c>
      <c r="F368" s="3">
        <v>1</v>
      </c>
      <c r="G368" s="4">
        <v>752</v>
      </c>
      <c r="H368" s="4">
        <f>+G368*E368</f>
        <v>8272</v>
      </c>
      <c r="I368" s="5">
        <v>0.1</v>
      </c>
      <c r="J368" s="4">
        <f t="shared" si="61"/>
        <v>75.2</v>
      </c>
      <c r="K368" s="4">
        <f t="shared" si="62"/>
        <v>676.8</v>
      </c>
      <c r="L368" s="6">
        <v>0.65</v>
      </c>
      <c r="M368" s="4">
        <f t="shared" si="75"/>
        <v>439.91999999999996</v>
      </c>
      <c r="N368" s="4">
        <f t="shared" si="76"/>
        <v>1116.7199999999998</v>
      </c>
      <c r="O368" s="6">
        <v>0.6</v>
      </c>
      <c r="P368" s="85">
        <f t="shared" si="83"/>
        <v>406.08</v>
      </c>
      <c r="Q368" s="86">
        <f t="shared" si="84"/>
        <v>1082.8799999999999</v>
      </c>
      <c r="R368" s="6">
        <v>0.75</v>
      </c>
      <c r="S368" s="85">
        <f t="shared" si="85"/>
        <v>507.59999999999997</v>
      </c>
      <c r="T368" s="86">
        <f t="shared" si="86"/>
        <v>1184.3999999999999</v>
      </c>
      <c r="U368" s="6">
        <v>0.55000000000000004</v>
      </c>
      <c r="V368" s="85">
        <f t="shared" si="87"/>
        <v>372.24</v>
      </c>
      <c r="W368" s="86">
        <f t="shared" si="88"/>
        <v>1049.04</v>
      </c>
    </row>
    <row r="369" spans="1:23" s="38" customFormat="1" ht="16.5" x14ac:dyDescent="0.25">
      <c r="A369" s="64" t="s">
        <v>7131</v>
      </c>
      <c r="B369" s="65" t="s">
        <v>7152</v>
      </c>
      <c r="C369" s="40" t="s">
        <v>4795</v>
      </c>
      <c r="D369" s="1" t="s">
        <v>4794</v>
      </c>
      <c r="E369" s="3">
        <v>2</v>
      </c>
      <c r="F369" s="3">
        <v>1</v>
      </c>
      <c r="G369" s="7">
        <v>4060</v>
      </c>
      <c r="H369" s="4">
        <f>+G369*E369</f>
        <v>8120</v>
      </c>
      <c r="I369" s="5">
        <v>0</v>
      </c>
      <c r="J369" s="4">
        <f t="shared" si="61"/>
        <v>0</v>
      </c>
      <c r="K369" s="4">
        <f t="shared" si="62"/>
        <v>4060</v>
      </c>
      <c r="L369" s="6">
        <v>0.65</v>
      </c>
      <c r="M369" s="4">
        <f t="shared" si="75"/>
        <v>2639</v>
      </c>
      <c r="N369" s="4">
        <f t="shared" si="76"/>
        <v>6699</v>
      </c>
      <c r="O369" s="6">
        <v>0.6</v>
      </c>
      <c r="P369" s="85">
        <f t="shared" si="83"/>
        <v>2436</v>
      </c>
      <c r="Q369" s="86">
        <f t="shared" si="84"/>
        <v>6496</v>
      </c>
      <c r="R369" s="6">
        <v>0.75</v>
      </c>
      <c r="S369" s="85">
        <f t="shared" si="85"/>
        <v>3045</v>
      </c>
      <c r="T369" s="86">
        <f t="shared" si="86"/>
        <v>7105</v>
      </c>
      <c r="U369" s="6">
        <v>0.55000000000000004</v>
      </c>
      <c r="V369" s="85">
        <f t="shared" si="87"/>
        <v>2233</v>
      </c>
      <c r="W369" s="86">
        <f t="shared" si="88"/>
        <v>6293</v>
      </c>
    </row>
    <row r="370" spans="1:23" s="23" customFormat="1" ht="16.5" x14ac:dyDescent="0.25">
      <c r="A370" s="64" t="s">
        <v>7131</v>
      </c>
      <c r="B370" s="65" t="s">
        <v>7166</v>
      </c>
      <c r="C370" s="2" t="s">
        <v>7171</v>
      </c>
      <c r="D370" s="1" t="s">
        <v>4093</v>
      </c>
      <c r="E370" s="3">
        <v>1</v>
      </c>
      <c r="F370" s="3">
        <v>1</v>
      </c>
      <c r="G370" s="4">
        <v>13325</v>
      </c>
      <c r="H370" s="4">
        <f>+G370*E370</f>
        <v>13325</v>
      </c>
      <c r="I370" s="5">
        <v>0.05</v>
      </c>
      <c r="J370" s="4">
        <f t="shared" si="61"/>
        <v>666.25</v>
      </c>
      <c r="K370" s="4">
        <f t="shared" si="62"/>
        <v>12658.75</v>
      </c>
      <c r="L370" s="6">
        <v>0.85</v>
      </c>
      <c r="M370" s="4">
        <f t="shared" si="75"/>
        <v>10759.9375</v>
      </c>
      <c r="N370" s="4">
        <f t="shared" si="76"/>
        <v>23418.6875</v>
      </c>
      <c r="O370" s="6">
        <v>0.75</v>
      </c>
      <c r="P370" s="85">
        <f t="shared" si="77"/>
        <v>9494.0625</v>
      </c>
      <c r="Q370" s="86">
        <f t="shared" si="78"/>
        <v>22152.8125</v>
      </c>
      <c r="R370" s="6">
        <v>0.95</v>
      </c>
      <c r="S370" s="85">
        <f t="shared" si="79"/>
        <v>12025.8125</v>
      </c>
      <c r="T370" s="86">
        <f t="shared" si="80"/>
        <v>24684.5625</v>
      </c>
      <c r="U370" s="6">
        <v>0.6</v>
      </c>
      <c r="V370" s="85">
        <f t="shared" si="81"/>
        <v>7595.25</v>
      </c>
      <c r="W370" s="86">
        <f t="shared" si="82"/>
        <v>20254</v>
      </c>
    </row>
    <row r="371" spans="1:23" s="23" customFormat="1" ht="16.5" x14ac:dyDescent="0.25">
      <c r="A371" s="64" t="s">
        <v>7131</v>
      </c>
      <c r="B371" s="65" t="s">
        <v>7166</v>
      </c>
      <c r="C371" s="2" t="s">
        <v>4095</v>
      </c>
      <c r="D371" s="1" t="s">
        <v>4094</v>
      </c>
      <c r="E371" s="3">
        <v>4</v>
      </c>
      <c r="F371" s="3">
        <v>1</v>
      </c>
      <c r="G371" s="4">
        <v>2016</v>
      </c>
      <c r="H371" s="4">
        <f>+G371*E371</f>
        <v>8064</v>
      </c>
      <c r="I371" s="5">
        <v>0.05</v>
      </c>
      <c r="J371" s="4">
        <f t="shared" si="61"/>
        <v>100.80000000000001</v>
      </c>
      <c r="K371" s="4">
        <f t="shared" si="62"/>
        <v>1915.2</v>
      </c>
      <c r="L371" s="6">
        <v>0.85</v>
      </c>
      <c r="M371" s="4">
        <f t="shared" si="75"/>
        <v>1627.92</v>
      </c>
      <c r="N371" s="4">
        <f t="shared" si="76"/>
        <v>3543.12</v>
      </c>
      <c r="O371" s="6">
        <v>0.75</v>
      </c>
      <c r="P371" s="85">
        <f t="shared" si="77"/>
        <v>1436.4</v>
      </c>
      <c r="Q371" s="86">
        <f t="shared" si="78"/>
        <v>3351.6000000000004</v>
      </c>
      <c r="R371" s="6">
        <v>0.95</v>
      </c>
      <c r="S371" s="85">
        <f t="shared" si="79"/>
        <v>1819.44</v>
      </c>
      <c r="T371" s="86">
        <f t="shared" si="80"/>
        <v>3734.6400000000003</v>
      </c>
      <c r="U371" s="6">
        <v>0.6</v>
      </c>
      <c r="V371" s="85">
        <f t="shared" si="81"/>
        <v>1149.1199999999999</v>
      </c>
      <c r="W371" s="86">
        <f t="shared" si="82"/>
        <v>3064.3199999999997</v>
      </c>
    </row>
    <row r="372" spans="1:23" s="23" customFormat="1" ht="16.5" x14ac:dyDescent="0.25">
      <c r="A372" s="64" t="s">
        <v>7131</v>
      </c>
      <c r="B372" s="65" t="s">
        <v>7166</v>
      </c>
      <c r="C372" s="2" t="s">
        <v>4097</v>
      </c>
      <c r="D372" s="1" t="s">
        <v>4096</v>
      </c>
      <c r="E372" s="3">
        <v>1</v>
      </c>
      <c r="F372" s="3">
        <v>1</v>
      </c>
      <c r="G372" s="7">
        <v>1199</v>
      </c>
      <c r="H372" s="4">
        <f>+G372*E372</f>
        <v>1199</v>
      </c>
      <c r="I372" s="5">
        <v>0.05</v>
      </c>
      <c r="J372" s="4">
        <f t="shared" si="61"/>
        <v>59.95</v>
      </c>
      <c r="K372" s="4">
        <f t="shared" si="62"/>
        <v>1139.05</v>
      </c>
      <c r="L372" s="6">
        <v>0.95</v>
      </c>
      <c r="M372" s="4">
        <f t="shared" si="75"/>
        <v>1082.0974999999999</v>
      </c>
      <c r="N372" s="4">
        <f t="shared" si="76"/>
        <v>2221.1475</v>
      </c>
      <c r="O372" s="6">
        <v>0.85</v>
      </c>
      <c r="P372" s="85">
        <f t="shared" si="77"/>
        <v>968.19249999999988</v>
      </c>
      <c r="Q372" s="86">
        <f t="shared" si="78"/>
        <v>2107.2424999999998</v>
      </c>
      <c r="R372" s="6">
        <v>1.05</v>
      </c>
      <c r="S372" s="85">
        <f t="shared" si="79"/>
        <v>1196.0025000000001</v>
      </c>
      <c r="T372" s="86">
        <f t="shared" si="80"/>
        <v>2335.0524999999998</v>
      </c>
      <c r="U372" s="6">
        <v>0.75</v>
      </c>
      <c r="V372" s="85">
        <f t="shared" si="81"/>
        <v>854.28749999999991</v>
      </c>
      <c r="W372" s="86">
        <f t="shared" si="82"/>
        <v>1993.3374999999999</v>
      </c>
    </row>
    <row r="373" spans="1:23" s="23" customFormat="1" ht="16.5" x14ac:dyDescent="0.25">
      <c r="A373" s="64" t="s">
        <v>7131</v>
      </c>
      <c r="B373" s="65" t="s">
        <v>7166</v>
      </c>
      <c r="C373" s="2" t="s">
        <v>4359</v>
      </c>
      <c r="D373" s="1" t="s">
        <v>4358</v>
      </c>
      <c r="E373" s="3">
        <v>1</v>
      </c>
      <c r="F373" s="3">
        <v>1</v>
      </c>
      <c r="G373" s="7">
        <v>1138</v>
      </c>
      <c r="H373" s="4">
        <f>+G373*E373</f>
        <v>1138</v>
      </c>
      <c r="I373" s="5">
        <v>0.05</v>
      </c>
      <c r="J373" s="4">
        <f t="shared" si="61"/>
        <v>56.900000000000006</v>
      </c>
      <c r="K373" s="4">
        <f t="shared" si="62"/>
        <v>1081.0999999999999</v>
      </c>
      <c r="L373" s="6">
        <v>0.85</v>
      </c>
      <c r="M373" s="4">
        <f t="shared" si="75"/>
        <v>918.93499999999995</v>
      </c>
      <c r="N373" s="4">
        <f t="shared" si="76"/>
        <v>2000.0349999999999</v>
      </c>
      <c r="O373" s="6">
        <v>0.75</v>
      </c>
      <c r="P373" s="85">
        <f t="shared" si="77"/>
        <v>810.82499999999993</v>
      </c>
      <c r="Q373" s="86">
        <f t="shared" si="78"/>
        <v>1891.9249999999997</v>
      </c>
      <c r="R373" s="6">
        <v>0.95</v>
      </c>
      <c r="S373" s="85">
        <f t="shared" si="79"/>
        <v>1027.0449999999998</v>
      </c>
      <c r="T373" s="86">
        <f t="shared" si="80"/>
        <v>2108.1449999999995</v>
      </c>
      <c r="U373" s="6">
        <v>0.6</v>
      </c>
      <c r="V373" s="85">
        <f t="shared" si="81"/>
        <v>648.66</v>
      </c>
      <c r="W373" s="86">
        <f t="shared" si="82"/>
        <v>1729.7599999999998</v>
      </c>
    </row>
    <row r="374" spans="1:23" s="23" customFormat="1" ht="16.5" x14ac:dyDescent="0.25">
      <c r="A374" s="64" t="s">
        <v>7131</v>
      </c>
      <c r="B374" s="65" t="s">
        <v>7166</v>
      </c>
      <c r="C374" s="2" t="s">
        <v>4711</v>
      </c>
      <c r="D374" s="10" t="s">
        <v>4710</v>
      </c>
      <c r="E374" s="3">
        <v>1</v>
      </c>
      <c r="F374" s="3">
        <v>1</v>
      </c>
      <c r="G374" s="4">
        <v>3527.47</v>
      </c>
      <c r="H374" s="4">
        <f>+G374*E374</f>
        <v>3527.47</v>
      </c>
      <c r="I374" s="5">
        <v>0.1</v>
      </c>
      <c r="J374" s="4">
        <f t="shared" si="61"/>
        <v>352.74700000000001</v>
      </c>
      <c r="K374" s="4">
        <f t="shared" si="62"/>
        <v>3174.723</v>
      </c>
      <c r="L374" s="6">
        <v>0.85</v>
      </c>
      <c r="M374" s="4">
        <f t="shared" si="75"/>
        <v>2698.5145499999999</v>
      </c>
      <c r="N374" s="4">
        <f t="shared" si="76"/>
        <v>5873.2375499999998</v>
      </c>
      <c r="O374" s="6">
        <v>0.75</v>
      </c>
      <c r="P374" s="85">
        <f t="shared" si="77"/>
        <v>2381.04225</v>
      </c>
      <c r="Q374" s="86">
        <f t="shared" si="78"/>
        <v>5555.7652500000004</v>
      </c>
      <c r="R374" s="6">
        <v>0.95</v>
      </c>
      <c r="S374" s="85">
        <f t="shared" si="79"/>
        <v>3015.9868499999998</v>
      </c>
      <c r="T374" s="86">
        <f t="shared" si="80"/>
        <v>6190.7098499999993</v>
      </c>
      <c r="U374" s="6">
        <v>0.6</v>
      </c>
      <c r="V374" s="85">
        <f t="shared" si="81"/>
        <v>1904.8337999999999</v>
      </c>
      <c r="W374" s="86">
        <f t="shared" si="82"/>
        <v>5079.5568000000003</v>
      </c>
    </row>
    <row r="375" spans="1:23" s="23" customFormat="1" ht="16.5" x14ac:dyDescent="0.25">
      <c r="A375" s="64" t="s">
        <v>7131</v>
      </c>
      <c r="B375" s="65" t="s">
        <v>7166</v>
      </c>
      <c r="C375" s="2" t="s">
        <v>4713</v>
      </c>
      <c r="D375" s="10" t="s">
        <v>4712</v>
      </c>
      <c r="E375" s="3">
        <v>1</v>
      </c>
      <c r="F375" s="3">
        <v>1</v>
      </c>
      <c r="G375" s="4">
        <v>1668</v>
      </c>
      <c r="H375" s="4">
        <f>+G375*E375</f>
        <v>1668</v>
      </c>
      <c r="I375" s="5">
        <v>0.05</v>
      </c>
      <c r="J375" s="4">
        <f t="shared" si="61"/>
        <v>83.4</v>
      </c>
      <c r="K375" s="4">
        <f t="shared" si="62"/>
        <v>1584.6</v>
      </c>
      <c r="L375" s="6">
        <v>0.85</v>
      </c>
      <c r="M375" s="4">
        <f t="shared" si="75"/>
        <v>1346.9099999999999</v>
      </c>
      <c r="N375" s="4">
        <f t="shared" si="76"/>
        <v>2931.5099999999998</v>
      </c>
      <c r="O375" s="6">
        <v>0.75</v>
      </c>
      <c r="P375" s="85">
        <f t="shared" si="77"/>
        <v>1188.4499999999998</v>
      </c>
      <c r="Q375" s="86">
        <f t="shared" si="78"/>
        <v>2773.0499999999997</v>
      </c>
      <c r="R375" s="6">
        <v>0.95</v>
      </c>
      <c r="S375" s="85">
        <f t="shared" si="79"/>
        <v>1505.37</v>
      </c>
      <c r="T375" s="86">
        <f t="shared" si="80"/>
        <v>3089.97</v>
      </c>
      <c r="U375" s="6">
        <v>0.6</v>
      </c>
      <c r="V375" s="85">
        <f t="shared" si="81"/>
        <v>950.75999999999988</v>
      </c>
      <c r="W375" s="86">
        <f t="shared" si="82"/>
        <v>2535.3599999999997</v>
      </c>
    </row>
    <row r="376" spans="1:23" s="23" customFormat="1" ht="16.5" x14ac:dyDescent="0.25">
      <c r="A376" s="64" t="s">
        <v>7131</v>
      </c>
      <c r="B376" s="65" t="s">
        <v>7166</v>
      </c>
      <c r="C376" s="2" t="s">
        <v>4831</v>
      </c>
      <c r="D376" s="1" t="s">
        <v>4830</v>
      </c>
      <c r="E376" s="3">
        <v>3</v>
      </c>
      <c r="F376" s="3">
        <v>1</v>
      </c>
      <c r="G376" s="7">
        <v>1507</v>
      </c>
      <c r="H376" s="4">
        <f>+G376*E376</f>
        <v>4521</v>
      </c>
      <c r="I376" s="5">
        <v>0.05</v>
      </c>
      <c r="J376" s="4">
        <f t="shared" si="61"/>
        <v>75.350000000000009</v>
      </c>
      <c r="K376" s="4">
        <f t="shared" si="62"/>
        <v>1431.65</v>
      </c>
      <c r="L376" s="6">
        <v>0.85</v>
      </c>
      <c r="M376" s="4">
        <f t="shared" si="75"/>
        <v>1216.9025000000001</v>
      </c>
      <c r="N376" s="4">
        <f t="shared" si="76"/>
        <v>2648.5525000000002</v>
      </c>
      <c r="O376" s="6">
        <v>0.75</v>
      </c>
      <c r="P376" s="85">
        <f t="shared" si="77"/>
        <v>1073.7375000000002</v>
      </c>
      <c r="Q376" s="86">
        <f t="shared" si="78"/>
        <v>2505.3875000000003</v>
      </c>
      <c r="R376" s="6">
        <v>0.95</v>
      </c>
      <c r="S376" s="85">
        <f t="shared" si="79"/>
        <v>1360.0675000000001</v>
      </c>
      <c r="T376" s="86">
        <f t="shared" si="80"/>
        <v>2791.7175000000002</v>
      </c>
      <c r="U376" s="6">
        <v>0.6</v>
      </c>
      <c r="V376" s="85">
        <f t="shared" si="81"/>
        <v>858.99</v>
      </c>
      <c r="W376" s="86">
        <f t="shared" si="82"/>
        <v>2290.6400000000003</v>
      </c>
    </row>
    <row r="377" spans="1:23" s="23" customFormat="1" ht="16.5" x14ac:dyDescent="0.25">
      <c r="A377" s="64" t="s">
        <v>7131</v>
      </c>
      <c r="B377" s="65" t="s">
        <v>7166</v>
      </c>
      <c r="C377" s="3">
        <v>104011</v>
      </c>
      <c r="D377" s="1" t="s">
        <v>4709</v>
      </c>
      <c r="E377" s="3">
        <v>1</v>
      </c>
      <c r="F377" s="3">
        <v>1</v>
      </c>
      <c r="G377" s="4">
        <v>2020.08</v>
      </c>
      <c r="H377" s="4">
        <f>+G377*E377</f>
        <v>2020.08</v>
      </c>
      <c r="I377" s="5">
        <v>0.1</v>
      </c>
      <c r="J377" s="4">
        <f t="shared" si="61"/>
        <v>202.00800000000001</v>
      </c>
      <c r="K377" s="4">
        <f t="shared" si="62"/>
        <v>1818.0719999999999</v>
      </c>
      <c r="L377" s="6">
        <v>0.85</v>
      </c>
      <c r="M377" s="4">
        <f t="shared" si="75"/>
        <v>1545.3611999999998</v>
      </c>
      <c r="N377" s="4">
        <f t="shared" si="76"/>
        <v>3363.4331999999995</v>
      </c>
      <c r="O377" s="6">
        <v>0.75</v>
      </c>
      <c r="P377" s="85">
        <f t="shared" si="77"/>
        <v>1363.5539999999999</v>
      </c>
      <c r="Q377" s="86">
        <f t="shared" si="78"/>
        <v>3181.6259999999997</v>
      </c>
      <c r="R377" s="6">
        <v>0.95</v>
      </c>
      <c r="S377" s="85">
        <f t="shared" si="79"/>
        <v>1727.1683999999998</v>
      </c>
      <c r="T377" s="86">
        <f t="shared" si="80"/>
        <v>3545.2403999999997</v>
      </c>
      <c r="U377" s="6">
        <v>0.6</v>
      </c>
      <c r="V377" s="85">
        <f t="shared" si="81"/>
        <v>1090.8431999999998</v>
      </c>
      <c r="W377" s="86">
        <f t="shared" si="82"/>
        <v>2908.9151999999995</v>
      </c>
    </row>
    <row r="378" spans="1:23" s="23" customFormat="1" ht="16.5" x14ac:dyDescent="0.25">
      <c r="A378" s="64" t="s">
        <v>7131</v>
      </c>
      <c r="B378" s="65" t="s">
        <v>7166</v>
      </c>
      <c r="C378" s="2" t="s">
        <v>5342</v>
      </c>
      <c r="D378" s="10" t="s">
        <v>5341</v>
      </c>
      <c r="E378" s="3">
        <v>6</v>
      </c>
      <c r="F378" s="3">
        <v>1</v>
      </c>
      <c r="G378" s="7">
        <v>1700</v>
      </c>
      <c r="H378" s="4">
        <f>+G378*E378</f>
        <v>10200</v>
      </c>
      <c r="I378" s="5">
        <v>0</v>
      </c>
      <c r="J378" s="4">
        <f t="shared" si="61"/>
        <v>0</v>
      </c>
      <c r="K378" s="4">
        <f t="shared" si="62"/>
        <v>1700</v>
      </c>
      <c r="L378" s="6">
        <v>0.85</v>
      </c>
      <c r="M378" s="4">
        <f t="shared" si="75"/>
        <v>1445</v>
      </c>
      <c r="N378" s="4">
        <f t="shared" si="76"/>
        <v>3145</v>
      </c>
      <c r="O378" s="6">
        <v>0.75</v>
      </c>
      <c r="P378" s="85">
        <f t="shared" si="77"/>
        <v>1275</v>
      </c>
      <c r="Q378" s="86">
        <f t="shared" si="78"/>
        <v>2975</v>
      </c>
      <c r="R378" s="6">
        <v>0.95</v>
      </c>
      <c r="S378" s="85">
        <f t="shared" si="79"/>
        <v>1615</v>
      </c>
      <c r="T378" s="86">
        <f t="shared" si="80"/>
        <v>3315</v>
      </c>
      <c r="U378" s="6">
        <v>0.6</v>
      </c>
      <c r="V378" s="85">
        <f t="shared" si="81"/>
        <v>1020</v>
      </c>
      <c r="W378" s="86">
        <f t="shared" si="82"/>
        <v>2720</v>
      </c>
    </row>
    <row r="379" spans="1:23" s="23" customFormat="1" ht="16.5" x14ac:dyDescent="0.25">
      <c r="A379" s="64" t="s">
        <v>7131</v>
      </c>
      <c r="B379" s="65" t="s">
        <v>7166</v>
      </c>
      <c r="C379" s="2" t="s">
        <v>5344</v>
      </c>
      <c r="D379" s="10" t="s">
        <v>5343</v>
      </c>
      <c r="E379" s="3">
        <v>13.75</v>
      </c>
      <c r="F379" s="3">
        <v>1</v>
      </c>
      <c r="G379" s="4">
        <v>3115</v>
      </c>
      <c r="H379" s="4">
        <f>+G379*E379</f>
        <v>42831.25</v>
      </c>
      <c r="I379" s="5">
        <v>0.05</v>
      </c>
      <c r="J379" s="4">
        <f t="shared" si="61"/>
        <v>155.75</v>
      </c>
      <c r="K379" s="4">
        <f t="shared" si="62"/>
        <v>2959.25</v>
      </c>
      <c r="L379" s="6">
        <v>0.85</v>
      </c>
      <c r="M379" s="4">
        <f t="shared" si="75"/>
        <v>2515.3624999999997</v>
      </c>
      <c r="N379" s="4">
        <f t="shared" si="76"/>
        <v>5474.6124999999993</v>
      </c>
      <c r="O379" s="6">
        <v>0.75</v>
      </c>
      <c r="P379" s="85">
        <f t="shared" si="77"/>
        <v>2219.4375</v>
      </c>
      <c r="Q379" s="86">
        <f t="shared" si="78"/>
        <v>5178.6875</v>
      </c>
      <c r="R379" s="6">
        <v>0.95</v>
      </c>
      <c r="S379" s="85">
        <f t="shared" si="79"/>
        <v>2811.2874999999999</v>
      </c>
      <c r="T379" s="86">
        <f t="shared" si="80"/>
        <v>5770.5375000000004</v>
      </c>
      <c r="U379" s="6">
        <v>0.6</v>
      </c>
      <c r="V379" s="85">
        <f t="shared" si="81"/>
        <v>1775.55</v>
      </c>
      <c r="W379" s="86">
        <f t="shared" si="82"/>
        <v>4734.8</v>
      </c>
    </row>
    <row r="380" spans="1:23" s="23" customFormat="1" ht="16.5" x14ac:dyDescent="0.25">
      <c r="A380" s="64" t="s">
        <v>7131</v>
      </c>
      <c r="B380" s="65" t="s">
        <v>7166</v>
      </c>
      <c r="C380" s="2" t="s">
        <v>5346</v>
      </c>
      <c r="D380" s="10" t="s">
        <v>5345</v>
      </c>
      <c r="E380" s="3">
        <v>2.25</v>
      </c>
      <c r="F380" s="3">
        <v>1</v>
      </c>
      <c r="G380" s="4">
        <v>3230</v>
      </c>
      <c r="H380" s="4">
        <f>+G380*E380</f>
        <v>7267.5</v>
      </c>
      <c r="I380" s="5">
        <v>0.05</v>
      </c>
      <c r="J380" s="4">
        <f t="shared" si="61"/>
        <v>161.5</v>
      </c>
      <c r="K380" s="4">
        <f t="shared" si="62"/>
        <v>3068.5</v>
      </c>
      <c r="L380" s="6">
        <v>0.6</v>
      </c>
      <c r="M380" s="4">
        <f t="shared" si="75"/>
        <v>1841.1</v>
      </c>
      <c r="N380" s="4">
        <f t="shared" si="76"/>
        <v>4909.6000000000004</v>
      </c>
      <c r="O380" s="6">
        <v>0.55000000000000004</v>
      </c>
      <c r="P380" s="85">
        <f t="shared" si="77"/>
        <v>1687.6750000000002</v>
      </c>
      <c r="Q380" s="86">
        <f t="shared" si="78"/>
        <v>4756.1750000000002</v>
      </c>
      <c r="R380" s="6">
        <v>0.75</v>
      </c>
      <c r="S380" s="85">
        <f t="shared" si="79"/>
        <v>2301.375</v>
      </c>
      <c r="T380" s="86">
        <f t="shared" si="80"/>
        <v>5369.875</v>
      </c>
      <c r="U380" s="6">
        <v>0.5</v>
      </c>
      <c r="V380" s="85">
        <f t="shared" si="81"/>
        <v>1534.25</v>
      </c>
      <c r="W380" s="86">
        <f t="shared" si="82"/>
        <v>4602.75</v>
      </c>
    </row>
    <row r="381" spans="1:23" s="23" customFormat="1" ht="16.5" x14ac:dyDescent="0.25">
      <c r="A381" s="64" t="s">
        <v>7131</v>
      </c>
      <c r="B381" s="65" t="s">
        <v>7166</v>
      </c>
      <c r="C381" s="2" t="s">
        <v>7236</v>
      </c>
      <c r="D381" s="10" t="s">
        <v>7235</v>
      </c>
      <c r="E381" s="3">
        <v>45</v>
      </c>
      <c r="F381" s="3">
        <v>1</v>
      </c>
      <c r="G381" s="7">
        <f>6971.68/50</f>
        <v>139.43360000000001</v>
      </c>
      <c r="H381" s="4">
        <f>+G381*E381</f>
        <v>6274.5120000000006</v>
      </c>
      <c r="I381" s="5">
        <v>0</v>
      </c>
      <c r="J381" s="4">
        <f t="shared" si="61"/>
        <v>0</v>
      </c>
      <c r="K381" s="4">
        <f t="shared" si="62"/>
        <v>139.43360000000001</v>
      </c>
      <c r="L381" s="6">
        <v>0.6</v>
      </c>
      <c r="M381" s="4">
        <f t="shared" si="75"/>
        <v>83.660160000000005</v>
      </c>
      <c r="N381" s="4">
        <f t="shared" si="76"/>
        <v>223.09376000000003</v>
      </c>
      <c r="O381" s="6">
        <v>0.55000000000000004</v>
      </c>
      <c r="P381" s="85">
        <f t="shared" si="77"/>
        <v>76.688480000000013</v>
      </c>
      <c r="Q381" s="86">
        <f t="shared" si="78"/>
        <v>216.12208000000004</v>
      </c>
      <c r="R381" s="6">
        <v>0.75</v>
      </c>
      <c r="S381" s="85">
        <f t="shared" si="79"/>
        <v>104.57520000000001</v>
      </c>
      <c r="T381" s="86">
        <f t="shared" si="80"/>
        <v>244.00880000000001</v>
      </c>
      <c r="U381" s="6">
        <v>0.5</v>
      </c>
      <c r="V381" s="85">
        <f t="shared" si="81"/>
        <v>69.716800000000006</v>
      </c>
      <c r="W381" s="86">
        <f t="shared" si="82"/>
        <v>209.15040000000002</v>
      </c>
    </row>
    <row r="382" spans="1:23" s="23" customFormat="1" ht="16.5" x14ac:dyDescent="0.25">
      <c r="A382" s="64" t="s">
        <v>7131</v>
      </c>
      <c r="B382" s="65" t="s">
        <v>7166</v>
      </c>
      <c r="C382" s="2" t="s">
        <v>7014</v>
      </c>
      <c r="D382" s="1" t="s">
        <v>7013</v>
      </c>
      <c r="E382" s="3">
        <v>8</v>
      </c>
      <c r="F382" s="3">
        <v>1</v>
      </c>
      <c r="G382" s="7">
        <v>530</v>
      </c>
      <c r="H382" s="4">
        <f>+G382*E382</f>
        <v>4240</v>
      </c>
      <c r="I382" s="5">
        <v>0</v>
      </c>
      <c r="J382" s="4">
        <f t="shared" si="61"/>
        <v>0</v>
      </c>
      <c r="K382" s="4">
        <f t="shared" si="62"/>
        <v>530</v>
      </c>
      <c r="L382" s="6">
        <v>0.85</v>
      </c>
      <c r="M382" s="4">
        <f t="shared" si="75"/>
        <v>450.5</v>
      </c>
      <c r="N382" s="4">
        <f t="shared" si="76"/>
        <v>980.5</v>
      </c>
      <c r="O382" s="6">
        <v>0.75</v>
      </c>
      <c r="P382" s="85">
        <f t="shared" si="77"/>
        <v>397.5</v>
      </c>
      <c r="Q382" s="86">
        <f t="shared" si="78"/>
        <v>927.5</v>
      </c>
      <c r="R382" s="6">
        <v>0.95</v>
      </c>
      <c r="S382" s="85">
        <f t="shared" si="79"/>
        <v>503.5</v>
      </c>
      <c r="T382" s="86">
        <f t="shared" si="80"/>
        <v>1033.5</v>
      </c>
      <c r="U382" s="6">
        <v>0.6</v>
      </c>
      <c r="V382" s="85">
        <f t="shared" si="81"/>
        <v>318</v>
      </c>
      <c r="W382" s="86">
        <f t="shared" si="82"/>
        <v>848</v>
      </c>
    </row>
    <row r="383" spans="1:23" s="23" customFormat="1" ht="16.5" x14ac:dyDescent="0.25">
      <c r="A383" s="64" t="s">
        <v>7131</v>
      </c>
      <c r="B383" s="65" t="s">
        <v>7166</v>
      </c>
      <c r="C383" s="2" t="s">
        <v>7016</v>
      </c>
      <c r="D383" s="1" t="s">
        <v>7015</v>
      </c>
      <c r="E383" s="3">
        <v>3</v>
      </c>
      <c r="F383" s="3">
        <v>1</v>
      </c>
      <c r="G383" s="4">
        <v>246</v>
      </c>
      <c r="H383" s="4">
        <f>+G383*E383</f>
        <v>738</v>
      </c>
      <c r="I383" s="5">
        <v>0</v>
      </c>
      <c r="J383" s="4">
        <f t="shared" si="61"/>
        <v>0</v>
      </c>
      <c r="K383" s="4">
        <f t="shared" si="62"/>
        <v>246</v>
      </c>
      <c r="L383" s="6">
        <v>0.85</v>
      </c>
      <c r="M383" s="4">
        <f t="shared" si="75"/>
        <v>209.1</v>
      </c>
      <c r="N383" s="4">
        <f t="shared" si="76"/>
        <v>455.1</v>
      </c>
      <c r="O383" s="6">
        <v>0.75</v>
      </c>
      <c r="P383" s="85">
        <f t="shared" si="77"/>
        <v>184.5</v>
      </c>
      <c r="Q383" s="86">
        <f t="shared" si="78"/>
        <v>430.5</v>
      </c>
      <c r="R383" s="6">
        <v>0.95</v>
      </c>
      <c r="S383" s="85">
        <f t="shared" si="79"/>
        <v>233.7</v>
      </c>
      <c r="T383" s="86">
        <f t="shared" si="80"/>
        <v>479.7</v>
      </c>
      <c r="U383" s="6">
        <v>0.6</v>
      </c>
      <c r="V383" s="85">
        <f t="shared" si="81"/>
        <v>147.6</v>
      </c>
      <c r="W383" s="86">
        <f t="shared" si="82"/>
        <v>393.6</v>
      </c>
    </row>
    <row r="384" spans="1:23" s="23" customFormat="1" ht="16.5" x14ac:dyDescent="0.25">
      <c r="A384" s="64" t="s">
        <v>7131</v>
      </c>
      <c r="B384" s="65" t="s">
        <v>7166</v>
      </c>
      <c r="C384" s="2" t="s">
        <v>7020</v>
      </c>
      <c r="D384" s="1" t="s">
        <v>7019</v>
      </c>
      <c r="E384" s="3">
        <v>7</v>
      </c>
      <c r="F384" s="3">
        <v>1</v>
      </c>
      <c r="G384" s="7">
        <v>192.36</v>
      </c>
      <c r="H384" s="4">
        <f>+G384*E384</f>
        <v>1346.52</v>
      </c>
      <c r="I384" s="5">
        <v>0</v>
      </c>
      <c r="J384" s="4">
        <f t="shared" si="61"/>
        <v>0</v>
      </c>
      <c r="K384" s="4">
        <f t="shared" si="62"/>
        <v>192.36</v>
      </c>
      <c r="L384" s="6">
        <v>0.95</v>
      </c>
      <c r="M384" s="4">
        <f t="shared" si="75"/>
        <v>182.74199999999999</v>
      </c>
      <c r="N384" s="4">
        <f t="shared" si="76"/>
        <v>375.10199999999998</v>
      </c>
      <c r="O384" s="6">
        <v>0.85</v>
      </c>
      <c r="P384" s="85">
        <f t="shared" si="77"/>
        <v>163.506</v>
      </c>
      <c r="Q384" s="86">
        <f t="shared" si="78"/>
        <v>355.86599999999999</v>
      </c>
      <c r="R384" s="6">
        <v>1.05</v>
      </c>
      <c r="S384" s="85">
        <f t="shared" si="79"/>
        <v>201.97800000000004</v>
      </c>
      <c r="T384" s="86">
        <f t="shared" si="80"/>
        <v>394.33800000000008</v>
      </c>
      <c r="U384" s="6">
        <v>0.75</v>
      </c>
      <c r="V384" s="85">
        <f t="shared" si="81"/>
        <v>144.27000000000001</v>
      </c>
      <c r="W384" s="86">
        <f t="shared" si="82"/>
        <v>336.63</v>
      </c>
    </row>
    <row r="385" spans="1:23" s="23" customFormat="1" ht="16.5" x14ac:dyDescent="0.25">
      <c r="A385" s="64" t="s">
        <v>7131</v>
      </c>
      <c r="B385" s="65" t="s">
        <v>7166</v>
      </c>
      <c r="C385" s="2" t="s">
        <v>7018</v>
      </c>
      <c r="D385" s="1" t="s">
        <v>7017</v>
      </c>
      <c r="E385" s="3">
        <v>1</v>
      </c>
      <c r="F385" s="3">
        <v>1</v>
      </c>
      <c r="G385" s="7">
        <v>184.5</v>
      </c>
      <c r="H385" s="4">
        <f>+G385*E385</f>
        <v>184.5</v>
      </c>
      <c r="I385" s="5">
        <v>0</v>
      </c>
      <c r="J385" s="4">
        <f t="shared" ref="J385:J447" si="89">+G385*I385</f>
        <v>0</v>
      </c>
      <c r="K385" s="4">
        <f t="shared" ref="K385:K447" si="90">+G385-J385</f>
        <v>184.5</v>
      </c>
      <c r="L385" s="6">
        <v>0.95</v>
      </c>
      <c r="M385" s="4">
        <f t="shared" si="75"/>
        <v>175.27500000000001</v>
      </c>
      <c r="N385" s="4">
        <f t="shared" si="76"/>
        <v>359.77499999999998</v>
      </c>
      <c r="O385" s="6">
        <v>0.75</v>
      </c>
      <c r="P385" s="85">
        <f t="shared" si="77"/>
        <v>138.375</v>
      </c>
      <c r="Q385" s="86">
        <f t="shared" si="78"/>
        <v>322.875</v>
      </c>
      <c r="R385" s="6">
        <v>0.95</v>
      </c>
      <c r="S385" s="85">
        <f t="shared" si="79"/>
        <v>175.27500000000001</v>
      </c>
      <c r="T385" s="86">
        <f t="shared" si="80"/>
        <v>359.77499999999998</v>
      </c>
      <c r="U385" s="6">
        <v>0.6</v>
      </c>
      <c r="V385" s="85">
        <f t="shared" si="81"/>
        <v>110.7</v>
      </c>
      <c r="W385" s="86">
        <f t="shared" si="82"/>
        <v>295.2</v>
      </c>
    </row>
    <row r="386" spans="1:23" s="23" customFormat="1" ht="16.5" x14ac:dyDescent="0.25">
      <c r="A386" s="64" t="s">
        <v>7131</v>
      </c>
      <c r="B386" s="65" t="s">
        <v>7166</v>
      </c>
      <c r="C386" s="2" t="s">
        <v>7172</v>
      </c>
      <c r="D386" s="1" t="s">
        <v>5347</v>
      </c>
      <c r="E386" s="3">
        <v>48</v>
      </c>
      <c r="F386" s="3">
        <v>1</v>
      </c>
      <c r="G386" s="4">
        <f>12082.28/75</f>
        <v>161.09706666666668</v>
      </c>
      <c r="H386" s="4">
        <f>+G386*E386</f>
        <v>7732.6592000000001</v>
      </c>
      <c r="I386" s="5">
        <v>0.05</v>
      </c>
      <c r="J386" s="4">
        <f t="shared" si="89"/>
        <v>8.0548533333333339</v>
      </c>
      <c r="K386" s="4">
        <f t="shared" si="90"/>
        <v>153.04221333333334</v>
      </c>
      <c r="L386" s="6">
        <v>1</v>
      </c>
      <c r="M386" s="4">
        <f t="shared" si="75"/>
        <v>153.04221333333334</v>
      </c>
      <c r="N386" s="4">
        <f t="shared" si="76"/>
        <v>306.08442666666667</v>
      </c>
      <c r="O386" s="6">
        <v>0.9</v>
      </c>
      <c r="P386" s="85">
        <f t="shared" si="77"/>
        <v>137.73799200000002</v>
      </c>
      <c r="Q386" s="86">
        <f t="shared" si="78"/>
        <v>290.78020533333336</v>
      </c>
      <c r="R386" s="6">
        <v>1.1000000000000001</v>
      </c>
      <c r="S386" s="85">
        <f t="shared" si="79"/>
        <v>168.34643466666668</v>
      </c>
      <c r="T386" s="86">
        <f t="shared" si="80"/>
        <v>321.38864799999999</v>
      </c>
      <c r="U386" s="6">
        <v>0.85</v>
      </c>
      <c r="V386" s="85">
        <f t="shared" si="81"/>
        <v>130.08588133333333</v>
      </c>
      <c r="W386" s="86">
        <f t="shared" si="82"/>
        <v>283.1280946666667</v>
      </c>
    </row>
    <row r="387" spans="1:23" s="23" customFormat="1" ht="16.5" x14ac:dyDescent="0.25">
      <c r="A387" s="64" t="s">
        <v>7131</v>
      </c>
      <c r="B387" s="65" t="s">
        <v>7166</v>
      </c>
      <c r="C387" s="2" t="s">
        <v>7173</v>
      </c>
      <c r="D387" s="10" t="s">
        <v>2054</v>
      </c>
      <c r="E387" s="3">
        <v>12</v>
      </c>
      <c r="F387" s="3">
        <v>1</v>
      </c>
      <c r="G387" s="7">
        <v>894.74</v>
      </c>
      <c r="H387" s="4">
        <f>+G387*E387</f>
        <v>10736.880000000001</v>
      </c>
      <c r="I387" s="5">
        <v>0</v>
      </c>
      <c r="J387" s="4">
        <f t="shared" si="89"/>
        <v>0</v>
      </c>
      <c r="K387" s="4">
        <f t="shared" si="90"/>
        <v>894.74</v>
      </c>
      <c r="L387" s="6">
        <v>1</v>
      </c>
      <c r="M387" s="4">
        <f t="shared" si="75"/>
        <v>894.74</v>
      </c>
      <c r="N387" s="4">
        <f t="shared" si="76"/>
        <v>1789.48</v>
      </c>
      <c r="O387" s="6">
        <v>0.9</v>
      </c>
      <c r="P387" s="85">
        <f t="shared" si="77"/>
        <v>805.26600000000008</v>
      </c>
      <c r="Q387" s="86">
        <f t="shared" si="78"/>
        <v>1700.0060000000001</v>
      </c>
      <c r="R387" s="6">
        <v>1.1000000000000001</v>
      </c>
      <c r="S387" s="85">
        <f t="shared" si="79"/>
        <v>984.21400000000006</v>
      </c>
      <c r="T387" s="86">
        <f t="shared" si="80"/>
        <v>1878.9540000000002</v>
      </c>
      <c r="U387" s="6">
        <v>0.85</v>
      </c>
      <c r="V387" s="85">
        <f t="shared" si="81"/>
        <v>760.529</v>
      </c>
      <c r="W387" s="86">
        <f t="shared" si="82"/>
        <v>1655.269</v>
      </c>
    </row>
    <row r="388" spans="1:23" s="23" customFormat="1" ht="16.5" x14ac:dyDescent="0.25">
      <c r="A388" s="64" t="s">
        <v>7131</v>
      </c>
      <c r="B388" s="65" t="s">
        <v>7166</v>
      </c>
      <c r="C388" s="2" t="s">
        <v>7436</v>
      </c>
      <c r="D388" s="8" t="s">
        <v>5348</v>
      </c>
      <c r="E388" s="3">
        <v>1</v>
      </c>
      <c r="F388" s="3">
        <v>1</v>
      </c>
      <c r="G388" s="4">
        <v>758.11</v>
      </c>
      <c r="H388" s="4">
        <f>+G388*E388</f>
        <v>758.11</v>
      </c>
      <c r="I388" s="5">
        <v>0</v>
      </c>
      <c r="J388" s="4">
        <f t="shared" si="89"/>
        <v>0</v>
      </c>
      <c r="K388" s="4">
        <f t="shared" si="90"/>
        <v>758.11</v>
      </c>
      <c r="L388" s="6">
        <v>1</v>
      </c>
      <c r="M388" s="4">
        <f t="shared" si="75"/>
        <v>758.11</v>
      </c>
      <c r="N388" s="4">
        <f t="shared" si="76"/>
        <v>1516.22</v>
      </c>
      <c r="O388" s="6">
        <v>0.9</v>
      </c>
      <c r="P388" s="85">
        <f t="shared" si="77"/>
        <v>682.29899999999998</v>
      </c>
      <c r="Q388" s="86">
        <f t="shared" si="78"/>
        <v>1440.4090000000001</v>
      </c>
      <c r="R388" s="6">
        <v>1.1000000000000001</v>
      </c>
      <c r="S388" s="85">
        <f t="shared" si="79"/>
        <v>833.92100000000005</v>
      </c>
      <c r="T388" s="86">
        <f t="shared" si="80"/>
        <v>1592.0309999999999</v>
      </c>
      <c r="U388" s="6">
        <v>0.85</v>
      </c>
      <c r="V388" s="85">
        <f t="shared" si="81"/>
        <v>644.39350000000002</v>
      </c>
      <c r="W388" s="86">
        <f t="shared" si="82"/>
        <v>1402.5035</v>
      </c>
    </row>
    <row r="389" spans="1:23" s="23" customFormat="1" ht="16.5" x14ac:dyDescent="0.25">
      <c r="A389" s="64" t="s">
        <v>7131</v>
      </c>
      <c r="B389" s="65" t="s">
        <v>7166</v>
      </c>
      <c r="C389" s="2" t="s">
        <v>7174</v>
      </c>
      <c r="D389" s="10" t="s">
        <v>2053</v>
      </c>
      <c r="E389" s="3">
        <v>12</v>
      </c>
      <c r="F389" s="3">
        <v>1</v>
      </c>
      <c r="G389" s="4">
        <v>863.78571428571433</v>
      </c>
      <c r="H389" s="4">
        <f>+G389*E389</f>
        <v>10365.428571428572</v>
      </c>
      <c r="I389" s="5">
        <v>0.1</v>
      </c>
      <c r="J389" s="4">
        <f t="shared" si="89"/>
        <v>86.378571428571433</v>
      </c>
      <c r="K389" s="4">
        <f t="shared" si="90"/>
        <v>777.40714285714284</v>
      </c>
      <c r="L389" s="6">
        <v>0.85</v>
      </c>
      <c r="M389" s="4">
        <f t="shared" si="75"/>
        <v>660.79607142857139</v>
      </c>
      <c r="N389" s="4">
        <f t="shared" si="76"/>
        <v>1438.2032142857142</v>
      </c>
      <c r="O389" s="6">
        <v>0.75</v>
      </c>
      <c r="P389" s="85">
        <f t="shared" si="77"/>
        <v>583.05535714285713</v>
      </c>
      <c r="Q389" s="86">
        <f t="shared" si="78"/>
        <v>1360.4625000000001</v>
      </c>
      <c r="R389" s="6">
        <v>0.95</v>
      </c>
      <c r="S389" s="85">
        <f t="shared" si="79"/>
        <v>738.53678571428566</v>
      </c>
      <c r="T389" s="86">
        <f t="shared" si="80"/>
        <v>1515.9439285714284</v>
      </c>
      <c r="U389" s="6">
        <v>0.6</v>
      </c>
      <c r="V389" s="85">
        <f t="shared" si="81"/>
        <v>466.44428571428568</v>
      </c>
      <c r="W389" s="86">
        <f t="shared" si="82"/>
        <v>1243.8514285714286</v>
      </c>
    </row>
    <row r="390" spans="1:23" s="23" customFormat="1" ht="16.5" x14ac:dyDescent="0.25">
      <c r="A390" s="64" t="s">
        <v>7131</v>
      </c>
      <c r="B390" s="65" t="s">
        <v>7166</v>
      </c>
      <c r="C390" s="2" t="s">
        <v>7175</v>
      </c>
      <c r="D390" s="10" t="s">
        <v>2050</v>
      </c>
      <c r="E390" s="3">
        <v>29</v>
      </c>
      <c r="F390" s="3">
        <v>1</v>
      </c>
      <c r="G390" s="7">
        <v>894.74</v>
      </c>
      <c r="H390" s="4">
        <f>+G390*E390</f>
        <v>25947.46</v>
      </c>
      <c r="I390" s="5">
        <v>0</v>
      </c>
      <c r="J390" s="4">
        <f t="shared" si="89"/>
        <v>0</v>
      </c>
      <c r="K390" s="4">
        <f t="shared" si="90"/>
        <v>894.74</v>
      </c>
      <c r="L390" s="6">
        <v>1</v>
      </c>
      <c r="M390" s="4">
        <f t="shared" si="75"/>
        <v>894.74</v>
      </c>
      <c r="N390" s="4">
        <f t="shared" si="76"/>
        <v>1789.48</v>
      </c>
      <c r="O390" s="6">
        <v>0.9</v>
      </c>
      <c r="P390" s="85">
        <f t="shared" ref="P390:P395" si="91">+K390*O390</f>
        <v>805.26600000000008</v>
      </c>
      <c r="Q390" s="86">
        <f t="shared" ref="Q390:Q395" si="92">+K390+P390</f>
        <v>1700.0060000000001</v>
      </c>
      <c r="R390" s="6">
        <v>1.1000000000000001</v>
      </c>
      <c r="S390" s="85">
        <f t="shared" ref="S390:S395" si="93">+K390*R390</f>
        <v>984.21400000000006</v>
      </c>
      <c r="T390" s="86">
        <f t="shared" ref="T390:T395" si="94">+S390+K390</f>
        <v>1878.9540000000002</v>
      </c>
      <c r="U390" s="6">
        <v>0.85</v>
      </c>
      <c r="V390" s="85">
        <f t="shared" ref="V390:V395" si="95">+K390*U390</f>
        <v>760.529</v>
      </c>
      <c r="W390" s="86">
        <f t="shared" ref="W390:W395" si="96">+V390+K390</f>
        <v>1655.269</v>
      </c>
    </row>
    <row r="391" spans="1:23" s="23" customFormat="1" ht="16.5" x14ac:dyDescent="0.25">
      <c r="A391" s="64" t="s">
        <v>7131</v>
      </c>
      <c r="B391" s="65" t="s">
        <v>7166</v>
      </c>
      <c r="C391" s="2" t="s">
        <v>7176</v>
      </c>
      <c r="D391" s="10" t="s">
        <v>2055</v>
      </c>
      <c r="E391" s="3">
        <v>3</v>
      </c>
      <c r="F391" s="3">
        <v>1</v>
      </c>
      <c r="G391" s="7">
        <v>1152.4705882352941</v>
      </c>
      <c r="H391" s="4">
        <f>+G391*E391</f>
        <v>3457.4117647058824</v>
      </c>
      <c r="I391" s="5">
        <v>0</v>
      </c>
      <c r="J391" s="4">
        <f t="shared" si="89"/>
        <v>0</v>
      </c>
      <c r="K391" s="4">
        <f t="shared" si="90"/>
        <v>1152.4705882352941</v>
      </c>
      <c r="L391" s="6">
        <v>1</v>
      </c>
      <c r="M391" s="4">
        <f t="shared" si="75"/>
        <v>1152.4705882352941</v>
      </c>
      <c r="N391" s="4">
        <f t="shared" si="76"/>
        <v>2304.9411764705883</v>
      </c>
      <c r="O391" s="6">
        <v>0.9</v>
      </c>
      <c r="P391" s="85">
        <f t="shared" si="91"/>
        <v>1037.2235294117647</v>
      </c>
      <c r="Q391" s="86">
        <f t="shared" si="92"/>
        <v>2189.6941176470591</v>
      </c>
      <c r="R391" s="6">
        <v>1.1000000000000001</v>
      </c>
      <c r="S391" s="85">
        <f t="shared" si="93"/>
        <v>1267.7176470588236</v>
      </c>
      <c r="T391" s="86">
        <f t="shared" si="94"/>
        <v>2420.1882352941175</v>
      </c>
      <c r="U391" s="6">
        <v>0.85</v>
      </c>
      <c r="V391" s="85">
        <f t="shared" si="95"/>
        <v>979.6</v>
      </c>
      <c r="W391" s="86">
        <f t="shared" si="96"/>
        <v>2132.0705882352941</v>
      </c>
    </row>
    <row r="392" spans="1:23" s="23" customFormat="1" ht="16.5" x14ac:dyDescent="0.25">
      <c r="A392" s="64" t="s">
        <v>7131</v>
      </c>
      <c r="B392" s="65" t="s">
        <v>7166</v>
      </c>
      <c r="C392" s="2" t="s">
        <v>7177</v>
      </c>
      <c r="D392" s="10" t="s">
        <v>2052</v>
      </c>
      <c r="E392" s="3">
        <v>8</v>
      </c>
      <c r="F392" s="3">
        <v>1</v>
      </c>
      <c r="G392" s="7">
        <v>894.74</v>
      </c>
      <c r="H392" s="4">
        <f>+G392*E392</f>
        <v>7157.92</v>
      </c>
      <c r="I392" s="5">
        <v>0</v>
      </c>
      <c r="J392" s="4">
        <f t="shared" si="89"/>
        <v>0</v>
      </c>
      <c r="K392" s="4">
        <f t="shared" si="90"/>
        <v>894.74</v>
      </c>
      <c r="L392" s="6">
        <v>1</v>
      </c>
      <c r="M392" s="4">
        <f t="shared" si="75"/>
        <v>894.74</v>
      </c>
      <c r="N392" s="4">
        <f t="shared" si="76"/>
        <v>1789.48</v>
      </c>
      <c r="O392" s="6">
        <v>0.9</v>
      </c>
      <c r="P392" s="85">
        <f t="shared" si="91"/>
        <v>805.26600000000008</v>
      </c>
      <c r="Q392" s="86">
        <f t="shared" si="92"/>
        <v>1700.0060000000001</v>
      </c>
      <c r="R392" s="6">
        <v>1.1000000000000001</v>
      </c>
      <c r="S392" s="85">
        <f t="shared" si="93"/>
        <v>984.21400000000006</v>
      </c>
      <c r="T392" s="86">
        <f t="shared" si="94"/>
        <v>1878.9540000000002</v>
      </c>
      <c r="U392" s="6">
        <v>0.85</v>
      </c>
      <c r="V392" s="85">
        <f t="shared" si="95"/>
        <v>760.529</v>
      </c>
      <c r="W392" s="86">
        <f t="shared" si="96"/>
        <v>1655.269</v>
      </c>
    </row>
    <row r="393" spans="1:23" s="23" customFormat="1" ht="16.5" x14ac:dyDescent="0.25">
      <c r="A393" s="64" t="s">
        <v>7131</v>
      </c>
      <c r="B393" s="65" t="s">
        <v>7166</v>
      </c>
      <c r="C393" s="2" t="s">
        <v>7178</v>
      </c>
      <c r="D393" s="10" t="s">
        <v>2049</v>
      </c>
      <c r="E393" s="3">
        <v>16</v>
      </c>
      <c r="F393" s="3">
        <v>1</v>
      </c>
      <c r="G393" s="7">
        <v>1094.1176470588234</v>
      </c>
      <c r="H393" s="4">
        <f>+G393*E393</f>
        <v>17505.882352941175</v>
      </c>
      <c r="I393" s="5">
        <v>0</v>
      </c>
      <c r="J393" s="4">
        <f t="shared" si="89"/>
        <v>0</v>
      </c>
      <c r="K393" s="4">
        <f t="shared" si="90"/>
        <v>1094.1176470588234</v>
      </c>
      <c r="L393" s="6">
        <v>1</v>
      </c>
      <c r="M393" s="4">
        <f t="shared" si="75"/>
        <v>1094.1176470588234</v>
      </c>
      <c r="N393" s="4">
        <f t="shared" si="76"/>
        <v>2188.2352941176468</v>
      </c>
      <c r="O393" s="6">
        <v>0.9</v>
      </c>
      <c r="P393" s="85">
        <f t="shared" si="91"/>
        <v>984.7058823529411</v>
      </c>
      <c r="Q393" s="86">
        <f t="shared" si="92"/>
        <v>2078.8235294117644</v>
      </c>
      <c r="R393" s="6">
        <v>1.1000000000000001</v>
      </c>
      <c r="S393" s="85">
        <f t="shared" si="93"/>
        <v>1203.5294117647059</v>
      </c>
      <c r="T393" s="86">
        <f t="shared" si="94"/>
        <v>2297.6470588235293</v>
      </c>
      <c r="U393" s="6">
        <v>0.85</v>
      </c>
      <c r="V393" s="85">
        <f t="shared" si="95"/>
        <v>929.99999999999989</v>
      </c>
      <c r="W393" s="86">
        <f t="shared" si="96"/>
        <v>2024.1176470588234</v>
      </c>
    </row>
    <row r="394" spans="1:23" s="23" customFormat="1" ht="16.5" x14ac:dyDescent="0.25">
      <c r="A394" s="64" t="s">
        <v>7131</v>
      </c>
      <c r="B394" s="65" t="s">
        <v>7166</v>
      </c>
      <c r="C394" s="2" t="s">
        <v>7179</v>
      </c>
      <c r="D394" s="10" t="s">
        <v>1661</v>
      </c>
      <c r="E394" s="3">
        <v>191.5</v>
      </c>
      <c r="F394" s="3">
        <v>1</v>
      </c>
      <c r="G394" s="7">
        <f>214320.98/200</f>
        <v>1071.6049</v>
      </c>
      <c r="H394" s="4">
        <f>+G394*E394</f>
        <v>205212.33835000001</v>
      </c>
      <c r="I394" s="5">
        <v>0</v>
      </c>
      <c r="J394" s="4">
        <f t="shared" si="89"/>
        <v>0</v>
      </c>
      <c r="K394" s="4">
        <f t="shared" si="90"/>
        <v>1071.6049</v>
      </c>
      <c r="L394" s="6">
        <v>1</v>
      </c>
      <c r="M394" s="4">
        <f t="shared" si="75"/>
        <v>1071.6049</v>
      </c>
      <c r="N394" s="4">
        <f t="shared" si="76"/>
        <v>2143.2098000000001</v>
      </c>
      <c r="O394" s="6">
        <v>0.9</v>
      </c>
      <c r="P394" s="85">
        <f t="shared" si="91"/>
        <v>964.44441000000006</v>
      </c>
      <c r="Q394" s="86">
        <f t="shared" si="92"/>
        <v>2036.0493100000001</v>
      </c>
      <c r="R394" s="6">
        <v>1.1000000000000001</v>
      </c>
      <c r="S394" s="85">
        <f t="shared" si="93"/>
        <v>1178.7653900000003</v>
      </c>
      <c r="T394" s="86">
        <f t="shared" si="94"/>
        <v>2250.3702900000003</v>
      </c>
      <c r="U394" s="6">
        <v>0.85</v>
      </c>
      <c r="V394" s="85">
        <f t="shared" si="95"/>
        <v>910.86416499999996</v>
      </c>
      <c r="W394" s="86">
        <f t="shared" si="96"/>
        <v>1982.469065</v>
      </c>
    </row>
    <row r="395" spans="1:23" s="23" customFormat="1" ht="16.5" x14ac:dyDescent="0.25">
      <c r="A395" s="64" t="s">
        <v>7131</v>
      </c>
      <c r="B395" s="65" t="s">
        <v>7166</v>
      </c>
      <c r="C395" s="2" t="s">
        <v>7180</v>
      </c>
      <c r="D395" s="10" t="s">
        <v>2051</v>
      </c>
      <c r="E395" s="3">
        <f>2.5+16+12</f>
        <v>30.5</v>
      </c>
      <c r="F395" s="3">
        <v>1</v>
      </c>
      <c r="G395" s="7">
        <v>894.74</v>
      </c>
      <c r="H395" s="4">
        <f>+G395*E395</f>
        <v>27289.57</v>
      </c>
      <c r="I395" s="5">
        <v>0</v>
      </c>
      <c r="J395" s="4">
        <f t="shared" si="89"/>
        <v>0</v>
      </c>
      <c r="K395" s="4">
        <f t="shared" si="90"/>
        <v>894.74</v>
      </c>
      <c r="L395" s="6">
        <v>1</v>
      </c>
      <c r="M395" s="4">
        <f t="shared" si="75"/>
        <v>894.74</v>
      </c>
      <c r="N395" s="4">
        <f t="shared" si="76"/>
        <v>1789.48</v>
      </c>
      <c r="O395" s="6">
        <v>0.9</v>
      </c>
      <c r="P395" s="85">
        <f t="shared" si="91"/>
        <v>805.26600000000008</v>
      </c>
      <c r="Q395" s="86">
        <f t="shared" si="92"/>
        <v>1700.0060000000001</v>
      </c>
      <c r="R395" s="6">
        <v>1.1000000000000001</v>
      </c>
      <c r="S395" s="85">
        <f t="shared" si="93"/>
        <v>984.21400000000006</v>
      </c>
      <c r="T395" s="86">
        <f t="shared" si="94"/>
        <v>1878.9540000000002</v>
      </c>
      <c r="U395" s="6">
        <v>0.85</v>
      </c>
      <c r="V395" s="85">
        <f t="shared" si="95"/>
        <v>760.529</v>
      </c>
      <c r="W395" s="86">
        <f t="shared" si="96"/>
        <v>1655.269</v>
      </c>
    </row>
    <row r="396" spans="1:23" s="23" customFormat="1" ht="16.5" x14ac:dyDescent="0.25">
      <c r="A396" s="64" t="s">
        <v>7131</v>
      </c>
      <c r="B396" s="65" t="s">
        <v>7166</v>
      </c>
      <c r="C396" s="2" t="s">
        <v>7181</v>
      </c>
      <c r="D396" s="1" t="s">
        <v>8299</v>
      </c>
      <c r="E396" s="3">
        <v>4</v>
      </c>
      <c r="F396" s="3">
        <v>1</v>
      </c>
      <c r="G396" s="4">
        <v>1216.8</v>
      </c>
      <c r="H396" s="4">
        <f>+G396*E396</f>
        <v>4867.2</v>
      </c>
      <c r="I396" s="5">
        <v>0.05</v>
      </c>
      <c r="J396" s="4">
        <f t="shared" si="89"/>
        <v>60.84</v>
      </c>
      <c r="K396" s="4">
        <f t="shared" si="90"/>
        <v>1155.96</v>
      </c>
      <c r="L396" s="6">
        <v>0.85</v>
      </c>
      <c r="M396" s="4">
        <f t="shared" si="75"/>
        <v>982.56600000000003</v>
      </c>
      <c r="N396" s="4">
        <f t="shared" si="76"/>
        <v>2138.5259999999998</v>
      </c>
      <c r="O396" s="6">
        <v>0.75</v>
      </c>
      <c r="P396" s="85">
        <f t="shared" si="77"/>
        <v>866.97</v>
      </c>
      <c r="Q396" s="86">
        <f t="shared" si="78"/>
        <v>2022.93</v>
      </c>
      <c r="R396" s="6">
        <v>0.95</v>
      </c>
      <c r="S396" s="85">
        <f t="shared" si="79"/>
        <v>1098.162</v>
      </c>
      <c r="T396" s="86">
        <f t="shared" si="80"/>
        <v>2254.1220000000003</v>
      </c>
      <c r="U396" s="6">
        <v>0.6</v>
      </c>
      <c r="V396" s="85">
        <f t="shared" si="81"/>
        <v>693.57600000000002</v>
      </c>
      <c r="W396" s="86">
        <f t="shared" si="82"/>
        <v>1849.5360000000001</v>
      </c>
    </row>
    <row r="397" spans="1:23" ht="16.5" x14ac:dyDescent="0.25">
      <c r="A397" s="64" t="s">
        <v>7131</v>
      </c>
      <c r="B397" s="65" t="s">
        <v>7166</v>
      </c>
      <c r="C397" s="2" t="s">
        <v>3631</v>
      </c>
      <c r="D397" s="10" t="s">
        <v>3630</v>
      </c>
      <c r="E397" s="3">
        <v>2</v>
      </c>
      <c r="F397" s="3">
        <v>1</v>
      </c>
      <c r="G397" s="4">
        <v>1665.95</v>
      </c>
      <c r="H397" s="4">
        <f>+G397*E397</f>
        <v>3331.9</v>
      </c>
      <c r="I397" s="5">
        <v>0</v>
      </c>
      <c r="J397" s="4">
        <f t="shared" si="89"/>
        <v>0</v>
      </c>
      <c r="K397" s="4">
        <f t="shared" si="90"/>
        <v>1665.95</v>
      </c>
      <c r="L397" s="6">
        <v>0.85</v>
      </c>
      <c r="M397" s="4">
        <f t="shared" si="75"/>
        <v>1416.0574999999999</v>
      </c>
      <c r="N397" s="4">
        <f t="shared" si="76"/>
        <v>3082.0074999999997</v>
      </c>
      <c r="O397" s="6">
        <v>0.75</v>
      </c>
      <c r="P397" s="85">
        <f t="shared" si="77"/>
        <v>1249.4625000000001</v>
      </c>
      <c r="Q397" s="86">
        <f t="shared" si="78"/>
        <v>2915.4125000000004</v>
      </c>
      <c r="R397" s="6">
        <v>0.95</v>
      </c>
      <c r="S397" s="85">
        <f t="shared" si="79"/>
        <v>1582.6524999999999</v>
      </c>
      <c r="T397" s="86">
        <f t="shared" si="80"/>
        <v>3248.6025</v>
      </c>
      <c r="U397" s="6">
        <v>0.6</v>
      </c>
      <c r="V397" s="85">
        <f t="shared" si="81"/>
        <v>999.56999999999994</v>
      </c>
      <c r="W397" s="86">
        <f t="shared" si="82"/>
        <v>2665.52</v>
      </c>
    </row>
    <row r="398" spans="1:23" s="27" customFormat="1" ht="16.5" x14ac:dyDescent="0.25">
      <c r="A398" s="64" t="s">
        <v>7131</v>
      </c>
      <c r="B398" s="65" t="s">
        <v>7166</v>
      </c>
      <c r="C398" s="2" t="s">
        <v>7848</v>
      </c>
      <c r="D398" s="1" t="s">
        <v>1655</v>
      </c>
      <c r="E398" s="3">
        <v>2</v>
      </c>
      <c r="F398" s="3">
        <v>1</v>
      </c>
      <c r="G398" s="4">
        <v>615</v>
      </c>
      <c r="H398" s="4">
        <f>+G398*E398</f>
        <v>1230</v>
      </c>
      <c r="I398" s="5">
        <v>0.05</v>
      </c>
      <c r="J398" s="4">
        <f t="shared" si="89"/>
        <v>30.75</v>
      </c>
      <c r="K398" s="4">
        <f t="shared" si="90"/>
        <v>584.25</v>
      </c>
      <c r="L398" s="6">
        <v>0.85</v>
      </c>
      <c r="M398" s="4">
        <f t="shared" si="75"/>
        <v>496.61250000000001</v>
      </c>
      <c r="N398" s="4">
        <f t="shared" si="76"/>
        <v>1080.8625</v>
      </c>
      <c r="O398" s="6">
        <v>0.75</v>
      </c>
      <c r="P398" s="85">
        <f t="shared" si="77"/>
        <v>438.1875</v>
      </c>
      <c r="Q398" s="86">
        <f t="shared" si="78"/>
        <v>1022.4375</v>
      </c>
      <c r="R398" s="6">
        <v>0.95</v>
      </c>
      <c r="S398" s="85">
        <f t="shared" si="79"/>
        <v>555.03750000000002</v>
      </c>
      <c r="T398" s="86">
        <f t="shared" si="80"/>
        <v>1139.2874999999999</v>
      </c>
      <c r="U398" s="6">
        <v>0.6</v>
      </c>
      <c r="V398" s="85">
        <f t="shared" si="81"/>
        <v>350.55</v>
      </c>
      <c r="W398" s="86">
        <f t="shared" si="82"/>
        <v>934.8</v>
      </c>
    </row>
    <row r="399" spans="1:23" s="28" customFormat="1" ht="16.5" x14ac:dyDescent="0.25">
      <c r="A399" s="64" t="s">
        <v>7131</v>
      </c>
      <c r="B399" s="65" t="s">
        <v>7166</v>
      </c>
      <c r="C399" s="2" t="s">
        <v>8296</v>
      </c>
      <c r="D399" s="10" t="s">
        <v>5674</v>
      </c>
      <c r="E399" s="3">
        <v>2</v>
      </c>
      <c r="F399" s="3">
        <v>1</v>
      </c>
      <c r="G399" s="4">
        <v>1075</v>
      </c>
      <c r="H399" s="4">
        <f>+G399*E399</f>
        <v>2150</v>
      </c>
      <c r="I399" s="5">
        <v>0</v>
      </c>
      <c r="J399" s="4">
        <f t="shared" si="89"/>
        <v>0</v>
      </c>
      <c r="K399" s="4">
        <f t="shared" si="90"/>
        <v>1075</v>
      </c>
      <c r="L399" s="6">
        <v>0.85</v>
      </c>
      <c r="M399" s="4">
        <f t="shared" si="75"/>
        <v>913.75</v>
      </c>
      <c r="N399" s="4">
        <f t="shared" si="76"/>
        <v>1988.75</v>
      </c>
      <c r="O399" s="6">
        <v>0.75</v>
      </c>
      <c r="P399" s="85">
        <f t="shared" si="77"/>
        <v>806.25</v>
      </c>
      <c r="Q399" s="86">
        <f t="shared" si="78"/>
        <v>1881.25</v>
      </c>
      <c r="R399" s="6">
        <v>0.95</v>
      </c>
      <c r="S399" s="85">
        <f t="shared" si="79"/>
        <v>1021.25</v>
      </c>
      <c r="T399" s="86">
        <f t="shared" si="80"/>
        <v>2096.25</v>
      </c>
      <c r="U399" s="6">
        <v>0.6</v>
      </c>
      <c r="V399" s="85">
        <f t="shared" si="81"/>
        <v>645</v>
      </c>
      <c r="W399" s="86">
        <f t="shared" si="82"/>
        <v>1720</v>
      </c>
    </row>
    <row r="400" spans="1:23" s="28" customFormat="1" ht="16.5" x14ac:dyDescent="0.25">
      <c r="A400" s="64" t="s">
        <v>7131</v>
      </c>
      <c r="B400" s="65" t="s">
        <v>7166</v>
      </c>
      <c r="C400" s="2" t="s">
        <v>8375</v>
      </c>
      <c r="D400" s="10" t="s">
        <v>1266</v>
      </c>
      <c r="E400" s="3">
        <v>3</v>
      </c>
      <c r="F400" s="3">
        <v>1</v>
      </c>
      <c r="G400" s="4">
        <v>3600</v>
      </c>
      <c r="H400" s="4">
        <f>+G400*E400</f>
        <v>10800</v>
      </c>
      <c r="I400" s="5">
        <v>0</v>
      </c>
      <c r="J400" s="4">
        <f t="shared" si="89"/>
        <v>0</v>
      </c>
      <c r="K400" s="4">
        <f t="shared" si="90"/>
        <v>3600</v>
      </c>
      <c r="L400" s="6">
        <v>0.55000000000000004</v>
      </c>
      <c r="M400" s="4">
        <f t="shared" si="75"/>
        <v>1980.0000000000002</v>
      </c>
      <c r="N400" s="4">
        <f t="shared" si="76"/>
        <v>5580</v>
      </c>
      <c r="O400" s="6">
        <v>0.45</v>
      </c>
      <c r="P400" s="85">
        <f t="shared" si="77"/>
        <v>1620</v>
      </c>
      <c r="Q400" s="86">
        <f t="shared" si="78"/>
        <v>5220</v>
      </c>
      <c r="R400" s="6">
        <v>0.65</v>
      </c>
      <c r="S400" s="85">
        <f t="shared" si="79"/>
        <v>2340</v>
      </c>
      <c r="T400" s="86">
        <f t="shared" si="80"/>
        <v>5940</v>
      </c>
      <c r="U400" s="6">
        <v>0.4</v>
      </c>
      <c r="V400" s="85">
        <f t="shared" si="81"/>
        <v>1440</v>
      </c>
      <c r="W400" s="86">
        <f t="shared" si="82"/>
        <v>5040</v>
      </c>
    </row>
    <row r="401" spans="1:23" ht="16.5" x14ac:dyDescent="0.25">
      <c r="A401" s="64" t="s">
        <v>7131</v>
      </c>
      <c r="B401" s="65" t="s">
        <v>7182</v>
      </c>
      <c r="C401" s="2" t="s">
        <v>678</v>
      </c>
      <c r="D401" s="1" t="s">
        <v>677</v>
      </c>
      <c r="E401" s="3">
        <v>1</v>
      </c>
      <c r="F401" s="3">
        <v>1</v>
      </c>
      <c r="G401" s="7">
        <v>1539</v>
      </c>
      <c r="H401" s="4">
        <f>+G401*E401</f>
        <v>1539</v>
      </c>
      <c r="I401" s="5">
        <v>0</v>
      </c>
      <c r="J401" s="4">
        <f t="shared" si="89"/>
        <v>0</v>
      </c>
      <c r="K401" s="4">
        <f t="shared" si="90"/>
        <v>1539</v>
      </c>
      <c r="L401" s="6">
        <v>0.85</v>
      </c>
      <c r="M401" s="4">
        <f t="shared" ref="M401:M463" si="97">+K401*L401</f>
        <v>1308.1499999999999</v>
      </c>
      <c r="N401" s="4">
        <f t="shared" ref="N401:N463" si="98">+K401+M401</f>
        <v>2847.1499999999996</v>
      </c>
      <c r="O401" s="6">
        <v>0.75</v>
      </c>
      <c r="P401" s="85">
        <f t="shared" si="77"/>
        <v>1154.25</v>
      </c>
      <c r="Q401" s="86">
        <f t="shared" si="78"/>
        <v>2693.25</v>
      </c>
      <c r="R401" s="6">
        <v>0.95</v>
      </c>
      <c r="S401" s="85">
        <f t="shared" ref="S401:S463" si="99">+K401*R401</f>
        <v>1462.05</v>
      </c>
      <c r="T401" s="86">
        <f t="shared" ref="T401:T463" si="100">+S401+K401</f>
        <v>3001.05</v>
      </c>
      <c r="U401" s="6">
        <v>0.6</v>
      </c>
      <c r="V401" s="85">
        <f t="shared" ref="V401:V463" si="101">+K401*U401</f>
        <v>923.4</v>
      </c>
      <c r="W401" s="86">
        <f t="shared" ref="W401:W463" si="102">+V401+K401</f>
        <v>2462.4</v>
      </c>
    </row>
    <row r="402" spans="1:23" s="25" customFormat="1" ht="16.5" x14ac:dyDescent="0.25">
      <c r="A402" s="64" t="s">
        <v>7131</v>
      </c>
      <c r="B402" s="65" t="s">
        <v>7182</v>
      </c>
      <c r="C402" s="2" t="s">
        <v>141</v>
      </c>
      <c r="D402" s="1" t="s">
        <v>140</v>
      </c>
      <c r="E402" s="3">
        <v>3</v>
      </c>
      <c r="F402" s="3">
        <v>1</v>
      </c>
      <c r="G402" s="7">
        <v>378</v>
      </c>
      <c r="H402" s="4">
        <f>+G402*E402</f>
        <v>1134</v>
      </c>
      <c r="I402" s="5">
        <v>0.05</v>
      </c>
      <c r="J402" s="4">
        <f t="shared" si="89"/>
        <v>18.900000000000002</v>
      </c>
      <c r="K402" s="4">
        <f t="shared" si="90"/>
        <v>359.1</v>
      </c>
      <c r="L402" s="6">
        <v>0.85</v>
      </c>
      <c r="M402" s="4">
        <f t="shared" si="97"/>
        <v>305.23500000000001</v>
      </c>
      <c r="N402" s="4">
        <f t="shared" si="98"/>
        <v>664.33500000000004</v>
      </c>
      <c r="O402" s="6">
        <v>0.75</v>
      </c>
      <c r="P402" s="85">
        <f t="shared" ref="P402:P464" si="103">+K402*O402</f>
        <v>269.32500000000005</v>
      </c>
      <c r="Q402" s="86">
        <f t="shared" ref="Q402:Q464" si="104">+K402+P402</f>
        <v>628.42500000000007</v>
      </c>
      <c r="R402" s="6">
        <v>0.95</v>
      </c>
      <c r="S402" s="85">
        <f t="shared" si="99"/>
        <v>341.14499999999998</v>
      </c>
      <c r="T402" s="86">
        <f t="shared" si="100"/>
        <v>700.245</v>
      </c>
      <c r="U402" s="6">
        <v>0.6</v>
      </c>
      <c r="V402" s="85">
        <f t="shared" si="101"/>
        <v>215.46</v>
      </c>
      <c r="W402" s="86">
        <f t="shared" si="102"/>
        <v>574.56000000000006</v>
      </c>
    </row>
    <row r="403" spans="1:23" s="25" customFormat="1" ht="16.5" x14ac:dyDescent="0.25">
      <c r="A403" s="64" t="s">
        <v>7131</v>
      </c>
      <c r="B403" s="65" t="s">
        <v>7182</v>
      </c>
      <c r="C403" s="2" t="s">
        <v>7183</v>
      </c>
      <c r="D403" s="1" t="s">
        <v>4202</v>
      </c>
      <c r="E403" s="3">
        <v>1</v>
      </c>
      <c r="F403" s="3">
        <v>1</v>
      </c>
      <c r="G403" s="7">
        <v>95285</v>
      </c>
      <c r="H403" s="4">
        <f>+G403*E403</f>
        <v>95285</v>
      </c>
      <c r="I403" s="5">
        <v>0.05</v>
      </c>
      <c r="J403" s="4">
        <f t="shared" si="89"/>
        <v>4764.25</v>
      </c>
      <c r="K403" s="4">
        <f t="shared" si="90"/>
        <v>90520.75</v>
      </c>
      <c r="L403" s="6">
        <v>0.85</v>
      </c>
      <c r="M403" s="4">
        <f t="shared" si="97"/>
        <v>76942.637499999997</v>
      </c>
      <c r="N403" s="4">
        <f t="shared" si="98"/>
        <v>167463.38750000001</v>
      </c>
      <c r="O403" s="6">
        <v>0.75</v>
      </c>
      <c r="P403" s="85">
        <f t="shared" si="103"/>
        <v>67890.5625</v>
      </c>
      <c r="Q403" s="86">
        <f t="shared" si="104"/>
        <v>158411.3125</v>
      </c>
      <c r="R403" s="6">
        <v>0.95</v>
      </c>
      <c r="S403" s="85">
        <f t="shared" si="99"/>
        <v>85994.712499999994</v>
      </c>
      <c r="T403" s="86">
        <f t="shared" si="100"/>
        <v>176515.46249999999</v>
      </c>
      <c r="U403" s="6">
        <v>0.6</v>
      </c>
      <c r="V403" s="85">
        <f t="shared" si="101"/>
        <v>54312.45</v>
      </c>
      <c r="W403" s="86">
        <f t="shared" si="102"/>
        <v>144833.20000000001</v>
      </c>
    </row>
    <row r="404" spans="1:23" s="23" customFormat="1" ht="16.5" x14ac:dyDescent="0.25">
      <c r="A404" s="64" t="s">
        <v>7131</v>
      </c>
      <c r="B404" s="65" t="s">
        <v>7182</v>
      </c>
      <c r="C404" s="2" t="s">
        <v>143</v>
      </c>
      <c r="D404" s="1" t="s">
        <v>142</v>
      </c>
      <c r="E404" s="3">
        <v>13</v>
      </c>
      <c r="F404" s="3">
        <v>1</v>
      </c>
      <c r="G404" s="7">
        <v>354</v>
      </c>
      <c r="H404" s="4">
        <f>+G404*E404</f>
        <v>4602</v>
      </c>
      <c r="I404" s="5">
        <v>0.05</v>
      </c>
      <c r="J404" s="4">
        <f t="shared" si="89"/>
        <v>17.7</v>
      </c>
      <c r="K404" s="4">
        <f t="shared" si="90"/>
        <v>336.3</v>
      </c>
      <c r="L404" s="6">
        <v>0.85</v>
      </c>
      <c r="M404" s="4">
        <f t="shared" si="97"/>
        <v>285.85500000000002</v>
      </c>
      <c r="N404" s="4">
        <f t="shared" si="98"/>
        <v>622.15499999999997</v>
      </c>
      <c r="O404" s="6">
        <v>0.75</v>
      </c>
      <c r="P404" s="85">
        <f t="shared" si="103"/>
        <v>252.22500000000002</v>
      </c>
      <c r="Q404" s="86">
        <f t="shared" si="104"/>
        <v>588.52500000000009</v>
      </c>
      <c r="R404" s="6">
        <v>0.95</v>
      </c>
      <c r="S404" s="85">
        <f t="shared" si="99"/>
        <v>319.48500000000001</v>
      </c>
      <c r="T404" s="86">
        <f t="shared" si="100"/>
        <v>655.78500000000008</v>
      </c>
      <c r="U404" s="6">
        <v>0.6</v>
      </c>
      <c r="V404" s="85">
        <f t="shared" si="101"/>
        <v>201.78</v>
      </c>
      <c r="W404" s="86">
        <f t="shared" si="102"/>
        <v>538.08000000000004</v>
      </c>
    </row>
    <row r="405" spans="1:23" s="23" customFormat="1" ht="16.5" x14ac:dyDescent="0.25">
      <c r="A405" s="64" t="s">
        <v>7131</v>
      </c>
      <c r="B405" s="65" t="s">
        <v>7182</v>
      </c>
      <c r="C405" s="2" t="s">
        <v>7081</v>
      </c>
      <c r="D405" s="1" t="s">
        <v>7080</v>
      </c>
      <c r="E405" s="3">
        <v>2</v>
      </c>
      <c r="F405" s="3">
        <v>1</v>
      </c>
      <c r="G405" s="7">
        <v>4150</v>
      </c>
      <c r="H405" s="4">
        <f>+G405*E405</f>
        <v>8300</v>
      </c>
      <c r="I405" s="5">
        <v>0</v>
      </c>
      <c r="J405" s="4">
        <f t="shared" si="89"/>
        <v>0</v>
      </c>
      <c r="K405" s="4">
        <f t="shared" si="90"/>
        <v>4150</v>
      </c>
      <c r="L405" s="6">
        <v>0.85</v>
      </c>
      <c r="M405" s="4">
        <f t="shared" si="97"/>
        <v>3527.5</v>
      </c>
      <c r="N405" s="4">
        <f t="shared" si="98"/>
        <v>7677.5</v>
      </c>
      <c r="O405" s="6">
        <v>0.75</v>
      </c>
      <c r="P405" s="85">
        <f t="shared" si="103"/>
        <v>3112.5</v>
      </c>
      <c r="Q405" s="86">
        <f t="shared" si="104"/>
        <v>7262.5</v>
      </c>
      <c r="R405" s="6">
        <v>0.95</v>
      </c>
      <c r="S405" s="85">
        <f t="shared" si="99"/>
        <v>3942.5</v>
      </c>
      <c r="T405" s="86">
        <f t="shared" si="100"/>
        <v>8092.5</v>
      </c>
      <c r="U405" s="6">
        <v>0.6</v>
      </c>
      <c r="V405" s="85">
        <f t="shared" si="101"/>
        <v>2490</v>
      </c>
      <c r="W405" s="86">
        <f t="shared" si="102"/>
        <v>6640</v>
      </c>
    </row>
    <row r="406" spans="1:23" s="23" customFormat="1" ht="16.5" x14ac:dyDescent="0.25">
      <c r="A406" s="64" t="s">
        <v>7131</v>
      </c>
      <c r="B406" s="65" t="s">
        <v>7182</v>
      </c>
      <c r="C406" s="2" t="s">
        <v>7260</v>
      </c>
      <c r="D406" s="1" t="s">
        <v>691</v>
      </c>
      <c r="E406" s="3">
        <v>1</v>
      </c>
      <c r="F406" s="3">
        <v>1</v>
      </c>
      <c r="G406" s="7">
        <v>3781</v>
      </c>
      <c r="H406" s="4">
        <f>+G406*E406</f>
        <v>3781</v>
      </c>
      <c r="I406" s="5">
        <v>0.05</v>
      </c>
      <c r="J406" s="4">
        <f t="shared" si="89"/>
        <v>189.05</v>
      </c>
      <c r="K406" s="4">
        <f t="shared" si="90"/>
        <v>3591.95</v>
      </c>
      <c r="L406" s="6">
        <v>0.85</v>
      </c>
      <c r="M406" s="4">
        <f t="shared" si="97"/>
        <v>3053.1574999999998</v>
      </c>
      <c r="N406" s="4">
        <f t="shared" si="98"/>
        <v>6645.1075000000001</v>
      </c>
      <c r="O406" s="6">
        <v>0.75</v>
      </c>
      <c r="P406" s="85">
        <f t="shared" si="103"/>
        <v>2693.9624999999996</v>
      </c>
      <c r="Q406" s="86">
        <f t="shared" si="104"/>
        <v>6285.9124999999995</v>
      </c>
      <c r="R406" s="6">
        <v>0.95</v>
      </c>
      <c r="S406" s="85">
        <f t="shared" si="99"/>
        <v>3412.3524999999995</v>
      </c>
      <c r="T406" s="86">
        <f t="shared" si="100"/>
        <v>7004.3024999999998</v>
      </c>
      <c r="U406" s="6">
        <v>0.6</v>
      </c>
      <c r="V406" s="85">
        <f t="shared" si="101"/>
        <v>2155.1699999999996</v>
      </c>
      <c r="W406" s="86">
        <f t="shared" si="102"/>
        <v>5747.119999999999</v>
      </c>
    </row>
    <row r="407" spans="1:23" s="23" customFormat="1" ht="16.5" x14ac:dyDescent="0.25">
      <c r="A407" s="64" t="s">
        <v>7131</v>
      </c>
      <c r="B407" s="65" t="s">
        <v>7182</v>
      </c>
      <c r="C407" s="2" t="s">
        <v>190</v>
      </c>
      <c r="D407" s="1" t="s">
        <v>654</v>
      </c>
      <c r="E407" s="3">
        <v>1</v>
      </c>
      <c r="F407" s="3">
        <v>1</v>
      </c>
      <c r="G407" s="7">
        <v>4009</v>
      </c>
      <c r="H407" s="4">
        <f>+G407*E407</f>
        <v>4009</v>
      </c>
      <c r="I407" s="5">
        <v>0.05</v>
      </c>
      <c r="J407" s="4">
        <f t="shared" si="89"/>
        <v>200.45000000000002</v>
      </c>
      <c r="K407" s="4">
        <f t="shared" si="90"/>
        <v>3808.55</v>
      </c>
      <c r="L407" s="6">
        <v>0.85</v>
      </c>
      <c r="M407" s="4">
        <f t="shared" si="97"/>
        <v>3237.2674999999999</v>
      </c>
      <c r="N407" s="4">
        <f t="shared" si="98"/>
        <v>7045.8175000000001</v>
      </c>
      <c r="O407" s="6">
        <v>0.75</v>
      </c>
      <c r="P407" s="85">
        <f t="shared" si="103"/>
        <v>2856.4125000000004</v>
      </c>
      <c r="Q407" s="86">
        <f t="shared" si="104"/>
        <v>6664.9625000000005</v>
      </c>
      <c r="R407" s="6">
        <v>0.95</v>
      </c>
      <c r="S407" s="85">
        <f t="shared" si="99"/>
        <v>3618.1224999999999</v>
      </c>
      <c r="T407" s="86">
        <f t="shared" si="100"/>
        <v>7426.6725000000006</v>
      </c>
      <c r="U407" s="6">
        <v>0.6</v>
      </c>
      <c r="V407" s="85">
        <f t="shared" si="101"/>
        <v>2285.13</v>
      </c>
      <c r="W407" s="86">
        <f t="shared" si="102"/>
        <v>6093.68</v>
      </c>
    </row>
    <row r="408" spans="1:23" s="23" customFormat="1" ht="16.5" x14ac:dyDescent="0.25">
      <c r="A408" s="64" t="s">
        <v>7131</v>
      </c>
      <c r="B408" s="65" t="s">
        <v>7182</v>
      </c>
      <c r="C408" s="2" t="s">
        <v>359</v>
      </c>
      <c r="D408" s="8" t="s">
        <v>358</v>
      </c>
      <c r="E408" s="3">
        <v>4</v>
      </c>
      <c r="F408" s="3">
        <v>1</v>
      </c>
      <c r="G408" s="7">
        <v>1100</v>
      </c>
      <c r="H408" s="4">
        <f>+G408*E408</f>
        <v>4400</v>
      </c>
      <c r="I408" s="5">
        <v>0.05</v>
      </c>
      <c r="J408" s="4">
        <f t="shared" si="89"/>
        <v>55</v>
      </c>
      <c r="K408" s="4">
        <f t="shared" si="90"/>
        <v>1045</v>
      </c>
      <c r="L408" s="6">
        <v>0.85</v>
      </c>
      <c r="M408" s="4">
        <f t="shared" si="97"/>
        <v>888.25</v>
      </c>
      <c r="N408" s="4">
        <f t="shared" si="98"/>
        <v>1933.25</v>
      </c>
      <c r="O408" s="6">
        <v>0.75</v>
      </c>
      <c r="P408" s="85">
        <f t="shared" si="103"/>
        <v>783.75</v>
      </c>
      <c r="Q408" s="86">
        <f t="shared" si="104"/>
        <v>1828.75</v>
      </c>
      <c r="R408" s="6">
        <v>0.95</v>
      </c>
      <c r="S408" s="85">
        <f t="shared" si="99"/>
        <v>992.75</v>
      </c>
      <c r="T408" s="86">
        <f t="shared" si="100"/>
        <v>2037.75</v>
      </c>
      <c r="U408" s="6">
        <v>0.6</v>
      </c>
      <c r="V408" s="85">
        <f t="shared" si="101"/>
        <v>627</v>
      </c>
      <c r="W408" s="86">
        <f t="shared" si="102"/>
        <v>1672</v>
      </c>
    </row>
    <row r="409" spans="1:23" s="23" customFormat="1" ht="16.5" x14ac:dyDescent="0.25">
      <c r="A409" s="64" t="s">
        <v>7131</v>
      </c>
      <c r="B409" s="65" t="s">
        <v>7182</v>
      </c>
      <c r="C409" s="2" t="s">
        <v>676</v>
      </c>
      <c r="D409" s="1" t="s">
        <v>675</v>
      </c>
      <c r="E409" s="3">
        <v>2</v>
      </c>
      <c r="F409" s="3">
        <v>1</v>
      </c>
      <c r="G409" s="4">
        <v>1223.8900000000001</v>
      </c>
      <c r="H409" s="4">
        <f>+G409*E409</f>
        <v>2447.7800000000002</v>
      </c>
      <c r="I409" s="5">
        <v>0.05</v>
      </c>
      <c r="J409" s="4">
        <f t="shared" si="89"/>
        <v>61.194500000000005</v>
      </c>
      <c r="K409" s="4">
        <f t="shared" si="90"/>
        <v>1162.6955</v>
      </c>
      <c r="L409" s="6">
        <v>0.85</v>
      </c>
      <c r="M409" s="4">
        <f t="shared" si="97"/>
        <v>988.29117499999995</v>
      </c>
      <c r="N409" s="4">
        <f t="shared" si="98"/>
        <v>2150.9866750000001</v>
      </c>
      <c r="O409" s="6">
        <v>0.75</v>
      </c>
      <c r="P409" s="85">
        <f t="shared" si="103"/>
        <v>872.02162500000009</v>
      </c>
      <c r="Q409" s="86">
        <f t="shared" si="104"/>
        <v>2034.7171250000001</v>
      </c>
      <c r="R409" s="6">
        <v>0.95</v>
      </c>
      <c r="S409" s="85">
        <f t="shared" si="99"/>
        <v>1104.560725</v>
      </c>
      <c r="T409" s="86">
        <f t="shared" si="100"/>
        <v>2267.2562250000001</v>
      </c>
      <c r="U409" s="6">
        <v>0.6</v>
      </c>
      <c r="V409" s="85">
        <f t="shared" si="101"/>
        <v>697.6173</v>
      </c>
      <c r="W409" s="86">
        <f t="shared" si="102"/>
        <v>1860.3128000000002</v>
      </c>
    </row>
    <row r="410" spans="1:23" s="23" customFormat="1" ht="16.5" x14ac:dyDescent="0.25">
      <c r="A410" s="64" t="s">
        <v>7131</v>
      </c>
      <c r="B410" s="65" t="s">
        <v>7182</v>
      </c>
      <c r="C410" s="2" t="s">
        <v>686</v>
      </c>
      <c r="D410" s="1" t="s">
        <v>685</v>
      </c>
      <c r="E410" s="3">
        <v>1</v>
      </c>
      <c r="F410" s="3">
        <v>1</v>
      </c>
      <c r="G410" s="4">
        <v>522</v>
      </c>
      <c r="H410" s="4">
        <f>+G410*E410</f>
        <v>522</v>
      </c>
      <c r="I410" s="5">
        <v>0</v>
      </c>
      <c r="J410" s="4">
        <f t="shared" si="89"/>
        <v>0</v>
      </c>
      <c r="K410" s="4">
        <f t="shared" si="90"/>
        <v>522</v>
      </c>
      <c r="L410" s="6">
        <v>0.85</v>
      </c>
      <c r="M410" s="4">
        <f t="shared" si="97"/>
        <v>443.7</v>
      </c>
      <c r="N410" s="4">
        <f t="shared" si="98"/>
        <v>965.7</v>
      </c>
      <c r="O410" s="6">
        <v>0.75</v>
      </c>
      <c r="P410" s="85">
        <f t="shared" si="103"/>
        <v>391.5</v>
      </c>
      <c r="Q410" s="86">
        <f t="shared" si="104"/>
        <v>913.5</v>
      </c>
      <c r="R410" s="6">
        <v>0.95</v>
      </c>
      <c r="S410" s="85">
        <f t="shared" si="99"/>
        <v>495.9</v>
      </c>
      <c r="T410" s="86">
        <f t="shared" si="100"/>
        <v>1017.9</v>
      </c>
      <c r="U410" s="6">
        <v>0.6</v>
      </c>
      <c r="V410" s="85">
        <f t="shared" si="101"/>
        <v>313.2</v>
      </c>
      <c r="W410" s="86">
        <f t="shared" si="102"/>
        <v>835.2</v>
      </c>
    </row>
    <row r="411" spans="1:23" s="23" customFormat="1" ht="16.5" x14ac:dyDescent="0.25">
      <c r="A411" s="64" t="s">
        <v>7131</v>
      </c>
      <c r="B411" s="65" t="s">
        <v>7182</v>
      </c>
      <c r="C411" s="2" t="s">
        <v>2340</v>
      </c>
      <c r="D411" s="10" t="s">
        <v>2339</v>
      </c>
      <c r="E411" s="3">
        <v>57.45</v>
      </c>
      <c r="F411" s="3">
        <v>1</v>
      </c>
      <c r="G411" s="4">
        <f>5801.4/58</f>
        <v>100.02413793103447</v>
      </c>
      <c r="H411" s="4">
        <f>+G411*E411</f>
        <v>5746.3867241379312</v>
      </c>
      <c r="I411" s="5">
        <v>0</v>
      </c>
      <c r="J411" s="4">
        <f t="shared" si="89"/>
        <v>0</v>
      </c>
      <c r="K411" s="4">
        <f t="shared" si="90"/>
        <v>100.02413793103447</v>
      </c>
      <c r="L411" s="6">
        <v>0.85</v>
      </c>
      <c r="M411" s="4">
        <f t="shared" si="97"/>
        <v>85.020517241379295</v>
      </c>
      <c r="N411" s="4">
        <f t="shared" si="98"/>
        <v>185.04465517241377</v>
      </c>
      <c r="O411" s="6">
        <v>0.75</v>
      </c>
      <c r="P411" s="85">
        <f t="shared" si="103"/>
        <v>75.018103448275852</v>
      </c>
      <c r="Q411" s="86">
        <f t="shared" si="104"/>
        <v>175.04224137931033</v>
      </c>
      <c r="R411" s="6">
        <v>0.95</v>
      </c>
      <c r="S411" s="85">
        <f t="shared" si="99"/>
        <v>95.022931034482752</v>
      </c>
      <c r="T411" s="86">
        <f t="shared" si="100"/>
        <v>195.04706896551721</v>
      </c>
      <c r="U411" s="6">
        <v>0.6</v>
      </c>
      <c r="V411" s="85">
        <f t="shared" si="101"/>
        <v>60.01448275862068</v>
      </c>
      <c r="W411" s="86">
        <f t="shared" si="102"/>
        <v>160.03862068965515</v>
      </c>
    </row>
    <row r="412" spans="1:23" s="23" customFormat="1" ht="16.5" x14ac:dyDescent="0.25">
      <c r="A412" s="64" t="s">
        <v>7131</v>
      </c>
      <c r="B412" s="65" t="s">
        <v>7182</v>
      </c>
      <c r="C412" s="2" t="s">
        <v>2680</v>
      </c>
      <c r="D412" s="1" t="s">
        <v>2679</v>
      </c>
      <c r="E412" s="3">
        <v>11</v>
      </c>
      <c r="F412" s="3">
        <v>1</v>
      </c>
      <c r="G412" s="7">
        <v>22</v>
      </c>
      <c r="H412" s="4">
        <f>+G412*E412</f>
        <v>242</v>
      </c>
      <c r="I412" s="5">
        <v>0.05</v>
      </c>
      <c r="J412" s="4">
        <f t="shared" si="89"/>
        <v>1.1000000000000001</v>
      </c>
      <c r="K412" s="4">
        <f t="shared" si="90"/>
        <v>20.9</v>
      </c>
      <c r="L412" s="6">
        <v>0.85</v>
      </c>
      <c r="M412" s="4">
        <f t="shared" si="97"/>
        <v>17.764999999999997</v>
      </c>
      <c r="N412" s="4">
        <f t="shared" si="98"/>
        <v>38.664999999999992</v>
      </c>
      <c r="O412" s="6">
        <v>0.75</v>
      </c>
      <c r="P412" s="85">
        <f t="shared" si="103"/>
        <v>15.674999999999999</v>
      </c>
      <c r="Q412" s="86">
        <f t="shared" si="104"/>
        <v>36.574999999999996</v>
      </c>
      <c r="R412" s="6">
        <v>0.95</v>
      </c>
      <c r="S412" s="85">
        <f t="shared" si="99"/>
        <v>19.854999999999997</v>
      </c>
      <c r="T412" s="86">
        <f t="shared" si="100"/>
        <v>40.754999999999995</v>
      </c>
      <c r="U412" s="6">
        <v>0.6</v>
      </c>
      <c r="V412" s="85">
        <f t="shared" si="101"/>
        <v>12.54</v>
      </c>
      <c r="W412" s="86">
        <f t="shared" si="102"/>
        <v>33.44</v>
      </c>
    </row>
    <row r="413" spans="1:23" s="23" customFormat="1" ht="16.5" x14ac:dyDescent="0.25">
      <c r="A413" s="64" t="s">
        <v>7131</v>
      </c>
      <c r="B413" s="65" t="s">
        <v>7182</v>
      </c>
      <c r="C413" s="2" t="s">
        <v>2743</v>
      </c>
      <c r="D413" s="10" t="s">
        <v>2742</v>
      </c>
      <c r="E413" s="3">
        <v>2</v>
      </c>
      <c r="F413" s="3">
        <v>1</v>
      </c>
      <c r="G413" s="4">
        <v>2866.41</v>
      </c>
      <c r="H413" s="4">
        <f>+G413*E413</f>
        <v>5732.82</v>
      </c>
      <c r="I413" s="5">
        <v>0</v>
      </c>
      <c r="J413" s="4">
        <f t="shared" si="89"/>
        <v>0</v>
      </c>
      <c r="K413" s="4">
        <f t="shared" si="90"/>
        <v>2866.41</v>
      </c>
      <c r="L413" s="6">
        <v>0.85</v>
      </c>
      <c r="M413" s="4">
        <f t="shared" si="97"/>
        <v>2436.4485</v>
      </c>
      <c r="N413" s="4">
        <f t="shared" si="98"/>
        <v>5302.8585000000003</v>
      </c>
      <c r="O413" s="6">
        <v>0.75</v>
      </c>
      <c r="P413" s="85">
        <f t="shared" si="103"/>
        <v>2149.8074999999999</v>
      </c>
      <c r="Q413" s="86">
        <f t="shared" si="104"/>
        <v>5016.2174999999997</v>
      </c>
      <c r="R413" s="6">
        <v>0.95</v>
      </c>
      <c r="S413" s="85">
        <f t="shared" si="99"/>
        <v>2723.0894999999996</v>
      </c>
      <c r="T413" s="86">
        <f t="shared" si="100"/>
        <v>5589.4994999999999</v>
      </c>
      <c r="U413" s="6">
        <v>0.6</v>
      </c>
      <c r="V413" s="85">
        <f t="shared" si="101"/>
        <v>1719.8459999999998</v>
      </c>
      <c r="W413" s="86">
        <f t="shared" si="102"/>
        <v>4586.2559999999994</v>
      </c>
    </row>
    <row r="414" spans="1:23" s="23" customFormat="1" ht="16.5" x14ac:dyDescent="0.25">
      <c r="A414" s="64" t="s">
        <v>7131</v>
      </c>
      <c r="B414" s="65" t="s">
        <v>7182</v>
      </c>
      <c r="C414" s="2" t="s">
        <v>3311</v>
      </c>
      <c r="D414" s="8" t="s">
        <v>3310</v>
      </c>
      <c r="E414" s="3">
        <v>2</v>
      </c>
      <c r="F414" s="3">
        <v>1</v>
      </c>
      <c r="G414" s="7">
        <v>880</v>
      </c>
      <c r="H414" s="4">
        <f>+G414*E414</f>
        <v>1760</v>
      </c>
      <c r="I414" s="5">
        <v>0.05</v>
      </c>
      <c r="J414" s="4">
        <f t="shared" si="89"/>
        <v>44</v>
      </c>
      <c r="K414" s="4">
        <f t="shared" si="90"/>
        <v>836</v>
      </c>
      <c r="L414" s="6">
        <v>0.85</v>
      </c>
      <c r="M414" s="4">
        <f t="shared" si="97"/>
        <v>710.6</v>
      </c>
      <c r="N414" s="4">
        <f t="shared" si="98"/>
        <v>1546.6</v>
      </c>
      <c r="O414" s="6">
        <v>0.75</v>
      </c>
      <c r="P414" s="85">
        <f t="shared" si="103"/>
        <v>627</v>
      </c>
      <c r="Q414" s="86">
        <f t="shared" si="104"/>
        <v>1463</v>
      </c>
      <c r="R414" s="6">
        <v>0.95</v>
      </c>
      <c r="S414" s="85">
        <f t="shared" si="99"/>
        <v>794.19999999999993</v>
      </c>
      <c r="T414" s="86">
        <f t="shared" si="100"/>
        <v>1630.1999999999998</v>
      </c>
      <c r="U414" s="6">
        <v>0.6</v>
      </c>
      <c r="V414" s="85">
        <f t="shared" si="101"/>
        <v>501.59999999999997</v>
      </c>
      <c r="W414" s="86">
        <f t="shared" si="102"/>
        <v>1337.6</v>
      </c>
    </row>
    <row r="415" spans="1:23" s="23" customFormat="1" ht="16.5" x14ac:dyDescent="0.25">
      <c r="A415" s="64" t="s">
        <v>7131</v>
      </c>
      <c r="B415" s="65" t="s">
        <v>7182</v>
      </c>
      <c r="C415" s="2" t="s">
        <v>7083</v>
      </c>
      <c r="D415" s="1" t="s">
        <v>7082</v>
      </c>
      <c r="E415" s="3">
        <v>2</v>
      </c>
      <c r="F415" s="3">
        <v>1</v>
      </c>
      <c r="G415" s="7">
        <v>4665</v>
      </c>
      <c r="H415" s="4">
        <f>+G415*E415</f>
        <v>9330</v>
      </c>
      <c r="I415" s="5">
        <v>0</v>
      </c>
      <c r="J415" s="4">
        <f t="shared" si="89"/>
        <v>0</v>
      </c>
      <c r="K415" s="4">
        <f t="shared" si="90"/>
        <v>4665</v>
      </c>
      <c r="L415" s="6">
        <v>0.85</v>
      </c>
      <c r="M415" s="4">
        <f t="shared" si="97"/>
        <v>3965.25</v>
      </c>
      <c r="N415" s="4">
        <f t="shared" si="98"/>
        <v>8630.25</v>
      </c>
      <c r="O415" s="6">
        <v>0.75</v>
      </c>
      <c r="P415" s="85">
        <f t="shared" si="103"/>
        <v>3498.75</v>
      </c>
      <c r="Q415" s="86">
        <f t="shared" si="104"/>
        <v>8163.75</v>
      </c>
      <c r="R415" s="6">
        <v>0.95</v>
      </c>
      <c r="S415" s="85">
        <f t="shared" si="99"/>
        <v>4431.75</v>
      </c>
      <c r="T415" s="86">
        <f t="shared" si="100"/>
        <v>9096.75</v>
      </c>
      <c r="U415" s="6">
        <v>0.6</v>
      </c>
      <c r="V415" s="85">
        <f t="shared" si="101"/>
        <v>2799</v>
      </c>
      <c r="W415" s="86">
        <f t="shared" si="102"/>
        <v>7464</v>
      </c>
    </row>
    <row r="416" spans="1:23" s="23" customFormat="1" ht="16.5" x14ac:dyDescent="0.25">
      <c r="A416" s="64" t="s">
        <v>7131</v>
      </c>
      <c r="B416" s="65" t="s">
        <v>7182</v>
      </c>
      <c r="C416" s="2" t="s">
        <v>4732</v>
      </c>
      <c r="D416" s="1" t="s">
        <v>4731</v>
      </c>
      <c r="E416" s="3">
        <v>4</v>
      </c>
      <c r="F416" s="3">
        <v>1</v>
      </c>
      <c r="G416" s="4">
        <v>712.25</v>
      </c>
      <c r="H416" s="4">
        <f>+G416*E416</f>
        <v>2849</v>
      </c>
      <c r="I416" s="5">
        <v>0</v>
      </c>
      <c r="J416" s="4">
        <f t="shared" si="89"/>
        <v>0</v>
      </c>
      <c r="K416" s="4">
        <f t="shared" si="90"/>
        <v>712.25</v>
      </c>
      <c r="L416" s="6">
        <v>0.85</v>
      </c>
      <c r="M416" s="4">
        <f t="shared" si="97"/>
        <v>605.41250000000002</v>
      </c>
      <c r="N416" s="4">
        <f t="shared" si="98"/>
        <v>1317.6624999999999</v>
      </c>
      <c r="O416" s="6">
        <v>0.75</v>
      </c>
      <c r="P416" s="85">
        <f t="shared" si="103"/>
        <v>534.1875</v>
      </c>
      <c r="Q416" s="86">
        <f t="shared" si="104"/>
        <v>1246.4375</v>
      </c>
      <c r="R416" s="6">
        <v>0.95</v>
      </c>
      <c r="S416" s="85">
        <f t="shared" si="99"/>
        <v>676.63749999999993</v>
      </c>
      <c r="T416" s="86">
        <f t="shared" si="100"/>
        <v>1388.8874999999998</v>
      </c>
      <c r="U416" s="6">
        <v>0.6</v>
      </c>
      <c r="V416" s="85">
        <f t="shared" si="101"/>
        <v>427.34999999999997</v>
      </c>
      <c r="W416" s="86">
        <f t="shared" si="102"/>
        <v>1139.5999999999999</v>
      </c>
    </row>
    <row r="417" spans="1:23" s="23" customFormat="1" ht="16.5" x14ac:dyDescent="0.25">
      <c r="A417" s="64" t="s">
        <v>7131</v>
      </c>
      <c r="B417" s="65" t="s">
        <v>7182</v>
      </c>
      <c r="C417" s="2" t="s">
        <v>4745</v>
      </c>
      <c r="D417" s="10" t="s">
        <v>4744</v>
      </c>
      <c r="E417" s="3">
        <v>4</v>
      </c>
      <c r="F417" s="3">
        <v>1</v>
      </c>
      <c r="G417" s="7">
        <v>2000</v>
      </c>
      <c r="H417" s="4">
        <f>+G417*E417</f>
        <v>8000</v>
      </c>
      <c r="I417" s="5">
        <v>0</v>
      </c>
      <c r="J417" s="4">
        <f t="shared" si="89"/>
        <v>0</v>
      </c>
      <c r="K417" s="4">
        <f t="shared" si="90"/>
        <v>2000</v>
      </c>
      <c r="L417" s="6">
        <v>0.85</v>
      </c>
      <c r="M417" s="4">
        <f t="shared" si="97"/>
        <v>1700</v>
      </c>
      <c r="N417" s="4">
        <f t="shared" si="98"/>
        <v>3700</v>
      </c>
      <c r="O417" s="6">
        <v>0.75</v>
      </c>
      <c r="P417" s="85">
        <f t="shared" si="103"/>
        <v>1500</v>
      </c>
      <c r="Q417" s="86">
        <f t="shared" si="104"/>
        <v>3500</v>
      </c>
      <c r="R417" s="6">
        <v>0.95</v>
      </c>
      <c r="S417" s="85">
        <f t="shared" si="99"/>
        <v>1900</v>
      </c>
      <c r="T417" s="86">
        <f t="shared" si="100"/>
        <v>3900</v>
      </c>
      <c r="U417" s="6">
        <v>0.6</v>
      </c>
      <c r="V417" s="85">
        <f t="shared" si="101"/>
        <v>1200</v>
      </c>
      <c r="W417" s="86">
        <f t="shared" si="102"/>
        <v>3200</v>
      </c>
    </row>
    <row r="418" spans="1:23" s="23" customFormat="1" ht="16.5" x14ac:dyDescent="0.25">
      <c r="A418" s="64" t="s">
        <v>7131</v>
      </c>
      <c r="B418" s="65" t="s">
        <v>7182</v>
      </c>
      <c r="C418" s="2" t="s">
        <v>4738</v>
      </c>
      <c r="D418" s="10" t="s">
        <v>4737</v>
      </c>
      <c r="E418" s="3">
        <v>1</v>
      </c>
      <c r="F418" s="3">
        <v>1</v>
      </c>
      <c r="G418" s="4">
        <v>635.1</v>
      </c>
      <c r="H418" s="4">
        <f>+G418*E418</f>
        <v>635.1</v>
      </c>
      <c r="I418" s="5">
        <v>0</v>
      </c>
      <c r="J418" s="4">
        <f t="shared" si="89"/>
        <v>0</v>
      </c>
      <c r="K418" s="4">
        <f t="shared" si="90"/>
        <v>635.1</v>
      </c>
      <c r="L418" s="6">
        <v>0.85</v>
      </c>
      <c r="M418" s="4">
        <f t="shared" si="97"/>
        <v>539.83500000000004</v>
      </c>
      <c r="N418" s="4">
        <f t="shared" si="98"/>
        <v>1174.9349999999999</v>
      </c>
      <c r="O418" s="6">
        <v>0.75</v>
      </c>
      <c r="P418" s="85">
        <f t="shared" si="103"/>
        <v>476.32500000000005</v>
      </c>
      <c r="Q418" s="86">
        <f t="shared" si="104"/>
        <v>1111.4250000000002</v>
      </c>
      <c r="R418" s="6">
        <v>0.95</v>
      </c>
      <c r="S418" s="85">
        <f t="shared" si="99"/>
        <v>603.34500000000003</v>
      </c>
      <c r="T418" s="86">
        <f t="shared" si="100"/>
        <v>1238.4450000000002</v>
      </c>
      <c r="U418" s="6">
        <v>0.6</v>
      </c>
      <c r="V418" s="85">
        <f t="shared" si="101"/>
        <v>381.06</v>
      </c>
      <c r="W418" s="86">
        <f t="shared" si="102"/>
        <v>1016.1600000000001</v>
      </c>
    </row>
    <row r="419" spans="1:23" s="23" customFormat="1" ht="16.5" x14ac:dyDescent="0.25">
      <c r="A419" s="64" t="s">
        <v>7131</v>
      </c>
      <c r="B419" s="65" t="s">
        <v>7182</v>
      </c>
      <c r="C419" s="2" t="s">
        <v>7086</v>
      </c>
      <c r="D419" s="1" t="s">
        <v>7085</v>
      </c>
      <c r="E419" s="3">
        <v>4</v>
      </c>
      <c r="F419" s="3">
        <v>1</v>
      </c>
      <c r="G419" s="7">
        <v>2084.5</v>
      </c>
      <c r="H419" s="4">
        <f>+G419*E419</f>
        <v>8338</v>
      </c>
      <c r="I419" s="5">
        <v>0</v>
      </c>
      <c r="J419" s="4">
        <f t="shared" si="89"/>
        <v>0</v>
      </c>
      <c r="K419" s="4">
        <f t="shared" si="90"/>
        <v>2084.5</v>
      </c>
      <c r="L419" s="6">
        <v>0.85</v>
      </c>
      <c r="M419" s="4">
        <f t="shared" si="97"/>
        <v>1771.825</v>
      </c>
      <c r="N419" s="4">
        <f t="shared" si="98"/>
        <v>3856.3249999999998</v>
      </c>
      <c r="O419" s="6">
        <v>0.75</v>
      </c>
      <c r="P419" s="85">
        <f t="shared" si="103"/>
        <v>1563.375</v>
      </c>
      <c r="Q419" s="86">
        <f t="shared" si="104"/>
        <v>3647.875</v>
      </c>
      <c r="R419" s="6">
        <v>0.95</v>
      </c>
      <c r="S419" s="85">
        <f t="shared" si="99"/>
        <v>1980.2749999999999</v>
      </c>
      <c r="T419" s="86">
        <f t="shared" si="100"/>
        <v>4064.7749999999996</v>
      </c>
      <c r="U419" s="6">
        <v>0.6</v>
      </c>
      <c r="V419" s="85">
        <f t="shared" si="101"/>
        <v>1250.7</v>
      </c>
      <c r="W419" s="86">
        <f t="shared" si="102"/>
        <v>3335.2</v>
      </c>
    </row>
    <row r="420" spans="1:23" s="23" customFormat="1" ht="16.5" x14ac:dyDescent="0.25">
      <c r="A420" s="64" t="s">
        <v>7131</v>
      </c>
      <c r="B420" s="65" t="s">
        <v>7182</v>
      </c>
      <c r="C420" s="2" t="s">
        <v>4748</v>
      </c>
      <c r="D420" s="1" t="s">
        <v>4747</v>
      </c>
      <c r="E420" s="3">
        <v>1</v>
      </c>
      <c r="F420" s="3">
        <v>1</v>
      </c>
      <c r="G420" s="4">
        <v>447.13</v>
      </c>
      <c r="H420" s="4">
        <f>+G420*E420</f>
        <v>447.13</v>
      </c>
      <c r="I420" s="5">
        <v>0</v>
      </c>
      <c r="J420" s="4">
        <f t="shared" si="89"/>
        <v>0</v>
      </c>
      <c r="K420" s="4">
        <f t="shared" si="90"/>
        <v>447.13</v>
      </c>
      <c r="L420" s="6">
        <v>0.85</v>
      </c>
      <c r="M420" s="4">
        <f t="shared" si="97"/>
        <v>380.06049999999999</v>
      </c>
      <c r="N420" s="4">
        <f t="shared" si="98"/>
        <v>827.19049999999993</v>
      </c>
      <c r="O420" s="6">
        <v>0.75</v>
      </c>
      <c r="P420" s="85">
        <f t="shared" si="103"/>
        <v>335.34749999999997</v>
      </c>
      <c r="Q420" s="86">
        <f t="shared" si="104"/>
        <v>782.47749999999996</v>
      </c>
      <c r="R420" s="6">
        <v>0.95</v>
      </c>
      <c r="S420" s="85">
        <f t="shared" si="99"/>
        <v>424.77349999999996</v>
      </c>
      <c r="T420" s="86">
        <f t="shared" si="100"/>
        <v>871.90349999999989</v>
      </c>
      <c r="U420" s="6">
        <v>0.6</v>
      </c>
      <c r="V420" s="85">
        <f t="shared" si="101"/>
        <v>268.27799999999996</v>
      </c>
      <c r="W420" s="86">
        <f t="shared" si="102"/>
        <v>715.4079999999999</v>
      </c>
    </row>
    <row r="421" spans="1:23" s="23" customFormat="1" ht="16.5" x14ac:dyDescent="0.25">
      <c r="A421" s="64" t="s">
        <v>7131</v>
      </c>
      <c r="B421" s="65" t="s">
        <v>7182</v>
      </c>
      <c r="C421" s="2" t="s">
        <v>2741</v>
      </c>
      <c r="D421" s="10" t="s">
        <v>2740</v>
      </c>
      <c r="E421" s="3">
        <v>2</v>
      </c>
      <c r="F421" s="3">
        <v>1</v>
      </c>
      <c r="G421" s="4">
        <v>2782.09</v>
      </c>
      <c r="H421" s="4">
        <f>+G421*E421</f>
        <v>5564.18</v>
      </c>
      <c r="I421" s="5">
        <v>0</v>
      </c>
      <c r="J421" s="4">
        <f t="shared" si="89"/>
        <v>0</v>
      </c>
      <c r="K421" s="4">
        <f t="shared" si="90"/>
        <v>2782.09</v>
      </c>
      <c r="L421" s="6">
        <v>0.85</v>
      </c>
      <c r="M421" s="4">
        <f t="shared" si="97"/>
        <v>2364.7764999999999</v>
      </c>
      <c r="N421" s="4">
        <f t="shared" si="98"/>
        <v>5146.8665000000001</v>
      </c>
      <c r="O421" s="6">
        <v>0.75</v>
      </c>
      <c r="P421" s="85">
        <f t="shared" si="103"/>
        <v>2086.5675000000001</v>
      </c>
      <c r="Q421" s="86">
        <f t="shared" si="104"/>
        <v>4868.6575000000003</v>
      </c>
      <c r="R421" s="6">
        <v>0.95</v>
      </c>
      <c r="S421" s="85">
        <f t="shared" si="99"/>
        <v>2642.9855000000002</v>
      </c>
      <c r="T421" s="86">
        <f t="shared" si="100"/>
        <v>5425.0755000000008</v>
      </c>
      <c r="U421" s="6">
        <v>0.6</v>
      </c>
      <c r="V421" s="85">
        <f t="shared" si="101"/>
        <v>1669.2540000000001</v>
      </c>
      <c r="W421" s="86">
        <f t="shared" si="102"/>
        <v>4451.3440000000001</v>
      </c>
    </row>
    <row r="422" spans="1:23" s="23" customFormat="1" ht="16.5" x14ac:dyDescent="0.25">
      <c r="A422" s="64" t="s">
        <v>7131</v>
      </c>
      <c r="B422" s="65" t="s">
        <v>7182</v>
      </c>
      <c r="C422" s="2" t="s">
        <v>3971</v>
      </c>
      <c r="D422" s="10" t="s">
        <v>3970</v>
      </c>
      <c r="E422" s="3">
        <v>1</v>
      </c>
      <c r="F422" s="3">
        <v>1</v>
      </c>
      <c r="G422" s="4">
        <v>5200</v>
      </c>
      <c r="H422" s="4">
        <f>+G422*E422</f>
        <v>5200</v>
      </c>
      <c r="I422" s="5">
        <v>0</v>
      </c>
      <c r="J422" s="4">
        <f t="shared" si="89"/>
        <v>0</v>
      </c>
      <c r="K422" s="4">
        <f t="shared" si="90"/>
        <v>5200</v>
      </c>
      <c r="L422" s="6">
        <v>0.85</v>
      </c>
      <c r="M422" s="4">
        <f t="shared" si="97"/>
        <v>4420</v>
      </c>
      <c r="N422" s="4">
        <f t="shared" si="98"/>
        <v>9620</v>
      </c>
      <c r="O422" s="6">
        <v>0.75</v>
      </c>
      <c r="P422" s="85">
        <f t="shared" si="103"/>
        <v>3900</v>
      </c>
      <c r="Q422" s="86">
        <f t="shared" si="104"/>
        <v>9100</v>
      </c>
      <c r="R422" s="6">
        <v>0.95</v>
      </c>
      <c r="S422" s="85">
        <f t="shared" si="99"/>
        <v>4940</v>
      </c>
      <c r="T422" s="86">
        <f t="shared" si="100"/>
        <v>10140</v>
      </c>
      <c r="U422" s="6">
        <v>0.6</v>
      </c>
      <c r="V422" s="85">
        <f t="shared" si="101"/>
        <v>3120</v>
      </c>
      <c r="W422" s="86">
        <f t="shared" si="102"/>
        <v>8320</v>
      </c>
    </row>
    <row r="423" spans="1:23" s="23" customFormat="1" ht="16.5" x14ac:dyDescent="0.25">
      <c r="A423" s="64" t="s">
        <v>7131</v>
      </c>
      <c r="B423" s="65" t="s">
        <v>7182</v>
      </c>
      <c r="C423" s="2" t="s">
        <v>5367</v>
      </c>
      <c r="D423" s="8" t="s">
        <v>5366</v>
      </c>
      <c r="E423" s="3">
        <v>3</v>
      </c>
      <c r="F423" s="3">
        <v>1</v>
      </c>
      <c r="G423" s="7">
        <v>1368</v>
      </c>
      <c r="H423" s="4">
        <f>+G423*E423</f>
        <v>4104</v>
      </c>
      <c r="I423" s="5">
        <v>0.05</v>
      </c>
      <c r="J423" s="4">
        <f t="shared" si="89"/>
        <v>68.400000000000006</v>
      </c>
      <c r="K423" s="4">
        <f t="shared" si="90"/>
        <v>1299.5999999999999</v>
      </c>
      <c r="L423" s="6">
        <v>0.85</v>
      </c>
      <c r="M423" s="4">
        <f t="shared" si="97"/>
        <v>1104.6599999999999</v>
      </c>
      <c r="N423" s="4">
        <f t="shared" si="98"/>
        <v>2404.2599999999998</v>
      </c>
      <c r="O423" s="6">
        <v>0.75</v>
      </c>
      <c r="P423" s="85">
        <f t="shared" si="103"/>
        <v>974.69999999999993</v>
      </c>
      <c r="Q423" s="86">
        <f t="shared" si="104"/>
        <v>2274.2999999999997</v>
      </c>
      <c r="R423" s="6">
        <v>0.95</v>
      </c>
      <c r="S423" s="85">
        <f t="shared" si="99"/>
        <v>1234.6199999999999</v>
      </c>
      <c r="T423" s="86">
        <f t="shared" si="100"/>
        <v>2534.2199999999998</v>
      </c>
      <c r="U423" s="6">
        <v>0.6</v>
      </c>
      <c r="V423" s="85">
        <f t="shared" si="101"/>
        <v>779.75999999999988</v>
      </c>
      <c r="W423" s="86">
        <f t="shared" si="102"/>
        <v>2079.3599999999997</v>
      </c>
    </row>
    <row r="424" spans="1:23" s="23" customFormat="1" ht="16.5" x14ac:dyDescent="0.25">
      <c r="A424" s="64" t="s">
        <v>7131</v>
      </c>
      <c r="B424" s="65" t="s">
        <v>7182</v>
      </c>
      <c r="C424" s="2" t="s">
        <v>5732</v>
      </c>
      <c r="D424" s="1" t="s">
        <v>5731</v>
      </c>
      <c r="E424" s="3">
        <v>2</v>
      </c>
      <c r="F424" s="3">
        <v>1</v>
      </c>
      <c r="G424" s="7">
        <v>1900</v>
      </c>
      <c r="H424" s="4">
        <f>+G424*E424</f>
        <v>3800</v>
      </c>
      <c r="I424" s="5">
        <v>0</v>
      </c>
      <c r="J424" s="4">
        <f t="shared" si="89"/>
        <v>0</v>
      </c>
      <c r="K424" s="4">
        <f t="shared" si="90"/>
        <v>1900</v>
      </c>
      <c r="L424" s="6">
        <v>0.85</v>
      </c>
      <c r="M424" s="4">
        <f t="shared" si="97"/>
        <v>1615</v>
      </c>
      <c r="N424" s="4">
        <f t="shared" si="98"/>
        <v>3515</v>
      </c>
      <c r="O424" s="6">
        <v>0.75</v>
      </c>
      <c r="P424" s="85">
        <f t="shared" si="103"/>
        <v>1425</v>
      </c>
      <c r="Q424" s="86">
        <f t="shared" si="104"/>
        <v>3325</v>
      </c>
      <c r="R424" s="6">
        <v>0.95</v>
      </c>
      <c r="S424" s="85">
        <f t="shared" si="99"/>
        <v>1805</v>
      </c>
      <c r="T424" s="86">
        <f t="shared" si="100"/>
        <v>3705</v>
      </c>
      <c r="U424" s="6">
        <v>0.6</v>
      </c>
      <c r="V424" s="85">
        <f t="shared" si="101"/>
        <v>1140</v>
      </c>
      <c r="W424" s="86">
        <f t="shared" si="102"/>
        <v>3040</v>
      </c>
    </row>
    <row r="425" spans="1:23" s="23" customFormat="1" ht="16.5" x14ac:dyDescent="0.25">
      <c r="A425" s="64" t="s">
        <v>7131</v>
      </c>
      <c r="B425" s="65" t="s">
        <v>7182</v>
      </c>
      <c r="C425" s="2" t="s">
        <v>5730</v>
      </c>
      <c r="D425" s="1" t="s">
        <v>5729</v>
      </c>
      <c r="E425" s="3">
        <v>1</v>
      </c>
      <c r="F425" s="3">
        <v>1</v>
      </c>
      <c r="G425" s="4">
        <v>4556</v>
      </c>
      <c r="H425" s="4">
        <f>+G425*E425</f>
        <v>4556</v>
      </c>
      <c r="I425" s="5">
        <v>0.05</v>
      </c>
      <c r="J425" s="4">
        <f t="shared" si="89"/>
        <v>227.8</v>
      </c>
      <c r="K425" s="4">
        <f t="shared" si="90"/>
        <v>4328.2</v>
      </c>
      <c r="L425" s="6">
        <v>1</v>
      </c>
      <c r="M425" s="4">
        <f t="shared" si="97"/>
        <v>4328.2</v>
      </c>
      <c r="N425" s="4">
        <f t="shared" si="98"/>
        <v>8656.4</v>
      </c>
      <c r="O425" s="6">
        <v>0.9</v>
      </c>
      <c r="P425" s="85">
        <f t="shared" si="103"/>
        <v>3895.38</v>
      </c>
      <c r="Q425" s="86">
        <f t="shared" si="104"/>
        <v>8223.58</v>
      </c>
      <c r="R425" s="6">
        <v>1.1000000000000001</v>
      </c>
      <c r="S425" s="85">
        <f t="shared" si="99"/>
        <v>4761.0200000000004</v>
      </c>
      <c r="T425" s="86">
        <f t="shared" si="100"/>
        <v>9089.2200000000012</v>
      </c>
      <c r="U425" s="6">
        <v>0.85</v>
      </c>
      <c r="V425" s="85">
        <f t="shared" si="101"/>
        <v>3678.97</v>
      </c>
      <c r="W425" s="86">
        <f t="shared" si="102"/>
        <v>8007.17</v>
      </c>
    </row>
    <row r="426" spans="1:23" s="23" customFormat="1" ht="16.5" x14ac:dyDescent="0.25">
      <c r="A426" s="64" t="s">
        <v>7131</v>
      </c>
      <c r="B426" s="65" t="s">
        <v>7182</v>
      </c>
      <c r="C426" s="2" t="s">
        <v>5365</v>
      </c>
      <c r="D426" s="1" t="s">
        <v>5364</v>
      </c>
      <c r="E426" s="3">
        <v>1</v>
      </c>
      <c r="F426" s="3">
        <v>1</v>
      </c>
      <c r="G426" s="7">
        <v>2395</v>
      </c>
      <c r="H426" s="4">
        <f>+G426*E426</f>
        <v>2395</v>
      </c>
      <c r="I426" s="5">
        <v>0</v>
      </c>
      <c r="J426" s="4">
        <f t="shared" si="89"/>
        <v>0</v>
      </c>
      <c r="K426" s="4">
        <f t="shared" si="90"/>
        <v>2395</v>
      </c>
      <c r="L426" s="6">
        <v>0.85</v>
      </c>
      <c r="M426" s="4">
        <f t="shared" si="97"/>
        <v>2035.75</v>
      </c>
      <c r="N426" s="4">
        <f t="shared" si="98"/>
        <v>4430.75</v>
      </c>
      <c r="O426" s="6">
        <v>0.75</v>
      </c>
      <c r="P426" s="85">
        <f t="shared" si="103"/>
        <v>1796.25</v>
      </c>
      <c r="Q426" s="86">
        <f t="shared" si="104"/>
        <v>4191.25</v>
      </c>
      <c r="R426" s="6">
        <v>0.95</v>
      </c>
      <c r="S426" s="85">
        <f t="shared" si="99"/>
        <v>2275.25</v>
      </c>
      <c r="T426" s="86">
        <f t="shared" si="100"/>
        <v>4670.25</v>
      </c>
      <c r="U426" s="6">
        <v>0.6</v>
      </c>
      <c r="V426" s="85">
        <f t="shared" si="101"/>
        <v>1437</v>
      </c>
      <c r="W426" s="86">
        <f t="shared" si="102"/>
        <v>3832</v>
      </c>
    </row>
    <row r="427" spans="1:23" s="23" customFormat="1" ht="16.5" x14ac:dyDescent="0.25">
      <c r="A427" s="64" t="s">
        <v>7131</v>
      </c>
      <c r="B427" s="65" t="s">
        <v>7182</v>
      </c>
      <c r="C427" s="2" t="s">
        <v>4726</v>
      </c>
      <c r="D427" s="10" t="s">
        <v>4725</v>
      </c>
      <c r="E427" s="3">
        <v>4</v>
      </c>
      <c r="F427" s="3">
        <v>1</v>
      </c>
      <c r="G427" s="7">
        <v>2194.5</v>
      </c>
      <c r="H427" s="4">
        <f>+G427*E427</f>
        <v>8778</v>
      </c>
      <c r="I427" s="5">
        <v>0</v>
      </c>
      <c r="J427" s="4">
        <f t="shared" si="89"/>
        <v>0</v>
      </c>
      <c r="K427" s="4">
        <f t="shared" si="90"/>
        <v>2194.5</v>
      </c>
      <c r="L427" s="6">
        <v>0.85</v>
      </c>
      <c r="M427" s="4">
        <f t="shared" si="97"/>
        <v>1865.325</v>
      </c>
      <c r="N427" s="4">
        <f t="shared" si="98"/>
        <v>4059.8249999999998</v>
      </c>
      <c r="O427" s="6">
        <v>0.75</v>
      </c>
      <c r="P427" s="85">
        <f t="shared" si="103"/>
        <v>1645.875</v>
      </c>
      <c r="Q427" s="86">
        <f t="shared" si="104"/>
        <v>3840.375</v>
      </c>
      <c r="R427" s="6">
        <v>0.95</v>
      </c>
      <c r="S427" s="85">
        <f t="shared" si="99"/>
        <v>2084.7750000000001</v>
      </c>
      <c r="T427" s="86">
        <f t="shared" si="100"/>
        <v>4279.2749999999996</v>
      </c>
      <c r="U427" s="6">
        <v>0.6</v>
      </c>
      <c r="V427" s="85">
        <f t="shared" si="101"/>
        <v>1316.7</v>
      </c>
      <c r="W427" s="86">
        <f t="shared" si="102"/>
        <v>3511.2</v>
      </c>
    </row>
    <row r="428" spans="1:23" s="23" customFormat="1" ht="16.5" x14ac:dyDescent="0.25">
      <c r="A428" s="64" t="s">
        <v>7131</v>
      </c>
      <c r="B428" s="65" t="s">
        <v>7182</v>
      </c>
      <c r="C428" s="2" t="s">
        <v>2342</v>
      </c>
      <c r="D428" s="1" t="s">
        <v>2341</v>
      </c>
      <c r="E428" s="3">
        <v>352</v>
      </c>
      <c r="F428" s="3">
        <v>1</v>
      </c>
      <c r="G428" s="4">
        <f>17987.76/437</f>
        <v>41.161922196796333</v>
      </c>
      <c r="H428" s="4">
        <f>+G428*E428</f>
        <v>14488.996613272309</v>
      </c>
      <c r="I428" s="5">
        <v>0</v>
      </c>
      <c r="J428" s="4">
        <f t="shared" si="89"/>
        <v>0</v>
      </c>
      <c r="K428" s="4">
        <f t="shared" si="90"/>
        <v>41.161922196796333</v>
      </c>
      <c r="L428" s="6">
        <v>0.85</v>
      </c>
      <c r="M428" s="4">
        <f t="shared" si="97"/>
        <v>34.987633867276884</v>
      </c>
      <c r="N428" s="4">
        <f t="shared" si="98"/>
        <v>76.149556064073209</v>
      </c>
      <c r="O428" s="6">
        <v>0.75</v>
      </c>
      <c r="P428" s="85">
        <f t="shared" si="103"/>
        <v>30.871441647597251</v>
      </c>
      <c r="Q428" s="86">
        <f t="shared" si="104"/>
        <v>72.033363844393591</v>
      </c>
      <c r="R428" s="6">
        <v>0.95</v>
      </c>
      <c r="S428" s="85">
        <f t="shared" si="99"/>
        <v>39.103826086956516</v>
      </c>
      <c r="T428" s="86">
        <f t="shared" si="100"/>
        <v>80.265748283752856</v>
      </c>
      <c r="U428" s="6">
        <v>0.6</v>
      </c>
      <c r="V428" s="85">
        <f t="shared" si="101"/>
        <v>24.697153318077799</v>
      </c>
      <c r="W428" s="86">
        <f t="shared" si="102"/>
        <v>65.859075514874135</v>
      </c>
    </row>
    <row r="429" spans="1:23" s="23" customFormat="1" ht="16.5" x14ac:dyDescent="0.25">
      <c r="A429" s="64" t="s">
        <v>7131</v>
      </c>
      <c r="B429" s="65" t="s">
        <v>7182</v>
      </c>
      <c r="C429" s="2" t="s">
        <v>5734</v>
      </c>
      <c r="D429" s="1" t="s">
        <v>5733</v>
      </c>
      <c r="E429" s="3">
        <v>1</v>
      </c>
      <c r="F429" s="3">
        <v>1</v>
      </c>
      <c r="G429" s="7">
        <f>3835.8/2</f>
        <v>1917.9</v>
      </c>
      <c r="H429" s="4">
        <f>+G429*E429</f>
        <v>1917.9</v>
      </c>
      <c r="I429" s="5">
        <v>0.05</v>
      </c>
      <c r="J429" s="4">
        <f t="shared" si="89"/>
        <v>95.89500000000001</v>
      </c>
      <c r="K429" s="4">
        <f t="shared" si="90"/>
        <v>1822.0050000000001</v>
      </c>
      <c r="L429" s="6">
        <v>0.85</v>
      </c>
      <c r="M429" s="4">
        <f t="shared" si="97"/>
        <v>1548.70425</v>
      </c>
      <c r="N429" s="4">
        <f t="shared" si="98"/>
        <v>3370.7092499999999</v>
      </c>
      <c r="O429" s="6">
        <v>0.75</v>
      </c>
      <c r="P429" s="85">
        <f t="shared" si="103"/>
        <v>1366.5037500000001</v>
      </c>
      <c r="Q429" s="86">
        <f t="shared" si="104"/>
        <v>3188.50875</v>
      </c>
      <c r="R429" s="6">
        <v>0.95</v>
      </c>
      <c r="S429" s="85">
        <f t="shared" si="99"/>
        <v>1730.9047499999999</v>
      </c>
      <c r="T429" s="86">
        <f t="shared" si="100"/>
        <v>3552.9097499999998</v>
      </c>
      <c r="U429" s="6">
        <v>0.6</v>
      </c>
      <c r="V429" s="85">
        <f t="shared" si="101"/>
        <v>1093.203</v>
      </c>
      <c r="W429" s="86">
        <f t="shared" si="102"/>
        <v>2915.2080000000001</v>
      </c>
    </row>
    <row r="430" spans="1:23" s="23" customFormat="1" ht="16.5" x14ac:dyDescent="0.25">
      <c r="A430" s="64" t="s">
        <v>7131</v>
      </c>
      <c r="B430" s="65" t="s">
        <v>7182</v>
      </c>
      <c r="C430" s="2" t="s">
        <v>7447</v>
      </c>
      <c r="D430" s="10" t="s">
        <v>2338</v>
      </c>
      <c r="E430" s="3">
        <f>161-23</f>
        <v>138</v>
      </c>
      <c r="F430" s="3">
        <v>1</v>
      </c>
      <c r="G430" s="4">
        <f>21293.91/169</f>
        <v>125.9994674556213</v>
      </c>
      <c r="H430" s="4">
        <f>+G430*E430</f>
        <v>17387.926508875738</v>
      </c>
      <c r="I430" s="5">
        <v>0</v>
      </c>
      <c r="J430" s="4">
        <f t="shared" si="89"/>
        <v>0</v>
      </c>
      <c r="K430" s="4">
        <f t="shared" si="90"/>
        <v>125.9994674556213</v>
      </c>
      <c r="L430" s="6">
        <v>0.85</v>
      </c>
      <c r="M430" s="4">
        <f t="shared" si="97"/>
        <v>107.0995473372781</v>
      </c>
      <c r="N430" s="4">
        <f t="shared" si="98"/>
        <v>233.0990147928994</v>
      </c>
      <c r="O430" s="6">
        <v>0.75</v>
      </c>
      <c r="P430" s="85">
        <f t="shared" si="103"/>
        <v>94.499600591715975</v>
      </c>
      <c r="Q430" s="86">
        <f t="shared" si="104"/>
        <v>220.49906804733729</v>
      </c>
      <c r="R430" s="6">
        <v>0.95</v>
      </c>
      <c r="S430" s="85">
        <f t="shared" si="99"/>
        <v>119.69949408284023</v>
      </c>
      <c r="T430" s="86">
        <f t="shared" si="100"/>
        <v>245.69896153846153</v>
      </c>
      <c r="U430" s="6">
        <v>0.6</v>
      </c>
      <c r="V430" s="85">
        <f t="shared" si="101"/>
        <v>75.599680473372771</v>
      </c>
      <c r="W430" s="86">
        <f t="shared" si="102"/>
        <v>201.59914792899406</v>
      </c>
    </row>
    <row r="431" spans="1:23" s="23" customFormat="1" ht="16.5" x14ac:dyDescent="0.25">
      <c r="A431" s="64" t="s">
        <v>7131</v>
      </c>
      <c r="B431" s="65" t="s">
        <v>7182</v>
      </c>
      <c r="C431" s="2" t="s">
        <v>3869</v>
      </c>
      <c r="D431" s="10" t="s">
        <v>3868</v>
      </c>
      <c r="E431" s="3">
        <v>3</v>
      </c>
      <c r="F431" s="3">
        <v>1</v>
      </c>
      <c r="G431" s="4">
        <v>1365</v>
      </c>
      <c r="H431" s="4">
        <f>+G431*E431</f>
        <v>4095</v>
      </c>
      <c r="I431" s="5">
        <v>0</v>
      </c>
      <c r="J431" s="4">
        <f t="shared" si="89"/>
        <v>0</v>
      </c>
      <c r="K431" s="4">
        <f t="shared" si="90"/>
        <v>1365</v>
      </c>
      <c r="L431" s="6">
        <v>0.85</v>
      </c>
      <c r="M431" s="4">
        <f t="shared" si="97"/>
        <v>1160.25</v>
      </c>
      <c r="N431" s="4">
        <f t="shared" si="98"/>
        <v>2525.25</v>
      </c>
      <c r="O431" s="6">
        <v>0.75</v>
      </c>
      <c r="P431" s="85">
        <f t="shared" si="103"/>
        <v>1023.75</v>
      </c>
      <c r="Q431" s="86">
        <f t="shared" si="104"/>
        <v>2388.75</v>
      </c>
      <c r="R431" s="6">
        <v>0.95</v>
      </c>
      <c r="S431" s="85">
        <f t="shared" si="99"/>
        <v>1296.75</v>
      </c>
      <c r="T431" s="86">
        <f t="shared" si="100"/>
        <v>2661.75</v>
      </c>
      <c r="U431" s="6">
        <v>0.6</v>
      </c>
      <c r="V431" s="85">
        <f t="shared" si="101"/>
        <v>819</v>
      </c>
      <c r="W431" s="86">
        <f t="shared" si="102"/>
        <v>2184</v>
      </c>
    </row>
    <row r="432" spans="1:23" s="23" customFormat="1" ht="16.5" x14ac:dyDescent="0.25">
      <c r="A432" s="64" t="s">
        <v>7131</v>
      </c>
      <c r="B432" s="65" t="s">
        <v>7182</v>
      </c>
      <c r="C432" s="2" t="s">
        <v>3865</v>
      </c>
      <c r="D432" s="10" t="s">
        <v>3864</v>
      </c>
      <c r="E432" s="3">
        <v>3</v>
      </c>
      <c r="F432" s="3">
        <v>1</v>
      </c>
      <c r="G432" s="4">
        <v>1365</v>
      </c>
      <c r="H432" s="4">
        <f>+G432*E432</f>
        <v>4095</v>
      </c>
      <c r="I432" s="5">
        <v>0</v>
      </c>
      <c r="J432" s="4">
        <f t="shared" si="89"/>
        <v>0</v>
      </c>
      <c r="K432" s="4">
        <f t="shared" si="90"/>
        <v>1365</v>
      </c>
      <c r="L432" s="6">
        <v>0.85</v>
      </c>
      <c r="M432" s="4">
        <f t="shared" si="97"/>
        <v>1160.25</v>
      </c>
      <c r="N432" s="4">
        <f t="shared" si="98"/>
        <v>2525.25</v>
      </c>
      <c r="O432" s="6">
        <v>0.75</v>
      </c>
      <c r="P432" s="85">
        <f t="shared" si="103"/>
        <v>1023.75</v>
      </c>
      <c r="Q432" s="86">
        <f t="shared" si="104"/>
        <v>2388.75</v>
      </c>
      <c r="R432" s="6">
        <v>0.95</v>
      </c>
      <c r="S432" s="85">
        <f t="shared" si="99"/>
        <v>1296.75</v>
      </c>
      <c r="T432" s="86">
        <f t="shared" si="100"/>
        <v>2661.75</v>
      </c>
      <c r="U432" s="6">
        <v>0.6</v>
      </c>
      <c r="V432" s="85">
        <f t="shared" si="101"/>
        <v>819</v>
      </c>
      <c r="W432" s="86">
        <f t="shared" si="102"/>
        <v>2184</v>
      </c>
    </row>
    <row r="433" spans="1:23" s="23" customFormat="1" ht="16.5" x14ac:dyDescent="0.25">
      <c r="A433" s="64" t="s">
        <v>7131</v>
      </c>
      <c r="B433" s="65" t="s">
        <v>7182</v>
      </c>
      <c r="C433" s="2" t="s">
        <v>3855</v>
      </c>
      <c r="D433" s="10" t="s">
        <v>3854</v>
      </c>
      <c r="E433" s="3">
        <v>3</v>
      </c>
      <c r="F433" s="3">
        <v>1</v>
      </c>
      <c r="G433" s="4">
        <v>1365</v>
      </c>
      <c r="H433" s="4">
        <f>+G433*E433</f>
        <v>4095</v>
      </c>
      <c r="I433" s="5">
        <v>0</v>
      </c>
      <c r="J433" s="4">
        <f t="shared" si="89"/>
        <v>0</v>
      </c>
      <c r="K433" s="4">
        <f t="shared" si="90"/>
        <v>1365</v>
      </c>
      <c r="L433" s="6">
        <v>0.85</v>
      </c>
      <c r="M433" s="4">
        <f t="shared" si="97"/>
        <v>1160.25</v>
      </c>
      <c r="N433" s="4">
        <f t="shared" si="98"/>
        <v>2525.25</v>
      </c>
      <c r="O433" s="6">
        <v>0.75</v>
      </c>
      <c r="P433" s="85">
        <f t="shared" si="103"/>
        <v>1023.75</v>
      </c>
      <c r="Q433" s="86">
        <f t="shared" si="104"/>
        <v>2388.75</v>
      </c>
      <c r="R433" s="6">
        <v>0.95</v>
      </c>
      <c r="S433" s="85">
        <f t="shared" si="99"/>
        <v>1296.75</v>
      </c>
      <c r="T433" s="86">
        <f t="shared" si="100"/>
        <v>2661.75</v>
      </c>
      <c r="U433" s="6">
        <v>0.6</v>
      </c>
      <c r="V433" s="85">
        <f t="shared" si="101"/>
        <v>819</v>
      </c>
      <c r="W433" s="86">
        <f t="shared" si="102"/>
        <v>2184</v>
      </c>
    </row>
    <row r="434" spans="1:23" s="23" customFormat="1" ht="16.5" x14ac:dyDescent="0.25">
      <c r="A434" s="64" t="s">
        <v>7131</v>
      </c>
      <c r="B434" s="65" t="s">
        <v>7182</v>
      </c>
      <c r="C434" s="2" t="s">
        <v>3867</v>
      </c>
      <c r="D434" s="10" t="s">
        <v>3866</v>
      </c>
      <c r="E434" s="3">
        <v>2</v>
      </c>
      <c r="F434" s="3">
        <v>1</v>
      </c>
      <c r="G434" s="4">
        <v>1365</v>
      </c>
      <c r="H434" s="4">
        <f>+G434*E434</f>
        <v>2730</v>
      </c>
      <c r="I434" s="5">
        <v>0</v>
      </c>
      <c r="J434" s="4">
        <f t="shared" si="89"/>
        <v>0</v>
      </c>
      <c r="K434" s="4">
        <f t="shared" si="90"/>
        <v>1365</v>
      </c>
      <c r="L434" s="6">
        <v>0.85</v>
      </c>
      <c r="M434" s="4">
        <f t="shared" si="97"/>
        <v>1160.25</v>
      </c>
      <c r="N434" s="4">
        <f t="shared" si="98"/>
        <v>2525.25</v>
      </c>
      <c r="O434" s="6">
        <v>0.75</v>
      </c>
      <c r="P434" s="85">
        <f t="shared" si="103"/>
        <v>1023.75</v>
      </c>
      <c r="Q434" s="86">
        <f t="shared" si="104"/>
        <v>2388.75</v>
      </c>
      <c r="R434" s="6">
        <v>0.95</v>
      </c>
      <c r="S434" s="85">
        <f t="shared" si="99"/>
        <v>1296.75</v>
      </c>
      <c r="T434" s="86">
        <f t="shared" si="100"/>
        <v>2661.75</v>
      </c>
      <c r="U434" s="6">
        <v>0.6</v>
      </c>
      <c r="V434" s="85">
        <f t="shared" si="101"/>
        <v>819</v>
      </c>
      <c r="W434" s="86">
        <f t="shared" si="102"/>
        <v>2184</v>
      </c>
    </row>
    <row r="435" spans="1:23" s="23" customFormat="1" ht="16.5" x14ac:dyDescent="0.25">
      <c r="A435" s="64" t="s">
        <v>7131</v>
      </c>
      <c r="B435" s="65" t="s">
        <v>7182</v>
      </c>
      <c r="C435" s="2" t="s">
        <v>3861</v>
      </c>
      <c r="D435" s="10" t="s">
        <v>3860</v>
      </c>
      <c r="E435" s="3">
        <v>2</v>
      </c>
      <c r="F435" s="3">
        <v>1</v>
      </c>
      <c r="G435" s="4">
        <v>1365</v>
      </c>
      <c r="H435" s="4">
        <f>+G435*E435</f>
        <v>2730</v>
      </c>
      <c r="I435" s="5">
        <v>0</v>
      </c>
      <c r="J435" s="4">
        <f t="shared" si="89"/>
        <v>0</v>
      </c>
      <c r="K435" s="4">
        <f t="shared" si="90"/>
        <v>1365</v>
      </c>
      <c r="L435" s="6">
        <v>0.85</v>
      </c>
      <c r="M435" s="4">
        <f t="shared" si="97"/>
        <v>1160.25</v>
      </c>
      <c r="N435" s="4">
        <f t="shared" si="98"/>
        <v>2525.25</v>
      </c>
      <c r="O435" s="6">
        <v>0.75</v>
      </c>
      <c r="P435" s="85">
        <f t="shared" si="103"/>
        <v>1023.75</v>
      </c>
      <c r="Q435" s="86">
        <f t="shared" si="104"/>
        <v>2388.75</v>
      </c>
      <c r="R435" s="6">
        <v>0.95</v>
      </c>
      <c r="S435" s="85">
        <f t="shared" si="99"/>
        <v>1296.75</v>
      </c>
      <c r="T435" s="86">
        <f t="shared" si="100"/>
        <v>2661.75</v>
      </c>
      <c r="U435" s="6">
        <v>0.6</v>
      </c>
      <c r="V435" s="85">
        <f t="shared" si="101"/>
        <v>819</v>
      </c>
      <c r="W435" s="86">
        <f t="shared" si="102"/>
        <v>2184</v>
      </c>
    </row>
    <row r="436" spans="1:23" s="23" customFormat="1" ht="16.5" x14ac:dyDescent="0.25">
      <c r="A436" s="64" t="s">
        <v>7131</v>
      </c>
      <c r="B436" s="65" t="s">
        <v>7182</v>
      </c>
      <c r="C436" s="2" t="s">
        <v>3851</v>
      </c>
      <c r="D436" s="10" t="s">
        <v>3850</v>
      </c>
      <c r="E436" s="3">
        <v>3</v>
      </c>
      <c r="F436" s="3">
        <v>1</v>
      </c>
      <c r="G436" s="4">
        <v>1365</v>
      </c>
      <c r="H436" s="4">
        <f>+G436*E436</f>
        <v>4095</v>
      </c>
      <c r="I436" s="5">
        <v>0</v>
      </c>
      <c r="J436" s="4">
        <f t="shared" si="89"/>
        <v>0</v>
      </c>
      <c r="K436" s="4">
        <f t="shared" si="90"/>
        <v>1365</v>
      </c>
      <c r="L436" s="6">
        <v>0.85</v>
      </c>
      <c r="M436" s="4">
        <f t="shared" si="97"/>
        <v>1160.25</v>
      </c>
      <c r="N436" s="4">
        <f t="shared" si="98"/>
        <v>2525.25</v>
      </c>
      <c r="O436" s="6">
        <v>0.75</v>
      </c>
      <c r="P436" s="85">
        <f t="shared" si="103"/>
        <v>1023.75</v>
      </c>
      <c r="Q436" s="86">
        <f t="shared" si="104"/>
        <v>2388.75</v>
      </c>
      <c r="R436" s="6">
        <v>0.95</v>
      </c>
      <c r="S436" s="85">
        <f t="shared" si="99"/>
        <v>1296.75</v>
      </c>
      <c r="T436" s="86">
        <f t="shared" si="100"/>
        <v>2661.75</v>
      </c>
      <c r="U436" s="6">
        <v>0.6</v>
      </c>
      <c r="V436" s="85">
        <f t="shared" si="101"/>
        <v>819</v>
      </c>
      <c r="W436" s="86">
        <f t="shared" si="102"/>
        <v>2184</v>
      </c>
    </row>
    <row r="437" spans="1:23" s="23" customFormat="1" ht="16.5" x14ac:dyDescent="0.25">
      <c r="A437" s="64" t="s">
        <v>7131</v>
      </c>
      <c r="B437" s="65" t="s">
        <v>7182</v>
      </c>
      <c r="C437" s="2" t="s">
        <v>3871</v>
      </c>
      <c r="D437" s="10" t="s">
        <v>3870</v>
      </c>
      <c r="E437" s="3">
        <v>2</v>
      </c>
      <c r="F437" s="3">
        <v>1</v>
      </c>
      <c r="G437" s="4">
        <v>1365</v>
      </c>
      <c r="H437" s="4">
        <f>+G437*E437</f>
        <v>2730</v>
      </c>
      <c r="I437" s="5">
        <v>0</v>
      </c>
      <c r="J437" s="4">
        <f t="shared" si="89"/>
        <v>0</v>
      </c>
      <c r="K437" s="4">
        <f t="shared" si="90"/>
        <v>1365</v>
      </c>
      <c r="L437" s="6">
        <v>0.85</v>
      </c>
      <c r="M437" s="4">
        <f t="shared" si="97"/>
        <v>1160.25</v>
      </c>
      <c r="N437" s="4">
        <f t="shared" si="98"/>
        <v>2525.25</v>
      </c>
      <c r="O437" s="6">
        <v>0.75</v>
      </c>
      <c r="P437" s="85">
        <f t="shared" si="103"/>
        <v>1023.75</v>
      </c>
      <c r="Q437" s="86">
        <f t="shared" si="104"/>
        <v>2388.75</v>
      </c>
      <c r="R437" s="6">
        <v>0.95</v>
      </c>
      <c r="S437" s="85">
        <f t="shared" si="99"/>
        <v>1296.75</v>
      </c>
      <c r="T437" s="86">
        <f t="shared" si="100"/>
        <v>2661.75</v>
      </c>
      <c r="U437" s="6">
        <v>0.6</v>
      </c>
      <c r="V437" s="85">
        <f t="shared" si="101"/>
        <v>819</v>
      </c>
      <c r="W437" s="86">
        <f t="shared" si="102"/>
        <v>2184</v>
      </c>
    </row>
    <row r="438" spans="1:23" s="23" customFormat="1" ht="16.5" x14ac:dyDescent="0.25">
      <c r="A438" s="64" t="s">
        <v>7131</v>
      </c>
      <c r="B438" s="65" t="s">
        <v>7182</v>
      </c>
      <c r="C438" s="2" t="s">
        <v>3853</v>
      </c>
      <c r="D438" s="10" t="s">
        <v>3852</v>
      </c>
      <c r="E438" s="3">
        <v>3</v>
      </c>
      <c r="F438" s="3">
        <v>1</v>
      </c>
      <c r="G438" s="4">
        <v>2164</v>
      </c>
      <c r="H438" s="4">
        <f>+G438*E438</f>
        <v>6492</v>
      </c>
      <c r="I438" s="5">
        <v>0</v>
      </c>
      <c r="J438" s="4">
        <f t="shared" si="89"/>
        <v>0</v>
      </c>
      <c r="K438" s="4">
        <f t="shared" si="90"/>
        <v>2164</v>
      </c>
      <c r="L438" s="6">
        <v>0.85</v>
      </c>
      <c r="M438" s="4">
        <f t="shared" si="97"/>
        <v>1839.3999999999999</v>
      </c>
      <c r="N438" s="4">
        <f t="shared" si="98"/>
        <v>4003.3999999999996</v>
      </c>
      <c r="O438" s="6">
        <v>0.75</v>
      </c>
      <c r="P438" s="85">
        <f t="shared" si="103"/>
        <v>1623</v>
      </c>
      <c r="Q438" s="86">
        <f t="shared" si="104"/>
        <v>3787</v>
      </c>
      <c r="R438" s="6">
        <v>0.95</v>
      </c>
      <c r="S438" s="85">
        <f t="shared" si="99"/>
        <v>2055.7999999999997</v>
      </c>
      <c r="T438" s="86">
        <f t="shared" si="100"/>
        <v>4219.7999999999993</v>
      </c>
      <c r="U438" s="6">
        <v>0.6</v>
      </c>
      <c r="V438" s="85">
        <f t="shared" si="101"/>
        <v>1298.3999999999999</v>
      </c>
      <c r="W438" s="86">
        <f t="shared" si="102"/>
        <v>3462.3999999999996</v>
      </c>
    </row>
    <row r="439" spans="1:23" s="23" customFormat="1" ht="16.5" x14ac:dyDescent="0.25">
      <c r="A439" s="64" t="s">
        <v>7131</v>
      </c>
      <c r="B439" s="65" t="s">
        <v>7182</v>
      </c>
      <c r="C439" s="2" t="s">
        <v>3859</v>
      </c>
      <c r="D439" s="10" t="s">
        <v>3858</v>
      </c>
      <c r="E439" s="3">
        <v>3</v>
      </c>
      <c r="F439" s="3">
        <v>1</v>
      </c>
      <c r="G439" s="4">
        <v>2164</v>
      </c>
      <c r="H439" s="4">
        <f>+G439*E439</f>
        <v>6492</v>
      </c>
      <c r="I439" s="5">
        <v>0</v>
      </c>
      <c r="J439" s="4">
        <f t="shared" si="89"/>
        <v>0</v>
      </c>
      <c r="K439" s="4">
        <f t="shared" si="90"/>
        <v>2164</v>
      </c>
      <c r="L439" s="6">
        <v>0.85</v>
      </c>
      <c r="M439" s="4">
        <f t="shared" si="97"/>
        <v>1839.3999999999999</v>
      </c>
      <c r="N439" s="4">
        <f t="shared" si="98"/>
        <v>4003.3999999999996</v>
      </c>
      <c r="O439" s="6">
        <v>0.75</v>
      </c>
      <c r="P439" s="85">
        <f t="shared" si="103"/>
        <v>1623</v>
      </c>
      <c r="Q439" s="86">
        <f t="shared" si="104"/>
        <v>3787</v>
      </c>
      <c r="R439" s="6">
        <v>0.95</v>
      </c>
      <c r="S439" s="85">
        <f t="shared" si="99"/>
        <v>2055.7999999999997</v>
      </c>
      <c r="T439" s="86">
        <f t="shared" si="100"/>
        <v>4219.7999999999993</v>
      </c>
      <c r="U439" s="6">
        <v>0.6</v>
      </c>
      <c r="V439" s="85">
        <f t="shared" si="101"/>
        <v>1298.3999999999999</v>
      </c>
      <c r="W439" s="86">
        <f t="shared" si="102"/>
        <v>3462.3999999999996</v>
      </c>
    </row>
    <row r="440" spans="1:23" s="23" customFormat="1" ht="16.5" x14ac:dyDescent="0.25">
      <c r="A440" s="64" t="s">
        <v>7131</v>
      </c>
      <c r="B440" s="65" t="s">
        <v>7182</v>
      </c>
      <c r="C440" s="2" t="s">
        <v>3863</v>
      </c>
      <c r="D440" s="10" t="s">
        <v>3862</v>
      </c>
      <c r="E440" s="3">
        <v>3</v>
      </c>
      <c r="F440" s="3">
        <v>1</v>
      </c>
      <c r="G440" s="4">
        <v>2164</v>
      </c>
      <c r="H440" s="4">
        <f>+G440*E440</f>
        <v>6492</v>
      </c>
      <c r="I440" s="5">
        <v>0</v>
      </c>
      <c r="J440" s="4">
        <f t="shared" si="89"/>
        <v>0</v>
      </c>
      <c r="K440" s="4">
        <f t="shared" si="90"/>
        <v>2164</v>
      </c>
      <c r="L440" s="6">
        <v>0.85</v>
      </c>
      <c r="M440" s="4">
        <f t="shared" si="97"/>
        <v>1839.3999999999999</v>
      </c>
      <c r="N440" s="4">
        <f t="shared" si="98"/>
        <v>4003.3999999999996</v>
      </c>
      <c r="O440" s="6">
        <v>0.75</v>
      </c>
      <c r="P440" s="85">
        <f t="shared" si="103"/>
        <v>1623</v>
      </c>
      <c r="Q440" s="86">
        <f t="shared" si="104"/>
        <v>3787</v>
      </c>
      <c r="R440" s="6">
        <v>0.95</v>
      </c>
      <c r="S440" s="85">
        <f t="shared" si="99"/>
        <v>2055.7999999999997</v>
      </c>
      <c r="T440" s="86">
        <f t="shared" si="100"/>
        <v>4219.7999999999993</v>
      </c>
      <c r="U440" s="6">
        <v>0.6</v>
      </c>
      <c r="V440" s="85">
        <f t="shared" si="101"/>
        <v>1298.3999999999999</v>
      </c>
      <c r="W440" s="86">
        <f t="shared" si="102"/>
        <v>3462.3999999999996</v>
      </c>
    </row>
    <row r="441" spans="1:23" s="23" customFormat="1" ht="16.5" x14ac:dyDescent="0.25">
      <c r="A441" s="64" t="s">
        <v>7131</v>
      </c>
      <c r="B441" s="65" t="s">
        <v>7182</v>
      </c>
      <c r="C441" s="2" t="s">
        <v>3857</v>
      </c>
      <c r="D441" s="10" t="s">
        <v>3856</v>
      </c>
      <c r="E441" s="3">
        <v>1</v>
      </c>
      <c r="F441" s="3">
        <v>1</v>
      </c>
      <c r="G441" s="4">
        <v>2164</v>
      </c>
      <c r="H441" s="4">
        <f>+G441*E441</f>
        <v>2164</v>
      </c>
      <c r="I441" s="5">
        <v>0</v>
      </c>
      <c r="J441" s="4">
        <f t="shared" si="89"/>
        <v>0</v>
      </c>
      <c r="K441" s="4">
        <f t="shared" si="90"/>
        <v>2164</v>
      </c>
      <c r="L441" s="6">
        <v>0.85</v>
      </c>
      <c r="M441" s="4">
        <f t="shared" si="97"/>
        <v>1839.3999999999999</v>
      </c>
      <c r="N441" s="4">
        <f t="shared" si="98"/>
        <v>4003.3999999999996</v>
      </c>
      <c r="O441" s="6">
        <v>0.75</v>
      </c>
      <c r="P441" s="85">
        <f t="shared" si="103"/>
        <v>1623</v>
      </c>
      <c r="Q441" s="86">
        <f t="shared" si="104"/>
        <v>3787</v>
      </c>
      <c r="R441" s="6">
        <v>0.95</v>
      </c>
      <c r="S441" s="85">
        <f t="shared" si="99"/>
        <v>2055.7999999999997</v>
      </c>
      <c r="T441" s="86">
        <f t="shared" si="100"/>
        <v>4219.7999999999993</v>
      </c>
      <c r="U441" s="6">
        <v>0.6</v>
      </c>
      <c r="V441" s="85">
        <f t="shared" si="101"/>
        <v>1298.3999999999999</v>
      </c>
      <c r="W441" s="86">
        <f t="shared" si="102"/>
        <v>3462.3999999999996</v>
      </c>
    </row>
    <row r="442" spans="1:23" s="23" customFormat="1" ht="16.5" x14ac:dyDescent="0.25">
      <c r="A442" s="64" t="s">
        <v>7131</v>
      </c>
      <c r="B442" s="65" t="s">
        <v>7182</v>
      </c>
      <c r="C442" s="2" t="s">
        <v>4913</v>
      </c>
      <c r="D442" s="10" t="s">
        <v>4912</v>
      </c>
      <c r="E442" s="3">
        <v>1</v>
      </c>
      <c r="F442" s="3">
        <v>1</v>
      </c>
      <c r="G442" s="4">
        <v>3003.84</v>
      </c>
      <c r="H442" s="4">
        <f>+G442*E442</f>
        <v>3003.84</v>
      </c>
      <c r="I442" s="5">
        <v>0</v>
      </c>
      <c r="J442" s="4">
        <f t="shared" si="89"/>
        <v>0</v>
      </c>
      <c r="K442" s="4">
        <f t="shared" si="90"/>
        <v>3003.84</v>
      </c>
      <c r="L442" s="6">
        <v>0.85</v>
      </c>
      <c r="M442" s="4">
        <f t="shared" si="97"/>
        <v>2553.2640000000001</v>
      </c>
      <c r="N442" s="4">
        <f t="shared" si="98"/>
        <v>5557.1040000000003</v>
      </c>
      <c r="O442" s="6">
        <v>0.75</v>
      </c>
      <c r="P442" s="85">
        <f t="shared" si="103"/>
        <v>2252.88</v>
      </c>
      <c r="Q442" s="86">
        <f t="shared" si="104"/>
        <v>5256.72</v>
      </c>
      <c r="R442" s="6">
        <v>0.95</v>
      </c>
      <c r="S442" s="85">
        <f t="shared" si="99"/>
        <v>2853.6480000000001</v>
      </c>
      <c r="T442" s="86">
        <f t="shared" si="100"/>
        <v>5857.4880000000003</v>
      </c>
      <c r="U442" s="6">
        <v>0.6</v>
      </c>
      <c r="V442" s="85">
        <f t="shared" si="101"/>
        <v>1802.3040000000001</v>
      </c>
      <c r="W442" s="86">
        <f t="shared" si="102"/>
        <v>4806.1440000000002</v>
      </c>
    </row>
    <row r="443" spans="1:23" s="23" customFormat="1" ht="16.5" x14ac:dyDescent="0.25">
      <c r="A443" s="64" t="s">
        <v>7131</v>
      </c>
      <c r="B443" s="65" t="s">
        <v>7182</v>
      </c>
      <c r="C443" s="2" t="s">
        <v>688</v>
      </c>
      <c r="D443" s="10" t="s">
        <v>687</v>
      </c>
      <c r="E443" s="3">
        <v>4</v>
      </c>
      <c r="F443" s="3">
        <v>1</v>
      </c>
      <c r="G443" s="4">
        <v>746.55</v>
      </c>
      <c r="H443" s="4">
        <f>+G443*E443</f>
        <v>2986.2</v>
      </c>
      <c r="I443" s="5">
        <v>0</v>
      </c>
      <c r="J443" s="4">
        <f t="shared" si="89"/>
        <v>0</v>
      </c>
      <c r="K443" s="4">
        <f t="shared" si="90"/>
        <v>746.55</v>
      </c>
      <c r="L443" s="6">
        <v>0.85</v>
      </c>
      <c r="M443" s="4">
        <f t="shared" si="97"/>
        <v>634.5675</v>
      </c>
      <c r="N443" s="4">
        <f t="shared" si="98"/>
        <v>1381.1174999999998</v>
      </c>
      <c r="O443" s="6">
        <v>0.75</v>
      </c>
      <c r="P443" s="85">
        <f t="shared" si="103"/>
        <v>559.91249999999991</v>
      </c>
      <c r="Q443" s="86">
        <f t="shared" si="104"/>
        <v>1306.4624999999999</v>
      </c>
      <c r="R443" s="6">
        <v>0.95</v>
      </c>
      <c r="S443" s="85">
        <f t="shared" si="99"/>
        <v>709.22249999999997</v>
      </c>
      <c r="T443" s="86">
        <f t="shared" si="100"/>
        <v>1455.7725</v>
      </c>
      <c r="U443" s="6">
        <v>0.6</v>
      </c>
      <c r="V443" s="85">
        <f t="shared" si="101"/>
        <v>447.92999999999995</v>
      </c>
      <c r="W443" s="86">
        <f t="shared" si="102"/>
        <v>1194.48</v>
      </c>
    </row>
    <row r="444" spans="1:23" s="23" customFormat="1" ht="16.5" x14ac:dyDescent="0.25">
      <c r="A444" s="64" t="s">
        <v>7131</v>
      </c>
      <c r="B444" s="65" t="s">
        <v>7182</v>
      </c>
      <c r="C444" s="2" t="s">
        <v>194</v>
      </c>
      <c r="D444" s="1" t="s">
        <v>193</v>
      </c>
      <c r="E444" s="3">
        <v>2</v>
      </c>
      <c r="F444" s="3">
        <v>1</v>
      </c>
      <c r="G444" s="4">
        <v>3227.32</v>
      </c>
      <c r="H444" s="4">
        <f>+G444*E444</f>
        <v>6454.64</v>
      </c>
      <c r="I444" s="5">
        <v>0</v>
      </c>
      <c r="J444" s="4">
        <f t="shared" si="89"/>
        <v>0</v>
      </c>
      <c r="K444" s="4">
        <f t="shared" si="90"/>
        <v>3227.32</v>
      </c>
      <c r="L444" s="6">
        <v>0.85</v>
      </c>
      <c r="M444" s="4">
        <f t="shared" si="97"/>
        <v>2743.2220000000002</v>
      </c>
      <c r="N444" s="4">
        <f t="shared" si="98"/>
        <v>5970.5420000000004</v>
      </c>
      <c r="O444" s="6">
        <v>0.75</v>
      </c>
      <c r="P444" s="85">
        <f t="shared" si="103"/>
        <v>2420.4900000000002</v>
      </c>
      <c r="Q444" s="86">
        <f t="shared" si="104"/>
        <v>5647.81</v>
      </c>
      <c r="R444" s="6">
        <v>0.95</v>
      </c>
      <c r="S444" s="85">
        <f t="shared" si="99"/>
        <v>3065.9540000000002</v>
      </c>
      <c r="T444" s="86">
        <f t="shared" si="100"/>
        <v>6293.2740000000003</v>
      </c>
      <c r="U444" s="6">
        <v>0.6</v>
      </c>
      <c r="V444" s="85">
        <f t="shared" si="101"/>
        <v>1936.3920000000001</v>
      </c>
      <c r="W444" s="86">
        <f t="shared" si="102"/>
        <v>5163.7120000000004</v>
      </c>
    </row>
    <row r="445" spans="1:23" ht="16.5" x14ac:dyDescent="0.25">
      <c r="A445" s="64" t="s">
        <v>7131</v>
      </c>
      <c r="B445" s="65" t="s">
        <v>7182</v>
      </c>
      <c r="C445" s="2" t="s">
        <v>196</v>
      </c>
      <c r="D445" s="1" t="s">
        <v>195</v>
      </c>
      <c r="E445" s="3">
        <v>2</v>
      </c>
      <c r="F445" s="3">
        <v>1</v>
      </c>
      <c r="G445" s="4">
        <v>2693.4</v>
      </c>
      <c r="H445" s="4">
        <f>+G445*E445</f>
        <v>5386.8</v>
      </c>
      <c r="I445" s="5">
        <v>0</v>
      </c>
      <c r="J445" s="4">
        <f t="shared" si="89"/>
        <v>0</v>
      </c>
      <c r="K445" s="4">
        <f t="shared" si="90"/>
        <v>2693.4</v>
      </c>
      <c r="L445" s="6">
        <v>0.85</v>
      </c>
      <c r="M445" s="4">
        <f t="shared" si="97"/>
        <v>2289.39</v>
      </c>
      <c r="N445" s="4">
        <f t="shared" si="98"/>
        <v>4982.79</v>
      </c>
      <c r="O445" s="6">
        <v>0.75</v>
      </c>
      <c r="P445" s="85">
        <f t="shared" si="103"/>
        <v>2020.0500000000002</v>
      </c>
      <c r="Q445" s="86">
        <f t="shared" si="104"/>
        <v>4713.4500000000007</v>
      </c>
      <c r="R445" s="6">
        <v>0.95</v>
      </c>
      <c r="S445" s="85">
        <f t="shared" si="99"/>
        <v>2558.73</v>
      </c>
      <c r="T445" s="86">
        <f t="shared" si="100"/>
        <v>5252.13</v>
      </c>
      <c r="U445" s="6">
        <v>0.6</v>
      </c>
      <c r="V445" s="85">
        <f t="shared" si="101"/>
        <v>1616.04</v>
      </c>
      <c r="W445" s="86">
        <f t="shared" si="102"/>
        <v>4309.4400000000005</v>
      </c>
    </row>
    <row r="446" spans="1:23" ht="16.5" x14ac:dyDescent="0.25">
      <c r="A446" s="64" t="s">
        <v>7131</v>
      </c>
      <c r="B446" s="65" t="s">
        <v>7182</v>
      </c>
      <c r="C446" s="2" t="s">
        <v>192</v>
      </c>
      <c r="D446" s="1" t="s">
        <v>191</v>
      </c>
      <c r="E446" s="3">
        <v>2</v>
      </c>
      <c r="F446" s="3">
        <v>1</v>
      </c>
      <c r="G446" s="4">
        <v>2871.82</v>
      </c>
      <c r="H446" s="4">
        <f>+G446*E446</f>
        <v>5743.64</v>
      </c>
      <c r="I446" s="5">
        <v>0</v>
      </c>
      <c r="J446" s="4">
        <f t="shared" si="89"/>
        <v>0</v>
      </c>
      <c r="K446" s="4">
        <f t="shared" si="90"/>
        <v>2871.82</v>
      </c>
      <c r="L446" s="6">
        <v>0.85</v>
      </c>
      <c r="M446" s="4">
        <f t="shared" si="97"/>
        <v>2441.047</v>
      </c>
      <c r="N446" s="4">
        <f t="shared" si="98"/>
        <v>5312.8670000000002</v>
      </c>
      <c r="O446" s="6">
        <v>0.75</v>
      </c>
      <c r="P446" s="85">
        <f t="shared" si="103"/>
        <v>2153.8650000000002</v>
      </c>
      <c r="Q446" s="86">
        <f t="shared" si="104"/>
        <v>5025.6850000000004</v>
      </c>
      <c r="R446" s="6">
        <v>0.95</v>
      </c>
      <c r="S446" s="85">
        <f t="shared" si="99"/>
        <v>2728.2289999999998</v>
      </c>
      <c r="T446" s="86">
        <f t="shared" si="100"/>
        <v>5600.049</v>
      </c>
      <c r="U446" s="6">
        <v>0.6</v>
      </c>
      <c r="V446" s="85">
        <f t="shared" si="101"/>
        <v>1723.0920000000001</v>
      </c>
      <c r="W446" s="86">
        <f t="shared" si="102"/>
        <v>4594.9120000000003</v>
      </c>
    </row>
    <row r="447" spans="1:23" ht="16.5" x14ac:dyDescent="0.25">
      <c r="A447" s="64" t="s">
        <v>7131</v>
      </c>
      <c r="B447" s="65" t="s">
        <v>7182</v>
      </c>
      <c r="C447" s="2" t="s">
        <v>198</v>
      </c>
      <c r="D447" s="1" t="s">
        <v>197</v>
      </c>
      <c r="E447" s="3">
        <v>1</v>
      </c>
      <c r="F447" s="3">
        <v>1</v>
      </c>
      <c r="G447" s="4">
        <v>1539.72</v>
      </c>
      <c r="H447" s="4">
        <f>+G447*E447</f>
        <v>1539.72</v>
      </c>
      <c r="I447" s="5">
        <v>0</v>
      </c>
      <c r="J447" s="4">
        <f t="shared" si="89"/>
        <v>0</v>
      </c>
      <c r="K447" s="4">
        <f t="shared" si="90"/>
        <v>1539.72</v>
      </c>
      <c r="L447" s="6">
        <v>0.85</v>
      </c>
      <c r="M447" s="4">
        <f t="shared" si="97"/>
        <v>1308.7619999999999</v>
      </c>
      <c r="N447" s="4">
        <f t="shared" si="98"/>
        <v>2848.482</v>
      </c>
      <c r="O447" s="6">
        <v>0.75</v>
      </c>
      <c r="P447" s="85">
        <f t="shared" si="103"/>
        <v>1154.79</v>
      </c>
      <c r="Q447" s="86">
        <f t="shared" si="104"/>
        <v>2694.51</v>
      </c>
      <c r="R447" s="6">
        <v>0.95</v>
      </c>
      <c r="S447" s="85">
        <f t="shared" si="99"/>
        <v>1462.7339999999999</v>
      </c>
      <c r="T447" s="86">
        <f t="shared" si="100"/>
        <v>3002.4539999999997</v>
      </c>
      <c r="U447" s="6">
        <v>0.6</v>
      </c>
      <c r="V447" s="85">
        <f t="shared" si="101"/>
        <v>923.83199999999999</v>
      </c>
      <c r="W447" s="86">
        <f t="shared" si="102"/>
        <v>2463.5520000000001</v>
      </c>
    </row>
    <row r="448" spans="1:23" ht="16.5" x14ac:dyDescent="0.25">
      <c r="A448" s="64" t="s">
        <v>7131</v>
      </c>
      <c r="B448" s="65" t="s">
        <v>7182</v>
      </c>
      <c r="C448" s="2" t="s">
        <v>200</v>
      </c>
      <c r="D448" s="1" t="s">
        <v>199</v>
      </c>
      <c r="E448" s="3">
        <v>1</v>
      </c>
      <c r="F448" s="3">
        <v>1</v>
      </c>
      <c r="G448" s="4">
        <v>1022.8</v>
      </c>
      <c r="H448" s="4">
        <f>+G448*E448</f>
        <v>1022.8</v>
      </c>
      <c r="I448" s="5">
        <v>0</v>
      </c>
      <c r="J448" s="4">
        <f t="shared" ref="J448:J510" si="105">+G448*I448</f>
        <v>0</v>
      </c>
      <c r="K448" s="4">
        <f t="shared" ref="K448:K510" si="106">+G448-J448</f>
        <v>1022.8</v>
      </c>
      <c r="L448" s="6">
        <v>0.85</v>
      </c>
      <c r="M448" s="4">
        <f t="shared" si="97"/>
        <v>869.37999999999988</v>
      </c>
      <c r="N448" s="4">
        <f t="shared" si="98"/>
        <v>1892.1799999999998</v>
      </c>
      <c r="O448" s="6">
        <v>0.75</v>
      </c>
      <c r="P448" s="85">
        <f t="shared" si="103"/>
        <v>767.09999999999991</v>
      </c>
      <c r="Q448" s="86">
        <f t="shared" si="104"/>
        <v>1789.8999999999999</v>
      </c>
      <c r="R448" s="6">
        <v>0.95</v>
      </c>
      <c r="S448" s="85">
        <f t="shared" si="99"/>
        <v>971.66</v>
      </c>
      <c r="T448" s="86">
        <f t="shared" si="100"/>
        <v>1994.46</v>
      </c>
      <c r="U448" s="6">
        <v>0.6</v>
      </c>
      <c r="V448" s="85">
        <f t="shared" si="101"/>
        <v>613.67999999999995</v>
      </c>
      <c r="W448" s="86">
        <f t="shared" si="102"/>
        <v>1636.48</v>
      </c>
    </row>
    <row r="449" spans="1:23" ht="16.5" x14ac:dyDescent="0.25">
      <c r="A449" s="64" t="s">
        <v>7131</v>
      </c>
      <c r="B449" s="65" t="s">
        <v>7182</v>
      </c>
      <c r="C449" s="2" t="s">
        <v>684</v>
      </c>
      <c r="D449" s="1" t="s">
        <v>683</v>
      </c>
      <c r="E449" s="3">
        <v>1</v>
      </c>
      <c r="F449" s="3">
        <v>1</v>
      </c>
      <c r="G449" s="4">
        <v>6860</v>
      </c>
      <c r="H449" s="4">
        <f>+G449*E449</f>
        <v>6860</v>
      </c>
      <c r="I449" s="5">
        <v>0</v>
      </c>
      <c r="J449" s="4">
        <f t="shared" si="105"/>
        <v>0</v>
      </c>
      <c r="K449" s="4">
        <f t="shared" si="106"/>
        <v>6860</v>
      </c>
      <c r="L449" s="6">
        <v>0.85</v>
      </c>
      <c r="M449" s="4">
        <f t="shared" si="97"/>
        <v>5831</v>
      </c>
      <c r="N449" s="4">
        <f t="shared" si="98"/>
        <v>12691</v>
      </c>
      <c r="O449" s="6">
        <v>0.75</v>
      </c>
      <c r="P449" s="85">
        <f t="shared" si="103"/>
        <v>5145</v>
      </c>
      <c r="Q449" s="86">
        <f t="shared" si="104"/>
        <v>12005</v>
      </c>
      <c r="R449" s="6">
        <v>0.95</v>
      </c>
      <c r="S449" s="85">
        <f t="shared" si="99"/>
        <v>6517</v>
      </c>
      <c r="T449" s="86">
        <f t="shared" si="100"/>
        <v>13377</v>
      </c>
      <c r="U449" s="6">
        <v>0.6</v>
      </c>
      <c r="V449" s="85">
        <f t="shared" si="101"/>
        <v>4116</v>
      </c>
      <c r="W449" s="86">
        <f t="shared" si="102"/>
        <v>10976</v>
      </c>
    </row>
    <row r="450" spans="1:23" ht="16.5" x14ac:dyDescent="0.25">
      <c r="A450" s="64" t="s">
        <v>7131</v>
      </c>
      <c r="B450" s="65" t="s">
        <v>7182</v>
      </c>
      <c r="C450" s="2" t="s">
        <v>681</v>
      </c>
      <c r="D450" s="1" t="s">
        <v>680</v>
      </c>
      <c r="E450" s="3">
        <v>1</v>
      </c>
      <c r="F450" s="3">
        <v>1</v>
      </c>
      <c r="G450" s="4">
        <v>6682</v>
      </c>
      <c r="H450" s="4">
        <f>+G450*E450</f>
        <v>6682</v>
      </c>
      <c r="I450" s="5">
        <v>0</v>
      </c>
      <c r="J450" s="4">
        <f t="shared" si="105"/>
        <v>0</v>
      </c>
      <c r="K450" s="4">
        <f t="shared" si="106"/>
        <v>6682</v>
      </c>
      <c r="L450" s="6">
        <v>0.85</v>
      </c>
      <c r="M450" s="4">
        <f t="shared" si="97"/>
        <v>5679.7</v>
      </c>
      <c r="N450" s="4">
        <f t="shared" si="98"/>
        <v>12361.7</v>
      </c>
      <c r="O450" s="6">
        <v>0.75</v>
      </c>
      <c r="P450" s="85">
        <f t="shared" si="103"/>
        <v>5011.5</v>
      </c>
      <c r="Q450" s="86">
        <f t="shared" si="104"/>
        <v>11693.5</v>
      </c>
      <c r="R450" s="6">
        <v>0.95</v>
      </c>
      <c r="S450" s="85">
        <f t="shared" si="99"/>
        <v>6347.9</v>
      </c>
      <c r="T450" s="86">
        <f t="shared" si="100"/>
        <v>13029.9</v>
      </c>
      <c r="U450" s="6">
        <v>0.6</v>
      </c>
      <c r="V450" s="85">
        <f t="shared" si="101"/>
        <v>4009.2</v>
      </c>
      <c r="W450" s="86">
        <f t="shared" si="102"/>
        <v>10691.2</v>
      </c>
    </row>
    <row r="451" spans="1:23" ht="16.5" x14ac:dyDescent="0.25">
      <c r="A451" s="64" t="s">
        <v>7131</v>
      </c>
      <c r="B451" s="65" t="s">
        <v>7182</v>
      </c>
      <c r="C451" s="2" t="s">
        <v>682</v>
      </c>
      <c r="D451" s="1" t="s">
        <v>8300</v>
      </c>
      <c r="E451" s="3">
        <v>1</v>
      </c>
      <c r="F451" s="3">
        <v>1</v>
      </c>
      <c r="G451" s="4">
        <v>7595</v>
      </c>
      <c r="H451" s="4">
        <f>+G451*E451</f>
        <v>7595</v>
      </c>
      <c r="I451" s="5">
        <v>0</v>
      </c>
      <c r="J451" s="4">
        <f t="shared" si="105"/>
        <v>0</v>
      </c>
      <c r="K451" s="4">
        <f t="shared" si="106"/>
        <v>7595</v>
      </c>
      <c r="L451" s="6">
        <v>0.85</v>
      </c>
      <c r="M451" s="4">
        <f t="shared" si="97"/>
        <v>6455.75</v>
      </c>
      <c r="N451" s="4">
        <f t="shared" si="98"/>
        <v>14050.75</v>
      </c>
      <c r="O451" s="6">
        <v>0.75</v>
      </c>
      <c r="P451" s="85">
        <f t="shared" si="103"/>
        <v>5696.25</v>
      </c>
      <c r="Q451" s="86">
        <f t="shared" si="104"/>
        <v>13291.25</v>
      </c>
      <c r="R451" s="6">
        <v>0.95</v>
      </c>
      <c r="S451" s="85">
        <f t="shared" si="99"/>
        <v>7215.25</v>
      </c>
      <c r="T451" s="86">
        <f t="shared" si="100"/>
        <v>14810.25</v>
      </c>
      <c r="U451" s="6">
        <v>0.6</v>
      </c>
      <c r="V451" s="85">
        <f t="shared" si="101"/>
        <v>4557</v>
      </c>
      <c r="W451" s="86">
        <f t="shared" si="102"/>
        <v>12152</v>
      </c>
    </row>
    <row r="452" spans="1:23" ht="16.5" x14ac:dyDescent="0.25">
      <c r="A452" s="64" t="s">
        <v>7131</v>
      </c>
      <c r="B452" s="65" t="s">
        <v>7182</v>
      </c>
      <c r="C452" s="2" t="s">
        <v>5001</v>
      </c>
      <c r="D452" s="10" t="s">
        <v>5000</v>
      </c>
      <c r="E452" s="3">
        <v>1</v>
      </c>
      <c r="F452" s="3">
        <v>1</v>
      </c>
      <c r="G452" s="4">
        <v>2158.98</v>
      </c>
      <c r="H452" s="4">
        <f>+G452*E452</f>
        <v>2158.98</v>
      </c>
      <c r="I452" s="5">
        <v>0</v>
      </c>
      <c r="J452" s="4">
        <f t="shared" si="105"/>
        <v>0</v>
      </c>
      <c r="K452" s="4">
        <f t="shared" si="106"/>
        <v>2158.98</v>
      </c>
      <c r="L452" s="6">
        <v>0.85</v>
      </c>
      <c r="M452" s="4">
        <f t="shared" si="97"/>
        <v>1835.133</v>
      </c>
      <c r="N452" s="4">
        <f t="shared" si="98"/>
        <v>3994.1130000000003</v>
      </c>
      <c r="O452" s="6">
        <v>0.75</v>
      </c>
      <c r="P452" s="85">
        <f t="shared" si="103"/>
        <v>1619.2350000000001</v>
      </c>
      <c r="Q452" s="86">
        <f t="shared" si="104"/>
        <v>3778.2150000000001</v>
      </c>
      <c r="R452" s="6">
        <v>0.95</v>
      </c>
      <c r="S452" s="85">
        <f t="shared" si="99"/>
        <v>2051.0309999999999</v>
      </c>
      <c r="T452" s="86">
        <f t="shared" si="100"/>
        <v>4210.0110000000004</v>
      </c>
      <c r="U452" s="6">
        <v>0.6</v>
      </c>
      <c r="V452" s="85">
        <f t="shared" si="101"/>
        <v>1295.3879999999999</v>
      </c>
      <c r="W452" s="86">
        <f t="shared" si="102"/>
        <v>3454.3679999999999</v>
      </c>
    </row>
    <row r="453" spans="1:23" ht="16.5" x14ac:dyDescent="0.25">
      <c r="A453" s="64" t="s">
        <v>7131</v>
      </c>
      <c r="B453" s="65" t="s">
        <v>7182</v>
      </c>
      <c r="C453" s="2" t="s">
        <v>7273</v>
      </c>
      <c r="D453" s="10" t="s">
        <v>7032</v>
      </c>
      <c r="E453" s="3">
        <v>3</v>
      </c>
      <c r="F453" s="3">
        <v>1</v>
      </c>
      <c r="G453" s="4">
        <v>764.5</v>
      </c>
      <c r="H453" s="4">
        <f>+G453*E453</f>
        <v>2293.5</v>
      </c>
      <c r="I453" s="5">
        <v>0</v>
      </c>
      <c r="J453" s="4">
        <f t="shared" si="105"/>
        <v>0</v>
      </c>
      <c r="K453" s="4">
        <f t="shared" si="106"/>
        <v>764.5</v>
      </c>
      <c r="L453" s="6">
        <v>0.85</v>
      </c>
      <c r="M453" s="4">
        <f t="shared" si="97"/>
        <v>649.82499999999993</v>
      </c>
      <c r="N453" s="4">
        <f t="shared" si="98"/>
        <v>1414.3249999999998</v>
      </c>
      <c r="O453" s="6">
        <v>0.75</v>
      </c>
      <c r="P453" s="85">
        <f t="shared" si="103"/>
        <v>573.375</v>
      </c>
      <c r="Q453" s="86">
        <f t="shared" si="104"/>
        <v>1337.875</v>
      </c>
      <c r="R453" s="6">
        <v>0.95</v>
      </c>
      <c r="S453" s="85">
        <f t="shared" si="99"/>
        <v>726.27499999999998</v>
      </c>
      <c r="T453" s="86">
        <f t="shared" si="100"/>
        <v>1490.7750000000001</v>
      </c>
      <c r="U453" s="6">
        <v>0.6</v>
      </c>
      <c r="V453" s="85">
        <f t="shared" si="101"/>
        <v>458.7</v>
      </c>
      <c r="W453" s="86">
        <f t="shared" si="102"/>
        <v>1223.2</v>
      </c>
    </row>
    <row r="454" spans="1:23" ht="16.5" x14ac:dyDescent="0.25">
      <c r="A454" s="64" t="s">
        <v>7131</v>
      </c>
      <c r="B454" s="65" t="s">
        <v>7182</v>
      </c>
      <c r="C454" s="2" t="s">
        <v>3453</v>
      </c>
      <c r="D454" s="1" t="s">
        <v>3452</v>
      </c>
      <c r="E454" s="3">
        <v>1</v>
      </c>
      <c r="F454" s="3">
        <v>1</v>
      </c>
      <c r="G454" s="4">
        <v>3241</v>
      </c>
      <c r="H454" s="4">
        <f>+G454*E454</f>
        <v>3241</v>
      </c>
      <c r="I454" s="5">
        <v>0</v>
      </c>
      <c r="J454" s="4">
        <f t="shared" si="105"/>
        <v>0</v>
      </c>
      <c r="K454" s="4">
        <f t="shared" si="106"/>
        <v>3241</v>
      </c>
      <c r="L454" s="6">
        <v>0.85</v>
      </c>
      <c r="M454" s="4">
        <f t="shared" si="97"/>
        <v>2754.85</v>
      </c>
      <c r="N454" s="4">
        <f t="shared" si="98"/>
        <v>5995.85</v>
      </c>
      <c r="O454" s="6">
        <v>0.75</v>
      </c>
      <c r="P454" s="85">
        <f t="shared" si="103"/>
        <v>2430.75</v>
      </c>
      <c r="Q454" s="86">
        <f t="shared" si="104"/>
        <v>5671.75</v>
      </c>
      <c r="R454" s="6">
        <v>0.95</v>
      </c>
      <c r="S454" s="85">
        <f t="shared" si="99"/>
        <v>3078.95</v>
      </c>
      <c r="T454" s="86">
        <f t="shared" si="100"/>
        <v>6319.95</v>
      </c>
      <c r="U454" s="6">
        <v>0.6</v>
      </c>
      <c r="V454" s="85">
        <f t="shared" si="101"/>
        <v>1944.6</v>
      </c>
      <c r="W454" s="86">
        <f t="shared" si="102"/>
        <v>5185.6000000000004</v>
      </c>
    </row>
    <row r="455" spans="1:23" ht="16.5" x14ac:dyDescent="0.25">
      <c r="A455" s="64" t="s">
        <v>7131</v>
      </c>
      <c r="B455" s="65" t="s">
        <v>7182</v>
      </c>
      <c r="C455" s="2" t="s">
        <v>830</v>
      </c>
      <c r="D455" s="10" t="s">
        <v>829</v>
      </c>
      <c r="E455" s="3">
        <v>2</v>
      </c>
      <c r="F455" s="3">
        <v>1</v>
      </c>
      <c r="G455" s="4">
        <v>2875.47</v>
      </c>
      <c r="H455" s="4">
        <f>+G455*E455</f>
        <v>5750.94</v>
      </c>
      <c r="I455" s="5">
        <v>0</v>
      </c>
      <c r="J455" s="4">
        <f t="shared" si="105"/>
        <v>0</v>
      </c>
      <c r="K455" s="4">
        <f t="shared" si="106"/>
        <v>2875.47</v>
      </c>
      <c r="L455" s="6">
        <v>0.85</v>
      </c>
      <c r="M455" s="4">
        <f t="shared" si="97"/>
        <v>2444.1495</v>
      </c>
      <c r="N455" s="4">
        <f t="shared" si="98"/>
        <v>5319.6194999999998</v>
      </c>
      <c r="O455" s="6">
        <v>0.75</v>
      </c>
      <c r="P455" s="85">
        <f t="shared" si="103"/>
        <v>2156.6025</v>
      </c>
      <c r="Q455" s="86">
        <f t="shared" si="104"/>
        <v>5032.0725000000002</v>
      </c>
      <c r="R455" s="6">
        <v>0.95</v>
      </c>
      <c r="S455" s="85">
        <f t="shared" si="99"/>
        <v>2731.6964999999996</v>
      </c>
      <c r="T455" s="86">
        <f t="shared" si="100"/>
        <v>5607.1664999999994</v>
      </c>
      <c r="U455" s="6">
        <v>0.6</v>
      </c>
      <c r="V455" s="85">
        <f t="shared" si="101"/>
        <v>1725.2819999999999</v>
      </c>
      <c r="W455" s="86">
        <f t="shared" si="102"/>
        <v>4600.7519999999995</v>
      </c>
    </row>
    <row r="456" spans="1:23" ht="16.5" x14ac:dyDescent="0.25">
      <c r="A456" s="64" t="s">
        <v>7131</v>
      </c>
      <c r="B456" s="65" t="s">
        <v>7182</v>
      </c>
      <c r="C456" s="2" t="s">
        <v>2093</v>
      </c>
      <c r="D456" s="10" t="s">
        <v>2092</v>
      </c>
      <c r="E456" s="3">
        <v>1</v>
      </c>
      <c r="F456" s="3">
        <v>1</v>
      </c>
      <c r="G456" s="4">
        <v>4989.92</v>
      </c>
      <c r="H456" s="4">
        <f>+G456*E456</f>
        <v>4989.92</v>
      </c>
      <c r="I456" s="5">
        <v>0</v>
      </c>
      <c r="J456" s="4">
        <f t="shared" si="105"/>
        <v>0</v>
      </c>
      <c r="K456" s="4">
        <f t="shared" si="106"/>
        <v>4989.92</v>
      </c>
      <c r="L456" s="6">
        <v>0.85</v>
      </c>
      <c r="M456" s="4">
        <f t="shared" si="97"/>
        <v>4241.4319999999998</v>
      </c>
      <c r="N456" s="4">
        <f t="shared" si="98"/>
        <v>9231.351999999999</v>
      </c>
      <c r="O456" s="6">
        <v>0.75</v>
      </c>
      <c r="P456" s="85">
        <f t="shared" si="103"/>
        <v>3742.44</v>
      </c>
      <c r="Q456" s="86">
        <f t="shared" si="104"/>
        <v>8732.36</v>
      </c>
      <c r="R456" s="6">
        <v>0.95</v>
      </c>
      <c r="S456" s="85">
        <f t="shared" si="99"/>
        <v>4740.424</v>
      </c>
      <c r="T456" s="86">
        <f t="shared" si="100"/>
        <v>9730.344000000001</v>
      </c>
      <c r="U456" s="6">
        <v>0.6</v>
      </c>
      <c r="V456" s="85">
        <f t="shared" si="101"/>
        <v>2993.9519999999998</v>
      </c>
      <c r="W456" s="86">
        <f t="shared" si="102"/>
        <v>7983.8719999999994</v>
      </c>
    </row>
    <row r="457" spans="1:23" ht="16.5" x14ac:dyDescent="0.25">
      <c r="A457" s="64" t="s">
        <v>7131</v>
      </c>
      <c r="B457" s="65" t="s">
        <v>7182</v>
      </c>
      <c r="C457" s="2" t="s">
        <v>7184</v>
      </c>
      <c r="D457" s="8" t="s">
        <v>5368</v>
      </c>
      <c r="E457" s="3">
        <v>3</v>
      </c>
      <c r="F457" s="3">
        <v>1</v>
      </c>
      <c r="G457" s="4">
        <v>7560</v>
      </c>
      <c r="H457" s="4">
        <f>+G457*E457</f>
        <v>22680</v>
      </c>
      <c r="I457" s="5">
        <v>0</v>
      </c>
      <c r="J457" s="4">
        <f t="shared" si="105"/>
        <v>0</v>
      </c>
      <c r="K457" s="4">
        <f t="shared" si="106"/>
        <v>7560</v>
      </c>
      <c r="L457" s="6">
        <v>1</v>
      </c>
      <c r="M457" s="4">
        <f t="shared" si="97"/>
        <v>7560</v>
      </c>
      <c r="N457" s="4">
        <f t="shared" si="98"/>
        <v>15120</v>
      </c>
      <c r="O457" s="6">
        <v>0.9</v>
      </c>
      <c r="P457" s="85">
        <f t="shared" si="103"/>
        <v>6804</v>
      </c>
      <c r="Q457" s="86">
        <f t="shared" si="104"/>
        <v>14364</v>
      </c>
      <c r="R457" s="6">
        <v>1.1000000000000001</v>
      </c>
      <c r="S457" s="85">
        <f t="shared" si="99"/>
        <v>8316</v>
      </c>
      <c r="T457" s="86">
        <f t="shared" si="100"/>
        <v>15876</v>
      </c>
      <c r="U457" s="6">
        <v>0.85</v>
      </c>
      <c r="V457" s="85">
        <f t="shared" si="101"/>
        <v>6426</v>
      </c>
      <c r="W457" s="86">
        <f t="shared" si="102"/>
        <v>13986</v>
      </c>
    </row>
    <row r="458" spans="1:23" ht="16.5" x14ac:dyDescent="0.25">
      <c r="A458" s="64" t="s">
        <v>7131</v>
      </c>
      <c r="B458" s="65" t="s">
        <v>7182</v>
      </c>
      <c r="C458" s="2" t="s">
        <v>7185</v>
      </c>
      <c r="D458" s="10" t="s">
        <v>7084</v>
      </c>
      <c r="E458" s="3">
        <v>3</v>
      </c>
      <c r="F458" s="3">
        <v>1</v>
      </c>
      <c r="G458" s="7">
        <v>1039.5</v>
      </c>
      <c r="H458" s="4">
        <f>+G458*E458</f>
        <v>3118.5</v>
      </c>
      <c r="I458" s="5">
        <v>0</v>
      </c>
      <c r="J458" s="4">
        <f t="shared" si="105"/>
        <v>0</v>
      </c>
      <c r="K458" s="4">
        <f t="shared" si="106"/>
        <v>1039.5</v>
      </c>
      <c r="L458" s="6">
        <v>0.85</v>
      </c>
      <c r="M458" s="4">
        <f t="shared" si="97"/>
        <v>883.57499999999993</v>
      </c>
      <c r="N458" s="4">
        <f t="shared" si="98"/>
        <v>1923.0749999999998</v>
      </c>
      <c r="O458" s="6">
        <v>0.75</v>
      </c>
      <c r="P458" s="85">
        <f t="shared" si="103"/>
        <v>779.625</v>
      </c>
      <c r="Q458" s="86">
        <f t="shared" si="104"/>
        <v>1819.125</v>
      </c>
      <c r="R458" s="6">
        <v>0.95</v>
      </c>
      <c r="S458" s="85">
        <f t="shared" si="99"/>
        <v>987.52499999999998</v>
      </c>
      <c r="T458" s="86">
        <f t="shared" si="100"/>
        <v>2027.0250000000001</v>
      </c>
      <c r="U458" s="6">
        <v>0.6</v>
      </c>
      <c r="V458" s="85">
        <f t="shared" si="101"/>
        <v>623.69999999999993</v>
      </c>
      <c r="W458" s="86">
        <f t="shared" si="102"/>
        <v>1663.1999999999998</v>
      </c>
    </row>
    <row r="459" spans="1:23" ht="16.5" x14ac:dyDescent="0.25">
      <c r="A459" s="64" t="s">
        <v>7131</v>
      </c>
      <c r="B459" s="65" t="s">
        <v>7182</v>
      </c>
      <c r="C459" s="2" t="s">
        <v>7186</v>
      </c>
      <c r="D459" s="10" t="s">
        <v>3933</v>
      </c>
      <c r="E459" s="3">
        <v>2</v>
      </c>
      <c r="F459" s="3">
        <v>1</v>
      </c>
      <c r="G459" s="4">
        <v>2309.08</v>
      </c>
      <c r="H459" s="4">
        <f>+G459*E459</f>
        <v>4618.16</v>
      </c>
      <c r="I459" s="5">
        <v>0.05</v>
      </c>
      <c r="J459" s="4">
        <f t="shared" si="105"/>
        <v>115.45400000000001</v>
      </c>
      <c r="K459" s="4">
        <f t="shared" si="106"/>
        <v>2193.6259999999997</v>
      </c>
      <c r="L459" s="6">
        <v>0.85</v>
      </c>
      <c r="M459" s="4">
        <f t="shared" si="97"/>
        <v>1864.5820999999996</v>
      </c>
      <c r="N459" s="4">
        <f t="shared" si="98"/>
        <v>4058.2080999999994</v>
      </c>
      <c r="O459" s="6">
        <v>0.75</v>
      </c>
      <c r="P459" s="85">
        <f t="shared" si="103"/>
        <v>1645.2194999999997</v>
      </c>
      <c r="Q459" s="86">
        <f t="shared" si="104"/>
        <v>3838.8454999999994</v>
      </c>
      <c r="R459" s="6">
        <v>0.95</v>
      </c>
      <c r="S459" s="85">
        <f t="shared" si="99"/>
        <v>2083.9446999999996</v>
      </c>
      <c r="T459" s="86">
        <f t="shared" si="100"/>
        <v>4277.5706999999993</v>
      </c>
      <c r="U459" s="6">
        <v>0.6</v>
      </c>
      <c r="V459" s="85">
        <f t="shared" si="101"/>
        <v>1316.1755999999998</v>
      </c>
      <c r="W459" s="86">
        <f t="shared" si="102"/>
        <v>3509.8015999999998</v>
      </c>
    </row>
    <row r="460" spans="1:23" ht="16.5" x14ac:dyDescent="0.25">
      <c r="A460" s="64" t="s">
        <v>7131</v>
      </c>
      <c r="B460" s="65" t="s">
        <v>7182</v>
      </c>
      <c r="C460" s="2" t="s">
        <v>7188</v>
      </c>
      <c r="D460" s="1" t="s">
        <v>4329</v>
      </c>
      <c r="E460" s="3">
        <v>1</v>
      </c>
      <c r="F460" s="3">
        <v>1</v>
      </c>
      <c r="G460" s="7">
        <v>4679</v>
      </c>
      <c r="H460" s="4">
        <f>+G460*E460</f>
        <v>4679</v>
      </c>
      <c r="I460" s="5">
        <v>0.05</v>
      </c>
      <c r="J460" s="4">
        <f t="shared" si="105"/>
        <v>233.95000000000002</v>
      </c>
      <c r="K460" s="4">
        <f t="shared" si="106"/>
        <v>4445.05</v>
      </c>
      <c r="L460" s="6">
        <v>0.85</v>
      </c>
      <c r="M460" s="4">
        <f t="shared" si="97"/>
        <v>3778.2925</v>
      </c>
      <c r="N460" s="4">
        <f t="shared" si="98"/>
        <v>8223.3425000000007</v>
      </c>
      <c r="O460" s="6">
        <v>0.75</v>
      </c>
      <c r="P460" s="85">
        <f t="shared" si="103"/>
        <v>3333.7875000000004</v>
      </c>
      <c r="Q460" s="86">
        <f t="shared" si="104"/>
        <v>7778.8375000000005</v>
      </c>
      <c r="R460" s="6">
        <v>0.95</v>
      </c>
      <c r="S460" s="85">
        <f t="shared" si="99"/>
        <v>4222.7974999999997</v>
      </c>
      <c r="T460" s="86">
        <f t="shared" si="100"/>
        <v>8667.8474999999999</v>
      </c>
      <c r="U460" s="6">
        <v>0.6</v>
      </c>
      <c r="V460" s="85">
        <f t="shared" si="101"/>
        <v>2667.03</v>
      </c>
      <c r="W460" s="86">
        <f t="shared" si="102"/>
        <v>7112.08</v>
      </c>
    </row>
    <row r="461" spans="1:23" ht="16.5" x14ac:dyDescent="0.25">
      <c r="A461" s="64" t="s">
        <v>7131</v>
      </c>
      <c r="B461" s="65" t="s">
        <v>7182</v>
      </c>
      <c r="C461" s="2" t="s">
        <v>7189</v>
      </c>
      <c r="D461" s="8" t="s">
        <v>4914</v>
      </c>
      <c r="E461" s="3">
        <v>1</v>
      </c>
      <c r="F461" s="3">
        <v>1</v>
      </c>
      <c r="G461" s="4">
        <v>1785</v>
      </c>
      <c r="H461" s="4">
        <f>+G461*E461</f>
        <v>1785</v>
      </c>
      <c r="I461" s="5">
        <v>0</v>
      </c>
      <c r="J461" s="4">
        <f t="shared" si="105"/>
        <v>0</v>
      </c>
      <c r="K461" s="4">
        <f t="shared" si="106"/>
        <v>1785</v>
      </c>
      <c r="L461" s="6">
        <v>0.85</v>
      </c>
      <c r="M461" s="4">
        <f t="shared" si="97"/>
        <v>1517.25</v>
      </c>
      <c r="N461" s="4">
        <f t="shared" si="98"/>
        <v>3302.25</v>
      </c>
      <c r="O461" s="6">
        <v>0.75</v>
      </c>
      <c r="P461" s="85">
        <f t="shared" si="103"/>
        <v>1338.75</v>
      </c>
      <c r="Q461" s="86">
        <f t="shared" si="104"/>
        <v>3123.75</v>
      </c>
      <c r="R461" s="6">
        <v>0.95</v>
      </c>
      <c r="S461" s="85">
        <f t="shared" si="99"/>
        <v>1695.75</v>
      </c>
      <c r="T461" s="86">
        <f t="shared" si="100"/>
        <v>3480.75</v>
      </c>
      <c r="U461" s="6">
        <v>0.6</v>
      </c>
      <c r="V461" s="85">
        <f t="shared" si="101"/>
        <v>1071</v>
      </c>
      <c r="W461" s="86">
        <f t="shared" si="102"/>
        <v>2856</v>
      </c>
    </row>
    <row r="462" spans="1:23" ht="16.5" x14ac:dyDescent="0.25">
      <c r="A462" s="64" t="s">
        <v>7131</v>
      </c>
      <c r="B462" s="65" t="s">
        <v>7182</v>
      </c>
      <c r="C462" s="40" t="s">
        <v>6903</v>
      </c>
      <c r="D462" s="57" t="s">
        <v>6902</v>
      </c>
      <c r="E462" s="41">
        <v>5</v>
      </c>
      <c r="F462" s="3">
        <v>1</v>
      </c>
      <c r="G462" s="12">
        <v>447.72</v>
      </c>
      <c r="H462" s="4">
        <f>+G462*E462</f>
        <v>2238.6000000000004</v>
      </c>
      <c r="I462" s="42">
        <v>0.05</v>
      </c>
      <c r="J462" s="4">
        <f t="shared" si="105"/>
        <v>22.386000000000003</v>
      </c>
      <c r="K462" s="4">
        <f t="shared" si="106"/>
        <v>425.334</v>
      </c>
      <c r="L462" s="13">
        <v>0.85</v>
      </c>
      <c r="M462" s="4">
        <f t="shared" si="97"/>
        <v>361.53390000000002</v>
      </c>
      <c r="N462" s="4">
        <f t="shared" si="98"/>
        <v>786.86789999999996</v>
      </c>
      <c r="O462" s="6">
        <v>0.75</v>
      </c>
      <c r="P462" s="85">
        <f t="shared" si="103"/>
        <v>319.00049999999999</v>
      </c>
      <c r="Q462" s="86">
        <f t="shared" si="104"/>
        <v>744.33449999999993</v>
      </c>
      <c r="R462" s="6">
        <v>0.95</v>
      </c>
      <c r="S462" s="85">
        <f t="shared" si="99"/>
        <v>404.06729999999999</v>
      </c>
      <c r="T462" s="86">
        <f t="shared" si="100"/>
        <v>829.40129999999999</v>
      </c>
      <c r="U462" s="6">
        <v>0.6</v>
      </c>
      <c r="V462" s="85">
        <f t="shared" si="101"/>
        <v>255.2004</v>
      </c>
      <c r="W462" s="86">
        <f t="shared" si="102"/>
        <v>680.53440000000001</v>
      </c>
    </row>
    <row r="463" spans="1:23" s="27" customFormat="1" ht="16.5" x14ac:dyDescent="0.25">
      <c r="A463" s="64" t="s">
        <v>7131</v>
      </c>
      <c r="B463" s="65" t="s">
        <v>7182</v>
      </c>
      <c r="C463" s="40" t="s">
        <v>8256</v>
      </c>
      <c r="D463" s="10" t="s">
        <v>4321</v>
      </c>
      <c r="E463" s="3">
        <f>11-7.24</f>
        <v>3.76</v>
      </c>
      <c r="F463" s="3">
        <v>1</v>
      </c>
      <c r="G463" s="4">
        <v>85</v>
      </c>
      <c r="H463" s="4">
        <f>+G463*E463</f>
        <v>319.59999999999997</v>
      </c>
      <c r="I463" s="5">
        <v>0</v>
      </c>
      <c r="J463" s="4">
        <f t="shared" si="105"/>
        <v>0</v>
      </c>
      <c r="K463" s="4">
        <f t="shared" si="106"/>
        <v>85</v>
      </c>
      <c r="L463" s="6">
        <v>1.4</v>
      </c>
      <c r="M463" s="4">
        <f t="shared" si="97"/>
        <v>118.99999999999999</v>
      </c>
      <c r="N463" s="4">
        <f t="shared" si="98"/>
        <v>204</v>
      </c>
      <c r="O463" s="6">
        <v>1.3</v>
      </c>
      <c r="P463" s="85">
        <f t="shared" si="103"/>
        <v>110.5</v>
      </c>
      <c r="Q463" s="86">
        <f t="shared" si="104"/>
        <v>195.5</v>
      </c>
      <c r="R463" s="6">
        <v>1.5</v>
      </c>
      <c r="S463" s="85">
        <f t="shared" si="99"/>
        <v>127.5</v>
      </c>
      <c r="T463" s="86">
        <f t="shared" si="100"/>
        <v>212.5</v>
      </c>
      <c r="U463" s="6">
        <v>1.2</v>
      </c>
      <c r="V463" s="85">
        <f t="shared" si="101"/>
        <v>102</v>
      </c>
      <c r="W463" s="86">
        <f t="shared" si="102"/>
        <v>187</v>
      </c>
    </row>
    <row r="464" spans="1:23" ht="16.5" x14ac:dyDescent="0.25">
      <c r="A464" s="64" t="s">
        <v>7131</v>
      </c>
      <c r="B464" s="65" t="s">
        <v>7187</v>
      </c>
      <c r="C464" s="2" t="s">
        <v>237</v>
      </c>
      <c r="D464" s="8" t="s">
        <v>236</v>
      </c>
      <c r="E464" s="3">
        <v>9</v>
      </c>
      <c r="F464" s="3">
        <v>1</v>
      </c>
      <c r="G464" s="7">
        <v>194</v>
      </c>
      <c r="H464" s="4">
        <f>+G464*E464</f>
        <v>1746</v>
      </c>
      <c r="I464" s="5">
        <v>0.05</v>
      </c>
      <c r="J464" s="4">
        <f t="shared" si="105"/>
        <v>9.7000000000000011</v>
      </c>
      <c r="K464" s="4">
        <f t="shared" si="106"/>
        <v>184.3</v>
      </c>
      <c r="L464" s="6">
        <v>0.85</v>
      </c>
      <c r="M464" s="4">
        <f t="shared" ref="M464:M526" si="107">+K464*L464</f>
        <v>156.655</v>
      </c>
      <c r="N464" s="4">
        <f t="shared" ref="N464:N526" si="108">+K464+M464</f>
        <v>340.95500000000004</v>
      </c>
      <c r="O464" s="6">
        <v>0.75</v>
      </c>
      <c r="P464" s="85">
        <f t="shared" si="103"/>
        <v>138.22500000000002</v>
      </c>
      <c r="Q464" s="86">
        <f t="shared" si="104"/>
        <v>322.52500000000003</v>
      </c>
      <c r="R464" s="6">
        <v>0.95</v>
      </c>
      <c r="S464" s="85">
        <f t="shared" ref="S464:S527" si="109">+K464*R464</f>
        <v>175.08500000000001</v>
      </c>
      <c r="T464" s="86">
        <f t="shared" ref="T464:T527" si="110">+S464+K464</f>
        <v>359.38499999999999</v>
      </c>
      <c r="U464" s="6">
        <v>0.6</v>
      </c>
      <c r="V464" s="85">
        <f t="shared" ref="V464:V527" si="111">+K464*U464</f>
        <v>110.58</v>
      </c>
      <c r="W464" s="86">
        <f t="shared" ref="W464:W527" si="112">+V464+K464</f>
        <v>294.88</v>
      </c>
    </row>
    <row r="465" spans="1:23" ht="16.5" x14ac:dyDescent="0.25">
      <c r="A465" s="64" t="s">
        <v>7131</v>
      </c>
      <c r="B465" s="65" t="s">
        <v>7187</v>
      </c>
      <c r="C465" s="2" t="s">
        <v>239</v>
      </c>
      <c r="D465" s="8" t="s">
        <v>238</v>
      </c>
      <c r="E465" s="3">
        <v>18</v>
      </c>
      <c r="F465" s="3">
        <v>1</v>
      </c>
      <c r="G465" s="7">
        <v>173</v>
      </c>
      <c r="H465" s="4">
        <f>+G465*E465</f>
        <v>3114</v>
      </c>
      <c r="I465" s="5">
        <v>0.05</v>
      </c>
      <c r="J465" s="4">
        <f t="shared" si="105"/>
        <v>8.65</v>
      </c>
      <c r="K465" s="4">
        <f t="shared" si="106"/>
        <v>164.35</v>
      </c>
      <c r="L465" s="6">
        <v>0.85</v>
      </c>
      <c r="M465" s="4">
        <f t="shared" si="107"/>
        <v>139.69749999999999</v>
      </c>
      <c r="N465" s="4">
        <f t="shared" si="108"/>
        <v>304.04750000000001</v>
      </c>
      <c r="O465" s="6">
        <v>0.75</v>
      </c>
      <c r="P465" s="85">
        <f t="shared" ref="P465:P528" si="113">+K465*O465</f>
        <v>123.26249999999999</v>
      </c>
      <c r="Q465" s="86">
        <f t="shared" ref="Q465:Q528" si="114">+K465+P465</f>
        <v>287.61249999999995</v>
      </c>
      <c r="R465" s="6">
        <v>0.95</v>
      </c>
      <c r="S465" s="85">
        <f t="shared" si="109"/>
        <v>156.13249999999999</v>
      </c>
      <c r="T465" s="86">
        <f t="shared" si="110"/>
        <v>320.48249999999996</v>
      </c>
      <c r="U465" s="6">
        <v>0.6</v>
      </c>
      <c r="V465" s="85">
        <f t="shared" si="111"/>
        <v>98.61</v>
      </c>
      <c r="W465" s="86">
        <f t="shared" si="112"/>
        <v>262.95999999999998</v>
      </c>
    </row>
    <row r="466" spans="1:23" ht="16.5" x14ac:dyDescent="0.25">
      <c r="A466" s="64" t="s">
        <v>7131</v>
      </c>
      <c r="B466" s="65" t="s">
        <v>7187</v>
      </c>
      <c r="C466" s="2" t="s">
        <v>241</v>
      </c>
      <c r="D466" s="8" t="s">
        <v>240</v>
      </c>
      <c r="E466" s="3">
        <v>3</v>
      </c>
      <c r="F466" s="3">
        <v>1</v>
      </c>
      <c r="G466" s="7">
        <v>184</v>
      </c>
      <c r="H466" s="4">
        <f>+G466*E466</f>
        <v>552</v>
      </c>
      <c r="I466" s="5">
        <v>0.05</v>
      </c>
      <c r="J466" s="4">
        <f t="shared" si="105"/>
        <v>9.2000000000000011</v>
      </c>
      <c r="K466" s="4">
        <f t="shared" si="106"/>
        <v>174.8</v>
      </c>
      <c r="L466" s="6">
        <v>0.85</v>
      </c>
      <c r="M466" s="4">
        <f t="shared" si="107"/>
        <v>148.58000000000001</v>
      </c>
      <c r="N466" s="4">
        <f t="shared" si="108"/>
        <v>323.38</v>
      </c>
      <c r="O466" s="6">
        <v>0.75</v>
      </c>
      <c r="P466" s="85">
        <f t="shared" si="113"/>
        <v>131.10000000000002</v>
      </c>
      <c r="Q466" s="86">
        <f t="shared" si="114"/>
        <v>305.90000000000003</v>
      </c>
      <c r="R466" s="6">
        <v>0.95</v>
      </c>
      <c r="S466" s="85">
        <f t="shared" si="109"/>
        <v>166.06</v>
      </c>
      <c r="T466" s="86">
        <f t="shared" si="110"/>
        <v>340.86</v>
      </c>
      <c r="U466" s="6">
        <v>0.6</v>
      </c>
      <c r="V466" s="85">
        <f t="shared" si="111"/>
        <v>104.88000000000001</v>
      </c>
      <c r="W466" s="86">
        <f t="shared" si="112"/>
        <v>279.68</v>
      </c>
    </row>
    <row r="467" spans="1:23" ht="16.5" x14ac:dyDescent="0.25">
      <c r="A467" s="64" t="s">
        <v>7131</v>
      </c>
      <c r="B467" s="65" t="s">
        <v>7187</v>
      </c>
      <c r="C467" s="2" t="s">
        <v>666</v>
      </c>
      <c r="D467" s="1" t="s">
        <v>665</v>
      </c>
      <c r="E467" s="3">
        <v>1</v>
      </c>
      <c r="F467" s="3">
        <v>1</v>
      </c>
      <c r="G467" s="7">
        <v>9020</v>
      </c>
      <c r="H467" s="4">
        <f>+G467*E467</f>
        <v>9020</v>
      </c>
      <c r="I467" s="5">
        <v>0</v>
      </c>
      <c r="J467" s="4">
        <f t="shared" si="105"/>
        <v>0</v>
      </c>
      <c r="K467" s="4">
        <f t="shared" si="106"/>
        <v>9020</v>
      </c>
      <c r="L467" s="6">
        <v>0.85</v>
      </c>
      <c r="M467" s="4">
        <f t="shared" si="107"/>
        <v>7667</v>
      </c>
      <c r="N467" s="4">
        <f t="shared" si="108"/>
        <v>16687</v>
      </c>
      <c r="O467" s="6">
        <v>0.75</v>
      </c>
      <c r="P467" s="85">
        <f t="shared" si="113"/>
        <v>6765</v>
      </c>
      <c r="Q467" s="86">
        <f t="shared" si="114"/>
        <v>15785</v>
      </c>
      <c r="R467" s="6">
        <v>0.95</v>
      </c>
      <c r="S467" s="85">
        <f t="shared" si="109"/>
        <v>8569</v>
      </c>
      <c r="T467" s="86">
        <f t="shared" si="110"/>
        <v>17589</v>
      </c>
      <c r="U467" s="6">
        <v>0.6</v>
      </c>
      <c r="V467" s="85">
        <f t="shared" si="111"/>
        <v>5412</v>
      </c>
      <c r="W467" s="86">
        <f t="shared" si="112"/>
        <v>14432</v>
      </c>
    </row>
    <row r="468" spans="1:23" ht="16.5" x14ac:dyDescent="0.25">
      <c r="A468" s="64" t="s">
        <v>7131</v>
      </c>
      <c r="B468" s="65" t="s">
        <v>7187</v>
      </c>
      <c r="C468" s="2" t="s">
        <v>664</v>
      </c>
      <c r="D468" s="1" t="s">
        <v>663</v>
      </c>
      <c r="E468" s="3">
        <v>6</v>
      </c>
      <c r="F468" s="3">
        <v>1</v>
      </c>
      <c r="G468" s="7">
        <v>4525</v>
      </c>
      <c r="H468" s="4">
        <f>+G468*E468</f>
        <v>27150</v>
      </c>
      <c r="I468" s="5">
        <v>0</v>
      </c>
      <c r="J468" s="4">
        <f t="shared" si="105"/>
        <v>0</v>
      </c>
      <c r="K468" s="4">
        <f t="shared" si="106"/>
        <v>4525</v>
      </c>
      <c r="L468" s="6">
        <v>0.85</v>
      </c>
      <c r="M468" s="4">
        <f t="shared" si="107"/>
        <v>3846.25</v>
      </c>
      <c r="N468" s="4">
        <f t="shared" si="108"/>
        <v>8371.25</v>
      </c>
      <c r="O468" s="6">
        <v>0.75</v>
      </c>
      <c r="P468" s="85">
        <f t="shared" si="113"/>
        <v>3393.75</v>
      </c>
      <c r="Q468" s="86">
        <f t="shared" si="114"/>
        <v>7918.75</v>
      </c>
      <c r="R468" s="6">
        <v>0.95</v>
      </c>
      <c r="S468" s="85">
        <f t="shared" si="109"/>
        <v>4298.75</v>
      </c>
      <c r="T468" s="86">
        <f t="shared" si="110"/>
        <v>8823.75</v>
      </c>
      <c r="U468" s="6">
        <v>0.6</v>
      </c>
      <c r="V468" s="85">
        <f t="shared" si="111"/>
        <v>2715</v>
      </c>
      <c r="W468" s="86">
        <f t="shared" si="112"/>
        <v>7240</v>
      </c>
    </row>
    <row r="469" spans="1:23" ht="16.5" x14ac:dyDescent="0.25">
      <c r="A469" s="64" t="s">
        <v>7131</v>
      </c>
      <c r="B469" s="65" t="s">
        <v>7187</v>
      </c>
      <c r="C469" s="2" t="s">
        <v>966</v>
      </c>
      <c r="D469" s="1" t="s">
        <v>965</v>
      </c>
      <c r="E469" s="3">
        <v>2</v>
      </c>
      <c r="F469" s="3">
        <v>1</v>
      </c>
      <c r="G469" s="7">
        <v>872</v>
      </c>
      <c r="H469" s="4">
        <f>+G469*E469</f>
        <v>1744</v>
      </c>
      <c r="I469" s="5">
        <v>0.05</v>
      </c>
      <c r="J469" s="4">
        <f t="shared" si="105"/>
        <v>43.6</v>
      </c>
      <c r="K469" s="4">
        <f t="shared" si="106"/>
        <v>828.4</v>
      </c>
      <c r="L469" s="6">
        <v>0.85</v>
      </c>
      <c r="M469" s="4">
        <f t="shared" si="107"/>
        <v>704.14</v>
      </c>
      <c r="N469" s="4">
        <f t="shared" si="108"/>
        <v>1532.54</v>
      </c>
      <c r="O469" s="6">
        <v>0.75</v>
      </c>
      <c r="P469" s="85">
        <f t="shared" si="113"/>
        <v>621.29999999999995</v>
      </c>
      <c r="Q469" s="86">
        <f t="shared" si="114"/>
        <v>1449.6999999999998</v>
      </c>
      <c r="R469" s="6">
        <v>0.95</v>
      </c>
      <c r="S469" s="85">
        <f t="shared" si="109"/>
        <v>786.9799999999999</v>
      </c>
      <c r="T469" s="86">
        <f t="shared" si="110"/>
        <v>1615.3799999999999</v>
      </c>
      <c r="U469" s="6">
        <v>0.6</v>
      </c>
      <c r="V469" s="85">
        <f t="shared" si="111"/>
        <v>497.03999999999996</v>
      </c>
      <c r="W469" s="86">
        <f t="shared" si="112"/>
        <v>1325.44</v>
      </c>
    </row>
    <row r="470" spans="1:23" ht="16.5" x14ac:dyDescent="0.25">
      <c r="A470" s="64" t="s">
        <v>7131</v>
      </c>
      <c r="B470" s="65" t="s">
        <v>7187</v>
      </c>
      <c r="C470" s="2" t="s">
        <v>968</v>
      </c>
      <c r="D470" s="1" t="s">
        <v>967</v>
      </c>
      <c r="E470" s="3">
        <v>3</v>
      </c>
      <c r="F470" s="3">
        <v>1</v>
      </c>
      <c r="G470" s="7">
        <v>274</v>
      </c>
      <c r="H470" s="4">
        <f>+G470*E470</f>
        <v>822</v>
      </c>
      <c r="I470" s="5">
        <v>0.05</v>
      </c>
      <c r="J470" s="4">
        <f t="shared" si="105"/>
        <v>13.700000000000001</v>
      </c>
      <c r="K470" s="4">
        <f t="shared" si="106"/>
        <v>260.3</v>
      </c>
      <c r="L470" s="6">
        <v>0.85</v>
      </c>
      <c r="M470" s="4">
        <f t="shared" si="107"/>
        <v>221.255</v>
      </c>
      <c r="N470" s="4">
        <f t="shared" si="108"/>
        <v>481.55500000000001</v>
      </c>
      <c r="O470" s="6">
        <v>0.75</v>
      </c>
      <c r="P470" s="85">
        <f t="shared" si="113"/>
        <v>195.22500000000002</v>
      </c>
      <c r="Q470" s="86">
        <f t="shared" si="114"/>
        <v>455.52500000000003</v>
      </c>
      <c r="R470" s="6">
        <v>0.95</v>
      </c>
      <c r="S470" s="85">
        <f t="shared" si="109"/>
        <v>247.285</v>
      </c>
      <c r="T470" s="86">
        <f t="shared" si="110"/>
        <v>507.58500000000004</v>
      </c>
      <c r="U470" s="6">
        <v>0.6</v>
      </c>
      <c r="V470" s="85">
        <f t="shared" si="111"/>
        <v>156.18</v>
      </c>
      <c r="W470" s="86">
        <f t="shared" si="112"/>
        <v>416.48</v>
      </c>
    </row>
    <row r="471" spans="1:23" ht="16.5" x14ac:dyDescent="0.25">
      <c r="A471" s="64" t="s">
        <v>7131</v>
      </c>
      <c r="B471" s="65" t="s">
        <v>7187</v>
      </c>
      <c r="C471" s="2" t="s">
        <v>1004</v>
      </c>
      <c r="D471" s="10" t="s">
        <v>1003</v>
      </c>
      <c r="E471" s="3">
        <v>2</v>
      </c>
      <c r="F471" s="3">
        <v>1</v>
      </c>
      <c r="G471" s="4">
        <v>3503.68</v>
      </c>
      <c r="H471" s="4">
        <f>+G471*E471</f>
        <v>7007.36</v>
      </c>
      <c r="I471" s="5">
        <v>0</v>
      </c>
      <c r="J471" s="4">
        <f t="shared" si="105"/>
        <v>0</v>
      </c>
      <c r="K471" s="4">
        <f t="shared" si="106"/>
        <v>3503.68</v>
      </c>
      <c r="L471" s="6">
        <v>1</v>
      </c>
      <c r="M471" s="4">
        <f t="shared" si="107"/>
        <v>3503.68</v>
      </c>
      <c r="N471" s="4">
        <f t="shared" si="108"/>
        <v>7007.36</v>
      </c>
      <c r="O471" s="6">
        <v>0.9</v>
      </c>
      <c r="P471" s="85">
        <f t="shared" si="113"/>
        <v>3153.3119999999999</v>
      </c>
      <c r="Q471" s="86">
        <f t="shared" si="114"/>
        <v>6656.9920000000002</v>
      </c>
      <c r="R471" s="6">
        <v>1.1000000000000001</v>
      </c>
      <c r="S471" s="85">
        <f t="shared" si="109"/>
        <v>3854.0480000000002</v>
      </c>
      <c r="T471" s="86">
        <f t="shared" si="110"/>
        <v>7357.7280000000001</v>
      </c>
      <c r="U471" s="6">
        <v>0.85</v>
      </c>
      <c r="V471" s="85">
        <f t="shared" si="111"/>
        <v>2978.1279999999997</v>
      </c>
      <c r="W471" s="86">
        <f t="shared" si="112"/>
        <v>6481.8079999999991</v>
      </c>
    </row>
    <row r="472" spans="1:23" ht="16.5" x14ac:dyDescent="0.25">
      <c r="A472" s="64" t="s">
        <v>7131</v>
      </c>
      <c r="B472" s="65" t="s">
        <v>7187</v>
      </c>
      <c r="C472" s="2" t="s">
        <v>1437</v>
      </c>
      <c r="D472" s="1" t="s">
        <v>1436</v>
      </c>
      <c r="E472" s="3">
        <v>9</v>
      </c>
      <c r="F472" s="3">
        <v>1</v>
      </c>
      <c r="G472" s="7">
        <v>641</v>
      </c>
      <c r="H472" s="4">
        <f>+G472*E472</f>
        <v>5769</v>
      </c>
      <c r="I472" s="5">
        <v>0.05</v>
      </c>
      <c r="J472" s="4">
        <f t="shared" si="105"/>
        <v>32.050000000000004</v>
      </c>
      <c r="K472" s="4">
        <f t="shared" si="106"/>
        <v>608.95000000000005</v>
      </c>
      <c r="L472" s="6">
        <v>0.85</v>
      </c>
      <c r="M472" s="4">
        <f t="shared" si="107"/>
        <v>517.60750000000007</v>
      </c>
      <c r="N472" s="4">
        <f t="shared" si="108"/>
        <v>1126.5575000000001</v>
      </c>
      <c r="O472" s="6">
        <v>0.75</v>
      </c>
      <c r="P472" s="85">
        <f t="shared" si="113"/>
        <v>456.71250000000003</v>
      </c>
      <c r="Q472" s="86">
        <f t="shared" si="114"/>
        <v>1065.6625000000001</v>
      </c>
      <c r="R472" s="6">
        <v>0.95</v>
      </c>
      <c r="S472" s="85">
        <f t="shared" si="109"/>
        <v>578.50250000000005</v>
      </c>
      <c r="T472" s="86">
        <f t="shared" si="110"/>
        <v>1187.4525000000001</v>
      </c>
      <c r="U472" s="6">
        <v>0.6</v>
      </c>
      <c r="V472" s="85">
        <f t="shared" si="111"/>
        <v>365.37</v>
      </c>
      <c r="W472" s="86">
        <f t="shared" si="112"/>
        <v>974.32</v>
      </c>
    </row>
    <row r="473" spans="1:23" ht="16.5" x14ac:dyDescent="0.25">
      <c r="A473" s="64" t="s">
        <v>7131</v>
      </c>
      <c r="B473" s="65" t="s">
        <v>7187</v>
      </c>
      <c r="C473" s="2" t="s">
        <v>1439</v>
      </c>
      <c r="D473" s="1" t="s">
        <v>1438</v>
      </c>
      <c r="E473" s="3">
        <v>10</v>
      </c>
      <c r="F473" s="3">
        <v>1</v>
      </c>
      <c r="G473" s="7">
        <v>392</v>
      </c>
      <c r="H473" s="4">
        <f>+G473*E473</f>
        <v>3920</v>
      </c>
      <c r="I473" s="5">
        <v>0.05</v>
      </c>
      <c r="J473" s="4">
        <f t="shared" si="105"/>
        <v>19.600000000000001</v>
      </c>
      <c r="K473" s="4">
        <f t="shared" si="106"/>
        <v>372.4</v>
      </c>
      <c r="L473" s="6">
        <v>0.85</v>
      </c>
      <c r="M473" s="4">
        <f t="shared" si="107"/>
        <v>316.53999999999996</v>
      </c>
      <c r="N473" s="4">
        <f t="shared" si="108"/>
        <v>688.93999999999994</v>
      </c>
      <c r="O473" s="6">
        <v>0.75</v>
      </c>
      <c r="P473" s="85">
        <f t="shared" si="113"/>
        <v>279.29999999999995</v>
      </c>
      <c r="Q473" s="86">
        <f t="shared" si="114"/>
        <v>651.69999999999993</v>
      </c>
      <c r="R473" s="6">
        <v>0.95</v>
      </c>
      <c r="S473" s="85">
        <f t="shared" si="109"/>
        <v>353.78</v>
      </c>
      <c r="T473" s="86">
        <f t="shared" si="110"/>
        <v>726.18</v>
      </c>
      <c r="U473" s="6">
        <v>0.6</v>
      </c>
      <c r="V473" s="85">
        <f t="shared" si="111"/>
        <v>223.43999999999997</v>
      </c>
      <c r="W473" s="86">
        <f t="shared" si="112"/>
        <v>595.83999999999992</v>
      </c>
    </row>
    <row r="474" spans="1:23" ht="16.5" x14ac:dyDescent="0.25">
      <c r="A474" s="64" t="s">
        <v>7131</v>
      </c>
      <c r="B474" s="65" t="s">
        <v>7187</v>
      </c>
      <c r="C474" s="2" t="s">
        <v>1916</v>
      </c>
      <c r="D474" s="1" t="s">
        <v>1915</v>
      </c>
      <c r="E474" s="3">
        <v>1</v>
      </c>
      <c r="F474" s="3">
        <v>1</v>
      </c>
      <c r="G474" s="7">
        <v>134</v>
      </c>
      <c r="H474" s="4">
        <f>+G474*E474</f>
        <v>134</v>
      </c>
      <c r="I474" s="5">
        <v>0.05</v>
      </c>
      <c r="J474" s="4">
        <f t="shared" si="105"/>
        <v>6.7</v>
      </c>
      <c r="K474" s="4">
        <f t="shared" si="106"/>
        <v>127.3</v>
      </c>
      <c r="L474" s="6">
        <v>0.85</v>
      </c>
      <c r="M474" s="4">
        <f t="shared" si="107"/>
        <v>108.205</v>
      </c>
      <c r="N474" s="4">
        <f t="shared" si="108"/>
        <v>235.505</v>
      </c>
      <c r="O474" s="6">
        <v>0.75</v>
      </c>
      <c r="P474" s="85">
        <f t="shared" si="113"/>
        <v>95.474999999999994</v>
      </c>
      <c r="Q474" s="86">
        <f t="shared" si="114"/>
        <v>222.77499999999998</v>
      </c>
      <c r="R474" s="6">
        <v>0.95</v>
      </c>
      <c r="S474" s="85">
        <f t="shared" si="109"/>
        <v>120.93499999999999</v>
      </c>
      <c r="T474" s="86">
        <f t="shared" si="110"/>
        <v>248.23499999999999</v>
      </c>
      <c r="U474" s="6">
        <v>0.6</v>
      </c>
      <c r="V474" s="85">
        <f t="shared" si="111"/>
        <v>76.38</v>
      </c>
      <c r="W474" s="86">
        <f t="shared" si="112"/>
        <v>203.68</v>
      </c>
    </row>
    <row r="475" spans="1:23" ht="16.5" x14ac:dyDescent="0.25">
      <c r="A475" s="64" t="s">
        <v>7131</v>
      </c>
      <c r="B475" s="65" t="s">
        <v>7187</v>
      </c>
      <c r="C475" s="2" t="s">
        <v>2414</v>
      </c>
      <c r="D475" s="10" t="s">
        <v>2413</v>
      </c>
      <c r="E475" s="3">
        <v>2</v>
      </c>
      <c r="F475" s="3">
        <v>1</v>
      </c>
      <c r="G475" s="7">
        <v>4882</v>
      </c>
      <c r="H475" s="4">
        <f>+G475*E475</f>
        <v>9764</v>
      </c>
      <c r="I475" s="5">
        <v>0.05</v>
      </c>
      <c r="J475" s="4">
        <f t="shared" si="105"/>
        <v>244.10000000000002</v>
      </c>
      <c r="K475" s="4">
        <f t="shared" si="106"/>
        <v>4637.8999999999996</v>
      </c>
      <c r="L475" s="6">
        <v>0.85</v>
      </c>
      <c r="M475" s="4">
        <f t="shared" si="107"/>
        <v>3942.2149999999997</v>
      </c>
      <c r="N475" s="4">
        <f t="shared" si="108"/>
        <v>8580.1149999999998</v>
      </c>
      <c r="O475" s="6">
        <v>0.75</v>
      </c>
      <c r="P475" s="85">
        <f t="shared" si="113"/>
        <v>3478.4249999999997</v>
      </c>
      <c r="Q475" s="86">
        <f t="shared" si="114"/>
        <v>8116.3249999999989</v>
      </c>
      <c r="R475" s="6">
        <v>0.95</v>
      </c>
      <c r="S475" s="85">
        <f t="shared" si="109"/>
        <v>4406.0049999999992</v>
      </c>
      <c r="T475" s="86">
        <f t="shared" si="110"/>
        <v>9043.9049999999988</v>
      </c>
      <c r="U475" s="6">
        <v>0.6</v>
      </c>
      <c r="V475" s="85">
        <f t="shared" si="111"/>
        <v>2782.74</v>
      </c>
      <c r="W475" s="86">
        <f t="shared" si="112"/>
        <v>7420.6399999999994</v>
      </c>
    </row>
    <row r="476" spans="1:23" ht="16.5" x14ac:dyDescent="0.25">
      <c r="A476" s="64" t="s">
        <v>7131</v>
      </c>
      <c r="B476" s="65" t="s">
        <v>7187</v>
      </c>
      <c r="C476" s="2" t="s">
        <v>2434</v>
      </c>
      <c r="D476" s="10" t="s">
        <v>2433</v>
      </c>
      <c r="E476" s="3">
        <v>2</v>
      </c>
      <c r="F476" s="3">
        <v>1</v>
      </c>
      <c r="G476" s="4">
        <v>1736</v>
      </c>
      <c r="H476" s="4">
        <f>+G476*E476</f>
        <v>3472</v>
      </c>
      <c r="I476" s="5">
        <v>0</v>
      </c>
      <c r="J476" s="4">
        <f t="shared" si="105"/>
        <v>0</v>
      </c>
      <c r="K476" s="4">
        <f t="shared" si="106"/>
        <v>1736</v>
      </c>
      <c r="L476" s="6">
        <v>0.85</v>
      </c>
      <c r="M476" s="4">
        <f t="shared" si="107"/>
        <v>1475.6</v>
      </c>
      <c r="N476" s="4">
        <f t="shared" si="108"/>
        <v>3211.6</v>
      </c>
      <c r="O476" s="6">
        <v>0.75</v>
      </c>
      <c r="P476" s="85">
        <f t="shared" si="113"/>
        <v>1302</v>
      </c>
      <c r="Q476" s="86">
        <f t="shared" si="114"/>
        <v>3038</v>
      </c>
      <c r="R476" s="6">
        <v>0.95</v>
      </c>
      <c r="S476" s="85">
        <f t="shared" si="109"/>
        <v>1649.1999999999998</v>
      </c>
      <c r="T476" s="86">
        <f t="shared" si="110"/>
        <v>3385.2</v>
      </c>
      <c r="U476" s="6">
        <v>0.6</v>
      </c>
      <c r="V476" s="85">
        <f t="shared" si="111"/>
        <v>1041.5999999999999</v>
      </c>
      <c r="W476" s="86">
        <f t="shared" si="112"/>
        <v>2777.6</v>
      </c>
    </row>
    <row r="477" spans="1:23" ht="16.5" x14ac:dyDescent="0.25">
      <c r="A477" s="64" t="s">
        <v>7131</v>
      </c>
      <c r="B477" s="65" t="s">
        <v>7187</v>
      </c>
      <c r="C477" s="2" t="s">
        <v>2420</v>
      </c>
      <c r="D477" s="1" t="s">
        <v>2419</v>
      </c>
      <c r="E477" s="3">
        <v>1</v>
      </c>
      <c r="F477" s="3">
        <v>1</v>
      </c>
      <c r="G477" s="7">
        <v>922</v>
      </c>
      <c r="H477" s="4">
        <f>+G477*E477</f>
        <v>922</v>
      </c>
      <c r="I477" s="5">
        <v>0.05</v>
      </c>
      <c r="J477" s="4">
        <f t="shared" si="105"/>
        <v>46.1</v>
      </c>
      <c r="K477" s="4">
        <f t="shared" si="106"/>
        <v>875.9</v>
      </c>
      <c r="L477" s="6">
        <v>0.85</v>
      </c>
      <c r="M477" s="4">
        <f t="shared" si="107"/>
        <v>744.51499999999999</v>
      </c>
      <c r="N477" s="4">
        <f t="shared" si="108"/>
        <v>1620.415</v>
      </c>
      <c r="O477" s="6">
        <v>0.75</v>
      </c>
      <c r="P477" s="85">
        <f t="shared" si="113"/>
        <v>656.92499999999995</v>
      </c>
      <c r="Q477" s="86">
        <f t="shared" si="114"/>
        <v>1532.8249999999998</v>
      </c>
      <c r="R477" s="6">
        <v>0.95</v>
      </c>
      <c r="S477" s="85">
        <f t="shared" si="109"/>
        <v>832.1049999999999</v>
      </c>
      <c r="T477" s="86">
        <f t="shared" si="110"/>
        <v>1708.0049999999999</v>
      </c>
      <c r="U477" s="6">
        <v>0.6</v>
      </c>
      <c r="V477" s="85">
        <f t="shared" si="111"/>
        <v>525.54</v>
      </c>
      <c r="W477" s="86">
        <f t="shared" si="112"/>
        <v>1401.44</v>
      </c>
    </row>
    <row r="478" spans="1:23" ht="16.5" x14ac:dyDescent="0.25">
      <c r="A478" s="64" t="s">
        <v>7131</v>
      </c>
      <c r="B478" s="65" t="s">
        <v>7187</v>
      </c>
      <c r="C478" s="2" t="s">
        <v>2422</v>
      </c>
      <c r="D478" s="1" t="s">
        <v>2421</v>
      </c>
      <c r="E478" s="3">
        <v>1</v>
      </c>
      <c r="F478" s="3">
        <v>1</v>
      </c>
      <c r="G478" s="7">
        <v>649</v>
      </c>
      <c r="H478" s="4">
        <f>+G478*E478</f>
        <v>649</v>
      </c>
      <c r="I478" s="5">
        <v>0.05</v>
      </c>
      <c r="J478" s="4">
        <f t="shared" si="105"/>
        <v>32.450000000000003</v>
      </c>
      <c r="K478" s="4">
        <f t="shared" si="106"/>
        <v>616.54999999999995</v>
      </c>
      <c r="L478" s="6">
        <v>0.85</v>
      </c>
      <c r="M478" s="4">
        <f t="shared" si="107"/>
        <v>524.0675</v>
      </c>
      <c r="N478" s="4">
        <f t="shared" si="108"/>
        <v>1140.6174999999998</v>
      </c>
      <c r="O478" s="6">
        <v>0.75</v>
      </c>
      <c r="P478" s="85">
        <f t="shared" si="113"/>
        <v>462.41249999999997</v>
      </c>
      <c r="Q478" s="86">
        <f t="shared" si="114"/>
        <v>1078.9624999999999</v>
      </c>
      <c r="R478" s="6">
        <v>0.95</v>
      </c>
      <c r="S478" s="85">
        <f t="shared" si="109"/>
        <v>585.72249999999997</v>
      </c>
      <c r="T478" s="86">
        <f t="shared" si="110"/>
        <v>1202.2725</v>
      </c>
      <c r="U478" s="6">
        <v>0.6</v>
      </c>
      <c r="V478" s="85">
        <f t="shared" si="111"/>
        <v>369.92999999999995</v>
      </c>
      <c r="W478" s="86">
        <f t="shared" si="112"/>
        <v>986.4799999999999</v>
      </c>
    </row>
    <row r="479" spans="1:23" ht="16.5" x14ac:dyDescent="0.25">
      <c r="A479" s="64" t="s">
        <v>7131</v>
      </c>
      <c r="B479" s="65" t="s">
        <v>7187</v>
      </c>
      <c r="C479" s="2" t="s">
        <v>2426</v>
      </c>
      <c r="D479" s="1" t="s">
        <v>2425</v>
      </c>
      <c r="E479" s="3">
        <v>6</v>
      </c>
      <c r="F479" s="3">
        <v>1</v>
      </c>
      <c r="G479" s="4">
        <v>1486</v>
      </c>
      <c r="H479" s="4">
        <f>+G479*E479</f>
        <v>8916</v>
      </c>
      <c r="I479" s="5">
        <v>0.05</v>
      </c>
      <c r="J479" s="4">
        <f t="shared" si="105"/>
        <v>74.3</v>
      </c>
      <c r="K479" s="4">
        <f t="shared" si="106"/>
        <v>1411.7</v>
      </c>
      <c r="L479" s="6">
        <v>0.95</v>
      </c>
      <c r="M479" s="4">
        <f t="shared" si="107"/>
        <v>1341.115</v>
      </c>
      <c r="N479" s="4">
        <f t="shared" si="108"/>
        <v>2752.8150000000001</v>
      </c>
      <c r="O479" s="6">
        <v>0.85</v>
      </c>
      <c r="P479" s="85">
        <f t="shared" si="113"/>
        <v>1199.9449999999999</v>
      </c>
      <c r="Q479" s="86">
        <f t="shared" si="114"/>
        <v>2611.645</v>
      </c>
      <c r="R479" s="6">
        <v>1.05</v>
      </c>
      <c r="S479" s="85">
        <f t="shared" si="109"/>
        <v>1482.2850000000001</v>
      </c>
      <c r="T479" s="86">
        <f t="shared" si="110"/>
        <v>2893.9850000000001</v>
      </c>
      <c r="U479" s="6">
        <v>0.75</v>
      </c>
      <c r="V479" s="85">
        <f t="shared" si="111"/>
        <v>1058.7750000000001</v>
      </c>
      <c r="W479" s="86">
        <f t="shared" si="112"/>
        <v>2470.4750000000004</v>
      </c>
    </row>
    <row r="480" spans="1:23" ht="16.5" x14ac:dyDescent="0.25">
      <c r="A480" s="64" t="s">
        <v>7131</v>
      </c>
      <c r="B480" s="65" t="s">
        <v>7187</v>
      </c>
      <c r="C480" s="2" t="s">
        <v>2412</v>
      </c>
      <c r="D480" s="1" t="s">
        <v>2411</v>
      </c>
      <c r="E480" s="3">
        <v>2</v>
      </c>
      <c r="F480" s="3">
        <v>1</v>
      </c>
      <c r="G480" s="7">
        <v>1911</v>
      </c>
      <c r="H480" s="4">
        <f>+G480*E480</f>
        <v>3822</v>
      </c>
      <c r="I480" s="5">
        <v>0.05</v>
      </c>
      <c r="J480" s="4">
        <f t="shared" si="105"/>
        <v>95.550000000000011</v>
      </c>
      <c r="K480" s="4">
        <f t="shared" si="106"/>
        <v>1815.45</v>
      </c>
      <c r="L480" s="6">
        <v>0.85</v>
      </c>
      <c r="M480" s="4">
        <f t="shared" si="107"/>
        <v>1543.1324999999999</v>
      </c>
      <c r="N480" s="4">
        <f t="shared" si="108"/>
        <v>3358.5825</v>
      </c>
      <c r="O480" s="6">
        <v>0.75</v>
      </c>
      <c r="P480" s="85">
        <f t="shared" si="113"/>
        <v>1361.5875000000001</v>
      </c>
      <c r="Q480" s="86">
        <f t="shared" si="114"/>
        <v>3177.0375000000004</v>
      </c>
      <c r="R480" s="6">
        <v>0.95</v>
      </c>
      <c r="S480" s="85">
        <f t="shared" si="109"/>
        <v>1724.6775</v>
      </c>
      <c r="T480" s="86">
        <f t="shared" si="110"/>
        <v>3540.1275000000001</v>
      </c>
      <c r="U480" s="6">
        <v>0.6</v>
      </c>
      <c r="V480" s="85">
        <f t="shared" si="111"/>
        <v>1089.27</v>
      </c>
      <c r="W480" s="86">
        <f t="shared" si="112"/>
        <v>2904.7200000000003</v>
      </c>
    </row>
    <row r="481" spans="1:23" ht="16.5" x14ac:dyDescent="0.25">
      <c r="A481" s="64" t="s">
        <v>7131</v>
      </c>
      <c r="B481" s="65" t="s">
        <v>7187</v>
      </c>
      <c r="C481" s="2" t="s">
        <v>2436</v>
      </c>
      <c r="D481" s="1" t="s">
        <v>2435</v>
      </c>
      <c r="E481" s="3">
        <v>4</v>
      </c>
      <c r="F481" s="3">
        <v>1</v>
      </c>
      <c r="G481" s="4">
        <v>491</v>
      </c>
      <c r="H481" s="4">
        <f>+G481*E481</f>
        <v>1964</v>
      </c>
      <c r="I481" s="5">
        <v>0.05</v>
      </c>
      <c r="J481" s="4">
        <f t="shared" si="105"/>
        <v>24.55</v>
      </c>
      <c r="K481" s="4">
        <f t="shared" si="106"/>
        <v>466.45</v>
      </c>
      <c r="L481" s="6">
        <v>1.4</v>
      </c>
      <c r="M481" s="4">
        <f t="shared" si="107"/>
        <v>653.03</v>
      </c>
      <c r="N481" s="4">
        <f t="shared" si="108"/>
        <v>1119.48</v>
      </c>
      <c r="O481" s="6">
        <v>1.3</v>
      </c>
      <c r="P481" s="85">
        <f t="shared" si="113"/>
        <v>606.38499999999999</v>
      </c>
      <c r="Q481" s="86">
        <f t="shared" si="114"/>
        <v>1072.835</v>
      </c>
      <c r="R481" s="6">
        <v>1.5</v>
      </c>
      <c r="S481" s="85">
        <f t="shared" si="109"/>
        <v>699.67499999999995</v>
      </c>
      <c r="T481" s="86">
        <f t="shared" si="110"/>
        <v>1166.125</v>
      </c>
      <c r="U481" s="6">
        <v>1.2</v>
      </c>
      <c r="V481" s="85">
        <f t="shared" si="111"/>
        <v>559.74</v>
      </c>
      <c r="W481" s="86">
        <f t="shared" si="112"/>
        <v>1026.19</v>
      </c>
    </row>
    <row r="482" spans="1:23" ht="16.5" x14ac:dyDescent="0.25">
      <c r="A482" s="64" t="s">
        <v>7131</v>
      </c>
      <c r="B482" s="65" t="s">
        <v>7187</v>
      </c>
      <c r="C482" s="2" t="s">
        <v>2428</v>
      </c>
      <c r="D482" s="8" t="s">
        <v>2427</v>
      </c>
      <c r="E482" s="3">
        <v>2</v>
      </c>
      <c r="F482" s="3">
        <v>1</v>
      </c>
      <c r="G482" s="4">
        <v>2474</v>
      </c>
      <c r="H482" s="4">
        <f>+G482*E482</f>
        <v>4948</v>
      </c>
      <c r="I482" s="5">
        <v>0.17</v>
      </c>
      <c r="J482" s="4">
        <f t="shared" si="105"/>
        <v>420.58000000000004</v>
      </c>
      <c r="K482" s="4">
        <f t="shared" si="106"/>
        <v>2053.42</v>
      </c>
      <c r="L482" s="6">
        <v>0.85</v>
      </c>
      <c r="M482" s="4">
        <f t="shared" si="107"/>
        <v>1745.4069999999999</v>
      </c>
      <c r="N482" s="4">
        <f t="shared" si="108"/>
        <v>3798.8270000000002</v>
      </c>
      <c r="O482" s="6">
        <v>0.75</v>
      </c>
      <c r="P482" s="85">
        <f t="shared" si="113"/>
        <v>1540.0650000000001</v>
      </c>
      <c r="Q482" s="86">
        <f t="shared" si="114"/>
        <v>3593.4850000000001</v>
      </c>
      <c r="R482" s="6">
        <v>0.95</v>
      </c>
      <c r="S482" s="85">
        <f t="shared" si="109"/>
        <v>1950.749</v>
      </c>
      <c r="T482" s="86">
        <f t="shared" si="110"/>
        <v>4004.1689999999999</v>
      </c>
      <c r="U482" s="6">
        <v>0.6</v>
      </c>
      <c r="V482" s="85">
        <f t="shared" si="111"/>
        <v>1232.0519999999999</v>
      </c>
      <c r="W482" s="86">
        <f t="shared" si="112"/>
        <v>3285.4719999999998</v>
      </c>
    </row>
    <row r="483" spans="1:23" ht="16.5" x14ac:dyDescent="0.25">
      <c r="A483" s="64" t="s">
        <v>7131</v>
      </c>
      <c r="B483" s="65" t="s">
        <v>7187</v>
      </c>
      <c r="C483" s="2" t="s">
        <v>2656</v>
      </c>
      <c r="D483" s="1" t="s">
        <v>2655</v>
      </c>
      <c r="E483" s="3">
        <v>5</v>
      </c>
      <c r="F483" s="3">
        <v>1</v>
      </c>
      <c r="G483" s="7">
        <v>920</v>
      </c>
      <c r="H483" s="4">
        <f>+G483*E483</f>
        <v>4600</v>
      </c>
      <c r="I483" s="5">
        <v>0.05</v>
      </c>
      <c r="J483" s="4">
        <f t="shared" si="105"/>
        <v>46</v>
      </c>
      <c r="K483" s="4">
        <f t="shared" si="106"/>
        <v>874</v>
      </c>
      <c r="L483" s="6">
        <v>0.85</v>
      </c>
      <c r="M483" s="4">
        <f t="shared" si="107"/>
        <v>742.9</v>
      </c>
      <c r="N483" s="4">
        <f t="shared" si="108"/>
        <v>1616.9</v>
      </c>
      <c r="O483" s="6">
        <v>0.75</v>
      </c>
      <c r="P483" s="85">
        <f t="shared" si="113"/>
        <v>655.5</v>
      </c>
      <c r="Q483" s="86">
        <f t="shared" si="114"/>
        <v>1529.5</v>
      </c>
      <c r="R483" s="6">
        <v>0.95</v>
      </c>
      <c r="S483" s="85">
        <f t="shared" si="109"/>
        <v>830.3</v>
      </c>
      <c r="T483" s="86">
        <f t="shared" si="110"/>
        <v>1704.3</v>
      </c>
      <c r="U483" s="6">
        <v>0.6</v>
      </c>
      <c r="V483" s="85">
        <f t="shared" si="111"/>
        <v>524.4</v>
      </c>
      <c r="W483" s="86">
        <f t="shared" si="112"/>
        <v>1398.4</v>
      </c>
    </row>
    <row r="484" spans="1:23" ht="16.5" x14ac:dyDescent="0.25">
      <c r="A484" s="64" t="s">
        <v>7131</v>
      </c>
      <c r="B484" s="65" t="s">
        <v>7187</v>
      </c>
      <c r="C484" s="2" t="s">
        <v>2659</v>
      </c>
      <c r="D484" s="1" t="s">
        <v>2658</v>
      </c>
      <c r="E484" s="3">
        <v>5</v>
      </c>
      <c r="F484" s="3">
        <v>1</v>
      </c>
      <c r="G484" s="7">
        <v>344</v>
      </c>
      <c r="H484" s="4">
        <f>+G484*E484</f>
        <v>1720</v>
      </c>
      <c r="I484" s="5">
        <v>0.05</v>
      </c>
      <c r="J484" s="4">
        <f t="shared" si="105"/>
        <v>17.2</v>
      </c>
      <c r="K484" s="4">
        <f t="shared" si="106"/>
        <v>326.8</v>
      </c>
      <c r="L484" s="6">
        <v>0.85</v>
      </c>
      <c r="M484" s="4">
        <f t="shared" si="107"/>
        <v>277.78000000000003</v>
      </c>
      <c r="N484" s="4">
        <f t="shared" si="108"/>
        <v>604.58000000000004</v>
      </c>
      <c r="O484" s="6">
        <v>0.75</v>
      </c>
      <c r="P484" s="85">
        <f t="shared" si="113"/>
        <v>245.10000000000002</v>
      </c>
      <c r="Q484" s="86">
        <f t="shared" si="114"/>
        <v>571.90000000000009</v>
      </c>
      <c r="R484" s="6">
        <v>0.95</v>
      </c>
      <c r="S484" s="85">
        <f t="shared" si="109"/>
        <v>310.45999999999998</v>
      </c>
      <c r="T484" s="86">
        <f t="shared" si="110"/>
        <v>637.26</v>
      </c>
      <c r="U484" s="6">
        <v>0.6</v>
      </c>
      <c r="V484" s="85">
        <f t="shared" si="111"/>
        <v>196.08</v>
      </c>
      <c r="W484" s="86">
        <f t="shared" si="112"/>
        <v>522.88</v>
      </c>
    </row>
    <row r="485" spans="1:23" ht="16.5" x14ac:dyDescent="0.25">
      <c r="A485" s="64" t="s">
        <v>7131</v>
      </c>
      <c r="B485" s="65" t="s">
        <v>7187</v>
      </c>
      <c r="C485" s="2" t="s">
        <v>2871</v>
      </c>
      <c r="D485" s="1" t="s">
        <v>2872</v>
      </c>
      <c r="E485" s="3">
        <f>5+7</f>
        <v>12</v>
      </c>
      <c r="F485" s="3">
        <v>1</v>
      </c>
      <c r="G485" s="7">
        <v>632</v>
      </c>
      <c r="H485" s="4">
        <f>+G485*E485</f>
        <v>7584</v>
      </c>
      <c r="I485" s="5">
        <v>0.05</v>
      </c>
      <c r="J485" s="4">
        <f t="shared" si="105"/>
        <v>31.6</v>
      </c>
      <c r="K485" s="4">
        <f t="shared" si="106"/>
        <v>600.4</v>
      </c>
      <c r="L485" s="6">
        <v>0.85</v>
      </c>
      <c r="M485" s="4">
        <f t="shared" si="107"/>
        <v>510.34</v>
      </c>
      <c r="N485" s="4">
        <f t="shared" si="108"/>
        <v>1110.74</v>
      </c>
      <c r="O485" s="6">
        <v>0.75</v>
      </c>
      <c r="P485" s="85">
        <f t="shared" si="113"/>
        <v>450.29999999999995</v>
      </c>
      <c r="Q485" s="86">
        <f t="shared" si="114"/>
        <v>1050.6999999999998</v>
      </c>
      <c r="R485" s="6">
        <v>0.95</v>
      </c>
      <c r="S485" s="85">
        <f t="shared" si="109"/>
        <v>570.38</v>
      </c>
      <c r="T485" s="86">
        <f t="shared" si="110"/>
        <v>1170.78</v>
      </c>
      <c r="U485" s="6">
        <v>0.6</v>
      </c>
      <c r="V485" s="85">
        <f t="shared" si="111"/>
        <v>360.23999999999995</v>
      </c>
      <c r="W485" s="86">
        <f t="shared" si="112"/>
        <v>960.63999999999987</v>
      </c>
    </row>
    <row r="486" spans="1:23" ht="16.5" x14ac:dyDescent="0.25">
      <c r="A486" s="64" t="s">
        <v>7131</v>
      </c>
      <c r="B486" s="65" t="s">
        <v>7187</v>
      </c>
      <c r="C486" s="2" t="s">
        <v>2878</v>
      </c>
      <c r="D486" s="1" t="s">
        <v>2877</v>
      </c>
      <c r="E486" s="3">
        <v>4</v>
      </c>
      <c r="F486" s="3">
        <v>1</v>
      </c>
      <c r="G486" s="7">
        <v>671</v>
      </c>
      <c r="H486" s="4">
        <f>+G486*E486</f>
        <v>2684</v>
      </c>
      <c r="I486" s="5">
        <v>0.05</v>
      </c>
      <c r="J486" s="4">
        <f t="shared" si="105"/>
        <v>33.550000000000004</v>
      </c>
      <c r="K486" s="4">
        <f t="shared" si="106"/>
        <v>637.45000000000005</v>
      </c>
      <c r="L486" s="6">
        <v>0.85</v>
      </c>
      <c r="M486" s="4">
        <f t="shared" si="107"/>
        <v>541.83249999999998</v>
      </c>
      <c r="N486" s="4">
        <f t="shared" si="108"/>
        <v>1179.2825</v>
      </c>
      <c r="O486" s="6">
        <v>0.75</v>
      </c>
      <c r="P486" s="85">
        <f t="shared" si="113"/>
        <v>478.08750000000003</v>
      </c>
      <c r="Q486" s="86">
        <f t="shared" si="114"/>
        <v>1115.5375000000001</v>
      </c>
      <c r="R486" s="6">
        <v>0.95</v>
      </c>
      <c r="S486" s="85">
        <f t="shared" si="109"/>
        <v>605.57749999999999</v>
      </c>
      <c r="T486" s="86">
        <f t="shared" si="110"/>
        <v>1243.0275000000001</v>
      </c>
      <c r="U486" s="6">
        <v>0.6</v>
      </c>
      <c r="V486" s="85">
        <f t="shared" si="111"/>
        <v>382.47</v>
      </c>
      <c r="W486" s="86">
        <f t="shared" si="112"/>
        <v>1019.9200000000001</v>
      </c>
    </row>
    <row r="487" spans="1:23" ht="16.5" x14ac:dyDescent="0.25">
      <c r="A487" s="64" t="s">
        <v>7131</v>
      </c>
      <c r="B487" s="65" t="s">
        <v>7187</v>
      </c>
      <c r="C487" s="2" t="s">
        <v>2876</v>
      </c>
      <c r="D487" s="1" t="s">
        <v>2875</v>
      </c>
      <c r="E487" s="3">
        <v>8</v>
      </c>
      <c r="F487" s="3">
        <v>1</v>
      </c>
      <c r="G487" s="7">
        <v>592</v>
      </c>
      <c r="H487" s="4">
        <f>+G487*E487</f>
        <v>4736</v>
      </c>
      <c r="I487" s="5">
        <v>0.05</v>
      </c>
      <c r="J487" s="4">
        <f t="shared" si="105"/>
        <v>29.6</v>
      </c>
      <c r="K487" s="4">
        <f t="shared" si="106"/>
        <v>562.4</v>
      </c>
      <c r="L487" s="6">
        <v>0.85</v>
      </c>
      <c r="M487" s="4">
        <f t="shared" si="107"/>
        <v>478.03999999999996</v>
      </c>
      <c r="N487" s="4">
        <f t="shared" si="108"/>
        <v>1040.44</v>
      </c>
      <c r="O487" s="6">
        <v>0.75</v>
      </c>
      <c r="P487" s="85">
        <f t="shared" si="113"/>
        <v>421.79999999999995</v>
      </c>
      <c r="Q487" s="86">
        <f t="shared" si="114"/>
        <v>984.19999999999993</v>
      </c>
      <c r="R487" s="6">
        <v>0.95</v>
      </c>
      <c r="S487" s="85">
        <f t="shared" si="109"/>
        <v>534.28</v>
      </c>
      <c r="T487" s="86">
        <f t="shared" si="110"/>
        <v>1096.6799999999998</v>
      </c>
      <c r="U487" s="6">
        <v>0.6</v>
      </c>
      <c r="V487" s="85">
        <f t="shared" si="111"/>
        <v>337.44</v>
      </c>
      <c r="W487" s="86">
        <f t="shared" si="112"/>
        <v>899.83999999999992</v>
      </c>
    </row>
    <row r="488" spans="1:23" ht="16.5" x14ac:dyDescent="0.25">
      <c r="A488" s="64" t="s">
        <v>7131</v>
      </c>
      <c r="B488" s="65" t="s">
        <v>7187</v>
      </c>
      <c r="C488" s="2" t="s">
        <v>2906</v>
      </c>
      <c r="D488" s="1" t="s">
        <v>2905</v>
      </c>
      <c r="E488" s="3">
        <v>3</v>
      </c>
      <c r="F488" s="3">
        <v>1</v>
      </c>
      <c r="G488" s="4">
        <v>130</v>
      </c>
      <c r="H488" s="4">
        <f>+G488*E488</f>
        <v>390</v>
      </c>
      <c r="I488" s="5">
        <v>0.05</v>
      </c>
      <c r="J488" s="4">
        <f t="shared" si="105"/>
        <v>6.5</v>
      </c>
      <c r="K488" s="4">
        <f t="shared" si="106"/>
        <v>123.5</v>
      </c>
      <c r="L488" s="6">
        <v>0.85</v>
      </c>
      <c r="M488" s="4">
        <f t="shared" si="107"/>
        <v>104.97499999999999</v>
      </c>
      <c r="N488" s="4">
        <f t="shared" si="108"/>
        <v>228.47499999999999</v>
      </c>
      <c r="O488" s="6">
        <v>0.75</v>
      </c>
      <c r="P488" s="85">
        <f t="shared" si="113"/>
        <v>92.625</v>
      </c>
      <c r="Q488" s="86">
        <f t="shared" si="114"/>
        <v>216.125</v>
      </c>
      <c r="R488" s="6">
        <v>0.95</v>
      </c>
      <c r="S488" s="85">
        <f t="shared" si="109"/>
        <v>117.32499999999999</v>
      </c>
      <c r="T488" s="86">
        <f t="shared" si="110"/>
        <v>240.82499999999999</v>
      </c>
      <c r="U488" s="6">
        <v>0.6</v>
      </c>
      <c r="V488" s="85">
        <f t="shared" si="111"/>
        <v>74.099999999999994</v>
      </c>
      <c r="W488" s="86">
        <f t="shared" si="112"/>
        <v>197.6</v>
      </c>
    </row>
    <row r="489" spans="1:23" ht="16.5" x14ac:dyDescent="0.25">
      <c r="A489" s="64" t="s">
        <v>7131</v>
      </c>
      <c r="B489" s="65" t="s">
        <v>7187</v>
      </c>
      <c r="C489" s="2" t="s">
        <v>2908</v>
      </c>
      <c r="D489" s="1" t="s">
        <v>2907</v>
      </c>
      <c r="E489" s="3">
        <v>4</v>
      </c>
      <c r="F489" s="3">
        <v>1</v>
      </c>
      <c r="G489" s="4">
        <v>170</v>
      </c>
      <c r="H489" s="4">
        <f>+G489*E489</f>
        <v>680</v>
      </c>
      <c r="I489" s="5">
        <v>0.05</v>
      </c>
      <c r="J489" s="4">
        <f t="shared" si="105"/>
        <v>8.5</v>
      </c>
      <c r="K489" s="4">
        <f t="shared" si="106"/>
        <v>161.5</v>
      </c>
      <c r="L489" s="6">
        <v>0.85</v>
      </c>
      <c r="M489" s="4">
        <f t="shared" si="107"/>
        <v>137.27500000000001</v>
      </c>
      <c r="N489" s="4">
        <f t="shared" si="108"/>
        <v>298.77499999999998</v>
      </c>
      <c r="O489" s="6">
        <v>0.75</v>
      </c>
      <c r="P489" s="85">
        <f t="shared" si="113"/>
        <v>121.125</v>
      </c>
      <c r="Q489" s="86">
        <f t="shared" si="114"/>
        <v>282.625</v>
      </c>
      <c r="R489" s="6">
        <v>0.95</v>
      </c>
      <c r="S489" s="85">
        <f t="shared" si="109"/>
        <v>153.42499999999998</v>
      </c>
      <c r="T489" s="86">
        <f t="shared" si="110"/>
        <v>314.92499999999995</v>
      </c>
      <c r="U489" s="6">
        <v>0.6</v>
      </c>
      <c r="V489" s="85">
        <f t="shared" si="111"/>
        <v>96.899999999999991</v>
      </c>
      <c r="W489" s="86">
        <f t="shared" si="112"/>
        <v>258.39999999999998</v>
      </c>
    </row>
    <row r="490" spans="1:23" ht="16.5" x14ac:dyDescent="0.25">
      <c r="A490" s="64" t="s">
        <v>7131</v>
      </c>
      <c r="B490" s="65" t="s">
        <v>7187</v>
      </c>
      <c r="C490" s="2" t="s">
        <v>2910</v>
      </c>
      <c r="D490" s="1" t="s">
        <v>2909</v>
      </c>
      <c r="E490" s="3">
        <v>2</v>
      </c>
      <c r="F490" s="3">
        <v>1</v>
      </c>
      <c r="G490" s="7">
        <v>793</v>
      </c>
      <c r="H490" s="4">
        <f>+G490*E490</f>
        <v>1586</v>
      </c>
      <c r="I490" s="5">
        <v>0.05</v>
      </c>
      <c r="J490" s="4">
        <f t="shared" si="105"/>
        <v>39.650000000000006</v>
      </c>
      <c r="K490" s="4">
        <f t="shared" si="106"/>
        <v>753.35</v>
      </c>
      <c r="L490" s="6">
        <v>0.95</v>
      </c>
      <c r="M490" s="4">
        <f t="shared" si="107"/>
        <v>715.6825</v>
      </c>
      <c r="N490" s="4">
        <f t="shared" si="108"/>
        <v>1469.0325</v>
      </c>
      <c r="O490" s="6">
        <v>0.85</v>
      </c>
      <c r="P490" s="85">
        <f t="shared" si="113"/>
        <v>640.34749999999997</v>
      </c>
      <c r="Q490" s="86">
        <f t="shared" si="114"/>
        <v>1393.6975</v>
      </c>
      <c r="R490" s="6">
        <v>1.05</v>
      </c>
      <c r="S490" s="85">
        <f t="shared" si="109"/>
        <v>791.01750000000004</v>
      </c>
      <c r="T490" s="86">
        <f t="shared" si="110"/>
        <v>1544.3675000000001</v>
      </c>
      <c r="U490" s="6">
        <v>0.75</v>
      </c>
      <c r="V490" s="85">
        <f t="shared" si="111"/>
        <v>565.01250000000005</v>
      </c>
      <c r="W490" s="86">
        <f t="shared" si="112"/>
        <v>1318.3625000000002</v>
      </c>
    </row>
    <row r="491" spans="1:23" ht="16.5" x14ac:dyDescent="0.25">
      <c r="A491" s="64" t="s">
        <v>7131</v>
      </c>
      <c r="B491" s="65" t="s">
        <v>7187</v>
      </c>
      <c r="C491" s="2" t="s">
        <v>7816</v>
      </c>
      <c r="D491" s="10" t="s">
        <v>7815</v>
      </c>
      <c r="E491" s="3">
        <v>2</v>
      </c>
      <c r="F491" s="3">
        <v>1</v>
      </c>
      <c r="G491" s="7">
        <v>10755</v>
      </c>
      <c r="H491" s="4">
        <f>+G491*E491</f>
        <v>21510</v>
      </c>
      <c r="I491" s="5">
        <v>0.05</v>
      </c>
      <c r="J491" s="4">
        <f t="shared" si="105"/>
        <v>537.75</v>
      </c>
      <c r="K491" s="4">
        <f t="shared" si="106"/>
        <v>10217.25</v>
      </c>
      <c r="L491" s="6">
        <v>0.85</v>
      </c>
      <c r="M491" s="4">
        <f t="shared" si="107"/>
        <v>8684.6625000000004</v>
      </c>
      <c r="N491" s="4">
        <f t="shared" si="108"/>
        <v>18901.912499999999</v>
      </c>
      <c r="O491" s="6">
        <v>0.75</v>
      </c>
      <c r="P491" s="85">
        <f t="shared" si="113"/>
        <v>7662.9375</v>
      </c>
      <c r="Q491" s="86">
        <f t="shared" si="114"/>
        <v>17880.1875</v>
      </c>
      <c r="R491" s="6">
        <v>0.95</v>
      </c>
      <c r="S491" s="85">
        <f t="shared" si="109"/>
        <v>9706.3874999999989</v>
      </c>
      <c r="T491" s="86">
        <f t="shared" si="110"/>
        <v>19923.637499999997</v>
      </c>
      <c r="U491" s="6">
        <v>0.6</v>
      </c>
      <c r="V491" s="85">
        <f t="shared" si="111"/>
        <v>6130.3499999999995</v>
      </c>
      <c r="W491" s="86">
        <f t="shared" si="112"/>
        <v>16347.599999999999</v>
      </c>
    </row>
    <row r="492" spans="1:23" ht="16.5" x14ac:dyDescent="0.25">
      <c r="A492" s="64" t="s">
        <v>7131</v>
      </c>
      <c r="B492" s="65" t="s">
        <v>7187</v>
      </c>
      <c r="C492" s="2" t="s">
        <v>3389</v>
      </c>
      <c r="D492" s="1" t="s">
        <v>3388</v>
      </c>
      <c r="E492" s="3">
        <v>2</v>
      </c>
      <c r="F492" s="3">
        <v>1</v>
      </c>
      <c r="G492" s="7">
        <v>3225</v>
      </c>
      <c r="H492" s="4">
        <f>+G492*E492</f>
        <v>6450</v>
      </c>
      <c r="I492" s="5">
        <v>0.05</v>
      </c>
      <c r="J492" s="4">
        <f t="shared" si="105"/>
        <v>161.25</v>
      </c>
      <c r="K492" s="4">
        <f t="shared" si="106"/>
        <v>3063.75</v>
      </c>
      <c r="L492" s="6">
        <v>0.85</v>
      </c>
      <c r="M492" s="4">
        <f t="shared" si="107"/>
        <v>2604.1875</v>
      </c>
      <c r="N492" s="4">
        <f t="shared" si="108"/>
        <v>5667.9375</v>
      </c>
      <c r="O492" s="6">
        <v>0.75</v>
      </c>
      <c r="P492" s="85">
        <f t="shared" si="113"/>
        <v>2297.8125</v>
      </c>
      <c r="Q492" s="86">
        <f t="shared" si="114"/>
        <v>5361.5625</v>
      </c>
      <c r="R492" s="6">
        <v>0.95</v>
      </c>
      <c r="S492" s="85">
        <f t="shared" si="109"/>
        <v>2910.5625</v>
      </c>
      <c r="T492" s="86">
        <f t="shared" si="110"/>
        <v>5974.3125</v>
      </c>
      <c r="U492" s="6">
        <v>0.6</v>
      </c>
      <c r="V492" s="85">
        <f t="shared" si="111"/>
        <v>1838.25</v>
      </c>
      <c r="W492" s="86">
        <f t="shared" si="112"/>
        <v>4902</v>
      </c>
    </row>
    <row r="493" spans="1:23" ht="16.5" x14ac:dyDescent="0.25">
      <c r="A493" s="64" t="s">
        <v>7131</v>
      </c>
      <c r="B493" s="65" t="s">
        <v>7187</v>
      </c>
      <c r="C493" s="2" t="s">
        <v>3387</v>
      </c>
      <c r="D493" s="1" t="s">
        <v>3386</v>
      </c>
      <c r="E493" s="3">
        <v>2</v>
      </c>
      <c r="F493" s="3">
        <v>1</v>
      </c>
      <c r="G493" s="7">
        <v>10050</v>
      </c>
      <c r="H493" s="4">
        <f>+G493*E493</f>
        <v>20100</v>
      </c>
      <c r="I493" s="5">
        <v>0.05</v>
      </c>
      <c r="J493" s="4">
        <f t="shared" si="105"/>
        <v>502.5</v>
      </c>
      <c r="K493" s="4">
        <f t="shared" si="106"/>
        <v>9547.5</v>
      </c>
      <c r="L493" s="6">
        <v>0.85</v>
      </c>
      <c r="M493" s="4">
        <f t="shared" si="107"/>
        <v>8115.375</v>
      </c>
      <c r="N493" s="4">
        <f t="shared" si="108"/>
        <v>17662.875</v>
      </c>
      <c r="O493" s="6">
        <v>0.75</v>
      </c>
      <c r="P493" s="85">
        <f t="shared" si="113"/>
        <v>7160.625</v>
      </c>
      <c r="Q493" s="86">
        <f t="shared" si="114"/>
        <v>16708.125</v>
      </c>
      <c r="R493" s="6">
        <v>0.95</v>
      </c>
      <c r="S493" s="85">
        <f t="shared" si="109"/>
        <v>9070.125</v>
      </c>
      <c r="T493" s="86">
        <f t="shared" si="110"/>
        <v>18617.625</v>
      </c>
      <c r="U493" s="6">
        <v>0.6</v>
      </c>
      <c r="V493" s="85">
        <f t="shared" si="111"/>
        <v>5728.5</v>
      </c>
      <c r="W493" s="86">
        <f t="shared" si="112"/>
        <v>15276</v>
      </c>
    </row>
    <row r="494" spans="1:23" ht="16.5" x14ac:dyDescent="0.25">
      <c r="A494" s="64" t="s">
        <v>7131</v>
      </c>
      <c r="B494" s="65" t="s">
        <v>7187</v>
      </c>
      <c r="C494" s="2" t="s">
        <v>3443</v>
      </c>
      <c r="D494" s="1" t="s">
        <v>3442</v>
      </c>
      <c r="E494" s="3">
        <v>2</v>
      </c>
      <c r="F494" s="3">
        <v>1</v>
      </c>
      <c r="G494" s="7">
        <v>151</v>
      </c>
      <c r="H494" s="4">
        <f>+G494*E494</f>
        <v>302</v>
      </c>
      <c r="I494" s="5">
        <v>0.05</v>
      </c>
      <c r="J494" s="4">
        <f t="shared" si="105"/>
        <v>7.5500000000000007</v>
      </c>
      <c r="K494" s="4">
        <f t="shared" si="106"/>
        <v>143.44999999999999</v>
      </c>
      <c r="L494" s="6">
        <v>0.85</v>
      </c>
      <c r="M494" s="4">
        <f t="shared" si="107"/>
        <v>121.93249999999999</v>
      </c>
      <c r="N494" s="4">
        <f t="shared" si="108"/>
        <v>265.38249999999999</v>
      </c>
      <c r="O494" s="6">
        <v>0.75</v>
      </c>
      <c r="P494" s="85">
        <f t="shared" si="113"/>
        <v>107.58749999999999</v>
      </c>
      <c r="Q494" s="86">
        <f t="shared" si="114"/>
        <v>251.03749999999997</v>
      </c>
      <c r="R494" s="6">
        <v>0.95</v>
      </c>
      <c r="S494" s="85">
        <f t="shared" si="109"/>
        <v>136.27749999999997</v>
      </c>
      <c r="T494" s="86">
        <f t="shared" si="110"/>
        <v>279.72749999999996</v>
      </c>
      <c r="U494" s="6">
        <v>0.6</v>
      </c>
      <c r="V494" s="85">
        <f t="shared" si="111"/>
        <v>86.07</v>
      </c>
      <c r="W494" s="86">
        <f t="shared" si="112"/>
        <v>229.51999999999998</v>
      </c>
    </row>
    <row r="495" spans="1:23" ht="16.5" x14ac:dyDescent="0.25">
      <c r="A495" s="64" t="s">
        <v>7131</v>
      </c>
      <c r="B495" s="65" t="s">
        <v>7187</v>
      </c>
      <c r="C495" s="2" t="s">
        <v>3447</v>
      </c>
      <c r="D495" s="1" t="s">
        <v>3446</v>
      </c>
      <c r="E495" s="3">
        <v>4</v>
      </c>
      <c r="F495" s="3">
        <v>1</v>
      </c>
      <c r="G495" s="7">
        <v>258</v>
      </c>
      <c r="H495" s="4">
        <f>+G495*E495</f>
        <v>1032</v>
      </c>
      <c r="I495" s="5">
        <v>0.05</v>
      </c>
      <c r="J495" s="4">
        <f t="shared" si="105"/>
        <v>12.9</v>
      </c>
      <c r="K495" s="4">
        <f t="shared" si="106"/>
        <v>245.1</v>
      </c>
      <c r="L495" s="6">
        <v>0.95</v>
      </c>
      <c r="M495" s="4">
        <f t="shared" ref="M495" si="115">+K495*L495</f>
        <v>232.84499999999997</v>
      </c>
      <c r="N495" s="4">
        <f t="shared" ref="N495" si="116">+K495+M495</f>
        <v>477.94499999999994</v>
      </c>
      <c r="O495" s="6">
        <v>0.85</v>
      </c>
      <c r="P495" s="85">
        <f t="shared" ref="P495" si="117">+K495*O495</f>
        <v>208.33499999999998</v>
      </c>
      <c r="Q495" s="86">
        <f t="shared" ref="Q495" si="118">+K495+P495</f>
        <v>453.43499999999995</v>
      </c>
      <c r="R495" s="6">
        <v>1.05</v>
      </c>
      <c r="S495" s="85">
        <f t="shared" ref="S495" si="119">+K495*R495</f>
        <v>257.35500000000002</v>
      </c>
      <c r="T495" s="86">
        <f t="shared" ref="T495" si="120">+S495+K495</f>
        <v>502.45500000000004</v>
      </c>
      <c r="U495" s="6">
        <v>0.75</v>
      </c>
      <c r="V495" s="85">
        <f t="shared" ref="V495" si="121">+K495*U495</f>
        <v>183.82499999999999</v>
      </c>
      <c r="W495" s="86">
        <f t="shared" ref="W495" si="122">+V495+K495</f>
        <v>428.92499999999995</v>
      </c>
    </row>
    <row r="496" spans="1:23" ht="16.5" x14ac:dyDescent="0.25">
      <c r="A496" s="64" t="s">
        <v>7131</v>
      </c>
      <c r="B496" s="65" t="s">
        <v>7187</v>
      </c>
      <c r="C496" s="2" t="s">
        <v>3445</v>
      </c>
      <c r="D496" s="1" t="s">
        <v>3444</v>
      </c>
      <c r="E496" s="3">
        <v>4</v>
      </c>
      <c r="F496" s="3">
        <v>1</v>
      </c>
      <c r="G496" s="7">
        <v>275</v>
      </c>
      <c r="H496" s="4">
        <f>+G496*E496</f>
        <v>1100</v>
      </c>
      <c r="I496" s="5">
        <v>0.05</v>
      </c>
      <c r="J496" s="4">
        <f t="shared" si="105"/>
        <v>13.75</v>
      </c>
      <c r="K496" s="4">
        <f t="shared" si="106"/>
        <v>261.25</v>
      </c>
      <c r="L496" s="6">
        <v>0.85</v>
      </c>
      <c r="M496" s="4">
        <f t="shared" si="107"/>
        <v>222.0625</v>
      </c>
      <c r="N496" s="4">
        <f t="shared" si="108"/>
        <v>483.3125</v>
      </c>
      <c r="O496" s="6">
        <v>0.75</v>
      </c>
      <c r="P496" s="85">
        <f t="shared" si="113"/>
        <v>195.9375</v>
      </c>
      <c r="Q496" s="86">
        <f t="shared" si="114"/>
        <v>457.1875</v>
      </c>
      <c r="R496" s="6">
        <v>0.95</v>
      </c>
      <c r="S496" s="85">
        <f t="shared" si="109"/>
        <v>248.1875</v>
      </c>
      <c r="T496" s="86">
        <f t="shared" si="110"/>
        <v>509.4375</v>
      </c>
      <c r="U496" s="6">
        <v>0.6</v>
      </c>
      <c r="V496" s="85">
        <f t="shared" si="111"/>
        <v>156.75</v>
      </c>
      <c r="W496" s="86">
        <f t="shared" si="112"/>
        <v>418</v>
      </c>
    </row>
    <row r="497" spans="1:23" ht="16.5" x14ac:dyDescent="0.25">
      <c r="A497" s="64" t="s">
        <v>7131</v>
      </c>
      <c r="B497" s="65" t="s">
        <v>7187</v>
      </c>
      <c r="C497" s="2" t="s">
        <v>7683</v>
      </c>
      <c r="D497" s="10" t="s">
        <v>7682</v>
      </c>
      <c r="E497" s="3">
        <v>3</v>
      </c>
      <c r="F497" s="3">
        <v>1</v>
      </c>
      <c r="G497" s="7">
        <v>4127</v>
      </c>
      <c r="H497" s="4">
        <f>+G497*E497</f>
        <v>12381</v>
      </c>
      <c r="I497" s="5">
        <v>0.15</v>
      </c>
      <c r="J497" s="4">
        <f t="shared" si="105"/>
        <v>619.04999999999995</v>
      </c>
      <c r="K497" s="4">
        <f t="shared" si="106"/>
        <v>3507.95</v>
      </c>
      <c r="L497" s="6">
        <v>0.85</v>
      </c>
      <c r="M497" s="4">
        <f t="shared" si="107"/>
        <v>2981.7574999999997</v>
      </c>
      <c r="N497" s="4">
        <f t="shared" si="108"/>
        <v>6489.7074999999995</v>
      </c>
      <c r="O497" s="6">
        <v>0.75</v>
      </c>
      <c r="P497" s="85">
        <f t="shared" si="113"/>
        <v>2630.9624999999996</v>
      </c>
      <c r="Q497" s="86">
        <f t="shared" si="114"/>
        <v>6138.9124999999995</v>
      </c>
      <c r="R497" s="6">
        <v>0.95</v>
      </c>
      <c r="S497" s="85">
        <f t="shared" si="109"/>
        <v>3332.5524999999998</v>
      </c>
      <c r="T497" s="86">
        <f t="shared" si="110"/>
        <v>6840.5024999999996</v>
      </c>
      <c r="U497" s="6">
        <v>0.6</v>
      </c>
      <c r="V497" s="85">
        <f t="shared" si="111"/>
        <v>2104.77</v>
      </c>
      <c r="W497" s="86">
        <f t="shared" si="112"/>
        <v>5612.7199999999993</v>
      </c>
    </row>
    <row r="498" spans="1:23" ht="16.5" x14ac:dyDescent="0.25">
      <c r="A498" s="64" t="s">
        <v>7131</v>
      </c>
      <c r="B498" s="65" t="s">
        <v>7187</v>
      </c>
      <c r="C498" s="2" t="s">
        <v>3828</v>
      </c>
      <c r="D498" s="10" t="s">
        <v>3827</v>
      </c>
      <c r="E498" s="3">
        <v>1</v>
      </c>
      <c r="F498" s="3">
        <v>1</v>
      </c>
      <c r="G498" s="7">
        <v>4332</v>
      </c>
      <c r="H498" s="4">
        <f>+G498*E498</f>
        <v>4332</v>
      </c>
      <c r="I498" s="5">
        <v>0.05</v>
      </c>
      <c r="J498" s="4">
        <f t="shared" si="105"/>
        <v>216.60000000000002</v>
      </c>
      <c r="K498" s="4">
        <f t="shared" si="106"/>
        <v>4115.3999999999996</v>
      </c>
      <c r="L498" s="6">
        <v>0.95</v>
      </c>
      <c r="M498" s="4">
        <f t="shared" si="107"/>
        <v>3909.6299999999997</v>
      </c>
      <c r="N498" s="4">
        <f t="shared" si="108"/>
        <v>8025.0299999999988</v>
      </c>
      <c r="O498" s="6">
        <v>0.85</v>
      </c>
      <c r="P498" s="85">
        <f t="shared" si="113"/>
        <v>3498.0899999999997</v>
      </c>
      <c r="Q498" s="86">
        <f t="shared" si="114"/>
        <v>7613.49</v>
      </c>
      <c r="R498" s="6">
        <v>1.05</v>
      </c>
      <c r="S498" s="85">
        <f t="shared" si="109"/>
        <v>4321.17</v>
      </c>
      <c r="T498" s="86">
        <f t="shared" si="110"/>
        <v>8436.57</v>
      </c>
      <c r="U498" s="6">
        <v>0.75</v>
      </c>
      <c r="V498" s="85">
        <f t="shared" si="111"/>
        <v>3086.5499999999997</v>
      </c>
      <c r="W498" s="86">
        <f t="shared" si="112"/>
        <v>7201.9499999999989</v>
      </c>
    </row>
    <row r="499" spans="1:23" ht="16.5" x14ac:dyDescent="0.25">
      <c r="A499" s="64" t="s">
        <v>7131</v>
      </c>
      <c r="B499" s="65" t="s">
        <v>7187</v>
      </c>
      <c r="C499" s="2" t="s">
        <v>3830</v>
      </c>
      <c r="D499" s="1" t="s">
        <v>3829</v>
      </c>
      <c r="E499" s="3">
        <v>2</v>
      </c>
      <c r="F499" s="3">
        <v>1</v>
      </c>
      <c r="G499" s="7">
        <v>1179</v>
      </c>
      <c r="H499" s="4">
        <f>+G499*E499</f>
        <v>2358</v>
      </c>
      <c r="I499" s="5">
        <v>0.05</v>
      </c>
      <c r="J499" s="4">
        <f t="shared" si="105"/>
        <v>58.95</v>
      </c>
      <c r="K499" s="4">
        <f t="shared" si="106"/>
        <v>1120.05</v>
      </c>
      <c r="L499" s="6">
        <v>0.95</v>
      </c>
      <c r="M499" s="4">
        <f t="shared" si="107"/>
        <v>1064.0474999999999</v>
      </c>
      <c r="N499" s="4">
        <f t="shared" si="108"/>
        <v>2184.0974999999999</v>
      </c>
      <c r="O499" s="6">
        <v>0.85</v>
      </c>
      <c r="P499" s="85">
        <f t="shared" si="113"/>
        <v>952.0424999999999</v>
      </c>
      <c r="Q499" s="86">
        <f t="shared" si="114"/>
        <v>2072.0924999999997</v>
      </c>
      <c r="R499" s="6">
        <v>1.05</v>
      </c>
      <c r="S499" s="85">
        <f t="shared" si="109"/>
        <v>1176.0525</v>
      </c>
      <c r="T499" s="86">
        <f t="shared" si="110"/>
        <v>2296.1025</v>
      </c>
      <c r="U499" s="6">
        <v>0.75</v>
      </c>
      <c r="V499" s="85">
        <f t="shared" si="111"/>
        <v>840.03749999999991</v>
      </c>
      <c r="W499" s="86">
        <f t="shared" si="112"/>
        <v>1960.0874999999999</v>
      </c>
    </row>
    <row r="500" spans="1:23" ht="16.5" x14ac:dyDescent="0.25">
      <c r="A500" s="64" t="s">
        <v>7131</v>
      </c>
      <c r="B500" s="65" t="s">
        <v>7187</v>
      </c>
      <c r="C500" s="2" t="s">
        <v>7685</v>
      </c>
      <c r="D500" s="1" t="s">
        <v>7684</v>
      </c>
      <c r="E500" s="3">
        <v>5</v>
      </c>
      <c r="F500" s="3">
        <v>1</v>
      </c>
      <c r="G500" s="7">
        <v>2325</v>
      </c>
      <c r="H500" s="4">
        <f>+G500*E500</f>
        <v>11625</v>
      </c>
      <c r="I500" s="5">
        <v>0</v>
      </c>
      <c r="J500" s="4">
        <f t="shared" si="105"/>
        <v>0</v>
      </c>
      <c r="K500" s="4">
        <f t="shared" si="106"/>
        <v>2325</v>
      </c>
      <c r="L500" s="6">
        <v>0.85</v>
      </c>
      <c r="M500" s="4">
        <f t="shared" si="107"/>
        <v>1976.25</v>
      </c>
      <c r="N500" s="4">
        <f t="shared" si="108"/>
        <v>4301.25</v>
      </c>
      <c r="O500" s="6">
        <v>0.75</v>
      </c>
      <c r="P500" s="85">
        <f t="shared" si="113"/>
        <v>1743.75</v>
      </c>
      <c r="Q500" s="86">
        <f t="shared" si="114"/>
        <v>4068.75</v>
      </c>
      <c r="R500" s="6">
        <v>0.95</v>
      </c>
      <c r="S500" s="85">
        <f t="shared" si="109"/>
        <v>2208.75</v>
      </c>
      <c r="T500" s="86">
        <f t="shared" si="110"/>
        <v>4533.75</v>
      </c>
      <c r="U500" s="6">
        <v>0.6</v>
      </c>
      <c r="V500" s="85">
        <f t="shared" si="111"/>
        <v>1395</v>
      </c>
      <c r="W500" s="86">
        <f t="shared" si="112"/>
        <v>3720</v>
      </c>
    </row>
    <row r="501" spans="1:23" ht="16.5" x14ac:dyDescent="0.25">
      <c r="A501" s="64" t="s">
        <v>7131</v>
      </c>
      <c r="B501" s="65" t="s">
        <v>7187</v>
      </c>
      <c r="C501" s="2" t="s">
        <v>3832</v>
      </c>
      <c r="D501" s="1" t="s">
        <v>3831</v>
      </c>
      <c r="E501" s="3">
        <v>3</v>
      </c>
      <c r="F501" s="3">
        <v>1</v>
      </c>
      <c r="G501" s="7">
        <v>2616</v>
      </c>
      <c r="H501" s="4">
        <f>+G501*E501</f>
        <v>7848</v>
      </c>
      <c r="I501" s="5">
        <v>0.05</v>
      </c>
      <c r="J501" s="4">
        <f t="shared" si="105"/>
        <v>130.80000000000001</v>
      </c>
      <c r="K501" s="4">
        <f t="shared" si="106"/>
        <v>2485.1999999999998</v>
      </c>
      <c r="L501" s="6">
        <v>0.85</v>
      </c>
      <c r="M501" s="4">
        <f t="shared" si="107"/>
        <v>2112.4199999999996</v>
      </c>
      <c r="N501" s="4">
        <f t="shared" si="108"/>
        <v>4597.619999999999</v>
      </c>
      <c r="O501" s="6">
        <v>0.75</v>
      </c>
      <c r="P501" s="85">
        <f t="shared" si="113"/>
        <v>1863.8999999999999</v>
      </c>
      <c r="Q501" s="86">
        <f t="shared" si="114"/>
        <v>4349.0999999999995</v>
      </c>
      <c r="R501" s="6">
        <v>0.95</v>
      </c>
      <c r="S501" s="85">
        <f t="shared" si="109"/>
        <v>2360.9399999999996</v>
      </c>
      <c r="T501" s="86">
        <f t="shared" si="110"/>
        <v>4846.1399999999994</v>
      </c>
      <c r="U501" s="6">
        <v>0.6</v>
      </c>
      <c r="V501" s="85">
        <f t="shared" si="111"/>
        <v>1491.12</v>
      </c>
      <c r="W501" s="86">
        <f t="shared" si="112"/>
        <v>3976.3199999999997</v>
      </c>
    </row>
    <row r="502" spans="1:23" ht="16.5" x14ac:dyDescent="0.25">
      <c r="A502" s="64" t="s">
        <v>7131</v>
      </c>
      <c r="B502" s="65" t="s">
        <v>7187</v>
      </c>
      <c r="C502" s="2" t="s">
        <v>4069</v>
      </c>
      <c r="D502" s="1" t="s">
        <v>4068</v>
      </c>
      <c r="E502" s="3">
        <v>4</v>
      </c>
      <c r="F502" s="3">
        <v>1</v>
      </c>
      <c r="G502" s="7">
        <v>1775</v>
      </c>
      <c r="H502" s="4">
        <f>+G502*E502</f>
        <v>7100</v>
      </c>
      <c r="I502" s="5">
        <v>0.05</v>
      </c>
      <c r="J502" s="4">
        <f t="shared" si="105"/>
        <v>88.75</v>
      </c>
      <c r="K502" s="4">
        <f t="shared" si="106"/>
        <v>1686.25</v>
      </c>
      <c r="L502" s="6">
        <v>0.85</v>
      </c>
      <c r="M502" s="4">
        <f t="shared" si="107"/>
        <v>1433.3125</v>
      </c>
      <c r="N502" s="4">
        <f t="shared" si="108"/>
        <v>3119.5625</v>
      </c>
      <c r="O502" s="6">
        <v>0.75</v>
      </c>
      <c r="P502" s="85">
        <f t="shared" si="113"/>
        <v>1264.6875</v>
      </c>
      <c r="Q502" s="86">
        <f t="shared" si="114"/>
        <v>2950.9375</v>
      </c>
      <c r="R502" s="6">
        <v>0.95</v>
      </c>
      <c r="S502" s="85">
        <f t="shared" si="109"/>
        <v>1601.9375</v>
      </c>
      <c r="T502" s="86">
        <f t="shared" si="110"/>
        <v>3288.1875</v>
      </c>
      <c r="U502" s="6">
        <v>0.6</v>
      </c>
      <c r="V502" s="85">
        <f t="shared" si="111"/>
        <v>1011.75</v>
      </c>
      <c r="W502" s="86">
        <f t="shared" si="112"/>
        <v>2698</v>
      </c>
    </row>
    <row r="503" spans="1:23" ht="16.5" x14ac:dyDescent="0.25">
      <c r="A503" s="64" t="s">
        <v>7131</v>
      </c>
      <c r="B503" s="65" t="s">
        <v>7187</v>
      </c>
      <c r="C503" s="2" t="s">
        <v>4067</v>
      </c>
      <c r="D503" s="1" t="s">
        <v>4066</v>
      </c>
      <c r="E503" s="3">
        <v>3</v>
      </c>
      <c r="F503" s="3">
        <v>1</v>
      </c>
      <c r="G503" s="7">
        <v>1116.5</v>
      </c>
      <c r="H503" s="4">
        <f>+G503*E503</f>
        <v>3349.5</v>
      </c>
      <c r="I503" s="5">
        <v>0.05</v>
      </c>
      <c r="J503" s="4">
        <f t="shared" si="105"/>
        <v>55.825000000000003</v>
      </c>
      <c r="K503" s="4">
        <f t="shared" si="106"/>
        <v>1060.675</v>
      </c>
      <c r="L503" s="6">
        <v>0.85</v>
      </c>
      <c r="M503" s="4">
        <f t="shared" si="107"/>
        <v>901.5737499999999</v>
      </c>
      <c r="N503" s="4">
        <f t="shared" si="108"/>
        <v>1962.2487499999997</v>
      </c>
      <c r="O503" s="6">
        <v>0.75</v>
      </c>
      <c r="P503" s="85">
        <f t="shared" si="113"/>
        <v>795.50624999999991</v>
      </c>
      <c r="Q503" s="86">
        <f t="shared" si="114"/>
        <v>1856.1812499999999</v>
      </c>
      <c r="R503" s="6">
        <v>0.95</v>
      </c>
      <c r="S503" s="85">
        <f t="shared" si="109"/>
        <v>1007.6412499999999</v>
      </c>
      <c r="T503" s="86">
        <f t="shared" si="110"/>
        <v>2068.3162499999999</v>
      </c>
      <c r="U503" s="6">
        <v>0.6</v>
      </c>
      <c r="V503" s="85">
        <f t="shared" si="111"/>
        <v>636.40499999999997</v>
      </c>
      <c r="W503" s="86">
        <f t="shared" si="112"/>
        <v>1697.08</v>
      </c>
    </row>
    <row r="504" spans="1:23" ht="16.5" x14ac:dyDescent="0.25">
      <c r="A504" s="64" t="s">
        <v>7131</v>
      </c>
      <c r="B504" s="65" t="s">
        <v>7187</v>
      </c>
      <c r="C504" s="2" t="s">
        <v>4386</v>
      </c>
      <c r="D504" s="1" t="s">
        <v>4385</v>
      </c>
      <c r="E504" s="3">
        <v>3</v>
      </c>
      <c r="F504" s="3">
        <v>1</v>
      </c>
      <c r="G504" s="7">
        <v>473</v>
      </c>
      <c r="H504" s="4">
        <f>+G504*E504</f>
        <v>1419</v>
      </c>
      <c r="I504" s="5">
        <v>0.05</v>
      </c>
      <c r="J504" s="4">
        <f t="shared" si="105"/>
        <v>23.650000000000002</v>
      </c>
      <c r="K504" s="4">
        <f t="shared" si="106"/>
        <v>449.35</v>
      </c>
      <c r="L504" s="6">
        <v>0.85</v>
      </c>
      <c r="M504" s="4">
        <f t="shared" si="107"/>
        <v>381.94749999999999</v>
      </c>
      <c r="N504" s="4">
        <f t="shared" si="108"/>
        <v>831.29750000000001</v>
      </c>
      <c r="O504" s="6">
        <v>0.75</v>
      </c>
      <c r="P504" s="85">
        <f t="shared" si="113"/>
        <v>337.01250000000005</v>
      </c>
      <c r="Q504" s="86">
        <f t="shared" si="114"/>
        <v>786.36250000000007</v>
      </c>
      <c r="R504" s="6">
        <v>0.95</v>
      </c>
      <c r="S504" s="85">
        <f t="shared" si="109"/>
        <v>426.88249999999999</v>
      </c>
      <c r="T504" s="86">
        <f t="shared" si="110"/>
        <v>876.23250000000007</v>
      </c>
      <c r="U504" s="6">
        <v>0.6</v>
      </c>
      <c r="V504" s="85">
        <f t="shared" si="111"/>
        <v>269.61</v>
      </c>
      <c r="W504" s="86">
        <f t="shared" si="112"/>
        <v>718.96</v>
      </c>
    </row>
    <row r="505" spans="1:23" ht="16.5" x14ac:dyDescent="0.25">
      <c r="A505" s="64" t="s">
        <v>7131</v>
      </c>
      <c r="B505" s="65" t="s">
        <v>7187</v>
      </c>
      <c r="C505" s="2" t="s">
        <v>4388</v>
      </c>
      <c r="D505" s="10" t="s">
        <v>4387</v>
      </c>
      <c r="E505" s="3">
        <v>1</v>
      </c>
      <c r="F505" s="3">
        <v>1</v>
      </c>
      <c r="G505" s="4">
        <v>951.69</v>
      </c>
      <c r="H505" s="4">
        <f>+G505*E505</f>
        <v>951.69</v>
      </c>
      <c r="I505" s="5">
        <v>0</v>
      </c>
      <c r="J505" s="4">
        <f t="shared" si="105"/>
        <v>0</v>
      </c>
      <c r="K505" s="4">
        <f t="shared" si="106"/>
        <v>951.69</v>
      </c>
      <c r="L505" s="6">
        <v>0.85</v>
      </c>
      <c r="M505" s="4">
        <f t="shared" si="107"/>
        <v>808.93650000000002</v>
      </c>
      <c r="N505" s="4">
        <f t="shared" si="108"/>
        <v>1760.6265000000001</v>
      </c>
      <c r="O505" s="6">
        <v>0.75</v>
      </c>
      <c r="P505" s="85">
        <f t="shared" si="113"/>
        <v>713.76750000000004</v>
      </c>
      <c r="Q505" s="86">
        <f t="shared" si="114"/>
        <v>1665.4575</v>
      </c>
      <c r="R505" s="6">
        <v>0.95</v>
      </c>
      <c r="S505" s="85">
        <f t="shared" si="109"/>
        <v>904.10550000000001</v>
      </c>
      <c r="T505" s="86">
        <f t="shared" si="110"/>
        <v>1855.7955000000002</v>
      </c>
      <c r="U505" s="6">
        <v>0.6</v>
      </c>
      <c r="V505" s="85">
        <f t="shared" si="111"/>
        <v>571.01400000000001</v>
      </c>
      <c r="W505" s="86">
        <f t="shared" si="112"/>
        <v>1522.7040000000002</v>
      </c>
    </row>
    <row r="506" spans="1:23" ht="16.5" x14ac:dyDescent="0.25">
      <c r="A506" s="64" t="s">
        <v>7131</v>
      </c>
      <c r="B506" s="65" t="s">
        <v>7187</v>
      </c>
      <c r="C506" s="2" t="s">
        <v>4390</v>
      </c>
      <c r="D506" s="10" t="s">
        <v>4389</v>
      </c>
      <c r="E506" s="3">
        <v>5</v>
      </c>
      <c r="F506" s="3">
        <v>1</v>
      </c>
      <c r="G506" s="4">
        <v>433.6</v>
      </c>
      <c r="H506" s="4">
        <f>+G506*E506</f>
        <v>2168</v>
      </c>
      <c r="I506" s="5">
        <v>0</v>
      </c>
      <c r="J506" s="4">
        <f t="shared" si="105"/>
        <v>0</v>
      </c>
      <c r="K506" s="4">
        <f t="shared" si="106"/>
        <v>433.6</v>
      </c>
      <c r="L506" s="6">
        <v>0.85</v>
      </c>
      <c r="M506" s="4">
        <f t="shared" si="107"/>
        <v>368.56</v>
      </c>
      <c r="N506" s="4">
        <f t="shared" si="108"/>
        <v>802.16000000000008</v>
      </c>
      <c r="O506" s="6">
        <v>0.75</v>
      </c>
      <c r="P506" s="85">
        <f t="shared" si="113"/>
        <v>325.20000000000005</v>
      </c>
      <c r="Q506" s="86">
        <f t="shared" si="114"/>
        <v>758.80000000000007</v>
      </c>
      <c r="R506" s="6">
        <v>0.95</v>
      </c>
      <c r="S506" s="85">
        <f t="shared" si="109"/>
        <v>411.92</v>
      </c>
      <c r="T506" s="86">
        <f t="shared" si="110"/>
        <v>845.52</v>
      </c>
      <c r="U506" s="6">
        <v>0.6</v>
      </c>
      <c r="V506" s="85">
        <f t="shared" si="111"/>
        <v>260.16000000000003</v>
      </c>
      <c r="W506" s="86">
        <f t="shared" si="112"/>
        <v>693.76</v>
      </c>
    </row>
    <row r="507" spans="1:23" ht="16.5" x14ac:dyDescent="0.25">
      <c r="A507" s="64" t="s">
        <v>7131</v>
      </c>
      <c r="B507" s="65" t="s">
        <v>7187</v>
      </c>
      <c r="C507" s="2" t="s">
        <v>4827</v>
      </c>
      <c r="D507" s="10" t="s">
        <v>4826</v>
      </c>
      <c r="E507" s="3">
        <v>6</v>
      </c>
      <c r="F507" s="3">
        <v>1</v>
      </c>
      <c r="G507" s="4">
        <v>648</v>
      </c>
      <c r="H507" s="4">
        <f>+G507*E507</f>
        <v>3888</v>
      </c>
      <c r="I507" s="5">
        <v>0.05</v>
      </c>
      <c r="J507" s="4">
        <f t="shared" si="105"/>
        <v>32.4</v>
      </c>
      <c r="K507" s="4">
        <f t="shared" si="106"/>
        <v>615.6</v>
      </c>
      <c r="L507" s="6">
        <v>0.85</v>
      </c>
      <c r="M507" s="4">
        <f t="shared" si="107"/>
        <v>523.26</v>
      </c>
      <c r="N507" s="4">
        <f t="shared" si="108"/>
        <v>1138.8600000000001</v>
      </c>
      <c r="O507" s="6">
        <v>0.75</v>
      </c>
      <c r="P507" s="85">
        <f t="shared" si="113"/>
        <v>461.70000000000005</v>
      </c>
      <c r="Q507" s="86">
        <f t="shared" si="114"/>
        <v>1077.3000000000002</v>
      </c>
      <c r="R507" s="6">
        <v>0.95</v>
      </c>
      <c r="S507" s="85">
        <f t="shared" si="109"/>
        <v>584.82000000000005</v>
      </c>
      <c r="T507" s="86">
        <f t="shared" si="110"/>
        <v>1200.42</v>
      </c>
      <c r="U507" s="6">
        <v>0.6</v>
      </c>
      <c r="V507" s="85">
        <f t="shared" si="111"/>
        <v>369.36</v>
      </c>
      <c r="W507" s="86">
        <f t="shared" si="112"/>
        <v>984.96</v>
      </c>
    </row>
    <row r="508" spans="1:23" ht="16.5" x14ac:dyDescent="0.25">
      <c r="A508" s="64" t="s">
        <v>7131</v>
      </c>
      <c r="B508" s="65" t="s">
        <v>7187</v>
      </c>
      <c r="C508" s="2" t="s">
        <v>5281</v>
      </c>
      <c r="D508" s="1" t="s">
        <v>5280</v>
      </c>
      <c r="E508" s="3">
        <v>5</v>
      </c>
      <c r="F508" s="3">
        <v>1</v>
      </c>
      <c r="G508" s="7">
        <v>917</v>
      </c>
      <c r="H508" s="4">
        <f>+G508*E508</f>
        <v>4585</v>
      </c>
      <c r="I508" s="5">
        <v>0.05</v>
      </c>
      <c r="J508" s="4">
        <f t="shared" si="105"/>
        <v>45.85</v>
      </c>
      <c r="K508" s="4">
        <f t="shared" si="106"/>
        <v>871.15</v>
      </c>
      <c r="L508" s="6">
        <v>0.85</v>
      </c>
      <c r="M508" s="4">
        <f t="shared" si="107"/>
        <v>740.47749999999996</v>
      </c>
      <c r="N508" s="4">
        <f t="shared" si="108"/>
        <v>1611.6275000000001</v>
      </c>
      <c r="O508" s="6">
        <v>0.75</v>
      </c>
      <c r="P508" s="85">
        <f t="shared" si="113"/>
        <v>653.36249999999995</v>
      </c>
      <c r="Q508" s="86">
        <f t="shared" si="114"/>
        <v>1524.5124999999998</v>
      </c>
      <c r="R508" s="6">
        <v>0.95</v>
      </c>
      <c r="S508" s="85">
        <f t="shared" si="109"/>
        <v>827.59249999999997</v>
      </c>
      <c r="T508" s="86">
        <f t="shared" si="110"/>
        <v>1698.7424999999998</v>
      </c>
      <c r="U508" s="6">
        <v>0.6</v>
      </c>
      <c r="V508" s="85">
        <f t="shared" si="111"/>
        <v>522.68999999999994</v>
      </c>
      <c r="W508" s="86">
        <f t="shared" si="112"/>
        <v>1393.84</v>
      </c>
    </row>
    <row r="509" spans="1:23" ht="16.5" x14ac:dyDescent="0.25">
      <c r="A509" s="64" t="s">
        <v>7131</v>
      </c>
      <c r="B509" s="65" t="s">
        <v>7187</v>
      </c>
      <c r="C509" s="2" t="s">
        <v>5288</v>
      </c>
      <c r="D509" s="1" t="s">
        <v>5287</v>
      </c>
      <c r="E509" s="3">
        <v>4</v>
      </c>
      <c r="F509" s="3">
        <v>1</v>
      </c>
      <c r="G509" s="7">
        <v>2653</v>
      </c>
      <c r="H509" s="4">
        <f>+G509*E509</f>
        <v>10612</v>
      </c>
      <c r="I509" s="5">
        <v>0.05</v>
      </c>
      <c r="J509" s="4">
        <f t="shared" si="105"/>
        <v>132.65</v>
      </c>
      <c r="K509" s="4">
        <f t="shared" si="106"/>
        <v>2520.35</v>
      </c>
      <c r="L509" s="6">
        <v>0.85</v>
      </c>
      <c r="M509" s="4">
        <f t="shared" si="107"/>
        <v>2142.2974999999997</v>
      </c>
      <c r="N509" s="4">
        <f t="shared" si="108"/>
        <v>4662.6474999999991</v>
      </c>
      <c r="O509" s="6">
        <v>0.75</v>
      </c>
      <c r="P509" s="85">
        <f t="shared" si="113"/>
        <v>1890.2624999999998</v>
      </c>
      <c r="Q509" s="86">
        <f t="shared" si="114"/>
        <v>4410.6124999999993</v>
      </c>
      <c r="R509" s="6">
        <v>0.95</v>
      </c>
      <c r="S509" s="85">
        <f t="shared" si="109"/>
        <v>2394.3325</v>
      </c>
      <c r="T509" s="86">
        <f t="shared" si="110"/>
        <v>4914.6824999999999</v>
      </c>
      <c r="U509" s="6">
        <v>0.6</v>
      </c>
      <c r="V509" s="85">
        <f t="shared" si="111"/>
        <v>1512.2099999999998</v>
      </c>
      <c r="W509" s="86">
        <f t="shared" si="112"/>
        <v>4032.5599999999995</v>
      </c>
    </row>
    <row r="510" spans="1:23" ht="16.5" x14ac:dyDescent="0.25">
      <c r="A510" s="64" t="s">
        <v>7131</v>
      </c>
      <c r="B510" s="65" t="s">
        <v>7187</v>
      </c>
      <c r="C510" s="2" t="s">
        <v>5290</v>
      </c>
      <c r="D510" s="1" t="s">
        <v>5289</v>
      </c>
      <c r="E510" s="3">
        <v>2</v>
      </c>
      <c r="F510" s="3">
        <v>1</v>
      </c>
      <c r="G510" s="7">
        <v>2518</v>
      </c>
      <c r="H510" s="4">
        <f>+G510*E510</f>
        <v>5036</v>
      </c>
      <c r="I510" s="5">
        <v>0.05</v>
      </c>
      <c r="J510" s="4">
        <f t="shared" si="105"/>
        <v>125.9</v>
      </c>
      <c r="K510" s="4">
        <f t="shared" si="106"/>
        <v>2392.1</v>
      </c>
      <c r="L510" s="6">
        <v>0.85</v>
      </c>
      <c r="M510" s="4">
        <f t="shared" si="107"/>
        <v>2033.2849999999999</v>
      </c>
      <c r="N510" s="4">
        <f t="shared" si="108"/>
        <v>4425.3850000000002</v>
      </c>
      <c r="O510" s="6">
        <v>0.75</v>
      </c>
      <c r="P510" s="85">
        <f t="shared" si="113"/>
        <v>1794.0749999999998</v>
      </c>
      <c r="Q510" s="86">
        <f t="shared" si="114"/>
        <v>4186.1749999999993</v>
      </c>
      <c r="R510" s="6">
        <v>0.95</v>
      </c>
      <c r="S510" s="85">
        <f t="shared" si="109"/>
        <v>2272.4949999999999</v>
      </c>
      <c r="T510" s="86">
        <f t="shared" si="110"/>
        <v>4664.5949999999993</v>
      </c>
      <c r="U510" s="6">
        <v>0.6</v>
      </c>
      <c r="V510" s="85">
        <f t="shared" si="111"/>
        <v>1435.26</v>
      </c>
      <c r="W510" s="86">
        <f t="shared" si="112"/>
        <v>3827.3599999999997</v>
      </c>
    </row>
    <row r="511" spans="1:23" ht="16.5" x14ac:dyDescent="0.25">
      <c r="A511" s="64" t="s">
        <v>7131</v>
      </c>
      <c r="B511" s="65" t="s">
        <v>7187</v>
      </c>
      <c r="C511" s="2" t="s">
        <v>5293</v>
      </c>
      <c r="D511" s="1" t="s">
        <v>5292</v>
      </c>
      <c r="E511" s="3">
        <v>1</v>
      </c>
      <c r="F511" s="3">
        <v>1</v>
      </c>
      <c r="G511" s="7">
        <v>674.1</v>
      </c>
      <c r="H511" s="4">
        <f>+G511*E511</f>
        <v>674.1</v>
      </c>
      <c r="I511" s="5">
        <v>0.1</v>
      </c>
      <c r="J511" s="4">
        <f t="shared" ref="J511:J573" si="123">+G511*I511</f>
        <v>67.410000000000011</v>
      </c>
      <c r="K511" s="4">
        <f t="shared" ref="K511:K573" si="124">+G511-J511</f>
        <v>606.69000000000005</v>
      </c>
      <c r="L511" s="6">
        <v>0.85</v>
      </c>
      <c r="M511" s="4">
        <f t="shared" si="107"/>
        <v>515.68650000000002</v>
      </c>
      <c r="N511" s="4">
        <f t="shared" si="108"/>
        <v>1122.3765000000001</v>
      </c>
      <c r="O511" s="6">
        <v>0.75</v>
      </c>
      <c r="P511" s="85">
        <f t="shared" si="113"/>
        <v>455.01750000000004</v>
      </c>
      <c r="Q511" s="86">
        <f t="shared" si="114"/>
        <v>1061.7075</v>
      </c>
      <c r="R511" s="6">
        <v>0.95</v>
      </c>
      <c r="S511" s="85">
        <f t="shared" si="109"/>
        <v>576.35550000000001</v>
      </c>
      <c r="T511" s="86">
        <f t="shared" si="110"/>
        <v>1183.0455000000002</v>
      </c>
      <c r="U511" s="6">
        <v>0.6</v>
      </c>
      <c r="V511" s="85">
        <f t="shared" si="111"/>
        <v>364.01400000000001</v>
      </c>
      <c r="W511" s="86">
        <f t="shared" si="112"/>
        <v>970.70400000000006</v>
      </c>
    </row>
    <row r="512" spans="1:23" ht="16.5" x14ac:dyDescent="0.25">
      <c r="A512" s="64" t="s">
        <v>7131</v>
      </c>
      <c r="B512" s="65" t="s">
        <v>7187</v>
      </c>
      <c r="C512" s="2" t="s">
        <v>5295</v>
      </c>
      <c r="D512" s="10" t="s">
        <v>5294</v>
      </c>
      <c r="E512" s="3">
        <v>1</v>
      </c>
      <c r="F512" s="3">
        <v>1</v>
      </c>
      <c r="G512" s="7">
        <v>742.35</v>
      </c>
      <c r="H512" s="4">
        <f>+G512*E512</f>
        <v>742.35</v>
      </c>
      <c r="I512" s="5">
        <v>0.05</v>
      </c>
      <c r="J512" s="4">
        <f t="shared" si="123"/>
        <v>37.1175</v>
      </c>
      <c r="K512" s="4">
        <f t="shared" si="124"/>
        <v>705.23250000000007</v>
      </c>
      <c r="L512" s="6">
        <v>0.85</v>
      </c>
      <c r="M512" s="4">
        <f t="shared" si="107"/>
        <v>599.44762500000002</v>
      </c>
      <c r="N512" s="4">
        <f t="shared" si="108"/>
        <v>1304.6801250000001</v>
      </c>
      <c r="O512" s="6">
        <v>0.75</v>
      </c>
      <c r="P512" s="85">
        <f t="shared" si="113"/>
        <v>528.92437500000005</v>
      </c>
      <c r="Q512" s="86">
        <f t="shared" si="114"/>
        <v>1234.1568750000001</v>
      </c>
      <c r="R512" s="6">
        <v>0.95</v>
      </c>
      <c r="S512" s="85">
        <f t="shared" si="109"/>
        <v>669.97087500000009</v>
      </c>
      <c r="T512" s="86">
        <f t="shared" si="110"/>
        <v>1375.2033750000001</v>
      </c>
      <c r="U512" s="6">
        <v>0.6</v>
      </c>
      <c r="V512" s="85">
        <f t="shared" si="111"/>
        <v>423.13950000000006</v>
      </c>
      <c r="W512" s="86">
        <f t="shared" si="112"/>
        <v>1128.3720000000001</v>
      </c>
    </row>
    <row r="513" spans="1:23" ht="16.5" x14ac:dyDescent="0.25">
      <c r="A513" s="64" t="s">
        <v>7131</v>
      </c>
      <c r="B513" s="65" t="s">
        <v>7187</v>
      </c>
      <c r="C513" s="2" t="s">
        <v>5277</v>
      </c>
      <c r="D513" s="1" t="s">
        <v>5276</v>
      </c>
      <c r="E513" s="3">
        <v>2</v>
      </c>
      <c r="F513" s="3">
        <v>1</v>
      </c>
      <c r="G513" s="7">
        <v>4031</v>
      </c>
      <c r="H513" s="4">
        <f>+G513*E513</f>
        <v>8062</v>
      </c>
      <c r="I513" s="5">
        <v>0.05</v>
      </c>
      <c r="J513" s="4">
        <f t="shared" si="123"/>
        <v>201.55</v>
      </c>
      <c r="K513" s="4">
        <f t="shared" si="124"/>
        <v>3829.45</v>
      </c>
      <c r="L513" s="6">
        <v>0.85</v>
      </c>
      <c r="M513" s="4">
        <f t="shared" si="107"/>
        <v>3255.0324999999998</v>
      </c>
      <c r="N513" s="4">
        <f t="shared" si="108"/>
        <v>7084.4825000000001</v>
      </c>
      <c r="O513" s="6">
        <v>0.75</v>
      </c>
      <c r="P513" s="85">
        <f t="shared" si="113"/>
        <v>2872.0874999999996</v>
      </c>
      <c r="Q513" s="86">
        <f t="shared" si="114"/>
        <v>6701.5374999999995</v>
      </c>
      <c r="R513" s="6">
        <v>0.95</v>
      </c>
      <c r="S513" s="85">
        <f t="shared" si="109"/>
        <v>3637.9774999999995</v>
      </c>
      <c r="T513" s="86">
        <f t="shared" si="110"/>
        <v>7467.4274999999998</v>
      </c>
      <c r="U513" s="6">
        <v>0.6</v>
      </c>
      <c r="V513" s="85">
        <f t="shared" si="111"/>
        <v>2297.6699999999996</v>
      </c>
      <c r="W513" s="86">
        <f t="shared" si="112"/>
        <v>6127.119999999999</v>
      </c>
    </row>
    <row r="514" spans="1:23" ht="16.5" x14ac:dyDescent="0.25">
      <c r="A514" s="64" t="s">
        <v>7131</v>
      </c>
      <c r="B514" s="65" t="s">
        <v>7187</v>
      </c>
      <c r="C514" s="2" t="s">
        <v>5297</v>
      </c>
      <c r="D514" s="1" t="s">
        <v>5296</v>
      </c>
      <c r="E514" s="3">
        <v>1</v>
      </c>
      <c r="F514" s="3">
        <v>1</v>
      </c>
      <c r="G514" s="7">
        <v>883</v>
      </c>
      <c r="H514" s="4">
        <f>+G514*E514</f>
        <v>883</v>
      </c>
      <c r="I514" s="5">
        <v>0.05</v>
      </c>
      <c r="J514" s="4">
        <f t="shared" si="123"/>
        <v>44.150000000000006</v>
      </c>
      <c r="K514" s="4">
        <f t="shared" si="124"/>
        <v>838.85</v>
      </c>
      <c r="L514" s="6">
        <v>0.85</v>
      </c>
      <c r="M514" s="4">
        <f t="shared" si="107"/>
        <v>713.02250000000004</v>
      </c>
      <c r="N514" s="4">
        <f t="shared" si="108"/>
        <v>1551.8724999999999</v>
      </c>
      <c r="O514" s="6">
        <v>0.75</v>
      </c>
      <c r="P514" s="85">
        <f t="shared" si="113"/>
        <v>629.13750000000005</v>
      </c>
      <c r="Q514" s="86">
        <f t="shared" si="114"/>
        <v>1467.9875000000002</v>
      </c>
      <c r="R514" s="6">
        <v>0.95</v>
      </c>
      <c r="S514" s="85">
        <f t="shared" si="109"/>
        <v>796.90750000000003</v>
      </c>
      <c r="T514" s="86">
        <f t="shared" si="110"/>
        <v>1635.7575000000002</v>
      </c>
      <c r="U514" s="6">
        <v>0.6</v>
      </c>
      <c r="V514" s="85">
        <f t="shared" si="111"/>
        <v>503.31</v>
      </c>
      <c r="W514" s="86">
        <f t="shared" si="112"/>
        <v>1342.16</v>
      </c>
    </row>
    <row r="515" spans="1:23" ht="16.5" x14ac:dyDescent="0.25">
      <c r="A515" s="64" t="s">
        <v>7131</v>
      </c>
      <c r="B515" s="65" t="s">
        <v>7187</v>
      </c>
      <c r="C515" s="2" t="s">
        <v>5352</v>
      </c>
      <c r="D515" s="1" t="s">
        <v>5351</v>
      </c>
      <c r="E515" s="3">
        <v>1</v>
      </c>
      <c r="F515" s="3">
        <v>1</v>
      </c>
      <c r="G515" s="7">
        <v>3175</v>
      </c>
      <c r="H515" s="4">
        <f>+G515*E515</f>
        <v>3175</v>
      </c>
      <c r="I515" s="5">
        <v>0.05</v>
      </c>
      <c r="J515" s="4">
        <f t="shared" si="123"/>
        <v>158.75</v>
      </c>
      <c r="K515" s="4">
        <f t="shared" si="124"/>
        <v>3016.25</v>
      </c>
      <c r="L515" s="6">
        <v>0.85</v>
      </c>
      <c r="M515" s="4">
        <f t="shared" si="107"/>
        <v>2563.8125</v>
      </c>
      <c r="N515" s="4">
        <f t="shared" si="108"/>
        <v>5580.0625</v>
      </c>
      <c r="O515" s="6">
        <v>0.75</v>
      </c>
      <c r="P515" s="85">
        <f t="shared" si="113"/>
        <v>2262.1875</v>
      </c>
      <c r="Q515" s="86">
        <f t="shared" si="114"/>
        <v>5278.4375</v>
      </c>
      <c r="R515" s="6">
        <v>0.95</v>
      </c>
      <c r="S515" s="85">
        <f t="shared" si="109"/>
        <v>2865.4375</v>
      </c>
      <c r="T515" s="86">
        <f t="shared" si="110"/>
        <v>5881.6875</v>
      </c>
      <c r="U515" s="6">
        <v>0.6</v>
      </c>
      <c r="V515" s="85">
        <f t="shared" si="111"/>
        <v>1809.75</v>
      </c>
      <c r="W515" s="86">
        <f t="shared" si="112"/>
        <v>4826</v>
      </c>
    </row>
    <row r="516" spans="1:23" ht="16.5" x14ac:dyDescent="0.25">
      <c r="A516" s="64" t="s">
        <v>7131</v>
      </c>
      <c r="B516" s="65" t="s">
        <v>7187</v>
      </c>
      <c r="C516" s="2" t="s">
        <v>5354</v>
      </c>
      <c r="D516" s="1" t="s">
        <v>5353</v>
      </c>
      <c r="E516" s="3">
        <v>1</v>
      </c>
      <c r="F516" s="3">
        <v>1</v>
      </c>
      <c r="G516" s="7">
        <v>6554</v>
      </c>
      <c r="H516" s="4">
        <f>+G516*E516</f>
        <v>6554</v>
      </c>
      <c r="I516" s="5">
        <v>0.05</v>
      </c>
      <c r="J516" s="4">
        <f t="shared" si="123"/>
        <v>327.70000000000005</v>
      </c>
      <c r="K516" s="4">
        <f t="shared" si="124"/>
        <v>6226.3</v>
      </c>
      <c r="L516" s="6">
        <v>0.85</v>
      </c>
      <c r="M516" s="4">
        <f t="shared" si="107"/>
        <v>5292.3549999999996</v>
      </c>
      <c r="N516" s="4">
        <f t="shared" si="108"/>
        <v>11518.654999999999</v>
      </c>
      <c r="O516" s="6">
        <v>0.75</v>
      </c>
      <c r="P516" s="85">
        <f t="shared" si="113"/>
        <v>4669.7250000000004</v>
      </c>
      <c r="Q516" s="86">
        <f t="shared" si="114"/>
        <v>10896.025000000001</v>
      </c>
      <c r="R516" s="6">
        <v>0.95</v>
      </c>
      <c r="S516" s="85">
        <f t="shared" si="109"/>
        <v>5914.9849999999997</v>
      </c>
      <c r="T516" s="86">
        <f t="shared" si="110"/>
        <v>12141.285</v>
      </c>
      <c r="U516" s="6">
        <v>0.6</v>
      </c>
      <c r="V516" s="85">
        <f t="shared" si="111"/>
        <v>3735.7799999999997</v>
      </c>
      <c r="W516" s="86">
        <f t="shared" si="112"/>
        <v>9962.08</v>
      </c>
    </row>
    <row r="517" spans="1:23" ht="16.5" x14ac:dyDescent="0.25">
      <c r="A517" s="64" t="s">
        <v>7131</v>
      </c>
      <c r="B517" s="65" t="s">
        <v>7187</v>
      </c>
      <c r="C517" s="2" t="s">
        <v>5358</v>
      </c>
      <c r="D517" s="1" t="s">
        <v>5357</v>
      </c>
      <c r="E517" s="3">
        <v>1</v>
      </c>
      <c r="F517" s="3">
        <v>1</v>
      </c>
      <c r="G517" s="7">
        <v>7078</v>
      </c>
      <c r="H517" s="4">
        <f>+G517*E517</f>
        <v>7078</v>
      </c>
      <c r="I517" s="5">
        <v>0.05</v>
      </c>
      <c r="J517" s="4">
        <f t="shared" si="123"/>
        <v>353.90000000000003</v>
      </c>
      <c r="K517" s="4">
        <f t="shared" si="124"/>
        <v>6724.1</v>
      </c>
      <c r="L517" s="6">
        <v>0.85</v>
      </c>
      <c r="M517" s="4">
        <f t="shared" si="107"/>
        <v>5715.4850000000006</v>
      </c>
      <c r="N517" s="4">
        <f t="shared" si="108"/>
        <v>12439.585000000001</v>
      </c>
      <c r="O517" s="6">
        <v>0.75</v>
      </c>
      <c r="P517" s="85">
        <f t="shared" si="113"/>
        <v>5043.0750000000007</v>
      </c>
      <c r="Q517" s="86">
        <f t="shared" si="114"/>
        <v>11767.175000000001</v>
      </c>
      <c r="R517" s="6">
        <v>0.95</v>
      </c>
      <c r="S517" s="85">
        <f t="shared" si="109"/>
        <v>6387.8950000000004</v>
      </c>
      <c r="T517" s="86">
        <f t="shared" si="110"/>
        <v>13111.995000000001</v>
      </c>
      <c r="U517" s="6">
        <v>0.6</v>
      </c>
      <c r="V517" s="85">
        <f t="shared" si="111"/>
        <v>4034.46</v>
      </c>
      <c r="W517" s="86">
        <f t="shared" si="112"/>
        <v>10758.560000000001</v>
      </c>
    </row>
    <row r="518" spans="1:23" ht="16.5" x14ac:dyDescent="0.25">
      <c r="A518" s="64" t="s">
        <v>7131</v>
      </c>
      <c r="B518" s="65" t="s">
        <v>7187</v>
      </c>
      <c r="C518" s="2" t="s">
        <v>5362</v>
      </c>
      <c r="D518" s="8" t="s">
        <v>5361</v>
      </c>
      <c r="E518" s="3">
        <v>3</v>
      </c>
      <c r="F518" s="3">
        <v>1</v>
      </c>
      <c r="G518" s="7">
        <v>775</v>
      </c>
      <c r="H518" s="4">
        <f>+G518*E518</f>
        <v>2325</v>
      </c>
      <c r="I518" s="5">
        <v>0.05</v>
      </c>
      <c r="J518" s="4">
        <f t="shared" si="123"/>
        <v>38.75</v>
      </c>
      <c r="K518" s="4">
        <f t="shared" si="124"/>
        <v>736.25</v>
      </c>
      <c r="L518" s="6">
        <v>0.85</v>
      </c>
      <c r="M518" s="4">
        <f t="shared" si="107"/>
        <v>625.8125</v>
      </c>
      <c r="N518" s="4">
        <f t="shared" si="108"/>
        <v>1362.0625</v>
      </c>
      <c r="O518" s="6">
        <v>0.75</v>
      </c>
      <c r="P518" s="85">
        <f t="shared" si="113"/>
        <v>552.1875</v>
      </c>
      <c r="Q518" s="86">
        <f t="shared" si="114"/>
        <v>1288.4375</v>
      </c>
      <c r="R518" s="6">
        <v>0.95</v>
      </c>
      <c r="S518" s="85">
        <f t="shared" si="109"/>
        <v>699.4375</v>
      </c>
      <c r="T518" s="86">
        <f t="shared" si="110"/>
        <v>1435.6875</v>
      </c>
      <c r="U518" s="6">
        <v>0.6</v>
      </c>
      <c r="V518" s="85">
        <f t="shared" si="111"/>
        <v>441.75</v>
      </c>
      <c r="W518" s="86">
        <f t="shared" si="112"/>
        <v>1178</v>
      </c>
    </row>
    <row r="519" spans="1:23" ht="16.5" x14ac:dyDescent="0.25">
      <c r="A519" s="64" t="s">
        <v>7131</v>
      </c>
      <c r="B519" s="65" t="s">
        <v>7187</v>
      </c>
      <c r="C519" s="2" t="s">
        <v>6577</v>
      </c>
      <c r="D519" s="10" t="s">
        <v>7263</v>
      </c>
      <c r="E519" s="3">
        <v>3</v>
      </c>
      <c r="F519" s="3">
        <v>1</v>
      </c>
      <c r="G519" s="7">
        <v>1556</v>
      </c>
      <c r="H519" s="4">
        <f>+G519*E519</f>
        <v>4668</v>
      </c>
      <c r="I519" s="5">
        <v>0.05</v>
      </c>
      <c r="J519" s="4">
        <f t="shared" si="123"/>
        <v>77.800000000000011</v>
      </c>
      <c r="K519" s="4">
        <f t="shared" si="124"/>
        <v>1478.2</v>
      </c>
      <c r="L519" s="6">
        <v>0.85</v>
      </c>
      <c r="M519" s="4">
        <f t="shared" si="107"/>
        <v>1256.47</v>
      </c>
      <c r="N519" s="4">
        <f t="shared" si="108"/>
        <v>2734.67</v>
      </c>
      <c r="O519" s="6">
        <v>0.75</v>
      </c>
      <c r="P519" s="85">
        <f t="shared" si="113"/>
        <v>1108.6500000000001</v>
      </c>
      <c r="Q519" s="86">
        <f t="shared" si="114"/>
        <v>2586.8500000000004</v>
      </c>
      <c r="R519" s="6">
        <v>0.95</v>
      </c>
      <c r="S519" s="85">
        <f t="shared" si="109"/>
        <v>1404.29</v>
      </c>
      <c r="T519" s="86">
        <f t="shared" si="110"/>
        <v>2882.49</v>
      </c>
      <c r="U519" s="6">
        <v>0.6</v>
      </c>
      <c r="V519" s="85">
        <f t="shared" si="111"/>
        <v>886.92</v>
      </c>
      <c r="W519" s="86">
        <f t="shared" si="112"/>
        <v>2365.12</v>
      </c>
    </row>
    <row r="520" spans="1:23" ht="16.5" x14ac:dyDescent="0.25">
      <c r="A520" s="64" t="s">
        <v>7131</v>
      </c>
      <c r="B520" s="65" t="s">
        <v>7187</v>
      </c>
      <c r="C520" s="2" t="s">
        <v>6587</v>
      </c>
      <c r="D520" s="1" t="s">
        <v>6586</v>
      </c>
      <c r="E520" s="3">
        <v>1</v>
      </c>
      <c r="F520" s="3">
        <v>1</v>
      </c>
      <c r="G520" s="7">
        <v>1547</v>
      </c>
      <c r="H520" s="4">
        <f>+G520*E520</f>
        <v>1547</v>
      </c>
      <c r="I520" s="5">
        <v>0.05</v>
      </c>
      <c r="J520" s="4">
        <f t="shared" si="123"/>
        <v>77.350000000000009</v>
      </c>
      <c r="K520" s="4">
        <f t="shared" si="124"/>
        <v>1469.65</v>
      </c>
      <c r="L520" s="6">
        <v>0.85</v>
      </c>
      <c r="M520" s="4">
        <f t="shared" si="107"/>
        <v>1249.2025000000001</v>
      </c>
      <c r="N520" s="4">
        <f t="shared" si="108"/>
        <v>2718.8525</v>
      </c>
      <c r="O520" s="6">
        <v>0.75</v>
      </c>
      <c r="P520" s="85">
        <f t="shared" si="113"/>
        <v>1102.2375000000002</v>
      </c>
      <c r="Q520" s="86">
        <f t="shared" si="114"/>
        <v>2571.8875000000003</v>
      </c>
      <c r="R520" s="6">
        <v>0.95</v>
      </c>
      <c r="S520" s="85">
        <f t="shared" si="109"/>
        <v>1396.1675</v>
      </c>
      <c r="T520" s="86">
        <f t="shared" si="110"/>
        <v>2865.8175000000001</v>
      </c>
      <c r="U520" s="6">
        <v>0.6</v>
      </c>
      <c r="V520" s="85">
        <f t="shared" si="111"/>
        <v>881.79000000000008</v>
      </c>
      <c r="W520" s="86">
        <f t="shared" si="112"/>
        <v>2351.44</v>
      </c>
    </row>
    <row r="521" spans="1:23" ht="16.5" x14ac:dyDescent="0.25">
      <c r="A521" s="64" t="s">
        <v>7131</v>
      </c>
      <c r="B521" s="65" t="s">
        <v>7187</v>
      </c>
      <c r="C521" s="2" t="s">
        <v>7224</v>
      </c>
      <c r="D521" s="1" t="s">
        <v>7223</v>
      </c>
      <c r="E521" s="3">
        <v>4</v>
      </c>
      <c r="F521" s="3">
        <v>1</v>
      </c>
      <c r="G521" s="4">
        <v>1292</v>
      </c>
      <c r="H521" s="4">
        <f>+G521*E521</f>
        <v>5168</v>
      </c>
      <c r="I521" s="5">
        <v>0</v>
      </c>
      <c r="J521" s="4">
        <f t="shared" si="123"/>
        <v>0</v>
      </c>
      <c r="K521" s="4">
        <f t="shared" si="124"/>
        <v>1292</v>
      </c>
      <c r="L521" s="6">
        <v>0.85</v>
      </c>
      <c r="M521" s="4">
        <f t="shared" si="107"/>
        <v>1098.2</v>
      </c>
      <c r="N521" s="4">
        <f t="shared" si="108"/>
        <v>2390.1999999999998</v>
      </c>
      <c r="O521" s="6">
        <v>0.75</v>
      </c>
      <c r="P521" s="85">
        <f t="shared" si="113"/>
        <v>969</v>
      </c>
      <c r="Q521" s="86">
        <f t="shared" si="114"/>
        <v>2261</v>
      </c>
      <c r="R521" s="6">
        <v>0.95</v>
      </c>
      <c r="S521" s="85">
        <f t="shared" si="109"/>
        <v>1227.3999999999999</v>
      </c>
      <c r="T521" s="86">
        <f t="shared" si="110"/>
        <v>2519.3999999999996</v>
      </c>
      <c r="U521" s="6">
        <v>0.6</v>
      </c>
      <c r="V521" s="85">
        <f t="shared" si="111"/>
        <v>775.19999999999993</v>
      </c>
      <c r="W521" s="86">
        <f t="shared" si="112"/>
        <v>2067.1999999999998</v>
      </c>
    </row>
    <row r="522" spans="1:23" ht="16.5" x14ac:dyDescent="0.25">
      <c r="A522" s="64" t="s">
        <v>7131</v>
      </c>
      <c r="B522" s="65" t="s">
        <v>7187</v>
      </c>
      <c r="C522" s="2" t="s">
        <v>6567</v>
      </c>
      <c r="D522" s="1" t="s">
        <v>7225</v>
      </c>
      <c r="E522" s="3">
        <v>6</v>
      </c>
      <c r="F522" s="3">
        <v>1</v>
      </c>
      <c r="G522" s="4">
        <v>1360</v>
      </c>
      <c r="H522" s="4">
        <f>+G522*E522</f>
        <v>8160</v>
      </c>
      <c r="I522" s="5">
        <v>0</v>
      </c>
      <c r="J522" s="4">
        <f t="shared" si="123"/>
        <v>0</v>
      </c>
      <c r="K522" s="4">
        <f t="shared" si="124"/>
        <v>1360</v>
      </c>
      <c r="L522" s="6">
        <v>0.85</v>
      </c>
      <c r="M522" s="4">
        <f t="shared" si="107"/>
        <v>1156</v>
      </c>
      <c r="N522" s="4">
        <f t="shared" si="108"/>
        <v>2516</v>
      </c>
      <c r="O522" s="6">
        <v>0.75</v>
      </c>
      <c r="P522" s="85">
        <f t="shared" si="113"/>
        <v>1020</v>
      </c>
      <c r="Q522" s="86">
        <f t="shared" si="114"/>
        <v>2380</v>
      </c>
      <c r="R522" s="6">
        <v>0.95</v>
      </c>
      <c r="S522" s="85">
        <f t="shared" si="109"/>
        <v>1292</v>
      </c>
      <c r="T522" s="86">
        <f t="shared" si="110"/>
        <v>2652</v>
      </c>
      <c r="U522" s="6">
        <v>0.6</v>
      </c>
      <c r="V522" s="85">
        <f t="shared" si="111"/>
        <v>816</v>
      </c>
      <c r="W522" s="86">
        <f t="shared" si="112"/>
        <v>2176</v>
      </c>
    </row>
    <row r="523" spans="1:23" ht="16.5" x14ac:dyDescent="0.25">
      <c r="A523" s="64" t="s">
        <v>7131</v>
      </c>
      <c r="B523" s="65" t="s">
        <v>7187</v>
      </c>
      <c r="C523" s="2" t="s">
        <v>6574</v>
      </c>
      <c r="D523" s="1" t="s">
        <v>7262</v>
      </c>
      <c r="E523" s="3">
        <v>3</v>
      </c>
      <c r="F523" s="3">
        <v>1</v>
      </c>
      <c r="G523" s="7">
        <v>990</v>
      </c>
      <c r="H523" s="4">
        <f>+G523*E523</f>
        <v>2970</v>
      </c>
      <c r="I523" s="5">
        <v>0.05</v>
      </c>
      <c r="J523" s="4">
        <f t="shared" si="123"/>
        <v>49.5</v>
      </c>
      <c r="K523" s="4">
        <f t="shared" si="124"/>
        <v>940.5</v>
      </c>
      <c r="L523" s="6">
        <v>0.85</v>
      </c>
      <c r="M523" s="4">
        <f t="shared" si="107"/>
        <v>799.42499999999995</v>
      </c>
      <c r="N523" s="4">
        <f t="shared" si="108"/>
        <v>1739.925</v>
      </c>
      <c r="O523" s="6">
        <v>0.75</v>
      </c>
      <c r="P523" s="85">
        <f t="shared" si="113"/>
        <v>705.375</v>
      </c>
      <c r="Q523" s="86">
        <f t="shared" si="114"/>
        <v>1645.875</v>
      </c>
      <c r="R523" s="6">
        <v>0.95</v>
      </c>
      <c r="S523" s="85">
        <f t="shared" si="109"/>
        <v>893.47499999999991</v>
      </c>
      <c r="T523" s="86">
        <f t="shared" si="110"/>
        <v>1833.9749999999999</v>
      </c>
      <c r="U523" s="6">
        <v>0.6</v>
      </c>
      <c r="V523" s="85">
        <f t="shared" si="111"/>
        <v>564.29999999999995</v>
      </c>
      <c r="W523" s="86">
        <f t="shared" si="112"/>
        <v>1504.8</v>
      </c>
    </row>
    <row r="524" spans="1:23" ht="16.5" x14ac:dyDescent="0.25">
      <c r="A524" s="64" t="s">
        <v>7131</v>
      </c>
      <c r="B524" s="65" t="s">
        <v>7187</v>
      </c>
      <c r="C524" s="2" t="s">
        <v>6579</v>
      </c>
      <c r="D524" s="1" t="s">
        <v>6578</v>
      </c>
      <c r="E524" s="3">
        <v>2</v>
      </c>
      <c r="F524" s="3">
        <v>1</v>
      </c>
      <c r="G524" s="7">
        <v>994</v>
      </c>
      <c r="H524" s="4">
        <f>+G524*E524</f>
        <v>1988</v>
      </c>
      <c r="I524" s="5">
        <v>0.05</v>
      </c>
      <c r="J524" s="4">
        <f t="shared" si="123"/>
        <v>49.7</v>
      </c>
      <c r="K524" s="4">
        <f t="shared" si="124"/>
        <v>944.3</v>
      </c>
      <c r="L524" s="6">
        <v>0.95</v>
      </c>
      <c r="M524" s="4">
        <f t="shared" si="107"/>
        <v>897.08499999999992</v>
      </c>
      <c r="N524" s="4">
        <f t="shared" si="108"/>
        <v>1841.3849999999998</v>
      </c>
      <c r="O524" s="6">
        <v>0.85</v>
      </c>
      <c r="P524" s="85">
        <f t="shared" si="113"/>
        <v>802.65499999999997</v>
      </c>
      <c r="Q524" s="86">
        <f t="shared" si="114"/>
        <v>1746.9549999999999</v>
      </c>
      <c r="R524" s="6">
        <v>1.05</v>
      </c>
      <c r="S524" s="85">
        <f t="shared" si="109"/>
        <v>991.51499999999999</v>
      </c>
      <c r="T524" s="86">
        <f t="shared" si="110"/>
        <v>1935.8150000000001</v>
      </c>
      <c r="U524" s="6">
        <v>0.75</v>
      </c>
      <c r="V524" s="85">
        <f t="shared" si="111"/>
        <v>708.22499999999991</v>
      </c>
      <c r="W524" s="86">
        <f t="shared" si="112"/>
        <v>1652.5249999999999</v>
      </c>
    </row>
    <row r="525" spans="1:23" ht="16.5" x14ac:dyDescent="0.25">
      <c r="A525" s="64" t="s">
        <v>7131</v>
      </c>
      <c r="B525" s="65" t="s">
        <v>7187</v>
      </c>
      <c r="C525" s="2" t="s">
        <v>6571</v>
      </c>
      <c r="D525" s="10" t="s">
        <v>6570</v>
      </c>
      <c r="E525" s="3">
        <v>2</v>
      </c>
      <c r="F525" s="3">
        <v>1</v>
      </c>
      <c r="G525" s="4">
        <v>796</v>
      </c>
      <c r="H525" s="4">
        <f>+G525*E525</f>
        <v>1592</v>
      </c>
      <c r="I525" s="5">
        <v>0.1</v>
      </c>
      <c r="J525" s="4">
        <f t="shared" si="123"/>
        <v>79.600000000000009</v>
      </c>
      <c r="K525" s="4">
        <f t="shared" si="124"/>
        <v>716.4</v>
      </c>
      <c r="L525" s="6">
        <v>0.85</v>
      </c>
      <c r="M525" s="4">
        <f t="shared" si="107"/>
        <v>608.93999999999994</v>
      </c>
      <c r="N525" s="4">
        <f t="shared" si="108"/>
        <v>1325.34</v>
      </c>
      <c r="O525" s="6">
        <v>0.75</v>
      </c>
      <c r="P525" s="85">
        <f t="shared" si="113"/>
        <v>537.29999999999995</v>
      </c>
      <c r="Q525" s="86">
        <f t="shared" si="114"/>
        <v>1253.6999999999998</v>
      </c>
      <c r="R525" s="6">
        <v>0.95</v>
      </c>
      <c r="S525" s="85">
        <f t="shared" si="109"/>
        <v>680.57999999999993</v>
      </c>
      <c r="T525" s="86">
        <f t="shared" si="110"/>
        <v>1396.98</v>
      </c>
      <c r="U525" s="6">
        <v>0.6</v>
      </c>
      <c r="V525" s="85">
        <f t="shared" si="111"/>
        <v>429.84</v>
      </c>
      <c r="W525" s="86">
        <f t="shared" si="112"/>
        <v>1146.24</v>
      </c>
    </row>
    <row r="526" spans="1:23" ht="16.5" x14ac:dyDescent="0.25">
      <c r="A526" s="64" t="s">
        <v>7131</v>
      </c>
      <c r="B526" s="65" t="s">
        <v>7187</v>
      </c>
      <c r="C526" s="2" t="s">
        <v>6566</v>
      </c>
      <c r="D526" s="1" t="s">
        <v>6565</v>
      </c>
      <c r="E526" s="3">
        <v>3</v>
      </c>
      <c r="F526" s="3">
        <v>1</v>
      </c>
      <c r="G526" s="7">
        <v>1060</v>
      </c>
      <c r="H526" s="4">
        <f>+G526*E526</f>
        <v>3180</v>
      </c>
      <c r="I526" s="5">
        <v>0.05</v>
      </c>
      <c r="J526" s="4">
        <f t="shared" si="123"/>
        <v>53</v>
      </c>
      <c r="K526" s="4">
        <f t="shared" si="124"/>
        <v>1007</v>
      </c>
      <c r="L526" s="6">
        <v>0.85</v>
      </c>
      <c r="M526" s="4">
        <f t="shared" si="107"/>
        <v>855.94999999999993</v>
      </c>
      <c r="N526" s="4">
        <f t="shared" si="108"/>
        <v>1862.9499999999998</v>
      </c>
      <c r="O526" s="6">
        <v>0.75</v>
      </c>
      <c r="P526" s="85">
        <f t="shared" si="113"/>
        <v>755.25</v>
      </c>
      <c r="Q526" s="86">
        <f t="shared" si="114"/>
        <v>1762.25</v>
      </c>
      <c r="R526" s="6">
        <v>0.95</v>
      </c>
      <c r="S526" s="85">
        <f t="shared" si="109"/>
        <v>956.65</v>
      </c>
      <c r="T526" s="86">
        <f t="shared" si="110"/>
        <v>1963.65</v>
      </c>
      <c r="U526" s="6">
        <v>0.6</v>
      </c>
      <c r="V526" s="85">
        <f t="shared" si="111"/>
        <v>604.19999999999993</v>
      </c>
      <c r="W526" s="86">
        <f t="shared" si="112"/>
        <v>1611.1999999999998</v>
      </c>
    </row>
    <row r="527" spans="1:23" ht="16.5" x14ac:dyDescent="0.25">
      <c r="A527" s="64" t="s">
        <v>7131</v>
      </c>
      <c r="B527" s="65" t="s">
        <v>7187</v>
      </c>
      <c r="C527" s="2" t="s">
        <v>6589</v>
      </c>
      <c r="D527" s="1" t="s">
        <v>6588</v>
      </c>
      <c r="E527" s="3">
        <v>1</v>
      </c>
      <c r="F527" s="3">
        <v>1</v>
      </c>
      <c r="G527" s="7">
        <v>1746</v>
      </c>
      <c r="H527" s="4">
        <f>+G527*E527</f>
        <v>1746</v>
      </c>
      <c r="I527" s="5">
        <v>0</v>
      </c>
      <c r="J527" s="4">
        <f t="shared" si="123"/>
        <v>0</v>
      </c>
      <c r="K527" s="4">
        <f t="shared" si="124"/>
        <v>1746</v>
      </c>
      <c r="L527" s="6">
        <v>0.85</v>
      </c>
      <c r="M527" s="4">
        <f t="shared" ref="M527:M589" si="125">+K527*L527</f>
        <v>1484.1</v>
      </c>
      <c r="N527" s="4">
        <f t="shared" ref="N527:N589" si="126">+K527+M527</f>
        <v>3230.1</v>
      </c>
      <c r="O527" s="6">
        <v>0.75</v>
      </c>
      <c r="P527" s="85">
        <f t="shared" si="113"/>
        <v>1309.5</v>
      </c>
      <c r="Q527" s="86">
        <f t="shared" si="114"/>
        <v>3055.5</v>
      </c>
      <c r="R527" s="6">
        <v>0.95</v>
      </c>
      <c r="S527" s="85">
        <f t="shared" si="109"/>
        <v>1658.6999999999998</v>
      </c>
      <c r="T527" s="86">
        <f t="shared" si="110"/>
        <v>3404.7</v>
      </c>
      <c r="U527" s="6">
        <v>0.6</v>
      </c>
      <c r="V527" s="85">
        <f t="shared" si="111"/>
        <v>1047.5999999999999</v>
      </c>
      <c r="W527" s="86">
        <f t="shared" si="112"/>
        <v>2793.6</v>
      </c>
    </row>
    <row r="528" spans="1:23" ht="16.5" x14ac:dyDescent="0.25">
      <c r="A528" s="64" t="s">
        <v>7131</v>
      </c>
      <c r="B528" s="65" t="s">
        <v>7187</v>
      </c>
      <c r="C528" s="2" t="s">
        <v>6581</v>
      </c>
      <c r="D528" s="1" t="s">
        <v>6580</v>
      </c>
      <c r="E528" s="3">
        <v>3</v>
      </c>
      <c r="F528" s="3">
        <v>1</v>
      </c>
      <c r="G528" s="7">
        <v>1007</v>
      </c>
      <c r="H528" s="4">
        <f>+G528*E528</f>
        <v>3021</v>
      </c>
      <c r="I528" s="5">
        <v>0.05</v>
      </c>
      <c r="J528" s="4">
        <f t="shared" si="123"/>
        <v>50.35</v>
      </c>
      <c r="K528" s="4">
        <f t="shared" si="124"/>
        <v>956.65</v>
      </c>
      <c r="L528" s="6">
        <v>0.85</v>
      </c>
      <c r="M528" s="4">
        <f t="shared" si="125"/>
        <v>813.15249999999992</v>
      </c>
      <c r="N528" s="4">
        <f t="shared" si="126"/>
        <v>1769.8024999999998</v>
      </c>
      <c r="O528" s="6">
        <v>0.75</v>
      </c>
      <c r="P528" s="85">
        <f t="shared" si="113"/>
        <v>717.48749999999995</v>
      </c>
      <c r="Q528" s="86">
        <f t="shared" si="114"/>
        <v>1674.1374999999998</v>
      </c>
      <c r="R528" s="6">
        <v>0.95</v>
      </c>
      <c r="S528" s="85">
        <f t="shared" ref="S528:S590" si="127">+K528*R528</f>
        <v>908.81749999999988</v>
      </c>
      <c r="T528" s="86">
        <f t="shared" ref="T528:T590" si="128">+S528+K528</f>
        <v>1865.4674999999997</v>
      </c>
      <c r="U528" s="6">
        <v>0.6</v>
      </c>
      <c r="V528" s="85">
        <f t="shared" ref="V528:V590" si="129">+K528*U528</f>
        <v>573.99</v>
      </c>
      <c r="W528" s="86">
        <f t="shared" ref="W528:W590" si="130">+V528+K528</f>
        <v>1530.6399999999999</v>
      </c>
    </row>
    <row r="529" spans="1:23" ht="16.5" x14ac:dyDescent="0.25">
      <c r="A529" s="64" t="s">
        <v>7131</v>
      </c>
      <c r="B529" s="65" t="s">
        <v>7187</v>
      </c>
      <c r="C529" s="2" t="s">
        <v>6576</v>
      </c>
      <c r="D529" s="1" t="s">
        <v>6575</v>
      </c>
      <c r="E529" s="3">
        <v>2</v>
      </c>
      <c r="F529" s="3">
        <v>1</v>
      </c>
      <c r="G529" s="7">
        <v>3724</v>
      </c>
      <c r="H529" s="4">
        <f>+G529*E529</f>
        <v>7448</v>
      </c>
      <c r="I529" s="5">
        <v>0.05</v>
      </c>
      <c r="J529" s="4">
        <f t="shared" si="123"/>
        <v>186.20000000000002</v>
      </c>
      <c r="K529" s="4">
        <f t="shared" si="124"/>
        <v>3537.8</v>
      </c>
      <c r="L529" s="6">
        <v>0.95</v>
      </c>
      <c r="M529" s="4">
        <f t="shared" si="125"/>
        <v>3360.91</v>
      </c>
      <c r="N529" s="4">
        <f t="shared" si="126"/>
        <v>6898.71</v>
      </c>
      <c r="O529" s="6">
        <v>0.85</v>
      </c>
      <c r="P529" s="85">
        <f t="shared" ref="P529" si="131">+K529*O529</f>
        <v>3007.13</v>
      </c>
      <c r="Q529" s="86">
        <f t="shared" ref="Q529" si="132">+K529+P529</f>
        <v>6544.93</v>
      </c>
      <c r="R529" s="6">
        <v>1.05</v>
      </c>
      <c r="S529" s="85">
        <f t="shared" si="127"/>
        <v>3714.6900000000005</v>
      </c>
      <c r="T529" s="86">
        <f t="shared" si="128"/>
        <v>7252.4900000000007</v>
      </c>
      <c r="U529" s="6">
        <v>0.75</v>
      </c>
      <c r="V529" s="85">
        <f t="shared" si="129"/>
        <v>2653.3500000000004</v>
      </c>
      <c r="W529" s="86">
        <f t="shared" si="130"/>
        <v>6191.1500000000005</v>
      </c>
    </row>
    <row r="530" spans="1:23" ht="16.5" x14ac:dyDescent="0.25">
      <c r="A530" s="64" t="s">
        <v>7131</v>
      </c>
      <c r="B530" s="65" t="s">
        <v>7187</v>
      </c>
      <c r="C530" s="2" t="s">
        <v>6583</v>
      </c>
      <c r="D530" s="1" t="s">
        <v>6582</v>
      </c>
      <c r="E530" s="3">
        <v>2</v>
      </c>
      <c r="F530" s="3">
        <v>1</v>
      </c>
      <c r="G530" s="7">
        <v>2785</v>
      </c>
      <c r="H530" s="4">
        <f>+G530*E530</f>
        <v>5570</v>
      </c>
      <c r="I530" s="5">
        <v>0.05</v>
      </c>
      <c r="J530" s="4">
        <f t="shared" si="123"/>
        <v>139.25</v>
      </c>
      <c r="K530" s="4">
        <f t="shared" si="124"/>
        <v>2645.75</v>
      </c>
      <c r="L530" s="6">
        <v>0.85</v>
      </c>
      <c r="M530" s="4">
        <f t="shared" si="125"/>
        <v>2248.8874999999998</v>
      </c>
      <c r="N530" s="4">
        <f t="shared" si="126"/>
        <v>4894.6374999999998</v>
      </c>
      <c r="O530" s="6">
        <v>0.75</v>
      </c>
      <c r="P530" s="85">
        <f t="shared" ref="P530:P591" si="133">+K530*O530</f>
        <v>1984.3125</v>
      </c>
      <c r="Q530" s="86">
        <f t="shared" ref="Q530:Q591" si="134">+K530+P530</f>
        <v>4630.0625</v>
      </c>
      <c r="R530" s="6">
        <v>0.95</v>
      </c>
      <c r="S530" s="85">
        <f t="shared" si="127"/>
        <v>2513.4625000000001</v>
      </c>
      <c r="T530" s="86">
        <f t="shared" si="128"/>
        <v>5159.2124999999996</v>
      </c>
      <c r="U530" s="6">
        <v>0.6</v>
      </c>
      <c r="V530" s="85">
        <f t="shared" si="129"/>
        <v>1587.45</v>
      </c>
      <c r="W530" s="86">
        <f t="shared" si="130"/>
        <v>4233.2</v>
      </c>
    </row>
    <row r="531" spans="1:23" ht="16.5" x14ac:dyDescent="0.25">
      <c r="A531" s="64" t="s">
        <v>7131</v>
      </c>
      <c r="B531" s="65" t="s">
        <v>7187</v>
      </c>
      <c r="C531" s="2" t="s">
        <v>7190</v>
      </c>
      <c r="D531" s="1" t="s">
        <v>5363</v>
      </c>
      <c r="E531" s="3">
        <v>1</v>
      </c>
      <c r="F531" s="3">
        <v>1</v>
      </c>
      <c r="G531" s="7">
        <v>626</v>
      </c>
      <c r="H531" s="4">
        <f>+G531*E531</f>
        <v>626</v>
      </c>
      <c r="I531" s="5">
        <v>0.05</v>
      </c>
      <c r="J531" s="4">
        <f t="shared" si="123"/>
        <v>31.3</v>
      </c>
      <c r="K531" s="4">
        <f t="shared" si="124"/>
        <v>594.70000000000005</v>
      </c>
      <c r="L531" s="6">
        <v>0.85</v>
      </c>
      <c r="M531" s="4">
        <f t="shared" si="125"/>
        <v>505.495</v>
      </c>
      <c r="N531" s="4">
        <f t="shared" si="126"/>
        <v>1100.1950000000002</v>
      </c>
      <c r="O531" s="6">
        <v>0.75</v>
      </c>
      <c r="P531" s="85">
        <f t="shared" si="133"/>
        <v>446.02500000000003</v>
      </c>
      <c r="Q531" s="86">
        <f t="shared" si="134"/>
        <v>1040.7250000000001</v>
      </c>
      <c r="R531" s="6">
        <v>0.95</v>
      </c>
      <c r="S531" s="85">
        <f t="shared" si="127"/>
        <v>564.96500000000003</v>
      </c>
      <c r="T531" s="86">
        <f t="shared" si="128"/>
        <v>1159.665</v>
      </c>
      <c r="U531" s="6">
        <v>0.6</v>
      </c>
      <c r="V531" s="85">
        <f t="shared" si="129"/>
        <v>356.82</v>
      </c>
      <c r="W531" s="86">
        <f t="shared" si="130"/>
        <v>951.52</v>
      </c>
    </row>
    <row r="532" spans="1:23" ht="16.5" x14ac:dyDescent="0.25">
      <c r="A532" s="64" t="s">
        <v>7131</v>
      </c>
      <c r="B532" s="65" t="s">
        <v>7187</v>
      </c>
      <c r="C532" s="2" t="s">
        <v>6585</v>
      </c>
      <c r="D532" s="1" t="s">
        <v>6584</v>
      </c>
      <c r="E532" s="3">
        <v>3</v>
      </c>
      <c r="F532" s="3">
        <v>1</v>
      </c>
      <c r="G532" s="7">
        <v>2926</v>
      </c>
      <c r="H532" s="4">
        <f>+G532*E532</f>
        <v>8778</v>
      </c>
      <c r="I532" s="5">
        <v>0.05</v>
      </c>
      <c r="J532" s="4">
        <f t="shared" si="123"/>
        <v>146.30000000000001</v>
      </c>
      <c r="K532" s="4">
        <f t="shared" si="124"/>
        <v>2779.7</v>
      </c>
      <c r="L532" s="6">
        <v>0.85</v>
      </c>
      <c r="M532" s="4">
        <f t="shared" si="125"/>
        <v>2362.7449999999999</v>
      </c>
      <c r="N532" s="4">
        <f t="shared" si="126"/>
        <v>5142.4449999999997</v>
      </c>
      <c r="O532" s="6">
        <v>0.75</v>
      </c>
      <c r="P532" s="85">
        <f t="shared" si="133"/>
        <v>2084.7749999999996</v>
      </c>
      <c r="Q532" s="86">
        <f t="shared" si="134"/>
        <v>4864.4749999999995</v>
      </c>
      <c r="R532" s="6">
        <v>0.95</v>
      </c>
      <c r="S532" s="85">
        <f t="shared" si="127"/>
        <v>2640.7149999999997</v>
      </c>
      <c r="T532" s="86">
        <f t="shared" si="128"/>
        <v>5420.4149999999991</v>
      </c>
      <c r="U532" s="6">
        <v>0.6</v>
      </c>
      <c r="V532" s="85">
        <f t="shared" si="129"/>
        <v>1667.82</v>
      </c>
      <c r="W532" s="86">
        <f t="shared" si="130"/>
        <v>4447.5199999999995</v>
      </c>
    </row>
    <row r="533" spans="1:23" ht="16.5" x14ac:dyDescent="0.25">
      <c r="A533" s="64" t="s">
        <v>7131</v>
      </c>
      <c r="B533" s="65" t="s">
        <v>7187</v>
      </c>
      <c r="C533" s="2" t="s">
        <v>7007</v>
      </c>
      <c r="D533" s="1" t="s">
        <v>7006</v>
      </c>
      <c r="E533" s="3">
        <v>2</v>
      </c>
      <c r="F533" s="3">
        <v>1</v>
      </c>
      <c r="G533" s="7">
        <v>141</v>
      </c>
      <c r="H533" s="4">
        <f>+G533*E533</f>
        <v>282</v>
      </c>
      <c r="I533" s="5">
        <v>0.05</v>
      </c>
      <c r="J533" s="4">
        <f t="shared" si="123"/>
        <v>7.0500000000000007</v>
      </c>
      <c r="K533" s="4">
        <f t="shared" si="124"/>
        <v>133.94999999999999</v>
      </c>
      <c r="L533" s="6">
        <v>0.85</v>
      </c>
      <c r="M533" s="4">
        <f t="shared" si="125"/>
        <v>113.85749999999999</v>
      </c>
      <c r="N533" s="4">
        <f t="shared" si="126"/>
        <v>247.80749999999998</v>
      </c>
      <c r="O533" s="6">
        <v>0.75</v>
      </c>
      <c r="P533" s="85">
        <f t="shared" si="133"/>
        <v>100.46249999999999</v>
      </c>
      <c r="Q533" s="86">
        <f t="shared" si="134"/>
        <v>234.41249999999997</v>
      </c>
      <c r="R533" s="6">
        <v>0.95</v>
      </c>
      <c r="S533" s="85">
        <f t="shared" si="127"/>
        <v>127.25249999999998</v>
      </c>
      <c r="T533" s="86">
        <f t="shared" si="128"/>
        <v>261.20249999999999</v>
      </c>
      <c r="U533" s="6">
        <v>0.6</v>
      </c>
      <c r="V533" s="85">
        <f t="shared" si="129"/>
        <v>80.36999999999999</v>
      </c>
      <c r="W533" s="86">
        <f t="shared" si="130"/>
        <v>214.32</v>
      </c>
    </row>
    <row r="534" spans="1:23" ht="16.5" x14ac:dyDescent="0.25">
      <c r="A534" s="64" t="s">
        <v>7131</v>
      </c>
      <c r="B534" s="65" t="s">
        <v>7187</v>
      </c>
      <c r="C534" s="2" t="s">
        <v>2835</v>
      </c>
      <c r="D534" s="1" t="s">
        <v>2834</v>
      </c>
      <c r="E534" s="3">
        <v>1</v>
      </c>
      <c r="F534" s="3">
        <v>1</v>
      </c>
      <c r="G534" s="7">
        <v>7100</v>
      </c>
      <c r="H534" s="4">
        <f>+G534*E534</f>
        <v>7100</v>
      </c>
      <c r="I534" s="5">
        <v>0</v>
      </c>
      <c r="J534" s="4">
        <f t="shared" si="123"/>
        <v>0</v>
      </c>
      <c r="K534" s="4">
        <f t="shared" si="124"/>
        <v>7100</v>
      </c>
      <c r="L534" s="6">
        <v>0.85</v>
      </c>
      <c r="M534" s="4">
        <f t="shared" si="125"/>
        <v>6035</v>
      </c>
      <c r="N534" s="4">
        <f t="shared" si="126"/>
        <v>13135</v>
      </c>
      <c r="O534" s="6">
        <v>0.75</v>
      </c>
      <c r="P534" s="85">
        <f t="shared" si="133"/>
        <v>5325</v>
      </c>
      <c r="Q534" s="86">
        <f t="shared" si="134"/>
        <v>12425</v>
      </c>
      <c r="R534" s="6">
        <v>0.95</v>
      </c>
      <c r="S534" s="85">
        <f t="shared" si="127"/>
        <v>6745</v>
      </c>
      <c r="T534" s="86">
        <f t="shared" si="128"/>
        <v>13845</v>
      </c>
      <c r="U534" s="6">
        <v>0.6</v>
      </c>
      <c r="V534" s="85">
        <f t="shared" si="129"/>
        <v>4260</v>
      </c>
      <c r="W534" s="86">
        <f t="shared" si="130"/>
        <v>11360</v>
      </c>
    </row>
    <row r="535" spans="1:23" ht="16.5" x14ac:dyDescent="0.25">
      <c r="A535" s="64" t="s">
        <v>7131</v>
      </c>
      <c r="B535" s="65" t="s">
        <v>7187</v>
      </c>
      <c r="C535" s="2" t="s">
        <v>6569</v>
      </c>
      <c r="D535" s="1" t="s">
        <v>6568</v>
      </c>
      <c r="E535" s="3">
        <v>6</v>
      </c>
      <c r="F535" s="3">
        <v>1</v>
      </c>
      <c r="G535" s="7">
        <v>1430</v>
      </c>
      <c r="H535" s="4">
        <f>+G535*E535</f>
        <v>8580</v>
      </c>
      <c r="I535" s="5">
        <v>0.05</v>
      </c>
      <c r="J535" s="4">
        <f t="shared" si="123"/>
        <v>71.5</v>
      </c>
      <c r="K535" s="4">
        <f t="shared" si="124"/>
        <v>1358.5</v>
      </c>
      <c r="L535" s="6">
        <v>0.85</v>
      </c>
      <c r="M535" s="4">
        <f t="shared" si="125"/>
        <v>1154.7249999999999</v>
      </c>
      <c r="N535" s="4">
        <f t="shared" si="126"/>
        <v>2513.2249999999999</v>
      </c>
      <c r="O535" s="6">
        <v>0.75</v>
      </c>
      <c r="P535" s="85">
        <f t="shared" si="133"/>
        <v>1018.875</v>
      </c>
      <c r="Q535" s="86">
        <f t="shared" si="134"/>
        <v>2377.375</v>
      </c>
      <c r="R535" s="6">
        <v>0.95</v>
      </c>
      <c r="S535" s="85">
        <f t="shared" si="127"/>
        <v>1290.575</v>
      </c>
      <c r="T535" s="86">
        <f t="shared" si="128"/>
        <v>2649.0749999999998</v>
      </c>
      <c r="U535" s="6">
        <v>0.6</v>
      </c>
      <c r="V535" s="85">
        <f t="shared" si="129"/>
        <v>815.1</v>
      </c>
      <c r="W535" s="86">
        <f t="shared" si="130"/>
        <v>2173.6</v>
      </c>
    </row>
    <row r="536" spans="1:23" ht="16.5" x14ac:dyDescent="0.25">
      <c r="A536" s="64" t="s">
        <v>7131</v>
      </c>
      <c r="B536" s="65" t="s">
        <v>7187</v>
      </c>
      <c r="C536" s="2" t="s">
        <v>6573</v>
      </c>
      <c r="D536" s="1" t="s">
        <v>6572</v>
      </c>
      <c r="E536" s="3">
        <v>7</v>
      </c>
      <c r="F536" s="3">
        <v>1</v>
      </c>
      <c r="G536" s="7">
        <v>937</v>
      </c>
      <c r="H536" s="4">
        <f>+G536*E536</f>
        <v>6559</v>
      </c>
      <c r="I536" s="5">
        <v>0.05</v>
      </c>
      <c r="J536" s="4">
        <f t="shared" si="123"/>
        <v>46.85</v>
      </c>
      <c r="K536" s="4">
        <f t="shared" si="124"/>
        <v>890.15</v>
      </c>
      <c r="L536" s="6">
        <v>0.85</v>
      </c>
      <c r="M536" s="4">
        <f t="shared" si="125"/>
        <v>756.62749999999994</v>
      </c>
      <c r="N536" s="4">
        <f t="shared" si="126"/>
        <v>1646.7774999999999</v>
      </c>
      <c r="O536" s="6">
        <v>0.75</v>
      </c>
      <c r="P536" s="85">
        <f t="shared" si="133"/>
        <v>667.61249999999995</v>
      </c>
      <c r="Q536" s="86">
        <f t="shared" si="134"/>
        <v>1557.7624999999998</v>
      </c>
      <c r="R536" s="6">
        <v>0.95</v>
      </c>
      <c r="S536" s="85">
        <f t="shared" si="127"/>
        <v>845.64249999999993</v>
      </c>
      <c r="T536" s="86">
        <f t="shared" si="128"/>
        <v>1735.7925</v>
      </c>
      <c r="U536" s="6">
        <v>0.6</v>
      </c>
      <c r="V536" s="85">
        <f t="shared" si="129"/>
        <v>534.08999999999992</v>
      </c>
      <c r="W536" s="86">
        <f t="shared" si="130"/>
        <v>1424.2399999999998</v>
      </c>
    </row>
    <row r="537" spans="1:23" ht="16.5" x14ac:dyDescent="0.25">
      <c r="A537" s="64" t="s">
        <v>7131</v>
      </c>
      <c r="B537" s="65" t="s">
        <v>7187</v>
      </c>
      <c r="C537" s="2" t="s">
        <v>2438</v>
      </c>
      <c r="D537" s="10" t="s">
        <v>2437</v>
      </c>
      <c r="E537" s="3">
        <v>1</v>
      </c>
      <c r="F537" s="3">
        <v>1</v>
      </c>
      <c r="G537" s="7">
        <v>656.25</v>
      </c>
      <c r="H537" s="4">
        <f>+G537*E537</f>
        <v>656.25</v>
      </c>
      <c r="I537" s="5">
        <v>0</v>
      </c>
      <c r="J537" s="4">
        <f t="shared" si="123"/>
        <v>0</v>
      </c>
      <c r="K537" s="4">
        <f t="shared" si="124"/>
        <v>656.25</v>
      </c>
      <c r="L537" s="6">
        <v>0.85</v>
      </c>
      <c r="M537" s="4">
        <f t="shared" si="125"/>
        <v>557.8125</v>
      </c>
      <c r="N537" s="4">
        <f t="shared" si="126"/>
        <v>1214.0625</v>
      </c>
      <c r="O537" s="6">
        <v>0.75</v>
      </c>
      <c r="P537" s="85">
        <f t="shared" si="133"/>
        <v>492.1875</v>
      </c>
      <c r="Q537" s="86">
        <f t="shared" si="134"/>
        <v>1148.4375</v>
      </c>
      <c r="R537" s="6">
        <v>0.95</v>
      </c>
      <c r="S537" s="85">
        <f t="shared" si="127"/>
        <v>623.4375</v>
      </c>
      <c r="T537" s="86">
        <f t="shared" si="128"/>
        <v>1279.6875</v>
      </c>
      <c r="U537" s="6">
        <v>0.6</v>
      </c>
      <c r="V537" s="85">
        <f t="shared" si="129"/>
        <v>393.75</v>
      </c>
      <c r="W537" s="86">
        <f t="shared" si="130"/>
        <v>1050</v>
      </c>
    </row>
    <row r="538" spans="1:23" ht="16.5" x14ac:dyDescent="0.25">
      <c r="A538" s="64" t="s">
        <v>7131</v>
      </c>
      <c r="B538" s="65" t="s">
        <v>7187</v>
      </c>
      <c r="C538" s="2" t="s">
        <v>7807</v>
      </c>
      <c r="D538" s="8" t="s">
        <v>7806</v>
      </c>
      <c r="E538" s="3">
        <v>5</v>
      </c>
      <c r="F538" s="3">
        <v>1</v>
      </c>
      <c r="G538" s="7">
        <v>1876</v>
      </c>
      <c r="H538" s="4">
        <f>+G538*E538</f>
        <v>9380</v>
      </c>
      <c r="I538" s="5">
        <v>0.05</v>
      </c>
      <c r="J538" s="4">
        <f t="shared" si="123"/>
        <v>93.800000000000011</v>
      </c>
      <c r="K538" s="4">
        <f t="shared" si="124"/>
        <v>1782.2</v>
      </c>
      <c r="L538" s="6">
        <v>0.85</v>
      </c>
      <c r="M538" s="4">
        <f t="shared" si="125"/>
        <v>1514.87</v>
      </c>
      <c r="N538" s="4">
        <f t="shared" si="126"/>
        <v>3297.0699999999997</v>
      </c>
      <c r="O538" s="6">
        <v>0.75</v>
      </c>
      <c r="P538" s="85">
        <f t="shared" si="133"/>
        <v>1336.65</v>
      </c>
      <c r="Q538" s="86">
        <f t="shared" si="134"/>
        <v>3118.8500000000004</v>
      </c>
      <c r="R538" s="6">
        <v>0.95</v>
      </c>
      <c r="S538" s="85">
        <f t="shared" si="127"/>
        <v>1693.09</v>
      </c>
      <c r="T538" s="86">
        <f t="shared" si="128"/>
        <v>3475.29</v>
      </c>
      <c r="U538" s="6">
        <v>0.6</v>
      </c>
      <c r="V538" s="85">
        <f t="shared" si="129"/>
        <v>1069.32</v>
      </c>
      <c r="W538" s="86">
        <f t="shared" si="130"/>
        <v>2851.52</v>
      </c>
    </row>
    <row r="539" spans="1:23" ht="16.5" x14ac:dyDescent="0.25">
      <c r="A539" s="64" t="s">
        <v>7131</v>
      </c>
      <c r="B539" s="65" t="s">
        <v>7187</v>
      </c>
      <c r="C539" s="2" t="s">
        <v>2432</v>
      </c>
      <c r="D539" s="1" t="s">
        <v>2431</v>
      </c>
      <c r="E539" s="3">
        <v>3</v>
      </c>
      <c r="F539" s="3">
        <v>1</v>
      </c>
      <c r="G539" s="7">
        <v>812</v>
      </c>
      <c r="H539" s="4">
        <f>+G539*E539</f>
        <v>2436</v>
      </c>
      <c r="I539" s="5">
        <v>0.05</v>
      </c>
      <c r="J539" s="4">
        <f t="shared" si="123"/>
        <v>40.6</v>
      </c>
      <c r="K539" s="4">
        <f t="shared" si="124"/>
        <v>771.4</v>
      </c>
      <c r="L539" s="6">
        <v>0.85</v>
      </c>
      <c r="M539" s="4">
        <f t="shared" si="125"/>
        <v>655.68999999999994</v>
      </c>
      <c r="N539" s="4">
        <f t="shared" si="126"/>
        <v>1427.09</v>
      </c>
      <c r="O539" s="6">
        <v>0.75</v>
      </c>
      <c r="P539" s="85">
        <f t="shared" si="133"/>
        <v>578.54999999999995</v>
      </c>
      <c r="Q539" s="86">
        <f t="shared" si="134"/>
        <v>1349.9499999999998</v>
      </c>
      <c r="R539" s="6">
        <v>0.95</v>
      </c>
      <c r="S539" s="85">
        <f t="shared" si="127"/>
        <v>732.82999999999993</v>
      </c>
      <c r="T539" s="86">
        <f t="shared" si="128"/>
        <v>1504.23</v>
      </c>
      <c r="U539" s="6">
        <v>0.6</v>
      </c>
      <c r="V539" s="85">
        <f t="shared" si="129"/>
        <v>462.84</v>
      </c>
      <c r="W539" s="86">
        <f t="shared" si="130"/>
        <v>1234.24</v>
      </c>
    </row>
    <row r="540" spans="1:23" ht="16.5" x14ac:dyDescent="0.25">
      <c r="A540" s="64" t="s">
        <v>7131</v>
      </c>
      <c r="B540" s="65" t="s">
        <v>7187</v>
      </c>
      <c r="C540" s="2" t="s">
        <v>2430</v>
      </c>
      <c r="D540" s="1" t="s">
        <v>2429</v>
      </c>
      <c r="E540" s="3">
        <v>1</v>
      </c>
      <c r="F540" s="3">
        <v>1</v>
      </c>
      <c r="G540" s="7">
        <v>812</v>
      </c>
      <c r="H540" s="4">
        <f>+G540*E540</f>
        <v>812</v>
      </c>
      <c r="I540" s="5">
        <v>0.05</v>
      </c>
      <c r="J540" s="4">
        <f t="shared" si="123"/>
        <v>40.6</v>
      </c>
      <c r="K540" s="4">
        <f t="shared" si="124"/>
        <v>771.4</v>
      </c>
      <c r="L540" s="6">
        <v>0.85</v>
      </c>
      <c r="M540" s="4">
        <f t="shared" si="125"/>
        <v>655.68999999999994</v>
      </c>
      <c r="N540" s="4">
        <f t="shared" si="126"/>
        <v>1427.09</v>
      </c>
      <c r="O540" s="6">
        <v>0.75</v>
      </c>
      <c r="P540" s="85">
        <f t="shared" si="133"/>
        <v>578.54999999999995</v>
      </c>
      <c r="Q540" s="86">
        <f t="shared" si="134"/>
        <v>1349.9499999999998</v>
      </c>
      <c r="R540" s="6">
        <v>0.95</v>
      </c>
      <c r="S540" s="85">
        <f t="shared" si="127"/>
        <v>732.82999999999993</v>
      </c>
      <c r="T540" s="86">
        <f t="shared" si="128"/>
        <v>1504.23</v>
      </c>
      <c r="U540" s="6">
        <v>0.6</v>
      </c>
      <c r="V540" s="85">
        <f t="shared" si="129"/>
        <v>462.84</v>
      </c>
      <c r="W540" s="86">
        <f t="shared" si="130"/>
        <v>1234.24</v>
      </c>
    </row>
    <row r="541" spans="1:23" ht="16.5" x14ac:dyDescent="0.25">
      <c r="A541" s="64" t="s">
        <v>7131</v>
      </c>
      <c r="B541" s="65" t="s">
        <v>7187</v>
      </c>
      <c r="C541" s="2" t="s">
        <v>1006</v>
      </c>
      <c r="D541" s="10" t="s">
        <v>1005</v>
      </c>
      <c r="E541" s="3">
        <v>4</v>
      </c>
      <c r="F541" s="3">
        <v>1</v>
      </c>
      <c r="G541" s="4">
        <v>4114.58</v>
      </c>
      <c r="H541" s="4">
        <f>+G541*E541</f>
        <v>16458.32</v>
      </c>
      <c r="I541" s="5">
        <v>0</v>
      </c>
      <c r="J541" s="4">
        <f t="shared" si="123"/>
        <v>0</v>
      </c>
      <c r="K541" s="4">
        <f t="shared" si="124"/>
        <v>4114.58</v>
      </c>
      <c r="L541" s="6">
        <v>0.85</v>
      </c>
      <c r="M541" s="4">
        <f t="shared" si="125"/>
        <v>3497.393</v>
      </c>
      <c r="N541" s="4">
        <f t="shared" si="126"/>
        <v>7611.973</v>
      </c>
      <c r="O541" s="6">
        <v>0.75</v>
      </c>
      <c r="P541" s="85">
        <f t="shared" si="133"/>
        <v>3085.9349999999999</v>
      </c>
      <c r="Q541" s="86">
        <f t="shared" si="134"/>
        <v>7200.5149999999994</v>
      </c>
      <c r="R541" s="6">
        <v>0.95</v>
      </c>
      <c r="S541" s="85">
        <f t="shared" si="127"/>
        <v>3908.8509999999997</v>
      </c>
      <c r="T541" s="86">
        <f t="shared" si="128"/>
        <v>8023.4309999999996</v>
      </c>
      <c r="U541" s="6">
        <v>0.6</v>
      </c>
      <c r="V541" s="85">
        <f t="shared" si="129"/>
        <v>2468.748</v>
      </c>
      <c r="W541" s="86">
        <f t="shared" si="130"/>
        <v>6583.3279999999995</v>
      </c>
    </row>
    <row r="542" spans="1:23" ht="16.5" x14ac:dyDescent="0.25">
      <c r="A542" s="64" t="s">
        <v>7131</v>
      </c>
      <c r="B542" s="65" t="s">
        <v>7187</v>
      </c>
      <c r="C542" s="2" t="s">
        <v>5350</v>
      </c>
      <c r="D542" s="1" t="s">
        <v>5349</v>
      </c>
      <c r="E542" s="3">
        <v>1</v>
      </c>
      <c r="F542" s="3">
        <v>1</v>
      </c>
      <c r="G542" s="7">
        <v>2326</v>
      </c>
      <c r="H542" s="4">
        <f>+G542*E542</f>
        <v>2326</v>
      </c>
      <c r="I542" s="5">
        <v>0.05</v>
      </c>
      <c r="J542" s="4">
        <f t="shared" si="123"/>
        <v>116.30000000000001</v>
      </c>
      <c r="K542" s="4">
        <f t="shared" si="124"/>
        <v>2209.6999999999998</v>
      </c>
      <c r="L542" s="6">
        <v>0.85</v>
      </c>
      <c r="M542" s="4">
        <f t="shared" si="125"/>
        <v>1878.2449999999999</v>
      </c>
      <c r="N542" s="4">
        <f t="shared" si="126"/>
        <v>4087.9449999999997</v>
      </c>
      <c r="O542" s="6">
        <v>0.75</v>
      </c>
      <c r="P542" s="85">
        <f t="shared" si="133"/>
        <v>1657.2749999999999</v>
      </c>
      <c r="Q542" s="86">
        <f t="shared" si="134"/>
        <v>3866.9749999999995</v>
      </c>
      <c r="R542" s="6">
        <v>0.95</v>
      </c>
      <c r="S542" s="85">
        <f t="shared" si="127"/>
        <v>2099.2149999999997</v>
      </c>
      <c r="T542" s="86">
        <f t="shared" si="128"/>
        <v>4308.9149999999991</v>
      </c>
      <c r="U542" s="6">
        <v>0.6</v>
      </c>
      <c r="V542" s="85">
        <f t="shared" si="129"/>
        <v>1325.82</v>
      </c>
      <c r="W542" s="86">
        <f t="shared" si="130"/>
        <v>3535.5199999999995</v>
      </c>
    </row>
    <row r="543" spans="1:23" ht="16.5" x14ac:dyDescent="0.25">
      <c r="A543" s="64" t="s">
        <v>7131</v>
      </c>
      <c r="B543" s="65" t="s">
        <v>7187</v>
      </c>
      <c r="C543" s="2" t="s">
        <v>7191</v>
      </c>
      <c r="D543" s="10" t="s">
        <v>662</v>
      </c>
      <c r="E543" s="3">
        <v>1</v>
      </c>
      <c r="F543" s="3">
        <v>1</v>
      </c>
      <c r="G543" s="4">
        <v>3412.94</v>
      </c>
      <c r="H543" s="4">
        <f>+G543*E543</f>
        <v>3412.94</v>
      </c>
      <c r="I543" s="5">
        <v>0</v>
      </c>
      <c r="J543" s="4">
        <f t="shared" si="123"/>
        <v>0</v>
      </c>
      <c r="K543" s="4">
        <f t="shared" si="124"/>
        <v>3412.94</v>
      </c>
      <c r="L543" s="6">
        <v>0.85</v>
      </c>
      <c r="M543" s="4">
        <f t="shared" si="125"/>
        <v>2900.9989999999998</v>
      </c>
      <c r="N543" s="4">
        <f t="shared" si="126"/>
        <v>6313.9390000000003</v>
      </c>
      <c r="O543" s="6">
        <v>0.75</v>
      </c>
      <c r="P543" s="85">
        <f t="shared" si="133"/>
        <v>2559.7049999999999</v>
      </c>
      <c r="Q543" s="86">
        <f t="shared" si="134"/>
        <v>5972.6450000000004</v>
      </c>
      <c r="R543" s="6">
        <v>0.95</v>
      </c>
      <c r="S543" s="85">
        <f t="shared" si="127"/>
        <v>3242.2930000000001</v>
      </c>
      <c r="T543" s="86">
        <f t="shared" si="128"/>
        <v>6655.2330000000002</v>
      </c>
      <c r="U543" s="6">
        <v>0.6</v>
      </c>
      <c r="V543" s="85">
        <f t="shared" si="129"/>
        <v>2047.7639999999999</v>
      </c>
      <c r="W543" s="86">
        <f t="shared" si="130"/>
        <v>5460.7039999999997</v>
      </c>
    </row>
    <row r="544" spans="1:23" ht="16.5" x14ac:dyDescent="0.25">
      <c r="A544" s="64" t="s">
        <v>7131</v>
      </c>
      <c r="B544" s="65" t="s">
        <v>7187</v>
      </c>
      <c r="C544" s="2" t="s">
        <v>2424</v>
      </c>
      <c r="D544" s="1" t="s">
        <v>2423</v>
      </c>
      <c r="E544" s="3">
        <v>4</v>
      </c>
      <c r="F544" s="3">
        <v>1</v>
      </c>
      <c r="G544" s="7">
        <v>1947</v>
      </c>
      <c r="H544" s="4">
        <f>+G544*E544</f>
        <v>7788</v>
      </c>
      <c r="I544" s="5">
        <v>0.05</v>
      </c>
      <c r="J544" s="4">
        <f t="shared" si="123"/>
        <v>97.350000000000009</v>
      </c>
      <c r="K544" s="4">
        <f t="shared" si="124"/>
        <v>1849.65</v>
      </c>
      <c r="L544" s="6">
        <v>0.95</v>
      </c>
      <c r="M544" s="4">
        <f t="shared" si="125"/>
        <v>1757.1675</v>
      </c>
      <c r="N544" s="4">
        <f t="shared" si="126"/>
        <v>3606.8175000000001</v>
      </c>
      <c r="O544" s="6">
        <v>0.85</v>
      </c>
      <c r="P544" s="85">
        <f t="shared" si="133"/>
        <v>1572.2025000000001</v>
      </c>
      <c r="Q544" s="86">
        <f t="shared" si="134"/>
        <v>3421.8525</v>
      </c>
      <c r="R544" s="6">
        <v>1.05</v>
      </c>
      <c r="S544" s="85">
        <f t="shared" si="127"/>
        <v>1942.1325000000002</v>
      </c>
      <c r="T544" s="86">
        <f t="shared" si="128"/>
        <v>3791.7825000000003</v>
      </c>
      <c r="U544" s="6">
        <v>0.75</v>
      </c>
      <c r="V544" s="85">
        <f t="shared" si="129"/>
        <v>1387.2375000000002</v>
      </c>
      <c r="W544" s="86">
        <f t="shared" si="130"/>
        <v>3236.8875000000003</v>
      </c>
    </row>
    <row r="545" spans="1:23" ht="16.5" x14ac:dyDescent="0.25">
      <c r="A545" s="64" t="s">
        <v>7131</v>
      </c>
      <c r="B545" s="65" t="s">
        <v>7187</v>
      </c>
      <c r="C545" s="2" t="s">
        <v>5275</v>
      </c>
      <c r="D545" s="1" t="s">
        <v>7261</v>
      </c>
      <c r="E545" s="3">
        <v>4</v>
      </c>
      <c r="F545" s="3">
        <v>1</v>
      </c>
      <c r="G545" s="7">
        <v>1355</v>
      </c>
      <c r="H545" s="4">
        <f>+G545*E545</f>
        <v>5420</v>
      </c>
      <c r="I545" s="5">
        <v>0.05</v>
      </c>
      <c r="J545" s="4">
        <f t="shared" si="123"/>
        <v>67.75</v>
      </c>
      <c r="K545" s="4">
        <f t="shared" si="124"/>
        <v>1287.25</v>
      </c>
      <c r="L545" s="6">
        <v>0.85</v>
      </c>
      <c r="M545" s="4">
        <f t="shared" si="125"/>
        <v>1094.1624999999999</v>
      </c>
      <c r="N545" s="4">
        <f t="shared" si="126"/>
        <v>2381.4124999999999</v>
      </c>
      <c r="O545" s="6">
        <v>0.75</v>
      </c>
      <c r="P545" s="85">
        <f t="shared" si="133"/>
        <v>965.4375</v>
      </c>
      <c r="Q545" s="86">
        <f t="shared" si="134"/>
        <v>2252.6875</v>
      </c>
      <c r="R545" s="6">
        <v>0.95</v>
      </c>
      <c r="S545" s="85">
        <f t="shared" si="127"/>
        <v>1222.8875</v>
      </c>
      <c r="T545" s="86">
        <f t="shared" si="128"/>
        <v>2510.1374999999998</v>
      </c>
      <c r="U545" s="6">
        <v>0.6</v>
      </c>
      <c r="V545" s="85">
        <f t="shared" si="129"/>
        <v>772.35</v>
      </c>
      <c r="W545" s="86">
        <f t="shared" si="130"/>
        <v>2059.6</v>
      </c>
    </row>
    <row r="546" spans="1:23" ht="16.5" x14ac:dyDescent="0.25">
      <c r="A546" s="64" t="s">
        <v>7131</v>
      </c>
      <c r="B546" s="65" t="s">
        <v>7187</v>
      </c>
      <c r="C546" s="2" t="s">
        <v>5279</v>
      </c>
      <c r="D546" s="1" t="s">
        <v>5278</v>
      </c>
      <c r="E546" s="3">
        <v>1</v>
      </c>
      <c r="F546" s="3">
        <v>1</v>
      </c>
      <c r="G546" s="7">
        <v>2788</v>
      </c>
      <c r="H546" s="4">
        <f>+G546*E546</f>
        <v>2788</v>
      </c>
      <c r="I546" s="5">
        <v>0.05</v>
      </c>
      <c r="J546" s="4">
        <f t="shared" si="123"/>
        <v>139.4</v>
      </c>
      <c r="K546" s="4">
        <f t="shared" si="124"/>
        <v>2648.6</v>
      </c>
      <c r="L546" s="6">
        <v>0.85</v>
      </c>
      <c r="M546" s="4">
        <f t="shared" si="125"/>
        <v>2251.31</v>
      </c>
      <c r="N546" s="4">
        <f t="shared" si="126"/>
        <v>4899.91</v>
      </c>
      <c r="O546" s="6">
        <v>0.75</v>
      </c>
      <c r="P546" s="85">
        <f t="shared" si="133"/>
        <v>1986.4499999999998</v>
      </c>
      <c r="Q546" s="86">
        <f t="shared" si="134"/>
        <v>4635.0499999999993</v>
      </c>
      <c r="R546" s="6">
        <v>0.95</v>
      </c>
      <c r="S546" s="85">
        <f t="shared" si="127"/>
        <v>2516.1699999999996</v>
      </c>
      <c r="T546" s="86">
        <f t="shared" si="128"/>
        <v>5164.7699999999995</v>
      </c>
      <c r="U546" s="6">
        <v>0.6</v>
      </c>
      <c r="V546" s="85">
        <f t="shared" si="129"/>
        <v>1589.1599999999999</v>
      </c>
      <c r="W546" s="86">
        <f t="shared" si="130"/>
        <v>4237.76</v>
      </c>
    </row>
    <row r="547" spans="1:23" ht="16.5" x14ac:dyDescent="0.25">
      <c r="A547" s="64" t="s">
        <v>7131</v>
      </c>
      <c r="B547" s="65" t="s">
        <v>7187</v>
      </c>
      <c r="C547" s="2" t="s">
        <v>5285</v>
      </c>
      <c r="D547" s="1" t="s">
        <v>5284</v>
      </c>
      <c r="E547" s="3">
        <v>2</v>
      </c>
      <c r="F547" s="3">
        <v>1</v>
      </c>
      <c r="G547" s="7">
        <v>4468</v>
      </c>
      <c r="H547" s="4">
        <f>+G547*E547</f>
        <v>8936</v>
      </c>
      <c r="I547" s="5">
        <v>0.05</v>
      </c>
      <c r="J547" s="4">
        <f t="shared" si="123"/>
        <v>223.4</v>
      </c>
      <c r="K547" s="4">
        <f t="shared" si="124"/>
        <v>4244.6000000000004</v>
      </c>
      <c r="L547" s="6">
        <v>0.85</v>
      </c>
      <c r="M547" s="4">
        <f t="shared" si="125"/>
        <v>3607.9100000000003</v>
      </c>
      <c r="N547" s="4">
        <f t="shared" si="126"/>
        <v>7852.51</v>
      </c>
      <c r="O547" s="6">
        <v>0.75</v>
      </c>
      <c r="P547" s="85">
        <f t="shared" si="133"/>
        <v>3183.4500000000003</v>
      </c>
      <c r="Q547" s="86">
        <f t="shared" si="134"/>
        <v>7428.0500000000011</v>
      </c>
      <c r="R547" s="6">
        <v>0.95</v>
      </c>
      <c r="S547" s="85">
        <f t="shared" si="127"/>
        <v>4032.3700000000003</v>
      </c>
      <c r="T547" s="86">
        <f t="shared" si="128"/>
        <v>8276.9700000000012</v>
      </c>
      <c r="U547" s="6">
        <v>0.6</v>
      </c>
      <c r="V547" s="85">
        <f t="shared" si="129"/>
        <v>2546.7600000000002</v>
      </c>
      <c r="W547" s="86">
        <f t="shared" si="130"/>
        <v>6791.3600000000006</v>
      </c>
    </row>
    <row r="548" spans="1:23" ht="16.5" x14ac:dyDescent="0.25">
      <c r="A548" s="64" t="s">
        <v>7131</v>
      </c>
      <c r="B548" s="65" t="s">
        <v>7187</v>
      </c>
      <c r="C548" s="2" t="s">
        <v>5283</v>
      </c>
      <c r="D548" s="1" t="s">
        <v>5282</v>
      </c>
      <c r="E548" s="3">
        <v>2</v>
      </c>
      <c r="F548" s="3">
        <v>1</v>
      </c>
      <c r="G548" s="7">
        <v>4741</v>
      </c>
      <c r="H548" s="4">
        <f>+G548*E548</f>
        <v>9482</v>
      </c>
      <c r="I548" s="5">
        <v>0.05</v>
      </c>
      <c r="J548" s="4">
        <f t="shared" si="123"/>
        <v>237.05</v>
      </c>
      <c r="K548" s="4">
        <f t="shared" si="124"/>
        <v>4503.95</v>
      </c>
      <c r="L548" s="6">
        <v>0.85</v>
      </c>
      <c r="M548" s="4">
        <f t="shared" si="125"/>
        <v>3828.3574999999996</v>
      </c>
      <c r="N548" s="4">
        <f t="shared" si="126"/>
        <v>8332.307499999999</v>
      </c>
      <c r="O548" s="6">
        <v>0.75</v>
      </c>
      <c r="P548" s="85">
        <f t="shared" si="133"/>
        <v>3377.9624999999996</v>
      </c>
      <c r="Q548" s="86">
        <f t="shared" si="134"/>
        <v>7881.9124999999995</v>
      </c>
      <c r="R548" s="6">
        <v>0.95</v>
      </c>
      <c r="S548" s="85">
        <f t="shared" si="127"/>
        <v>4278.7524999999996</v>
      </c>
      <c r="T548" s="86">
        <f t="shared" si="128"/>
        <v>8782.7024999999994</v>
      </c>
      <c r="U548" s="6">
        <v>0.6</v>
      </c>
      <c r="V548" s="85">
        <f t="shared" si="129"/>
        <v>2702.37</v>
      </c>
      <c r="W548" s="86">
        <f t="shared" si="130"/>
        <v>7206.32</v>
      </c>
    </row>
    <row r="549" spans="1:23" ht="16.5" x14ac:dyDescent="0.25">
      <c r="A549" s="64" t="s">
        <v>7131</v>
      </c>
      <c r="B549" s="65" t="s">
        <v>7187</v>
      </c>
      <c r="C549" s="2" t="s">
        <v>7192</v>
      </c>
      <c r="D549" s="1" t="s">
        <v>2904</v>
      </c>
      <c r="E549" s="3">
        <v>2</v>
      </c>
      <c r="F549" s="3">
        <v>1</v>
      </c>
      <c r="G549" s="7">
        <v>184</v>
      </c>
      <c r="H549" s="4">
        <f>+G549*E549</f>
        <v>368</v>
      </c>
      <c r="I549" s="5">
        <v>0.05</v>
      </c>
      <c r="J549" s="4">
        <f t="shared" si="123"/>
        <v>9.2000000000000011</v>
      </c>
      <c r="K549" s="4">
        <f t="shared" si="124"/>
        <v>174.8</v>
      </c>
      <c r="L549" s="6">
        <v>0.85</v>
      </c>
      <c r="M549" s="4">
        <f t="shared" si="125"/>
        <v>148.58000000000001</v>
      </c>
      <c r="N549" s="4">
        <f t="shared" si="126"/>
        <v>323.38</v>
      </c>
      <c r="O549" s="6">
        <v>0.75</v>
      </c>
      <c r="P549" s="85">
        <f t="shared" si="133"/>
        <v>131.10000000000002</v>
      </c>
      <c r="Q549" s="86">
        <f t="shared" si="134"/>
        <v>305.90000000000003</v>
      </c>
      <c r="R549" s="6">
        <v>0.95</v>
      </c>
      <c r="S549" s="85">
        <f t="shared" si="127"/>
        <v>166.06</v>
      </c>
      <c r="T549" s="86">
        <f t="shared" si="128"/>
        <v>340.86</v>
      </c>
      <c r="U549" s="6">
        <v>0.6</v>
      </c>
      <c r="V549" s="85">
        <f t="shared" si="129"/>
        <v>104.88000000000001</v>
      </c>
      <c r="W549" s="86">
        <f t="shared" si="130"/>
        <v>279.68</v>
      </c>
    </row>
    <row r="550" spans="1:23" ht="16.5" x14ac:dyDescent="0.25">
      <c r="A550" s="64" t="s">
        <v>7131</v>
      </c>
      <c r="B550" s="65" t="s">
        <v>7187</v>
      </c>
      <c r="C550" s="2" t="s">
        <v>2873</v>
      </c>
      <c r="D550" s="1" t="s">
        <v>2874</v>
      </c>
      <c r="E550" s="3">
        <v>10</v>
      </c>
      <c r="F550" s="3">
        <v>1</v>
      </c>
      <c r="G550" s="7">
        <v>845</v>
      </c>
      <c r="H550" s="4">
        <f>+G550*E550</f>
        <v>8450</v>
      </c>
      <c r="I550" s="5">
        <v>0.05</v>
      </c>
      <c r="J550" s="4">
        <f t="shared" si="123"/>
        <v>42.25</v>
      </c>
      <c r="K550" s="4">
        <f t="shared" si="124"/>
        <v>802.75</v>
      </c>
      <c r="L550" s="6">
        <v>0.85</v>
      </c>
      <c r="M550" s="4">
        <f t="shared" si="125"/>
        <v>682.33749999999998</v>
      </c>
      <c r="N550" s="4">
        <f t="shared" si="126"/>
        <v>1485.0875000000001</v>
      </c>
      <c r="O550" s="6">
        <v>0.75</v>
      </c>
      <c r="P550" s="85">
        <f t="shared" si="133"/>
        <v>602.0625</v>
      </c>
      <c r="Q550" s="86">
        <f t="shared" si="134"/>
        <v>1404.8125</v>
      </c>
      <c r="R550" s="6">
        <v>0.95</v>
      </c>
      <c r="S550" s="85">
        <f t="shared" si="127"/>
        <v>762.61249999999995</v>
      </c>
      <c r="T550" s="86">
        <f t="shared" si="128"/>
        <v>1565.3625</v>
      </c>
      <c r="U550" s="6">
        <v>0.6</v>
      </c>
      <c r="V550" s="85">
        <f t="shared" si="129"/>
        <v>481.65</v>
      </c>
      <c r="W550" s="86">
        <f t="shared" si="130"/>
        <v>1284.4000000000001</v>
      </c>
    </row>
    <row r="551" spans="1:23" ht="16.5" x14ac:dyDescent="0.25">
      <c r="A551" s="64" t="s">
        <v>7131</v>
      </c>
      <c r="B551" s="65" t="s">
        <v>7187</v>
      </c>
      <c r="C551" s="2" t="s">
        <v>4073</v>
      </c>
      <c r="D551" s="1" t="s">
        <v>4072</v>
      </c>
      <c r="E551" s="3">
        <v>4</v>
      </c>
      <c r="F551" s="3">
        <v>1</v>
      </c>
      <c r="G551" s="7">
        <v>1738</v>
      </c>
      <c r="H551" s="4">
        <f>+G551*E551</f>
        <v>6952</v>
      </c>
      <c r="I551" s="5">
        <v>0</v>
      </c>
      <c r="J551" s="4">
        <f t="shared" si="123"/>
        <v>0</v>
      </c>
      <c r="K551" s="4">
        <f t="shared" si="124"/>
        <v>1738</v>
      </c>
      <c r="L551" s="6">
        <v>0.85</v>
      </c>
      <c r="M551" s="4">
        <f t="shared" si="125"/>
        <v>1477.3</v>
      </c>
      <c r="N551" s="4">
        <f t="shared" si="126"/>
        <v>3215.3</v>
      </c>
      <c r="O551" s="6">
        <v>0.75</v>
      </c>
      <c r="P551" s="85">
        <f t="shared" si="133"/>
        <v>1303.5</v>
      </c>
      <c r="Q551" s="86">
        <f t="shared" si="134"/>
        <v>3041.5</v>
      </c>
      <c r="R551" s="6">
        <v>0.95</v>
      </c>
      <c r="S551" s="85">
        <f t="shared" si="127"/>
        <v>1651.1</v>
      </c>
      <c r="T551" s="86">
        <f t="shared" si="128"/>
        <v>3389.1</v>
      </c>
      <c r="U551" s="6">
        <v>0.6</v>
      </c>
      <c r="V551" s="85">
        <f t="shared" si="129"/>
        <v>1042.8</v>
      </c>
      <c r="W551" s="86">
        <f t="shared" si="130"/>
        <v>2780.8</v>
      </c>
    </row>
    <row r="552" spans="1:23" s="28" customFormat="1" ht="16.5" x14ac:dyDescent="0.25">
      <c r="A552" s="64" t="s">
        <v>7131</v>
      </c>
      <c r="B552" s="65" t="s">
        <v>7187</v>
      </c>
      <c r="C552" s="2" t="s">
        <v>4071</v>
      </c>
      <c r="D552" s="1" t="s">
        <v>4070</v>
      </c>
      <c r="E552" s="3">
        <v>3</v>
      </c>
      <c r="F552" s="3">
        <v>1</v>
      </c>
      <c r="G552" s="7">
        <v>472</v>
      </c>
      <c r="H552" s="4">
        <f>+G552*E552</f>
        <v>1416</v>
      </c>
      <c r="I552" s="5">
        <v>0.05</v>
      </c>
      <c r="J552" s="4">
        <f t="shared" si="123"/>
        <v>23.6</v>
      </c>
      <c r="K552" s="4">
        <f t="shared" si="124"/>
        <v>448.4</v>
      </c>
      <c r="L552" s="6">
        <v>0.85</v>
      </c>
      <c r="M552" s="4">
        <f t="shared" si="125"/>
        <v>381.14</v>
      </c>
      <c r="N552" s="4">
        <f t="shared" si="126"/>
        <v>829.54</v>
      </c>
      <c r="O552" s="6">
        <v>0.75</v>
      </c>
      <c r="P552" s="85">
        <f t="shared" si="133"/>
        <v>336.29999999999995</v>
      </c>
      <c r="Q552" s="86">
        <f t="shared" si="134"/>
        <v>784.69999999999993</v>
      </c>
      <c r="R552" s="6">
        <v>0.95</v>
      </c>
      <c r="S552" s="85">
        <f t="shared" si="127"/>
        <v>425.97999999999996</v>
      </c>
      <c r="T552" s="86">
        <f t="shared" si="128"/>
        <v>874.37999999999988</v>
      </c>
      <c r="U552" s="6">
        <v>0.6</v>
      </c>
      <c r="V552" s="85">
        <f t="shared" si="129"/>
        <v>269.03999999999996</v>
      </c>
      <c r="W552" s="86">
        <f t="shared" si="130"/>
        <v>717.43999999999994</v>
      </c>
    </row>
    <row r="553" spans="1:23" s="28" customFormat="1" ht="16.5" x14ac:dyDescent="0.25">
      <c r="A553" s="64" t="s">
        <v>7131</v>
      </c>
      <c r="B553" s="65" t="s">
        <v>7187</v>
      </c>
      <c r="C553" s="2" t="s">
        <v>7193</v>
      </c>
      <c r="D553" s="1" t="s">
        <v>5298</v>
      </c>
      <c r="E553" s="3">
        <v>8</v>
      </c>
      <c r="F553" s="3">
        <v>1</v>
      </c>
      <c r="G553" s="4">
        <v>1176</v>
      </c>
      <c r="H553" s="4">
        <f>+G553*E553</f>
        <v>9408</v>
      </c>
      <c r="I553" s="5">
        <v>0.05</v>
      </c>
      <c r="J553" s="4">
        <f t="shared" si="123"/>
        <v>58.800000000000004</v>
      </c>
      <c r="K553" s="4">
        <f t="shared" si="124"/>
        <v>1117.2</v>
      </c>
      <c r="L553" s="6">
        <v>0.85</v>
      </c>
      <c r="M553" s="4">
        <f t="shared" si="125"/>
        <v>949.62</v>
      </c>
      <c r="N553" s="4">
        <f t="shared" si="126"/>
        <v>2066.8200000000002</v>
      </c>
      <c r="O553" s="6">
        <v>0.75</v>
      </c>
      <c r="P553" s="85">
        <f t="shared" si="133"/>
        <v>837.90000000000009</v>
      </c>
      <c r="Q553" s="86">
        <f t="shared" si="134"/>
        <v>1955.1000000000001</v>
      </c>
      <c r="R553" s="6">
        <v>0.95</v>
      </c>
      <c r="S553" s="85">
        <f t="shared" si="127"/>
        <v>1061.3399999999999</v>
      </c>
      <c r="T553" s="86">
        <f t="shared" si="128"/>
        <v>2178.54</v>
      </c>
      <c r="U553" s="6">
        <v>0.6</v>
      </c>
      <c r="V553" s="85">
        <f t="shared" si="129"/>
        <v>670.32</v>
      </c>
      <c r="W553" s="86">
        <f t="shared" si="130"/>
        <v>1787.52</v>
      </c>
    </row>
    <row r="554" spans="1:23" s="28" customFormat="1" ht="16.5" x14ac:dyDescent="0.25">
      <c r="A554" s="64" t="s">
        <v>7131</v>
      </c>
      <c r="B554" s="65" t="s">
        <v>7187</v>
      </c>
      <c r="C554" s="2" t="s">
        <v>7194</v>
      </c>
      <c r="D554" s="1" t="s">
        <v>2657</v>
      </c>
      <c r="E554" s="3">
        <v>5</v>
      </c>
      <c r="F554" s="3">
        <v>1</v>
      </c>
      <c r="G554" s="7">
        <v>506</v>
      </c>
      <c r="H554" s="4">
        <f>+G554*E554</f>
        <v>2530</v>
      </c>
      <c r="I554" s="5">
        <v>0</v>
      </c>
      <c r="J554" s="4">
        <f t="shared" si="123"/>
        <v>0</v>
      </c>
      <c r="K554" s="4">
        <f t="shared" si="124"/>
        <v>506</v>
      </c>
      <c r="L554" s="6">
        <v>0.85</v>
      </c>
      <c r="M554" s="4">
        <f t="shared" si="125"/>
        <v>430.09999999999997</v>
      </c>
      <c r="N554" s="4">
        <f t="shared" si="126"/>
        <v>936.09999999999991</v>
      </c>
      <c r="O554" s="6">
        <v>0.75</v>
      </c>
      <c r="P554" s="85">
        <f t="shared" si="133"/>
        <v>379.5</v>
      </c>
      <c r="Q554" s="86">
        <f t="shared" si="134"/>
        <v>885.5</v>
      </c>
      <c r="R554" s="6">
        <v>0.95</v>
      </c>
      <c r="S554" s="85">
        <f t="shared" si="127"/>
        <v>480.7</v>
      </c>
      <c r="T554" s="86">
        <f t="shared" si="128"/>
        <v>986.7</v>
      </c>
      <c r="U554" s="6">
        <v>0.6</v>
      </c>
      <c r="V554" s="85">
        <f t="shared" si="129"/>
        <v>303.59999999999997</v>
      </c>
      <c r="W554" s="86">
        <f t="shared" si="130"/>
        <v>809.59999999999991</v>
      </c>
    </row>
    <row r="555" spans="1:23" s="28" customFormat="1" ht="16.5" x14ac:dyDescent="0.25">
      <c r="A555" s="64" t="s">
        <v>7131</v>
      </c>
      <c r="B555" s="65" t="s">
        <v>7187</v>
      </c>
      <c r="C555" s="2" t="s">
        <v>7264</v>
      </c>
      <c r="D555" s="10" t="s">
        <v>3096</v>
      </c>
      <c r="E555" s="3">
        <v>2</v>
      </c>
      <c r="F555" s="3">
        <v>1</v>
      </c>
      <c r="G555" s="4">
        <v>1835.6</v>
      </c>
      <c r="H555" s="4">
        <f>+G555*E555</f>
        <v>3671.2</v>
      </c>
      <c r="I555" s="5">
        <v>0.05</v>
      </c>
      <c r="J555" s="4">
        <f t="shared" si="123"/>
        <v>91.78</v>
      </c>
      <c r="K555" s="4">
        <f t="shared" si="124"/>
        <v>1743.82</v>
      </c>
      <c r="L555" s="6">
        <v>0.85</v>
      </c>
      <c r="M555" s="4">
        <f t="shared" si="125"/>
        <v>1482.2469999999998</v>
      </c>
      <c r="N555" s="4">
        <f t="shared" si="126"/>
        <v>3226.067</v>
      </c>
      <c r="O555" s="6">
        <v>0.75</v>
      </c>
      <c r="P555" s="85">
        <f t="shared" si="133"/>
        <v>1307.865</v>
      </c>
      <c r="Q555" s="86">
        <f t="shared" si="134"/>
        <v>3051.6849999999999</v>
      </c>
      <c r="R555" s="6">
        <v>0.95</v>
      </c>
      <c r="S555" s="85">
        <f t="shared" si="127"/>
        <v>1656.6289999999999</v>
      </c>
      <c r="T555" s="86">
        <f t="shared" si="128"/>
        <v>3400.4489999999996</v>
      </c>
      <c r="U555" s="6">
        <v>0.6</v>
      </c>
      <c r="V555" s="85">
        <f t="shared" si="129"/>
        <v>1046.2919999999999</v>
      </c>
      <c r="W555" s="86">
        <f t="shared" si="130"/>
        <v>2790.1120000000001</v>
      </c>
    </row>
    <row r="556" spans="1:23" s="28" customFormat="1" ht="16.5" x14ac:dyDescent="0.25">
      <c r="A556" s="64" t="s">
        <v>7131</v>
      </c>
      <c r="B556" s="65" t="s">
        <v>7187</v>
      </c>
      <c r="C556" s="2" t="s">
        <v>2418</v>
      </c>
      <c r="D556" s="1" t="s">
        <v>2417</v>
      </c>
      <c r="E556" s="3">
        <v>1</v>
      </c>
      <c r="F556" s="3">
        <v>1</v>
      </c>
      <c r="G556" s="7">
        <v>4544</v>
      </c>
      <c r="H556" s="4">
        <f>+G556*E556</f>
        <v>4544</v>
      </c>
      <c r="I556" s="5">
        <v>0.05</v>
      </c>
      <c r="J556" s="4">
        <f t="shared" si="123"/>
        <v>227.20000000000002</v>
      </c>
      <c r="K556" s="4">
        <f t="shared" si="124"/>
        <v>4316.8</v>
      </c>
      <c r="L556" s="6">
        <v>0.75</v>
      </c>
      <c r="M556" s="4">
        <f t="shared" si="125"/>
        <v>3237.6000000000004</v>
      </c>
      <c r="N556" s="4">
        <f t="shared" si="126"/>
        <v>7554.4000000000005</v>
      </c>
      <c r="O556" s="6">
        <v>0.6</v>
      </c>
      <c r="P556" s="85">
        <f t="shared" si="133"/>
        <v>2590.08</v>
      </c>
      <c r="Q556" s="86">
        <f t="shared" si="134"/>
        <v>6906.88</v>
      </c>
      <c r="R556" s="6">
        <v>0.85</v>
      </c>
      <c r="S556" s="85">
        <f t="shared" si="127"/>
        <v>3669.28</v>
      </c>
      <c r="T556" s="86">
        <f t="shared" si="128"/>
        <v>7986.08</v>
      </c>
      <c r="U556" s="6">
        <v>0.55000000000000004</v>
      </c>
      <c r="V556" s="85">
        <f t="shared" si="129"/>
        <v>2374.2400000000002</v>
      </c>
      <c r="W556" s="86">
        <f t="shared" si="130"/>
        <v>6691.0400000000009</v>
      </c>
    </row>
    <row r="557" spans="1:23" s="28" customFormat="1" ht="16.5" x14ac:dyDescent="0.25">
      <c r="A557" s="64" t="s">
        <v>7131</v>
      </c>
      <c r="B557" s="65" t="s">
        <v>7187</v>
      </c>
      <c r="C557" s="2" t="s">
        <v>2416</v>
      </c>
      <c r="D557" s="1" t="s">
        <v>2415</v>
      </c>
      <c r="E557" s="3">
        <v>4</v>
      </c>
      <c r="F557" s="3">
        <v>1</v>
      </c>
      <c r="G557" s="7">
        <v>2278</v>
      </c>
      <c r="H557" s="4">
        <f>+G557*E557</f>
        <v>9112</v>
      </c>
      <c r="I557" s="5">
        <v>0.05</v>
      </c>
      <c r="J557" s="4">
        <f t="shared" si="123"/>
        <v>113.9</v>
      </c>
      <c r="K557" s="4">
        <f t="shared" si="124"/>
        <v>2164.1</v>
      </c>
      <c r="L557" s="6">
        <v>0.85</v>
      </c>
      <c r="M557" s="4">
        <f t="shared" si="125"/>
        <v>1839.4849999999999</v>
      </c>
      <c r="N557" s="4">
        <f t="shared" si="126"/>
        <v>4003.585</v>
      </c>
      <c r="O557" s="6">
        <v>0.75</v>
      </c>
      <c r="P557" s="85">
        <f t="shared" si="133"/>
        <v>1623.0749999999998</v>
      </c>
      <c r="Q557" s="86">
        <f t="shared" si="134"/>
        <v>3787.1749999999997</v>
      </c>
      <c r="R557" s="6">
        <v>0.95</v>
      </c>
      <c r="S557" s="85">
        <f t="shared" si="127"/>
        <v>2055.895</v>
      </c>
      <c r="T557" s="86">
        <f t="shared" si="128"/>
        <v>4219.9949999999999</v>
      </c>
      <c r="U557" s="6">
        <v>0.6</v>
      </c>
      <c r="V557" s="85">
        <f t="shared" si="129"/>
        <v>1298.4599999999998</v>
      </c>
      <c r="W557" s="86">
        <f t="shared" si="130"/>
        <v>3462.5599999999995</v>
      </c>
    </row>
    <row r="558" spans="1:23" s="28" customFormat="1" ht="16.5" x14ac:dyDescent="0.25">
      <c r="A558" s="64" t="s">
        <v>7131</v>
      </c>
      <c r="B558" s="65" t="s">
        <v>7187</v>
      </c>
      <c r="C558" s="2" t="s">
        <v>7265</v>
      </c>
      <c r="D558" s="1" t="s">
        <v>7123</v>
      </c>
      <c r="E558" s="3">
        <v>4</v>
      </c>
      <c r="F558" s="3">
        <v>1</v>
      </c>
      <c r="G558" s="7">
        <v>4403.59</v>
      </c>
      <c r="H558" s="4">
        <f>+G558*E558</f>
        <v>17614.36</v>
      </c>
      <c r="I558" s="5">
        <v>0.4</v>
      </c>
      <c r="J558" s="4">
        <f t="shared" si="123"/>
        <v>1761.4360000000001</v>
      </c>
      <c r="K558" s="4">
        <f t="shared" si="124"/>
        <v>2642.154</v>
      </c>
      <c r="L558" s="6">
        <v>0.85</v>
      </c>
      <c r="M558" s="4">
        <f t="shared" si="125"/>
        <v>2245.8308999999999</v>
      </c>
      <c r="N558" s="4">
        <f t="shared" si="126"/>
        <v>4887.9848999999995</v>
      </c>
      <c r="O558" s="6">
        <v>0.75</v>
      </c>
      <c r="P558" s="85">
        <f t="shared" si="133"/>
        <v>1981.6154999999999</v>
      </c>
      <c r="Q558" s="86">
        <f t="shared" si="134"/>
        <v>4623.7695000000003</v>
      </c>
      <c r="R558" s="6">
        <v>0.95</v>
      </c>
      <c r="S558" s="85">
        <f t="shared" si="127"/>
        <v>2510.0463</v>
      </c>
      <c r="T558" s="86">
        <f t="shared" si="128"/>
        <v>5152.2003000000004</v>
      </c>
      <c r="U558" s="6">
        <v>0.6</v>
      </c>
      <c r="V558" s="85">
        <f t="shared" si="129"/>
        <v>1585.2924</v>
      </c>
      <c r="W558" s="86">
        <f t="shared" si="130"/>
        <v>4227.4463999999998</v>
      </c>
    </row>
    <row r="559" spans="1:23" s="28" customFormat="1" ht="16.5" x14ac:dyDescent="0.25">
      <c r="A559" s="64" t="s">
        <v>7131</v>
      </c>
      <c r="B559" s="65" t="s">
        <v>7187</v>
      </c>
      <c r="C559" s="2" t="s">
        <v>6789</v>
      </c>
      <c r="D559" s="1" t="s">
        <v>6788</v>
      </c>
      <c r="E559" s="3">
        <v>2</v>
      </c>
      <c r="F559" s="3">
        <v>1</v>
      </c>
      <c r="G559" s="7">
        <v>179</v>
      </c>
      <c r="H559" s="4">
        <f>+G559*E559</f>
        <v>358</v>
      </c>
      <c r="I559" s="5">
        <v>0.05</v>
      </c>
      <c r="J559" s="4">
        <f t="shared" si="123"/>
        <v>8.9500000000000011</v>
      </c>
      <c r="K559" s="4">
        <f t="shared" si="124"/>
        <v>170.05</v>
      </c>
      <c r="L559" s="6">
        <v>0.85</v>
      </c>
      <c r="M559" s="4">
        <f t="shared" si="125"/>
        <v>144.54250000000002</v>
      </c>
      <c r="N559" s="4">
        <f t="shared" si="126"/>
        <v>314.59250000000003</v>
      </c>
      <c r="O559" s="6">
        <v>0.75</v>
      </c>
      <c r="P559" s="85">
        <f t="shared" si="133"/>
        <v>127.53750000000001</v>
      </c>
      <c r="Q559" s="86">
        <f t="shared" si="134"/>
        <v>297.58750000000003</v>
      </c>
      <c r="R559" s="6">
        <v>0.95</v>
      </c>
      <c r="S559" s="85">
        <f t="shared" si="127"/>
        <v>161.54750000000001</v>
      </c>
      <c r="T559" s="86">
        <f t="shared" si="128"/>
        <v>331.59750000000003</v>
      </c>
      <c r="U559" s="6">
        <v>0.6</v>
      </c>
      <c r="V559" s="85">
        <f t="shared" si="129"/>
        <v>102.03</v>
      </c>
      <c r="W559" s="86">
        <f t="shared" si="130"/>
        <v>272.08000000000004</v>
      </c>
    </row>
    <row r="560" spans="1:23" ht="16.5" x14ac:dyDescent="0.25">
      <c r="A560" s="64" t="s">
        <v>7131</v>
      </c>
      <c r="B560" s="65" t="s">
        <v>7187</v>
      </c>
      <c r="C560" s="2" t="s">
        <v>6791</v>
      </c>
      <c r="D560" s="1" t="s">
        <v>6790</v>
      </c>
      <c r="E560" s="3">
        <v>4</v>
      </c>
      <c r="F560" s="3">
        <v>1</v>
      </c>
      <c r="G560" s="7">
        <v>357</v>
      </c>
      <c r="H560" s="4">
        <f>+G560*E560</f>
        <v>1428</v>
      </c>
      <c r="I560" s="5">
        <v>0.05</v>
      </c>
      <c r="J560" s="4">
        <f t="shared" si="123"/>
        <v>17.850000000000001</v>
      </c>
      <c r="K560" s="4">
        <f t="shared" si="124"/>
        <v>339.15</v>
      </c>
      <c r="L560" s="6">
        <v>0.85</v>
      </c>
      <c r="M560" s="4">
        <f t="shared" si="125"/>
        <v>288.27749999999997</v>
      </c>
      <c r="N560" s="4">
        <f t="shared" si="126"/>
        <v>627.42750000000001</v>
      </c>
      <c r="O560" s="6">
        <v>0.75</v>
      </c>
      <c r="P560" s="85">
        <f t="shared" si="133"/>
        <v>254.36249999999998</v>
      </c>
      <c r="Q560" s="86">
        <f t="shared" si="134"/>
        <v>593.51249999999993</v>
      </c>
      <c r="R560" s="6">
        <v>0.95</v>
      </c>
      <c r="S560" s="85">
        <f t="shared" si="127"/>
        <v>322.19249999999994</v>
      </c>
      <c r="T560" s="86">
        <f t="shared" si="128"/>
        <v>661.34249999999997</v>
      </c>
      <c r="U560" s="6">
        <v>0.6</v>
      </c>
      <c r="V560" s="85">
        <f t="shared" si="129"/>
        <v>203.48999999999998</v>
      </c>
      <c r="W560" s="86">
        <f t="shared" si="130"/>
        <v>542.64</v>
      </c>
    </row>
    <row r="561" spans="1:23" ht="16.5" x14ac:dyDescent="0.25">
      <c r="A561" s="64" t="s">
        <v>7131</v>
      </c>
      <c r="B561" s="65" t="s">
        <v>7187</v>
      </c>
      <c r="C561" s="2" t="s">
        <v>2903</v>
      </c>
      <c r="D561" s="1" t="s">
        <v>2902</v>
      </c>
      <c r="E561" s="3">
        <v>5</v>
      </c>
      <c r="F561" s="3">
        <v>1</v>
      </c>
      <c r="G561" s="7">
        <v>149</v>
      </c>
      <c r="H561" s="4">
        <f>+G561*E561</f>
        <v>745</v>
      </c>
      <c r="I561" s="5">
        <v>0.05</v>
      </c>
      <c r="J561" s="4">
        <f t="shared" si="123"/>
        <v>7.45</v>
      </c>
      <c r="K561" s="4">
        <f t="shared" si="124"/>
        <v>141.55000000000001</v>
      </c>
      <c r="L561" s="6">
        <v>0.85</v>
      </c>
      <c r="M561" s="4">
        <f t="shared" si="125"/>
        <v>120.31750000000001</v>
      </c>
      <c r="N561" s="4">
        <f t="shared" si="126"/>
        <v>261.86750000000001</v>
      </c>
      <c r="O561" s="6">
        <v>0.75</v>
      </c>
      <c r="P561" s="85">
        <f t="shared" si="133"/>
        <v>106.16250000000001</v>
      </c>
      <c r="Q561" s="86">
        <f t="shared" si="134"/>
        <v>247.71250000000003</v>
      </c>
      <c r="R561" s="6">
        <v>0.95</v>
      </c>
      <c r="S561" s="85">
        <f t="shared" si="127"/>
        <v>134.4725</v>
      </c>
      <c r="T561" s="86">
        <f t="shared" si="128"/>
        <v>276.02250000000004</v>
      </c>
      <c r="U561" s="6">
        <v>0.6</v>
      </c>
      <c r="V561" s="85">
        <f t="shared" si="129"/>
        <v>84.93</v>
      </c>
      <c r="W561" s="86">
        <f t="shared" si="130"/>
        <v>226.48000000000002</v>
      </c>
    </row>
    <row r="562" spans="1:23" ht="16.5" x14ac:dyDescent="0.25">
      <c r="A562" s="64" t="s">
        <v>7131</v>
      </c>
      <c r="B562" s="65" t="s">
        <v>7187</v>
      </c>
      <c r="C562" s="2" t="s">
        <v>7254</v>
      </c>
      <c r="D562" s="10" t="s">
        <v>5291</v>
      </c>
      <c r="E562" s="3">
        <v>1</v>
      </c>
      <c r="F562" s="3">
        <v>1</v>
      </c>
      <c r="G562" s="4">
        <v>14591.47</v>
      </c>
      <c r="H562" s="4">
        <f>+G562*E562</f>
        <v>14591.47</v>
      </c>
      <c r="I562" s="5">
        <v>0.35</v>
      </c>
      <c r="J562" s="4">
        <f t="shared" si="123"/>
        <v>5107.0144999999993</v>
      </c>
      <c r="K562" s="4">
        <f t="shared" si="124"/>
        <v>9484.4555</v>
      </c>
      <c r="L562" s="6">
        <v>0.45</v>
      </c>
      <c r="M562" s="4">
        <f t="shared" si="125"/>
        <v>4268.0049749999998</v>
      </c>
      <c r="N562" s="4">
        <f t="shared" si="126"/>
        <v>13752.460475</v>
      </c>
      <c r="O562" s="6">
        <v>0.4</v>
      </c>
      <c r="P562" s="85">
        <f t="shared" si="133"/>
        <v>3793.7822000000001</v>
      </c>
      <c r="Q562" s="86">
        <f t="shared" si="134"/>
        <v>13278.2377</v>
      </c>
      <c r="R562" s="6">
        <v>0.55000000000000004</v>
      </c>
      <c r="S562" s="85">
        <f t="shared" si="127"/>
        <v>5216.4505250000002</v>
      </c>
      <c r="T562" s="86">
        <f t="shared" si="128"/>
        <v>14700.906025</v>
      </c>
      <c r="U562" s="6">
        <v>0.35</v>
      </c>
      <c r="V562" s="85">
        <f t="shared" si="129"/>
        <v>3319.5594249999999</v>
      </c>
      <c r="W562" s="86">
        <f t="shared" si="130"/>
        <v>12804.014924999999</v>
      </c>
    </row>
    <row r="563" spans="1:23" ht="16.5" x14ac:dyDescent="0.25">
      <c r="A563" s="64" t="s">
        <v>7131</v>
      </c>
      <c r="B563" s="65" t="s">
        <v>7187</v>
      </c>
      <c r="C563" s="2" t="s">
        <v>2870</v>
      </c>
      <c r="D563" s="32" t="s">
        <v>2869</v>
      </c>
      <c r="E563" s="3">
        <v>5</v>
      </c>
      <c r="F563" s="3">
        <v>1</v>
      </c>
      <c r="G563" s="7">
        <v>1135</v>
      </c>
      <c r="H563" s="4">
        <f>+G563*E563</f>
        <v>5675</v>
      </c>
      <c r="I563" s="5">
        <v>0.05</v>
      </c>
      <c r="J563" s="4">
        <f t="shared" si="123"/>
        <v>56.75</v>
      </c>
      <c r="K563" s="4">
        <f t="shared" si="124"/>
        <v>1078.25</v>
      </c>
      <c r="L563" s="6">
        <v>0.85</v>
      </c>
      <c r="M563" s="4">
        <f t="shared" si="125"/>
        <v>916.51249999999993</v>
      </c>
      <c r="N563" s="4">
        <f t="shared" si="126"/>
        <v>1994.7624999999998</v>
      </c>
      <c r="O563" s="6">
        <v>0.75</v>
      </c>
      <c r="P563" s="85">
        <f t="shared" si="133"/>
        <v>808.6875</v>
      </c>
      <c r="Q563" s="86">
        <f t="shared" si="134"/>
        <v>1886.9375</v>
      </c>
      <c r="R563" s="6">
        <v>0.95</v>
      </c>
      <c r="S563" s="85">
        <f t="shared" si="127"/>
        <v>1024.3374999999999</v>
      </c>
      <c r="T563" s="86">
        <f t="shared" si="128"/>
        <v>2102.5874999999996</v>
      </c>
      <c r="U563" s="6">
        <v>0.6</v>
      </c>
      <c r="V563" s="85">
        <f t="shared" si="129"/>
        <v>646.94999999999993</v>
      </c>
      <c r="W563" s="86">
        <f t="shared" si="130"/>
        <v>1725.1999999999998</v>
      </c>
    </row>
    <row r="564" spans="1:23" ht="16.5" x14ac:dyDescent="0.25">
      <c r="A564" s="64" t="s">
        <v>7131</v>
      </c>
      <c r="B564" s="65" t="s">
        <v>7187</v>
      </c>
      <c r="C564" s="40" t="s">
        <v>4342</v>
      </c>
      <c r="D564" s="61" t="s">
        <v>4341</v>
      </c>
      <c r="E564" s="41">
        <v>2</v>
      </c>
      <c r="F564" s="3">
        <v>1</v>
      </c>
      <c r="G564" s="11">
        <v>7650</v>
      </c>
      <c r="H564" s="4">
        <f>+G564*E564</f>
        <v>15300</v>
      </c>
      <c r="I564" s="42">
        <v>0</v>
      </c>
      <c r="J564" s="4">
        <f t="shared" si="123"/>
        <v>0</v>
      </c>
      <c r="K564" s="4">
        <f t="shared" si="124"/>
        <v>7650</v>
      </c>
      <c r="L564" s="13">
        <v>0.85</v>
      </c>
      <c r="M564" s="4">
        <f t="shared" si="125"/>
        <v>6502.5</v>
      </c>
      <c r="N564" s="4">
        <f t="shared" si="126"/>
        <v>14152.5</v>
      </c>
      <c r="O564" s="6">
        <v>0.75</v>
      </c>
      <c r="P564" s="85">
        <f t="shared" si="133"/>
        <v>5737.5</v>
      </c>
      <c r="Q564" s="86">
        <f t="shared" si="134"/>
        <v>13387.5</v>
      </c>
      <c r="R564" s="6">
        <v>0.95</v>
      </c>
      <c r="S564" s="85">
        <f t="shared" si="127"/>
        <v>7267.5</v>
      </c>
      <c r="T564" s="86">
        <f t="shared" si="128"/>
        <v>14917.5</v>
      </c>
      <c r="U564" s="6">
        <v>0.6</v>
      </c>
      <c r="V564" s="85">
        <f t="shared" si="129"/>
        <v>4590</v>
      </c>
      <c r="W564" s="86">
        <f t="shared" si="130"/>
        <v>12240</v>
      </c>
    </row>
    <row r="565" spans="1:23" s="28" customFormat="1" ht="16.5" x14ac:dyDescent="0.25">
      <c r="A565" s="64" t="s">
        <v>7131</v>
      </c>
      <c r="B565" s="65" t="s">
        <v>7187</v>
      </c>
      <c r="C565" s="2" t="s">
        <v>8268</v>
      </c>
      <c r="D565" s="1" t="s">
        <v>5286</v>
      </c>
      <c r="E565" s="3">
        <v>1</v>
      </c>
      <c r="F565" s="3">
        <v>1</v>
      </c>
      <c r="G565" s="4">
        <v>6000</v>
      </c>
      <c r="H565" s="4">
        <f>+G565*E565</f>
        <v>6000</v>
      </c>
      <c r="I565" s="5">
        <v>0.15</v>
      </c>
      <c r="J565" s="4">
        <f t="shared" si="123"/>
        <v>900</v>
      </c>
      <c r="K565" s="4">
        <f t="shared" si="124"/>
        <v>5100</v>
      </c>
      <c r="L565" s="6">
        <v>0.85</v>
      </c>
      <c r="M565" s="4">
        <f t="shared" si="125"/>
        <v>4335</v>
      </c>
      <c r="N565" s="4">
        <f t="shared" si="126"/>
        <v>9435</v>
      </c>
      <c r="O565" s="6">
        <v>0.75</v>
      </c>
      <c r="P565" s="85">
        <f t="shared" si="133"/>
        <v>3825</v>
      </c>
      <c r="Q565" s="86">
        <f t="shared" si="134"/>
        <v>8925</v>
      </c>
      <c r="R565" s="6">
        <v>0.95</v>
      </c>
      <c r="S565" s="85">
        <f t="shared" si="127"/>
        <v>4845</v>
      </c>
      <c r="T565" s="86">
        <f t="shared" si="128"/>
        <v>9945</v>
      </c>
      <c r="U565" s="6">
        <v>0.6</v>
      </c>
      <c r="V565" s="85">
        <f t="shared" si="129"/>
        <v>3060</v>
      </c>
      <c r="W565" s="86">
        <f t="shared" si="130"/>
        <v>8160</v>
      </c>
    </row>
    <row r="566" spans="1:23" ht="16.5" x14ac:dyDescent="0.25">
      <c r="A566" s="64" t="s">
        <v>7131</v>
      </c>
      <c r="B566" s="65" t="s">
        <v>7195</v>
      </c>
      <c r="C566" s="2" t="s">
        <v>7196</v>
      </c>
      <c r="D566" s="10" t="s">
        <v>323</v>
      </c>
      <c r="E566" s="3">
        <v>4</v>
      </c>
      <c r="F566" s="3">
        <v>1</v>
      </c>
      <c r="G566" s="4">
        <v>2000</v>
      </c>
      <c r="H566" s="4">
        <f>+G566*E566</f>
        <v>8000</v>
      </c>
      <c r="I566" s="5">
        <v>0</v>
      </c>
      <c r="J566" s="4">
        <f t="shared" si="123"/>
        <v>0</v>
      </c>
      <c r="K566" s="4">
        <f t="shared" si="124"/>
        <v>2000</v>
      </c>
      <c r="L566" s="6">
        <v>1.1499999999999999</v>
      </c>
      <c r="M566" s="4">
        <f t="shared" si="125"/>
        <v>2300</v>
      </c>
      <c r="N566" s="4">
        <f t="shared" si="126"/>
        <v>4300</v>
      </c>
      <c r="O566" s="6">
        <v>1.05</v>
      </c>
      <c r="P566" s="85">
        <f t="shared" si="133"/>
        <v>2100</v>
      </c>
      <c r="Q566" s="86">
        <f t="shared" si="134"/>
        <v>4100</v>
      </c>
      <c r="R566" s="6">
        <v>1.25</v>
      </c>
      <c r="S566" s="85">
        <f t="shared" si="127"/>
        <v>2500</v>
      </c>
      <c r="T566" s="86">
        <f t="shared" si="128"/>
        <v>4500</v>
      </c>
      <c r="U566" s="6">
        <v>1</v>
      </c>
      <c r="V566" s="85">
        <f t="shared" si="129"/>
        <v>2000</v>
      </c>
      <c r="W566" s="86">
        <f t="shared" si="130"/>
        <v>4000</v>
      </c>
    </row>
    <row r="567" spans="1:23" s="28" customFormat="1" ht="16.5" x14ac:dyDescent="0.25">
      <c r="A567" s="64" t="s">
        <v>7131</v>
      </c>
      <c r="B567" s="65" t="s">
        <v>7195</v>
      </c>
      <c r="C567" s="2" t="s">
        <v>7197</v>
      </c>
      <c r="D567" s="10" t="s">
        <v>938</v>
      </c>
      <c r="E567" s="3">
        <v>1</v>
      </c>
      <c r="F567" s="3">
        <v>1</v>
      </c>
      <c r="G567" s="7">
        <v>1719</v>
      </c>
      <c r="H567" s="4">
        <f>+G567*E567</f>
        <v>1719</v>
      </c>
      <c r="I567" s="5">
        <v>0</v>
      </c>
      <c r="J567" s="4">
        <f t="shared" si="123"/>
        <v>0</v>
      </c>
      <c r="K567" s="4">
        <f t="shared" si="124"/>
        <v>1719</v>
      </c>
      <c r="L567" s="6">
        <v>0.95</v>
      </c>
      <c r="M567" s="4">
        <f t="shared" si="125"/>
        <v>1633.05</v>
      </c>
      <c r="N567" s="4">
        <f t="shared" si="126"/>
        <v>3352.05</v>
      </c>
      <c r="O567" s="6">
        <v>0.85</v>
      </c>
      <c r="P567" s="85">
        <f t="shared" si="133"/>
        <v>1461.1499999999999</v>
      </c>
      <c r="Q567" s="86">
        <f t="shared" si="134"/>
        <v>3180.1499999999996</v>
      </c>
      <c r="R567" s="6">
        <v>1.05</v>
      </c>
      <c r="S567" s="85">
        <f t="shared" si="127"/>
        <v>1804.95</v>
      </c>
      <c r="T567" s="86">
        <f t="shared" si="128"/>
        <v>3523.95</v>
      </c>
      <c r="U567" s="6">
        <v>0.75</v>
      </c>
      <c r="V567" s="85">
        <f t="shared" si="129"/>
        <v>1289.25</v>
      </c>
      <c r="W567" s="86">
        <f t="shared" si="130"/>
        <v>3008.25</v>
      </c>
    </row>
    <row r="568" spans="1:23" s="28" customFormat="1" ht="16.5" x14ac:dyDescent="0.25">
      <c r="A568" s="64" t="s">
        <v>7131</v>
      </c>
      <c r="B568" s="65" t="s">
        <v>7195</v>
      </c>
      <c r="C568" s="2" t="s">
        <v>223</v>
      </c>
      <c r="D568" s="10" t="s">
        <v>222</v>
      </c>
      <c r="E568" s="3">
        <v>13</v>
      </c>
      <c r="F568" s="3">
        <v>1</v>
      </c>
      <c r="G568" s="4">
        <v>1054.25</v>
      </c>
      <c r="H568" s="4">
        <f>+G568*E568</f>
        <v>13705.25</v>
      </c>
      <c r="I568" s="5">
        <v>0.05</v>
      </c>
      <c r="J568" s="4">
        <f t="shared" si="123"/>
        <v>52.712500000000006</v>
      </c>
      <c r="K568" s="4">
        <f t="shared" si="124"/>
        <v>1001.5375</v>
      </c>
      <c r="L568" s="6">
        <v>0.85</v>
      </c>
      <c r="M568" s="4">
        <f t="shared" si="125"/>
        <v>851.30687499999999</v>
      </c>
      <c r="N568" s="4">
        <f t="shared" si="126"/>
        <v>1852.8443750000001</v>
      </c>
      <c r="O568" s="6">
        <v>0.75</v>
      </c>
      <c r="P568" s="85">
        <f t="shared" si="133"/>
        <v>751.15312500000005</v>
      </c>
      <c r="Q568" s="86">
        <f t="shared" si="134"/>
        <v>1752.6906250000002</v>
      </c>
      <c r="R568" s="6">
        <v>0.95</v>
      </c>
      <c r="S568" s="85">
        <f t="shared" si="127"/>
        <v>951.46062499999994</v>
      </c>
      <c r="T568" s="86">
        <f t="shared" si="128"/>
        <v>1952.9981250000001</v>
      </c>
      <c r="U568" s="6">
        <v>0.6</v>
      </c>
      <c r="V568" s="85">
        <f t="shared" si="129"/>
        <v>600.92250000000001</v>
      </c>
      <c r="W568" s="86">
        <f t="shared" si="130"/>
        <v>1602.46</v>
      </c>
    </row>
    <row r="569" spans="1:23" s="28" customFormat="1" ht="16.5" x14ac:dyDescent="0.25">
      <c r="A569" s="64" t="s">
        <v>7131</v>
      </c>
      <c r="B569" s="65" t="s">
        <v>7195</v>
      </c>
      <c r="C569" s="2" t="s">
        <v>3730</v>
      </c>
      <c r="D569" s="10" t="s">
        <v>3729</v>
      </c>
      <c r="E569" s="3">
        <v>4</v>
      </c>
      <c r="F569" s="3">
        <v>1</v>
      </c>
      <c r="G569" s="7">
        <v>716</v>
      </c>
      <c r="H569" s="4">
        <f>+G569*E569</f>
        <v>2864</v>
      </c>
      <c r="I569" s="5">
        <v>0.1</v>
      </c>
      <c r="J569" s="4">
        <f t="shared" si="123"/>
        <v>71.600000000000009</v>
      </c>
      <c r="K569" s="4">
        <f t="shared" si="124"/>
        <v>644.4</v>
      </c>
      <c r="L569" s="6">
        <v>1</v>
      </c>
      <c r="M569" s="4">
        <f t="shared" si="125"/>
        <v>644.4</v>
      </c>
      <c r="N569" s="4">
        <f t="shared" si="126"/>
        <v>1288.8</v>
      </c>
      <c r="O569" s="6">
        <v>0.9</v>
      </c>
      <c r="P569" s="85">
        <f t="shared" si="133"/>
        <v>579.96</v>
      </c>
      <c r="Q569" s="86">
        <f t="shared" si="134"/>
        <v>1224.3600000000001</v>
      </c>
      <c r="R569" s="6">
        <v>1.1000000000000001</v>
      </c>
      <c r="S569" s="85">
        <f t="shared" si="127"/>
        <v>708.84</v>
      </c>
      <c r="T569" s="86">
        <f t="shared" si="128"/>
        <v>1353.24</v>
      </c>
      <c r="U569" s="6">
        <v>0.85</v>
      </c>
      <c r="V569" s="85">
        <f t="shared" si="129"/>
        <v>547.74</v>
      </c>
      <c r="W569" s="86">
        <f t="shared" si="130"/>
        <v>1192.1399999999999</v>
      </c>
    </row>
    <row r="570" spans="1:23" s="28" customFormat="1" ht="16.5" x14ac:dyDescent="0.25">
      <c r="A570" s="64" t="s">
        <v>7131</v>
      </c>
      <c r="B570" s="65" t="s">
        <v>7195</v>
      </c>
      <c r="C570" s="2" t="s">
        <v>227</v>
      </c>
      <c r="D570" s="10" t="s">
        <v>226</v>
      </c>
      <c r="E570" s="3">
        <v>17</v>
      </c>
      <c r="F570" s="3">
        <v>1</v>
      </c>
      <c r="G570" s="4">
        <v>222</v>
      </c>
      <c r="H570" s="4">
        <f>+G570*E570</f>
        <v>3774</v>
      </c>
      <c r="I570" s="5">
        <v>0</v>
      </c>
      <c r="J570" s="4">
        <f t="shared" si="123"/>
        <v>0</v>
      </c>
      <c r="K570" s="4">
        <f t="shared" si="124"/>
        <v>222</v>
      </c>
      <c r="L570" s="6">
        <v>0.85</v>
      </c>
      <c r="M570" s="4">
        <f t="shared" si="125"/>
        <v>188.7</v>
      </c>
      <c r="N570" s="4">
        <f t="shared" si="126"/>
        <v>410.7</v>
      </c>
      <c r="O570" s="6">
        <v>0.75</v>
      </c>
      <c r="P570" s="85">
        <f t="shared" si="133"/>
        <v>166.5</v>
      </c>
      <c r="Q570" s="86">
        <f t="shared" si="134"/>
        <v>388.5</v>
      </c>
      <c r="R570" s="6">
        <v>0.95</v>
      </c>
      <c r="S570" s="85">
        <f t="shared" si="127"/>
        <v>210.89999999999998</v>
      </c>
      <c r="T570" s="86">
        <f t="shared" si="128"/>
        <v>432.9</v>
      </c>
      <c r="U570" s="6">
        <v>0.6</v>
      </c>
      <c r="V570" s="85">
        <f t="shared" si="129"/>
        <v>133.19999999999999</v>
      </c>
      <c r="W570" s="86">
        <f t="shared" si="130"/>
        <v>355.2</v>
      </c>
    </row>
    <row r="571" spans="1:23" s="28" customFormat="1" ht="16.5" x14ac:dyDescent="0.25">
      <c r="A571" s="64" t="s">
        <v>7131</v>
      </c>
      <c r="B571" s="65" t="s">
        <v>7195</v>
      </c>
      <c r="C571" s="2" t="s">
        <v>229</v>
      </c>
      <c r="D571" s="1" t="s">
        <v>228</v>
      </c>
      <c r="E571" s="3">
        <v>8</v>
      </c>
      <c r="F571" s="3">
        <v>1</v>
      </c>
      <c r="G571" s="4">
        <v>660.94</v>
      </c>
      <c r="H571" s="4">
        <f>+G571*E571</f>
        <v>5287.52</v>
      </c>
      <c r="I571" s="5">
        <v>0.35</v>
      </c>
      <c r="J571" s="4">
        <f t="shared" si="123"/>
        <v>231.32900000000001</v>
      </c>
      <c r="K571" s="4">
        <f t="shared" si="124"/>
        <v>429.61100000000005</v>
      </c>
      <c r="L571" s="6">
        <v>0.95</v>
      </c>
      <c r="M571" s="4">
        <f t="shared" si="125"/>
        <v>408.13045000000005</v>
      </c>
      <c r="N571" s="4">
        <f t="shared" si="126"/>
        <v>837.7414500000001</v>
      </c>
      <c r="O571" s="6">
        <v>0.85</v>
      </c>
      <c r="P571" s="85">
        <f t="shared" si="133"/>
        <v>365.16935000000001</v>
      </c>
      <c r="Q571" s="86">
        <f t="shared" si="134"/>
        <v>794.78035</v>
      </c>
      <c r="R571" s="6">
        <v>1.05</v>
      </c>
      <c r="S571" s="85">
        <f t="shared" si="127"/>
        <v>451.09155000000004</v>
      </c>
      <c r="T571" s="86">
        <f t="shared" si="128"/>
        <v>880.70255000000009</v>
      </c>
      <c r="U571" s="6">
        <v>0.75</v>
      </c>
      <c r="V571" s="85">
        <f t="shared" si="129"/>
        <v>322.20825000000002</v>
      </c>
      <c r="W571" s="86">
        <f t="shared" si="130"/>
        <v>751.81925000000001</v>
      </c>
    </row>
    <row r="572" spans="1:23" s="28" customFormat="1" ht="16.5" x14ac:dyDescent="0.25">
      <c r="A572" s="64" t="s">
        <v>7131</v>
      </c>
      <c r="B572" s="65" t="s">
        <v>7195</v>
      </c>
      <c r="C572" s="2" t="s">
        <v>327</v>
      </c>
      <c r="D572" s="8" t="s">
        <v>326</v>
      </c>
      <c r="E572" s="3">
        <v>1</v>
      </c>
      <c r="F572" s="3">
        <v>1</v>
      </c>
      <c r="G572" s="4">
        <v>561.6</v>
      </c>
      <c r="H572" s="4">
        <f>+G572*E572</f>
        <v>561.6</v>
      </c>
      <c r="I572" s="5">
        <v>0.05</v>
      </c>
      <c r="J572" s="4">
        <f t="shared" si="123"/>
        <v>28.080000000000002</v>
      </c>
      <c r="K572" s="4">
        <f t="shared" si="124"/>
        <v>533.52</v>
      </c>
      <c r="L572" s="6">
        <v>0.85</v>
      </c>
      <c r="M572" s="4">
        <f t="shared" si="125"/>
        <v>453.49199999999996</v>
      </c>
      <c r="N572" s="4">
        <f t="shared" si="126"/>
        <v>987.01199999999994</v>
      </c>
      <c r="O572" s="6">
        <v>0.75</v>
      </c>
      <c r="P572" s="85">
        <f t="shared" si="133"/>
        <v>400.14</v>
      </c>
      <c r="Q572" s="86">
        <f t="shared" si="134"/>
        <v>933.66</v>
      </c>
      <c r="R572" s="6">
        <v>0.95</v>
      </c>
      <c r="S572" s="85">
        <f t="shared" si="127"/>
        <v>506.84399999999994</v>
      </c>
      <c r="T572" s="86">
        <f t="shared" si="128"/>
        <v>1040.364</v>
      </c>
      <c r="U572" s="6">
        <v>0.6</v>
      </c>
      <c r="V572" s="85">
        <f t="shared" si="129"/>
        <v>320.11199999999997</v>
      </c>
      <c r="W572" s="86">
        <f t="shared" si="130"/>
        <v>853.63199999999995</v>
      </c>
    </row>
    <row r="573" spans="1:23" s="28" customFormat="1" ht="16.5" x14ac:dyDescent="0.25">
      <c r="A573" s="64" t="s">
        <v>7131</v>
      </c>
      <c r="B573" s="65" t="s">
        <v>7195</v>
      </c>
      <c r="C573" s="2" t="s">
        <v>329</v>
      </c>
      <c r="D573" s="10" t="s">
        <v>328</v>
      </c>
      <c r="E573" s="3">
        <v>3</v>
      </c>
      <c r="F573" s="3">
        <v>1</v>
      </c>
      <c r="G573" s="4">
        <v>203</v>
      </c>
      <c r="H573" s="4">
        <f>+G573*E573</f>
        <v>609</v>
      </c>
      <c r="I573" s="5">
        <v>0.1</v>
      </c>
      <c r="J573" s="4">
        <f t="shared" si="123"/>
        <v>20.3</v>
      </c>
      <c r="K573" s="4">
        <f t="shared" si="124"/>
        <v>182.7</v>
      </c>
      <c r="L573" s="6">
        <v>0.85</v>
      </c>
      <c r="M573" s="4">
        <f t="shared" si="125"/>
        <v>155.29499999999999</v>
      </c>
      <c r="N573" s="4">
        <f t="shared" si="126"/>
        <v>337.995</v>
      </c>
      <c r="O573" s="6">
        <v>0.75</v>
      </c>
      <c r="P573" s="85">
        <f t="shared" si="133"/>
        <v>137.02499999999998</v>
      </c>
      <c r="Q573" s="86">
        <f t="shared" si="134"/>
        <v>319.72499999999997</v>
      </c>
      <c r="R573" s="6">
        <v>0.95</v>
      </c>
      <c r="S573" s="85">
        <f t="shared" si="127"/>
        <v>173.56499999999997</v>
      </c>
      <c r="T573" s="86">
        <f t="shared" si="128"/>
        <v>356.26499999999999</v>
      </c>
      <c r="U573" s="6">
        <v>0.6</v>
      </c>
      <c r="V573" s="85">
        <f t="shared" si="129"/>
        <v>109.61999999999999</v>
      </c>
      <c r="W573" s="86">
        <f t="shared" si="130"/>
        <v>292.32</v>
      </c>
    </row>
    <row r="574" spans="1:23" s="28" customFormat="1" ht="16.5" x14ac:dyDescent="0.25">
      <c r="A574" s="64" t="s">
        <v>7131</v>
      </c>
      <c r="B574" s="65" t="s">
        <v>7195</v>
      </c>
      <c r="C574" s="2" t="s">
        <v>325</v>
      </c>
      <c r="D574" s="10" t="s">
        <v>324</v>
      </c>
      <c r="E574" s="3">
        <v>5</v>
      </c>
      <c r="F574" s="3">
        <v>1</v>
      </c>
      <c r="G574" s="4">
        <v>307.37</v>
      </c>
      <c r="H574" s="4">
        <f>+G574*E574</f>
        <v>1536.85</v>
      </c>
      <c r="I574" s="5">
        <v>0.4</v>
      </c>
      <c r="J574" s="4">
        <f t="shared" ref="J574:J637" si="135">+G574*I574</f>
        <v>122.94800000000001</v>
      </c>
      <c r="K574" s="4">
        <f t="shared" ref="K574:K637" si="136">+G574-J574</f>
        <v>184.422</v>
      </c>
      <c r="L574" s="6">
        <v>0.85</v>
      </c>
      <c r="M574" s="4">
        <f t="shared" si="125"/>
        <v>156.7587</v>
      </c>
      <c r="N574" s="4">
        <f t="shared" si="126"/>
        <v>341.1807</v>
      </c>
      <c r="O574" s="6">
        <v>0.75</v>
      </c>
      <c r="P574" s="85">
        <f t="shared" si="133"/>
        <v>138.31649999999999</v>
      </c>
      <c r="Q574" s="86">
        <f t="shared" si="134"/>
        <v>322.73849999999999</v>
      </c>
      <c r="R574" s="6">
        <v>0.95</v>
      </c>
      <c r="S574" s="85">
        <f t="shared" si="127"/>
        <v>175.20089999999999</v>
      </c>
      <c r="T574" s="86">
        <f t="shared" si="128"/>
        <v>359.62289999999996</v>
      </c>
      <c r="U574" s="6">
        <v>0.6</v>
      </c>
      <c r="V574" s="85">
        <f t="shared" si="129"/>
        <v>110.6532</v>
      </c>
      <c r="W574" s="86">
        <f t="shared" si="130"/>
        <v>295.0752</v>
      </c>
    </row>
    <row r="575" spans="1:23" s="28" customFormat="1" ht="16.5" x14ac:dyDescent="0.25">
      <c r="A575" s="64" t="s">
        <v>7131</v>
      </c>
      <c r="B575" s="65" t="s">
        <v>7195</v>
      </c>
      <c r="C575" s="2" t="s">
        <v>331</v>
      </c>
      <c r="D575" s="10" t="s">
        <v>330</v>
      </c>
      <c r="E575" s="3">
        <f>22-3</f>
        <v>19</v>
      </c>
      <c r="F575" s="3">
        <v>1</v>
      </c>
      <c r="G575" s="7">
        <v>57.5</v>
      </c>
      <c r="H575" s="4">
        <f>+G575*E575</f>
        <v>1092.5</v>
      </c>
      <c r="I575" s="5">
        <v>0</v>
      </c>
      <c r="J575" s="4">
        <f t="shared" si="135"/>
        <v>0</v>
      </c>
      <c r="K575" s="4">
        <f t="shared" si="136"/>
        <v>57.5</v>
      </c>
      <c r="L575" s="6">
        <v>0.85</v>
      </c>
      <c r="M575" s="4">
        <f t="shared" si="125"/>
        <v>48.875</v>
      </c>
      <c r="N575" s="4">
        <f t="shared" si="126"/>
        <v>106.375</v>
      </c>
      <c r="O575" s="6">
        <v>0.75</v>
      </c>
      <c r="P575" s="85">
        <f t="shared" si="133"/>
        <v>43.125</v>
      </c>
      <c r="Q575" s="86">
        <f t="shared" si="134"/>
        <v>100.625</v>
      </c>
      <c r="R575" s="6">
        <v>0.95</v>
      </c>
      <c r="S575" s="85">
        <f t="shared" si="127"/>
        <v>54.625</v>
      </c>
      <c r="T575" s="86">
        <f t="shared" si="128"/>
        <v>112.125</v>
      </c>
      <c r="U575" s="6">
        <v>0.6</v>
      </c>
      <c r="V575" s="85">
        <f t="shared" si="129"/>
        <v>34.5</v>
      </c>
      <c r="W575" s="86">
        <f t="shared" si="130"/>
        <v>92</v>
      </c>
    </row>
    <row r="576" spans="1:23" s="28" customFormat="1" ht="16.5" x14ac:dyDescent="0.25">
      <c r="A576" s="64" t="s">
        <v>7131</v>
      </c>
      <c r="B576" s="65" t="s">
        <v>7195</v>
      </c>
      <c r="C576" s="2" t="s">
        <v>333</v>
      </c>
      <c r="D576" s="8" t="s">
        <v>332</v>
      </c>
      <c r="E576" s="3">
        <v>5</v>
      </c>
      <c r="F576" s="3">
        <v>1</v>
      </c>
      <c r="G576" s="4">
        <v>516.07000000000005</v>
      </c>
      <c r="H576" s="4">
        <f>+G576*E576</f>
        <v>2580.3500000000004</v>
      </c>
      <c r="I576" s="5">
        <v>0.4</v>
      </c>
      <c r="J576" s="4">
        <f t="shared" si="135"/>
        <v>206.42800000000003</v>
      </c>
      <c r="K576" s="4">
        <f t="shared" si="136"/>
        <v>309.64200000000005</v>
      </c>
      <c r="L576" s="6">
        <v>0.85</v>
      </c>
      <c r="M576" s="4">
        <f t="shared" si="125"/>
        <v>263.19570000000004</v>
      </c>
      <c r="N576" s="4">
        <f t="shared" si="126"/>
        <v>572.83770000000004</v>
      </c>
      <c r="O576" s="6">
        <v>0.75</v>
      </c>
      <c r="P576" s="85">
        <f t="shared" si="133"/>
        <v>232.23150000000004</v>
      </c>
      <c r="Q576" s="86">
        <f t="shared" si="134"/>
        <v>541.87350000000015</v>
      </c>
      <c r="R576" s="6">
        <v>0.95</v>
      </c>
      <c r="S576" s="85">
        <f t="shared" si="127"/>
        <v>294.15990000000005</v>
      </c>
      <c r="T576" s="86">
        <f t="shared" si="128"/>
        <v>603.80190000000016</v>
      </c>
      <c r="U576" s="6">
        <v>0.6</v>
      </c>
      <c r="V576" s="85">
        <f t="shared" si="129"/>
        <v>185.78520000000003</v>
      </c>
      <c r="W576" s="86">
        <f t="shared" si="130"/>
        <v>495.42720000000008</v>
      </c>
    </row>
    <row r="577" spans="1:23" s="28" customFormat="1" ht="16.5" x14ac:dyDescent="0.25">
      <c r="A577" s="64" t="s">
        <v>7131</v>
      </c>
      <c r="B577" s="65" t="s">
        <v>7195</v>
      </c>
      <c r="C577" s="2" t="s">
        <v>337</v>
      </c>
      <c r="D577" s="10" t="s">
        <v>336</v>
      </c>
      <c r="E577" s="3">
        <v>12</v>
      </c>
      <c r="F577" s="3">
        <v>1</v>
      </c>
      <c r="G577" s="4">
        <v>88.5</v>
      </c>
      <c r="H577" s="4">
        <f>+G577*E577</f>
        <v>1062</v>
      </c>
      <c r="I577" s="5">
        <v>0</v>
      </c>
      <c r="J577" s="4">
        <f t="shared" si="135"/>
        <v>0</v>
      </c>
      <c r="K577" s="4">
        <f t="shared" si="136"/>
        <v>88.5</v>
      </c>
      <c r="L577" s="6">
        <v>0.95</v>
      </c>
      <c r="M577" s="4">
        <f t="shared" ref="M577:M579" si="137">+K577*L577</f>
        <v>84.075000000000003</v>
      </c>
      <c r="N577" s="4">
        <f t="shared" ref="N577:N579" si="138">+K577+M577</f>
        <v>172.57499999999999</v>
      </c>
      <c r="O577" s="6">
        <v>0.85</v>
      </c>
      <c r="P577" s="85">
        <f t="shared" ref="P577:P579" si="139">+K577*O577</f>
        <v>75.224999999999994</v>
      </c>
      <c r="Q577" s="86">
        <f t="shared" ref="Q577:Q579" si="140">+K577+P577</f>
        <v>163.72499999999999</v>
      </c>
      <c r="R577" s="6">
        <v>1.05</v>
      </c>
      <c r="S577" s="85">
        <f t="shared" ref="S577:S579" si="141">+K577*R577</f>
        <v>92.924999999999997</v>
      </c>
      <c r="T577" s="86">
        <f t="shared" ref="T577:T579" si="142">+S577+K577</f>
        <v>181.42500000000001</v>
      </c>
      <c r="U577" s="6">
        <v>0.75</v>
      </c>
      <c r="V577" s="85">
        <f t="shared" ref="V577:V579" si="143">+K577*U577</f>
        <v>66.375</v>
      </c>
      <c r="W577" s="86">
        <f t="shared" ref="W577:W579" si="144">+V577+K577</f>
        <v>154.875</v>
      </c>
    </row>
    <row r="578" spans="1:23" s="28" customFormat="1" ht="16.5" x14ac:dyDescent="0.25">
      <c r="A578" s="64" t="s">
        <v>7131</v>
      </c>
      <c r="B578" s="65" t="s">
        <v>7195</v>
      </c>
      <c r="C578" s="2" t="s">
        <v>1493</v>
      </c>
      <c r="D578" s="10" t="s">
        <v>1492</v>
      </c>
      <c r="E578" s="3">
        <v>1</v>
      </c>
      <c r="F578" s="3">
        <v>1</v>
      </c>
      <c r="G578" s="7">
        <v>15225</v>
      </c>
      <c r="H578" s="4">
        <f>+G578*E578</f>
        <v>15225</v>
      </c>
      <c r="I578" s="5">
        <v>0.3</v>
      </c>
      <c r="J578" s="4">
        <f t="shared" si="135"/>
        <v>4567.5</v>
      </c>
      <c r="K578" s="4">
        <f t="shared" si="136"/>
        <v>10657.5</v>
      </c>
      <c r="L578" s="6">
        <v>0.95</v>
      </c>
      <c r="M578" s="4">
        <f t="shared" si="137"/>
        <v>10124.625</v>
      </c>
      <c r="N578" s="4">
        <f t="shared" si="138"/>
        <v>20782.125</v>
      </c>
      <c r="O578" s="6">
        <v>0.85</v>
      </c>
      <c r="P578" s="85">
        <f t="shared" si="139"/>
        <v>9058.875</v>
      </c>
      <c r="Q578" s="86">
        <f t="shared" si="140"/>
        <v>19716.375</v>
      </c>
      <c r="R578" s="6">
        <v>1.05</v>
      </c>
      <c r="S578" s="85">
        <f t="shared" si="141"/>
        <v>11190.375</v>
      </c>
      <c r="T578" s="86">
        <f t="shared" si="142"/>
        <v>21847.875</v>
      </c>
      <c r="U578" s="6">
        <v>0.75</v>
      </c>
      <c r="V578" s="85">
        <f t="shared" si="143"/>
        <v>7993.125</v>
      </c>
      <c r="W578" s="86">
        <f t="shared" si="144"/>
        <v>18650.625</v>
      </c>
    </row>
    <row r="579" spans="1:23" s="28" customFormat="1" ht="16.5" x14ac:dyDescent="0.25">
      <c r="A579" s="64" t="s">
        <v>7131</v>
      </c>
      <c r="B579" s="65" t="s">
        <v>7195</v>
      </c>
      <c r="C579" s="2" t="s">
        <v>1803</v>
      </c>
      <c r="D579" s="1" t="s">
        <v>1802</v>
      </c>
      <c r="E579" s="3">
        <v>9</v>
      </c>
      <c r="F579" s="3">
        <v>1</v>
      </c>
      <c r="G579" s="4">
        <v>222</v>
      </c>
      <c r="H579" s="4">
        <f>+G579*E579</f>
        <v>1998</v>
      </c>
      <c r="I579" s="5">
        <v>0</v>
      </c>
      <c r="J579" s="4">
        <f t="shared" si="135"/>
        <v>0</v>
      </c>
      <c r="K579" s="4">
        <f t="shared" si="136"/>
        <v>222</v>
      </c>
      <c r="L579" s="6">
        <v>0.95</v>
      </c>
      <c r="M579" s="4">
        <f t="shared" si="137"/>
        <v>210.89999999999998</v>
      </c>
      <c r="N579" s="4">
        <f t="shared" si="138"/>
        <v>432.9</v>
      </c>
      <c r="O579" s="6">
        <v>0.85</v>
      </c>
      <c r="P579" s="85">
        <f t="shared" si="139"/>
        <v>188.7</v>
      </c>
      <c r="Q579" s="86">
        <f t="shared" si="140"/>
        <v>410.7</v>
      </c>
      <c r="R579" s="6">
        <v>1.05</v>
      </c>
      <c r="S579" s="85">
        <f t="shared" si="141"/>
        <v>233.10000000000002</v>
      </c>
      <c r="T579" s="86">
        <f t="shared" si="142"/>
        <v>455.1</v>
      </c>
      <c r="U579" s="6">
        <v>0.75</v>
      </c>
      <c r="V579" s="85">
        <f t="shared" si="143"/>
        <v>166.5</v>
      </c>
      <c r="W579" s="86">
        <f t="shared" si="144"/>
        <v>388.5</v>
      </c>
    </row>
    <row r="580" spans="1:23" s="28" customFormat="1" ht="16.5" x14ac:dyDescent="0.25">
      <c r="A580" s="64" t="s">
        <v>7131</v>
      </c>
      <c r="B580" s="65" t="s">
        <v>7195</v>
      </c>
      <c r="C580" s="2" t="s">
        <v>1833</v>
      </c>
      <c r="D580" s="1" t="s">
        <v>1832</v>
      </c>
      <c r="E580" s="3">
        <v>12</v>
      </c>
      <c r="F580" s="3">
        <v>1</v>
      </c>
      <c r="G580" s="4">
        <v>2005.82</v>
      </c>
      <c r="H580" s="4">
        <f>+G580*E580</f>
        <v>24069.84</v>
      </c>
      <c r="I580" s="5">
        <v>0.05</v>
      </c>
      <c r="J580" s="4">
        <f t="shared" si="135"/>
        <v>100.291</v>
      </c>
      <c r="K580" s="4">
        <f t="shared" si="136"/>
        <v>1905.529</v>
      </c>
      <c r="L580" s="6">
        <v>0.85</v>
      </c>
      <c r="M580" s="4">
        <f t="shared" si="125"/>
        <v>1619.69965</v>
      </c>
      <c r="N580" s="4">
        <f t="shared" si="126"/>
        <v>3525.22865</v>
      </c>
      <c r="O580" s="6">
        <v>0.75</v>
      </c>
      <c r="P580" s="85">
        <f t="shared" si="133"/>
        <v>1429.1467499999999</v>
      </c>
      <c r="Q580" s="86">
        <f t="shared" si="134"/>
        <v>3334.6757499999999</v>
      </c>
      <c r="R580" s="6">
        <v>0.95</v>
      </c>
      <c r="S580" s="85">
        <f t="shared" si="127"/>
        <v>1810.2525499999999</v>
      </c>
      <c r="T580" s="86">
        <f t="shared" si="128"/>
        <v>3715.7815499999997</v>
      </c>
      <c r="U580" s="6">
        <v>0.6</v>
      </c>
      <c r="V580" s="85">
        <f t="shared" si="129"/>
        <v>1143.3173999999999</v>
      </c>
      <c r="W580" s="86">
        <f t="shared" si="130"/>
        <v>3048.8463999999999</v>
      </c>
    </row>
    <row r="581" spans="1:23" s="28" customFormat="1" ht="16.5" x14ac:dyDescent="0.25">
      <c r="A581" s="64" t="s">
        <v>7131</v>
      </c>
      <c r="B581" s="65" t="s">
        <v>7195</v>
      </c>
      <c r="C581" s="2" t="s">
        <v>1837</v>
      </c>
      <c r="D581" s="10" t="s">
        <v>1836</v>
      </c>
      <c r="E581" s="3">
        <f>25+24</f>
        <v>49</v>
      </c>
      <c r="F581" s="3">
        <v>1</v>
      </c>
      <c r="G581" s="4">
        <v>92</v>
      </c>
      <c r="H581" s="4">
        <f>+G581*E581</f>
        <v>4508</v>
      </c>
      <c r="I581" s="5">
        <v>0.1</v>
      </c>
      <c r="J581" s="4">
        <f t="shared" si="135"/>
        <v>9.2000000000000011</v>
      </c>
      <c r="K581" s="4">
        <f t="shared" si="136"/>
        <v>82.8</v>
      </c>
      <c r="L581" s="6">
        <v>0.85</v>
      </c>
      <c r="M581" s="4">
        <f t="shared" si="125"/>
        <v>70.38</v>
      </c>
      <c r="N581" s="4">
        <f t="shared" si="126"/>
        <v>153.18</v>
      </c>
      <c r="O581" s="6">
        <v>0.75</v>
      </c>
      <c r="P581" s="85">
        <f t="shared" si="133"/>
        <v>62.099999999999994</v>
      </c>
      <c r="Q581" s="86">
        <f t="shared" si="134"/>
        <v>144.89999999999998</v>
      </c>
      <c r="R581" s="6">
        <v>0.95</v>
      </c>
      <c r="S581" s="85">
        <f t="shared" si="127"/>
        <v>78.66</v>
      </c>
      <c r="T581" s="86">
        <f t="shared" si="128"/>
        <v>161.45999999999998</v>
      </c>
      <c r="U581" s="6">
        <v>0.6</v>
      </c>
      <c r="V581" s="85">
        <f t="shared" si="129"/>
        <v>49.68</v>
      </c>
      <c r="W581" s="86">
        <f t="shared" si="130"/>
        <v>132.47999999999999</v>
      </c>
    </row>
    <row r="582" spans="1:23" s="28" customFormat="1" ht="16.5" x14ac:dyDescent="0.25">
      <c r="A582" s="64" t="s">
        <v>7131</v>
      </c>
      <c r="B582" s="65" t="s">
        <v>7195</v>
      </c>
      <c r="C582" s="2" t="s">
        <v>5369</v>
      </c>
      <c r="D582" s="1" t="s">
        <v>5370</v>
      </c>
      <c r="E582" s="3">
        <v>34</v>
      </c>
      <c r="F582" s="3">
        <v>1</v>
      </c>
      <c r="G582" s="7">
        <v>1064.28</v>
      </c>
      <c r="H582" s="4">
        <f>+G582*E582</f>
        <v>36185.519999999997</v>
      </c>
      <c r="I582" s="5">
        <v>0.3</v>
      </c>
      <c r="J582" s="4">
        <f t="shared" si="135"/>
        <v>319.28399999999999</v>
      </c>
      <c r="K582" s="4">
        <f t="shared" si="136"/>
        <v>744.99599999999998</v>
      </c>
      <c r="L582" s="6">
        <v>0.95</v>
      </c>
      <c r="M582" s="4">
        <f t="shared" ref="M582" si="145">+K582*L582</f>
        <v>707.74619999999993</v>
      </c>
      <c r="N582" s="4">
        <f t="shared" ref="N582" si="146">+K582+M582</f>
        <v>1452.7421999999999</v>
      </c>
      <c r="O582" s="6">
        <v>0.85</v>
      </c>
      <c r="P582" s="85">
        <f t="shared" ref="P582" si="147">+K582*O582</f>
        <v>633.24659999999994</v>
      </c>
      <c r="Q582" s="86">
        <f t="shared" ref="Q582" si="148">+K582+P582</f>
        <v>1378.2426</v>
      </c>
      <c r="R582" s="6">
        <v>1.05</v>
      </c>
      <c r="S582" s="85">
        <f t="shared" ref="S582" si="149">+K582*R582</f>
        <v>782.24580000000003</v>
      </c>
      <c r="T582" s="86">
        <f t="shared" ref="T582" si="150">+S582+K582</f>
        <v>1527.2418</v>
      </c>
      <c r="U582" s="6">
        <v>0.75</v>
      </c>
      <c r="V582" s="85">
        <f t="shared" ref="V582" si="151">+K582*U582</f>
        <v>558.74699999999996</v>
      </c>
      <c r="W582" s="86">
        <f t="shared" ref="W582" si="152">+V582+K582</f>
        <v>1303.7429999999999</v>
      </c>
    </row>
    <row r="583" spans="1:23" s="28" customFormat="1" ht="16.5" x14ac:dyDescent="0.25">
      <c r="A583" s="64" t="s">
        <v>7131</v>
      </c>
      <c r="B583" s="65" t="s">
        <v>7195</v>
      </c>
      <c r="C583" s="2" t="s">
        <v>1839</v>
      </c>
      <c r="D583" s="10" t="s">
        <v>1838</v>
      </c>
      <c r="E583" s="3">
        <v>8</v>
      </c>
      <c r="F583" s="3">
        <v>1</v>
      </c>
      <c r="G583" s="4">
        <v>160</v>
      </c>
      <c r="H583" s="4">
        <f>+G583*E583</f>
        <v>1280</v>
      </c>
      <c r="I583" s="5">
        <v>0.05</v>
      </c>
      <c r="J583" s="4">
        <f t="shared" si="135"/>
        <v>8</v>
      </c>
      <c r="K583" s="4">
        <f t="shared" si="136"/>
        <v>152</v>
      </c>
      <c r="L583" s="6">
        <v>0.85</v>
      </c>
      <c r="M583" s="4">
        <f t="shared" si="125"/>
        <v>129.19999999999999</v>
      </c>
      <c r="N583" s="4">
        <f t="shared" si="126"/>
        <v>281.2</v>
      </c>
      <c r="O583" s="6">
        <v>0.75</v>
      </c>
      <c r="P583" s="85">
        <f t="shared" si="133"/>
        <v>114</v>
      </c>
      <c r="Q583" s="86">
        <f t="shared" si="134"/>
        <v>266</v>
      </c>
      <c r="R583" s="6">
        <v>0.95</v>
      </c>
      <c r="S583" s="85">
        <f t="shared" si="127"/>
        <v>144.4</v>
      </c>
      <c r="T583" s="86">
        <f t="shared" si="128"/>
        <v>296.39999999999998</v>
      </c>
      <c r="U583" s="6">
        <v>0.6</v>
      </c>
      <c r="V583" s="85">
        <f t="shared" si="129"/>
        <v>91.2</v>
      </c>
      <c r="W583" s="86">
        <f t="shared" si="130"/>
        <v>243.2</v>
      </c>
    </row>
    <row r="584" spans="1:23" s="28" customFormat="1" ht="16.5" x14ac:dyDescent="0.25">
      <c r="A584" s="64" t="s">
        <v>7131</v>
      </c>
      <c r="B584" s="65" t="s">
        <v>7195</v>
      </c>
      <c r="C584" s="2" t="s">
        <v>1863</v>
      </c>
      <c r="D584" s="10" t="s">
        <v>1862</v>
      </c>
      <c r="E584" s="3">
        <v>1</v>
      </c>
      <c r="F584" s="3">
        <v>1</v>
      </c>
      <c r="G584" s="7">
        <v>2520</v>
      </c>
      <c r="H584" s="4">
        <f>+G584*E584</f>
        <v>2520</v>
      </c>
      <c r="I584" s="5">
        <v>0</v>
      </c>
      <c r="J584" s="4">
        <f t="shared" si="135"/>
        <v>0</v>
      </c>
      <c r="K584" s="4">
        <f t="shared" si="136"/>
        <v>2520</v>
      </c>
      <c r="L584" s="6">
        <v>0.95</v>
      </c>
      <c r="M584" s="4">
        <f t="shared" ref="M584" si="153">+K584*L584</f>
        <v>2394</v>
      </c>
      <c r="N584" s="4">
        <f t="shared" ref="N584" si="154">+K584+M584</f>
        <v>4914</v>
      </c>
      <c r="O584" s="6">
        <v>0.85</v>
      </c>
      <c r="P584" s="85">
        <f t="shared" ref="P584" si="155">+K584*O584</f>
        <v>2142</v>
      </c>
      <c r="Q584" s="86">
        <f t="shared" ref="Q584" si="156">+K584+P584</f>
        <v>4662</v>
      </c>
      <c r="R584" s="6">
        <v>1.05</v>
      </c>
      <c r="S584" s="85">
        <f t="shared" ref="S584" si="157">+K584*R584</f>
        <v>2646</v>
      </c>
      <c r="T584" s="86">
        <f t="shared" ref="T584" si="158">+S584+K584</f>
        <v>5166</v>
      </c>
      <c r="U584" s="6">
        <v>0.75</v>
      </c>
      <c r="V584" s="85">
        <f t="shared" ref="V584" si="159">+K584*U584</f>
        <v>1890</v>
      </c>
      <c r="W584" s="86">
        <f t="shared" ref="W584" si="160">+V584+K584</f>
        <v>4410</v>
      </c>
    </row>
    <row r="585" spans="1:23" s="28" customFormat="1" ht="16.5" x14ac:dyDescent="0.25">
      <c r="A585" s="64" t="s">
        <v>7131</v>
      </c>
      <c r="B585" s="65" t="s">
        <v>7195</v>
      </c>
      <c r="C585" s="2" t="s">
        <v>1841</v>
      </c>
      <c r="D585" s="1" t="s">
        <v>1840</v>
      </c>
      <c r="E585" s="3">
        <v>6</v>
      </c>
      <c r="F585" s="3">
        <v>1</v>
      </c>
      <c r="G585" s="4">
        <v>864</v>
      </c>
      <c r="H585" s="4">
        <f>+G585*E585</f>
        <v>5184</v>
      </c>
      <c r="I585" s="5">
        <v>0.45</v>
      </c>
      <c r="J585" s="4">
        <f t="shared" si="135"/>
        <v>388.8</v>
      </c>
      <c r="K585" s="4">
        <f t="shared" si="136"/>
        <v>475.2</v>
      </c>
      <c r="L585" s="6">
        <v>0.85</v>
      </c>
      <c r="M585" s="4">
        <f t="shared" si="125"/>
        <v>403.91999999999996</v>
      </c>
      <c r="N585" s="4">
        <f t="shared" si="126"/>
        <v>879.11999999999989</v>
      </c>
      <c r="O585" s="6">
        <v>0.75</v>
      </c>
      <c r="P585" s="85">
        <f t="shared" si="133"/>
        <v>356.4</v>
      </c>
      <c r="Q585" s="86">
        <f t="shared" si="134"/>
        <v>831.59999999999991</v>
      </c>
      <c r="R585" s="6">
        <v>0.95</v>
      </c>
      <c r="S585" s="85">
        <f t="shared" si="127"/>
        <v>451.43999999999994</v>
      </c>
      <c r="T585" s="86">
        <f t="shared" si="128"/>
        <v>926.63999999999987</v>
      </c>
      <c r="U585" s="6">
        <v>0.6</v>
      </c>
      <c r="V585" s="85">
        <f t="shared" si="129"/>
        <v>285.12</v>
      </c>
      <c r="W585" s="86">
        <f t="shared" si="130"/>
        <v>760.31999999999994</v>
      </c>
    </row>
    <row r="586" spans="1:23" s="28" customFormat="1" ht="16.5" x14ac:dyDescent="0.25">
      <c r="A586" s="64" t="s">
        <v>7131</v>
      </c>
      <c r="B586" s="65" t="s">
        <v>7195</v>
      </c>
      <c r="C586" s="2" t="s">
        <v>1847</v>
      </c>
      <c r="D586" s="10" t="s">
        <v>1846</v>
      </c>
      <c r="E586" s="3">
        <v>1</v>
      </c>
      <c r="F586" s="3">
        <v>1</v>
      </c>
      <c r="G586" s="4">
        <v>874.38</v>
      </c>
      <c r="H586" s="4">
        <f>+G586*E586</f>
        <v>874.38</v>
      </c>
      <c r="I586" s="5">
        <v>0.15</v>
      </c>
      <c r="J586" s="4">
        <f t="shared" si="135"/>
        <v>131.15699999999998</v>
      </c>
      <c r="K586" s="4">
        <f t="shared" si="136"/>
        <v>743.22299999999996</v>
      </c>
      <c r="L586" s="6">
        <v>0.85</v>
      </c>
      <c r="M586" s="4">
        <f t="shared" si="125"/>
        <v>631.73954999999989</v>
      </c>
      <c r="N586" s="4">
        <f t="shared" si="126"/>
        <v>1374.9625499999997</v>
      </c>
      <c r="O586" s="6">
        <v>0.75</v>
      </c>
      <c r="P586" s="85">
        <f t="shared" si="133"/>
        <v>557.41724999999997</v>
      </c>
      <c r="Q586" s="86">
        <f t="shared" si="134"/>
        <v>1300.6402499999999</v>
      </c>
      <c r="R586" s="6">
        <v>0.95</v>
      </c>
      <c r="S586" s="85">
        <f t="shared" si="127"/>
        <v>706.06184999999994</v>
      </c>
      <c r="T586" s="86">
        <f t="shared" si="128"/>
        <v>1449.28485</v>
      </c>
      <c r="U586" s="6">
        <v>0.6</v>
      </c>
      <c r="V586" s="85">
        <f t="shared" si="129"/>
        <v>445.93379999999996</v>
      </c>
      <c r="W586" s="86">
        <f t="shared" si="130"/>
        <v>1189.1568</v>
      </c>
    </row>
    <row r="587" spans="1:23" s="28" customFormat="1" ht="16.5" x14ac:dyDescent="0.25">
      <c r="A587" s="64" t="s">
        <v>7131</v>
      </c>
      <c r="B587" s="65" t="s">
        <v>7195</v>
      </c>
      <c r="C587" s="2" t="s">
        <v>1843</v>
      </c>
      <c r="D587" s="1" t="s">
        <v>1842</v>
      </c>
      <c r="E587" s="3">
        <v>11</v>
      </c>
      <c r="F587" s="3">
        <v>1</v>
      </c>
      <c r="G587" s="4">
        <v>162</v>
      </c>
      <c r="H587" s="4">
        <f>+G587*E587</f>
        <v>1782</v>
      </c>
      <c r="I587" s="5">
        <v>0.1</v>
      </c>
      <c r="J587" s="4">
        <f t="shared" si="135"/>
        <v>16.2</v>
      </c>
      <c r="K587" s="4">
        <f t="shared" si="136"/>
        <v>145.80000000000001</v>
      </c>
      <c r="L587" s="6">
        <v>0.85</v>
      </c>
      <c r="M587" s="4">
        <f t="shared" si="125"/>
        <v>123.93</v>
      </c>
      <c r="N587" s="4">
        <f t="shared" si="126"/>
        <v>269.73</v>
      </c>
      <c r="O587" s="6">
        <v>0.75</v>
      </c>
      <c r="P587" s="85">
        <f t="shared" si="133"/>
        <v>109.35000000000001</v>
      </c>
      <c r="Q587" s="86">
        <f t="shared" si="134"/>
        <v>255.15000000000003</v>
      </c>
      <c r="R587" s="6">
        <v>0.95</v>
      </c>
      <c r="S587" s="85">
        <f t="shared" si="127"/>
        <v>138.51</v>
      </c>
      <c r="T587" s="86">
        <f t="shared" si="128"/>
        <v>284.31</v>
      </c>
      <c r="U587" s="6">
        <v>0.6</v>
      </c>
      <c r="V587" s="85">
        <f t="shared" si="129"/>
        <v>87.48</v>
      </c>
      <c r="W587" s="86">
        <f t="shared" si="130"/>
        <v>233.28000000000003</v>
      </c>
    </row>
    <row r="588" spans="1:23" s="28" customFormat="1" ht="16.5" x14ac:dyDescent="0.25">
      <c r="A588" s="64" t="s">
        <v>7131</v>
      </c>
      <c r="B588" s="65" t="s">
        <v>7195</v>
      </c>
      <c r="C588" s="2" t="s">
        <v>1851</v>
      </c>
      <c r="D588" s="1" t="s">
        <v>1850</v>
      </c>
      <c r="E588" s="3">
        <v>120</v>
      </c>
      <c r="F588" s="3">
        <v>1</v>
      </c>
      <c r="G588" s="7">
        <v>175.19</v>
      </c>
      <c r="H588" s="4">
        <f>+G588*E588</f>
        <v>21022.799999999999</v>
      </c>
      <c r="I588" s="5">
        <v>0.4</v>
      </c>
      <c r="J588" s="4">
        <f t="shared" si="135"/>
        <v>70.076000000000008</v>
      </c>
      <c r="K588" s="4">
        <f t="shared" si="136"/>
        <v>105.11399999999999</v>
      </c>
      <c r="L588" s="6">
        <v>0.85</v>
      </c>
      <c r="M588" s="4">
        <f t="shared" si="125"/>
        <v>89.346899999999991</v>
      </c>
      <c r="N588" s="4">
        <f t="shared" si="126"/>
        <v>194.46089999999998</v>
      </c>
      <c r="O588" s="6">
        <v>0.75</v>
      </c>
      <c r="P588" s="85">
        <f t="shared" si="133"/>
        <v>78.835499999999996</v>
      </c>
      <c r="Q588" s="86">
        <f t="shared" si="134"/>
        <v>183.9495</v>
      </c>
      <c r="R588" s="6">
        <v>0.95</v>
      </c>
      <c r="S588" s="85">
        <f t="shared" si="127"/>
        <v>99.858299999999986</v>
      </c>
      <c r="T588" s="86">
        <f t="shared" si="128"/>
        <v>204.97229999999996</v>
      </c>
      <c r="U588" s="6">
        <v>0.6</v>
      </c>
      <c r="V588" s="85">
        <f t="shared" si="129"/>
        <v>63.06839999999999</v>
      </c>
      <c r="W588" s="86">
        <f t="shared" si="130"/>
        <v>168.18239999999997</v>
      </c>
    </row>
    <row r="589" spans="1:23" s="28" customFormat="1" ht="16.5" x14ac:dyDescent="0.25">
      <c r="A589" s="64" t="s">
        <v>7131</v>
      </c>
      <c r="B589" s="65" t="s">
        <v>7195</v>
      </c>
      <c r="C589" s="2" t="s">
        <v>1871</v>
      </c>
      <c r="D589" s="1" t="s">
        <v>1870</v>
      </c>
      <c r="E589" s="3">
        <v>21</v>
      </c>
      <c r="F589" s="3">
        <v>1</v>
      </c>
      <c r="G589" s="7">
        <v>92.92</v>
      </c>
      <c r="H589" s="4">
        <f>+G589*E589</f>
        <v>1951.32</v>
      </c>
      <c r="I589" s="5">
        <v>0</v>
      </c>
      <c r="J589" s="4">
        <f t="shared" si="135"/>
        <v>0</v>
      </c>
      <c r="K589" s="4">
        <f t="shared" si="136"/>
        <v>92.92</v>
      </c>
      <c r="L589" s="6">
        <v>0.85</v>
      </c>
      <c r="M589" s="4">
        <f t="shared" si="125"/>
        <v>78.981999999999999</v>
      </c>
      <c r="N589" s="4">
        <f t="shared" si="126"/>
        <v>171.90199999999999</v>
      </c>
      <c r="O589" s="6">
        <v>0.75</v>
      </c>
      <c r="P589" s="85">
        <f t="shared" si="133"/>
        <v>69.69</v>
      </c>
      <c r="Q589" s="86">
        <f t="shared" si="134"/>
        <v>162.61000000000001</v>
      </c>
      <c r="R589" s="6">
        <v>0.95</v>
      </c>
      <c r="S589" s="85">
        <f t="shared" si="127"/>
        <v>88.274000000000001</v>
      </c>
      <c r="T589" s="86">
        <f t="shared" si="128"/>
        <v>181.19400000000002</v>
      </c>
      <c r="U589" s="6">
        <v>0.6</v>
      </c>
      <c r="V589" s="85">
        <f t="shared" si="129"/>
        <v>55.752000000000002</v>
      </c>
      <c r="W589" s="86">
        <f t="shared" si="130"/>
        <v>148.672</v>
      </c>
    </row>
    <row r="590" spans="1:23" s="28" customFormat="1" ht="16.5" x14ac:dyDescent="0.25">
      <c r="A590" s="64" t="s">
        <v>7131</v>
      </c>
      <c r="B590" s="65" t="s">
        <v>7195</v>
      </c>
      <c r="C590" s="2" t="s">
        <v>1845</v>
      </c>
      <c r="D590" s="1" t="s">
        <v>1844</v>
      </c>
      <c r="E590" s="3">
        <v>8</v>
      </c>
      <c r="F590" s="3">
        <v>1</v>
      </c>
      <c r="G590" s="4">
        <v>812.21</v>
      </c>
      <c r="H590" s="4">
        <f>+G590*E590</f>
        <v>6497.68</v>
      </c>
      <c r="I590" s="5">
        <v>0.4</v>
      </c>
      <c r="J590" s="4">
        <f t="shared" si="135"/>
        <v>324.88400000000001</v>
      </c>
      <c r="K590" s="4">
        <f t="shared" si="136"/>
        <v>487.32600000000002</v>
      </c>
      <c r="L590" s="6">
        <v>0.85</v>
      </c>
      <c r="M590" s="4">
        <f t="shared" ref="M590:M653" si="161">+K590*L590</f>
        <v>414.22710000000001</v>
      </c>
      <c r="N590" s="4">
        <f t="shared" ref="N590:N653" si="162">+K590+M590</f>
        <v>901.55310000000009</v>
      </c>
      <c r="O590" s="6">
        <v>0.75</v>
      </c>
      <c r="P590" s="85">
        <f t="shared" si="133"/>
        <v>365.49450000000002</v>
      </c>
      <c r="Q590" s="86">
        <f t="shared" si="134"/>
        <v>852.82050000000004</v>
      </c>
      <c r="R590" s="6">
        <v>0.95</v>
      </c>
      <c r="S590" s="85">
        <f t="shared" si="127"/>
        <v>462.9597</v>
      </c>
      <c r="T590" s="86">
        <f t="shared" si="128"/>
        <v>950.28570000000002</v>
      </c>
      <c r="U590" s="6">
        <v>0.6</v>
      </c>
      <c r="V590" s="85">
        <f t="shared" si="129"/>
        <v>292.3956</v>
      </c>
      <c r="W590" s="86">
        <f t="shared" si="130"/>
        <v>779.72160000000008</v>
      </c>
    </row>
    <row r="591" spans="1:23" s="28" customFormat="1" ht="16.5" x14ac:dyDescent="0.25">
      <c r="A591" s="64" t="s">
        <v>7131</v>
      </c>
      <c r="B591" s="65" t="s">
        <v>7195</v>
      </c>
      <c r="C591" s="2" t="s">
        <v>1853</v>
      </c>
      <c r="D591" s="1" t="s">
        <v>1852</v>
      </c>
      <c r="E591" s="3">
        <v>7</v>
      </c>
      <c r="F591" s="3">
        <v>1</v>
      </c>
      <c r="G591" s="4">
        <v>1469.52</v>
      </c>
      <c r="H591" s="4">
        <f>+G591*E591</f>
        <v>10286.64</v>
      </c>
      <c r="I591" s="5">
        <v>0.05</v>
      </c>
      <c r="J591" s="4">
        <f t="shared" si="135"/>
        <v>73.475999999999999</v>
      </c>
      <c r="K591" s="4">
        <f t="shared" si="136"/>
        <v>1396.0439999999999</v>
      </c>
      <c r="L591" s="6">
        <v>0.85</v>
      </c>
      <c r="M591" s="4">
        <f t="shared" si="161"/>
        <v>1186.6373999999998</v>
      </c>
      <c r="N591" s="4">
        <f t="shared" si="162"/>
        <v>2582.6813999999995</v>
      </c>
      <c r="O591" s="6">
        <v>0.75</v>
      </c>
      <c r="P591" s="85">
        <f t="shared" si="133"/>
        <v>1047.0329999999999</v>
      </c>
      <c r="Q591" s="86">
        <f t="shared" si="134"/>
        <v>2443.0769999999998</v>
      </c>
      <c r="R591" s="6">
        <v>0.95</v>
      </c>
      <c r="S591" s="85">
        <f t="shared" ref="S591:S654" si="163">+K591*R591</f>
        <v>1326.2417999999998</v>
      </c>
      <c r="T591" s="86">
        <f t="shared" ref="T591:T654" si="164">+S591+K591</f>
        <v>2722.2857999999997</v>
      </c>
      <c r="U591" s="6">
        <v>0.6</v>
      </c>
      <c r="V591" s="85">
        <f t="shared" ref="V591:V654" si="165">+K591*U591</f>
        <v>837.62639999999988</v>
      </c>
      <c r="W591" s="86">
        <f t="shared" ref="W591:W654" si="166">+V591+K591</f>
        <v>2233.6704</v>
      </c>
    </row>
    <row r="592" spans="1:23" s="28" customFormat="1" ht="16.5" x14ac:dyDescent="0.25">
      <c r="A592" s="64" t="s">
        <v>7131</v>
      </c>
      <c r="B592" s="65" t="s">
        <v>7195</v>
      </c>
      <c r="C592" s="2" t="s">
        <v>1861</v>
      </c>
      <c r="D592" s="10" t="s">
        <v>1860</v>
      </c>
      <c r="E592" s="3">
        <v>3</v>
      </c>
      <c r="F592" s="3">
        <v>1</v>
      </c>
      <c r="G592" s="4">
        <v>6523.29</v>
      </c>
      <c r="H592" s="4">
        <f>+G592*E592</f>
        <v>19569.87</v>
      </c>
      <c r="I592" s="5">
        <v>0.05</v>
      </c>
      <c r="J592" s="4">
        <f t="shared" si="135"/>
        <v>326.16450000000003</v>
      </c>
      <c r="K592" s="4">
        <f t="shared" si="136"/>
        <v>6197.1255000000001</v>
      </c>
      <c r="L592" s="6">
        <v>0.45</v>
      </c>
      <c r="M592" s="4">
        <f t="shared" si="161"/>
        <v>2788.706475</v>
      </c>
      <c r="N592" s="4">
        <f t="shared" si="162"/>
        <v>8985.831975000001</v>
      </c>
      <c r="O592" s="6">
        <v>0.35</v>
      </c>
      <c r="P592" s="85">
        <f t="shared" ref="P592:P655" si="167">+K592*O592</f>
        <v>2168.9939249999998</v>
      </c>
      <c r="Q592" s="86">
        <f t="shared" ref="Q592:Q655" si="168">+K592+P592</f>
        <v>8366.1194250000008</v>
      </c>
      <c r="R592" s="6">
        <v>0.55000000000000004</v>
      </c>
      <c r="S592" s="85">
        <f t="shared" si="163"/>
        <v>3408.4190250000001</v>
      </c>
      <c r="T592" s="86">
        <f t="shared" si="164"/>
        <v>9605.5445250000012</v>
      </c>
      <c r="U592" s="6">
        <v>0.3</v>
      </c>
      <c r="V592" s="85">
        <f t="shared" si="165"/>
        <v>1859.1376499999999</v>
      </c>
      <c r="W592" s="86">
        <f t="shared" si="166"/>
        <v>8056.2631499999998</v>
      </c>
    </row>
    <row r="593" spans="1:23" s="28" customFormat="1" ht="16.5" x14ac:dyDescent="0.25">
      <c r="A593" s="64" t="s">
        <v>7131</v>
      </c>
      <c r="B593" s="65" t="s">
        <v>7195</v>
      </c>
      <c r="C593" s="2" t="s">
        <v>1855</v>
      </c>
      <c r="D593" s="10" t="s">
        <v>1854</v>
      </c>
      <c r="E593" s="3">
        <v>3</v>
      </c>
      <c r="F593" s="3">
        <v>1</v>
      </c>
      <c r="G593" s="4">
        <v>4019.16</v>
      </c>
      <c r="H593" s="4">
        <f>+G593*E593</f>
        <v>12057.48</v>
      </c>
      <c r="I593" s="5">
        <v>0.05</v>
      </c>
      <c r="J593" s="4">
        <f t="shared" si="135"/>
        <v>200.958</v>
      </c>
      <c r="K593" s="4">
        <f t="shared" si="136"/>
        <v>3818.2019999999998</v>
      </c>
      <c r="L593" s="6">
        <v>0.85</v>
      </c>
      <c r="M593" s="4">
        <f t="shared" si="161"/>
        <v>3245.4716999999996</v>
      </c>
      <c r="N593" s="4">
        <f t="shared" si="162"/>
        <v>7063.6736999999994</v>
      </c>
      <c r="O593" s="6">
        <v>0.75</v>
      </c>
      <c r="P593" s="85">
        <f t="shared" si="167"/>
        <v>2863.6514999999999</v>
      </c>
      <c r="Q593" s="86">
        <f t="shared" si="168"/>
        <v>6681.8534999999993</v>
      </c>
      <c r="R593" s="6">
        <v>0.95</v>
      </c>
      <c r="S593" s="85">
        <f t="shared" si="163"/>
        <v>3627.2918999999997</v>
      </c>
      <c r="T593" s="86">
        <f t="shared" si="164"/>
        <v>7445.4938999999995</v>
      </c>
      <c r="U593" s="6">
        <v>0.6</v>
      </c>
      <c r="V593" s="85">
        <f t="shared" si="165"/>
        <v>2290.9211999999998</v>
      </c>
      <c r="W593" s="86">
        <f t="shared" si="166"/>
        <v>6109.1232</v>
      </c>
    </row>
    <row r="594" spans="1:23" s="28" customFormat="1" ht="16.5" x14ac:dyDescent="0.25">
      <c r="A594" s="64" t="s">
        <v>7131</v>
      </c>
      <c r="B594" s="65" t="s">
        <v>7195</v>
      </c>
      <c r="C594" s="2" t="s">
        <v>4374</v>
      </c>
      <c r="D594" s="10" t="s">
        <v>4373</v>
      </c>
      <c r="E594" s="3">
        <v>15</v>
      </c>
      <c r="F594" s="3">
        <v>1</v>
      </c>
      <c r="G594" s="4">
        <v>1396</v>
      </c>
      <c r="H594" s="4">
        <f>+G594*E594</f>
        <v>20940</v>
      </c>
      <c r="I594" s="5">
        <v>0.1</v>
      </c>
      <c r="J594" s="4">
        <f t="shared" si="135"/>
        <v>139.6</v>
      </c>
      <c r="K594" s="4">
        <f t="shared" si="136"/>
        <v>1256.4000000000001</v>
      </c>
      <c r="L594" s="6">
        <v>0.85</v>
      </c>
      <c r="M594" s="4">
        <f t="shared" si="161"/>
        <v>1067.94</v>
      </c>
      <c r="N594" s="4">
        <f t="shared" si="162"/>
        <v>2324.34</v>
      </c>
      <c r="O594" s="6">
        <v>0.75</v>
      </c>
      <c r="P594" s="85">
        <f t="shared" si="167"/>
        <v>942.30000000000007</v>
      </c>
      <c r="Q594" s="86">
        <f t="shared" si="168"/>
        <v>2198.7000000000003</v>
      </c>
      <c r="R594" s="6">
        <v>0.95</v>
      </c>
      <c r="S594" s="85">
        <f t="shared" si="163"/>
        <v>1193.58</v>
      </c>
      <c r="T594" s="86">
        <f t="shared" si="164"/>
        <v>2449.98</v>
      </c>
      <c r="U594" s="6">
        <v>0.6</v>
      </c>
      <c r="V594" s="85">
        <f t="shared" si="165"/>
        <v>753.84</v>
      </c>
      <c r="W594" s="86">
        <f t="shared" si="166"/>
        <v>2010.2400000000002</v>
      </c>
    </row>
    <row r="595" spans="1:23" s="28" customFormat="1" ht="16.5" x14ac:dyDescent="0.25">
      <c r="A595" s="64" t="s">
        <v>7131</v>
      </c>
      <c r="B595" s="65" t="s">
        <v>7195</v>
      </c>
      <c r="C595" s="2" t="s">
        <v>1859</v>
      </c>
      <c r="D595" s="10" t="s">
        <v>1858</v>
      </c>
      <c r="E595" s="3">
        <v>13</v>
      </c>
      <c r="F595" s="3">
        <v>1</v>
      </c>
      <c r="G595" s="7">
        <v>375.18</v>
      </c>
      <c r="H595" s="4">
        <f>+G595*E595</f>
        <v>4877.34</v>
      </c>
      <c r="I595" s="5">
        <v>0.2</v>
      </c>
      <c r="J595" s="4">
        <f t="shared" si="135"/>
        <v>75.036000000000001</v>
      </c>
      <c r="K595" s="4">
        <f t="shared" si="136"/>
        <v>300.14400000000001</v>
      </c>
      <c r="L595" s="6">
        <v>0.85</v>
      </c>
      <c r="M595" s="4">
        <f t="shared" si="161"/>
        <v>255.1224</v>
      </c>
      <c r="N595" s="4">
        <f t="shared" si="162"/>
        <v>555.26639999999998</v>
      </c>
      <c r="O595" s="6">
        <v>0.75</v>
      </c>
      <c r="P595" s="85">
        <f t="shared" si="167"/>
        <v>225.108</v>
      </c>
      <c r="Q595" s="86">
        <f t="shared" si="168"/>
        <v>525.25199999999995</v>
      </c>
      <c r="R595" s="6">
        <v>0.95</v>
      </c>
      <c r="S595" s="85">
        <f t="shared" si="163"/>
        <v>285.13679999999999</v>
      </c>
      <c r="T595" s="86">
        <f t="shared" si="164"/>
        <v>585.2808</v>
      </c>
      <c r="U595" s="6">
        <v>0.6</v>
      </c>
      <c r="V595" s="85">
        <f t="shared" si="165"/>
        <v>180.0864</v>
      </c>
      <c r="W595" s="86">
        <f t="shared" si="166"/>
        <v>480.23040000000003</v>
      </c>
    </row>
    <row r="596" spans="1:23" s="28" customFormat="1" ht="16.5" x14ac:dyDescent="0.25">
      <c r="A596" s="64" t="s">
        <v>7131</v>
      </c>
      <c r="B596" s="65" t="s">
        <v>7195</v>
      </c>
      <c r="C596" s="2" t="s">
        <v>1857</v>
      </c>
      <c r="D596" s="10" t="s">
        <v>1856</v>
      </c>
      <c r="E596" s="3">
        <v>28</v>
      </c>
      <c r="F596" s="3">
        <v>1</v>
      </c>
      <c r="G596" s="7">
        <v>349.11</v>
      </c>
      <c r="H596" s="4">
        <f>+G596*E596</f>
        <v>9775.08</v>
      </c>
      <c r="I596" s="5">
        <v>0.4</v>
      </c>
      <c r="J596" s="4">
        <f t="shared" si="135"/>
        <v>139.64400000000001</v>
      </c>
      <c r="K596" s="4">
        <f t="shared" si="136"/>
        <v>209.46600000000001</v>
      </c>
      <c r="L596" s="6">
        <v>0.85</v>
      </c>
      <c r="M596" s="4">
        <f t="shared" si="161"/>
        <v>178.0461</v>
      </c>
      <c r="N596" s="4">
        <f t="shared" si="162"/>
        <v>387.51210000000003</v>
      </c>
      <c r="O596" s="6">
        <v>0.75</v>
      </c>
      <c r="P596" s="85">
        <f t="shared" si="167"/>
        <v>157.09950000000001</v>
      </c>
      <c r="Q596" s="86">
        <f t="shared" si="168"/>
        <v>366.56550000000004</v>
      </c>
      <c r="R596" s="6">
        <v>0.95</v>
      </c>
      <c r="S596" s="85">
        <f t="shared" si="163"/>
        <v>198.99269999999999</v>
      </c>
      <c r="T596" s="86">
        <f t="shared" si="164"/>
        <v>408.45870000000002</v>
      </c>
      <c r="U596" s="6">
        <v>0.6</v>
      </c>
      <c r="V596" s="85">
        <f t="shared" si="165"/>
        <v>125.67959999999999</v>
      </c>
      <c r="W596" s="86">
        <f t="shared" si="166"/>
        <v>335.1456</v>
      </c>
    </row>
    <row r="597" spans="1:23" s="28" customFormat="1" ht="16.5" x14ac:dyDescent="0.25">
      <c r="A597" s="64" t="s">
        <v>7131</v>
      </c>
      <c r="B597" s="65" t="s">
        <v>7195</v>
      </c>
      <c r="C597" s="2" t="s">
        <v>1865</v>
      </c>
      <c r="D597" s="1" t="s">
        <v>1864</v>
      </c>
      <c r="E597" s="3">
        <v>6</v>
      </c>
      <c r="F597" s="3">
        <v>1</v>
      </c>
      <c r="G597" s="4">
        <v>330</v>
      </c>
      <c r="H597" s="4">
        <f>+G597*E597</f>
        <v>1980</v>
      </c>
      <c r="I597" s="5">
        <v>0</v>
      </c>
      <c r="J597" s="4">
        <f t="shared" si="135"/>
        <v>0</v>
      </c>
      <c r="K597" s="4">
        <f t="shared" si="136"/>
        <v>330</v>
      </c>
      <c r="L597" s="6">
        <v>0.85</v>
      </c>
      <c r="M597" s="4">
        <f t="shared" si="161"/>
        <v>280.5</v>
      </c>
      <c r="N597" s="4">
        <f t="shared" si="162"/>
        <v>610.5</v>
      </c>
      <c r="O597" s="6">
        <v>0.75</v>
      </c>
      <c r="P597" s="85">
        <f t="shared" si="167"/>
        <v>247.5</v>
      </c>
      <c r="Q597" s="86">
        <f t="shared" si="168"/>
        <v>577.5</v>
      </c>
      <c r="R597" s="6">
        <v>0.95</v>
      </c>
      <c r="S597" s="85">
        <f t="shared" si="163"/>
        <v>313.5</v>
      </c>
      <c r="T597" s="86">
        <f t="shared" si="164"/>
        <v>643.5</v>
      </c>
      <c r="U597" s="6">
        <v>0.6</v>
      </c>
      <c r="V597" s="85">
        <f t="shared" si="165"/>
        <v>198</v>
      </c>
      <c r="W597" s="86">
        <f t="shared" si="166"/>
        <v>528</v>
      </c>
    </row>
    <row r="598" spans="1:23" s="28" customFormat="1" ht="16.5" x14ac:dyDescent="0.25">
      <c r="A598" s="64" t="s">
        <v>7131</v>
      </c>
      <c r="B598" s="65" t="s">
        <v>7195</v>
      </c>
      <c r="C598" s="2" t="s">
        <v>1867</v>
      </c>
      <c r="D598" s="1" t="s">
        <v>1866</v>
      </c>
      <c r="E598" s="3">
        <v>4</v>
      </c>
      <c r="F598" s="3">
        <v>1</v>
      </c>
      <c r="G598" s="7">
        <v>318.58</v>
      </c>
      <c r="H598" s="4">
        <f>+G598*E598</f>
        <v>1274.32</v>
      </c>
      <c r="I598" s="5">
        <v>0</v>
      </c>
      <c r="J598" s="4">
        <f t="shared" si="135"/>
        <v>0</v>
      </c>
      <c r="K598" s="4">
        <f t="shared" si="136"/>
        <v>318.58</v>
      </c>
      <c r="L598" s="6">
        <v>0.85</v>
      </c>
      <c r="M598" s="4">
        <f t="shared" si="161"/>
        <v>270.79300000000001</v>
      </c>
      <c r="N598" s="4">
        <f t="shared" si="162"/>
        <v>589.37300000000005</v>
      </c>
      <c r="O598" s="6">
        <v>0.75</v>
      </c>
      <c r="P598" s="85">
        <f t="shared" si="167"/>
        <v>238.935</v>
      </c>
      <c r="Q598" s="86">
        <f t="shared" si="168"/>
        <v>557.51499999999999</v>
      </c>
      <c r="R598" s="6">
        <v>0.95</v>
      </c>
      <c r="S598" s="85">
        <f t="shared" si="163"/>
        <v>302.65099999999995</v>
      </c>
      <c r="T598" s="86">
        <f t="shared" si="164"/>
        <v>621.23099999999999</v>
      </c>
      <c r="U598" s="6">
        <v>0.6</v>
      </c>
      <c r="V598" s="85">
        <f t="shared" si="165"/>
        <v>191.148</v>
      </c>
      <c r="W598" s="86">
        <f t="shared" si="166"/>
        <v>509.72799999999995</v>
      </c>
    </row>
    <row r="599" spans="1:23" s="28" customFormat="1" ht="16.5" x14ac:dyDescent="0.25">
      <c r="A599" s="64" t="s">
        <v>7131</v>
      </c>
      <c r="B599" s="65" t="s">
        <v>7195</v>
      </c>
      <c r="C599" s="2" t="s">
        <v>225</v>
      </c>
      <c r="D599" s="10" t="s">
        <v>224</v>
      </c>
      <c r="E599" s="3">
        <v>9</v>
      </c>
      <c r="F599" s="3">
        <v>1</v>
      </c>
      <c r="G599" s="4">
        <v>2171.6</v>
      </c>
      <c r="H599" s="4">
        <f>+G599*E599</f>
        <v>19544.399999999998</v>
      </c>
      <c r="I599" s="5">
        <v>0.05</v>
      </c>
      <c r="J599" s="4">
        <f t="shared" si="135"/>
        <v>108.58</v>
      </c>
      <c r="K599" s="4">
        <f t="shared" si="136"/>
        <v>2063.02</v>
      </c>
      <c r="L599" s="6">
        <v>0.85</v>
      </c>
      <c r="M599" s="4">
        <f t="shared" si="161"/>
        <v>1753.567</v>
      </c>
      <c r="N599" s="4">
        <f t="shared" si="162"/>
        <v>3816.587</v>
      </c>
      <c r="O599" s="6">
        <v>0.75</v>
      </c>
      <c r="P599" s="85">
        <f t="shared" si="167"/>
        <v>1547.2649999999999</v>
      </c>
      <c r="Q599" s="86">
        <f t="shared" si="168"/>
        <v>3610.2849999999999</v>
      </c>
      <c r="R599" s="6">
        <v>0.95</v>
      </c>
      <c r="S599" s="85">
        <f t="shared" si="163"/>
        <v>1959.8689999999999</v>
      </c>
      <c r="T599" s="86">
        <f t="shared" si="164"/>
        <v>4022.8890000000001</v>
      </c>
      <c r="U599" s="6">
        <v>0.6</v>
      </c>
      <c r="V599" s="85">
        <f t="shared" si="165"/>
        <v>1237.8119999999999</v>
      </c>
      <c r="W599" s="86">
        <f t="shared" si="166"/>
        <v>3300.8319999999999</v>
      </c>
    </row>
    <row r="600" spans="1:23" s="28" customFormat="1" ht="16.5" x14ac:dyDescent="0.25">
      <c r="A600" s="64" t="s">
        <v>7131</v>
      </c>
      <c r="B600" s="65" t="s">
        <v>7195</v>
      </c>
      <c r="C600" s="2" t="s">
        <v>1869</v>
      </c>
      <c r="D600" s="1" t="s">
        <v>1868</v>
      </c>
      <c r="E600" s="3">
        <v>3</v>
      </c>
      <c r="F600" s="3">
        <v>1</v>
      </c>
      <c r="G600" s="4">
        <v>345.71</v>
      </c>
      <c r="H600" s="4">
        <f>+G600*E600</f>
        <v>1037.1299999999999</v>
      </c>
      <c r="I600" s="5">
        <v>0.4</v>
      </c>
      <c r="J600" s="4">
        <f t="shared" si="135"/>
        <v>138.28399999999999</v>
      </c>
      <c r="K600" s="4">
        <f t="shared" si="136"/>
        <v>207.42599999999999</v>
      </c>
      <c r="L600" s="6">
        <v>0.85</v>
      </c>
      <c r="M600" s="4">
        <f t="shared" si="161"/>
        <v>176.31209999999999</v>
      </c>
      <c r="N600" s="4">
        <f t="shared" si="162"/>
        <v>383.73809999999997</v>
      </c>
      <c r="O600" s="6">
        <v>0.75</v>
      </c>
      <c r="P600" s="85">
        <f t="shared" si="167"/>
        <v>155.56950000000001</v>
      </c>
      <c r="Q600" s="86">
        <f t="shared" si="168"/>
        <v>362.99549999999999</v>
      </c>
      <c r="R600" s="6">
        <v>0.95</v>
      </c>
      <c r="S600" s="85">
        <f t="shared" si="163"/>
        <v>197.05469999999997</v>
      </c>
      <c r="T600" s="86">
        <f t="shared" si="164"/>
        <v>404.48069999999996</v>
      </c>
      <c r="U600" s="6">
        <v>0.6</v>
      </c>
      <c r="V600" s="85">
        <f t="shared" si="165"/>
        <v>124.45559999999999</v>
      </c>
      <c r="W600" s="86">
        <f t="shared" si="166"/>
        <v>331.88159999999999</v>
      </c>
    </row>
    <row r="601" spans="1:23" s="28" customFormat="1" ht="16.5" x14ac:dyDescent="0.25">
      <c r="A601" s="64" t="s">
        <v>7131</v>
      </c>
      <c r="B601" s="65" t="s">
        <v>7195</v>
      </c>
      <c r="C601" s="2" t="s">
        <v>219</v>
      </c>
      <c r="D601" s="10" t="s">
        <v>218</v>
      </c>
      <c r="E601" s="3">
        <v>13</v>
      </c>
      <c r="F601" s="3">
        <v>1</v>
      </c>
      <c r="G601" s="4">
        <v>2111.62</v>
      </c>
      <c r="H601" s="4">
        <f>+G601*E601</f>
        <v>27451.059999999998</v>
      </c>
      <c r="I601" s="5">
        <v>0.05</v>
      </c>
      <c r="J601" s="4">
        <f t="shared" si="135"/>
        <v>105.581</v>
      </c>
      <c r="K601" s="4">
        <f t="shared" si="136"/>
        <v>2006.039</v>
      </c>
      <c r="L601" s="6">
        <v>0.65</v>
      </c>
      <c r="M601" s="4">
        <f t="shared" si="161"/>
        <v>1303.92535</v>
      </c>
      <c r="N601" s="4">
        <f t="shared" si="162"/>
        <v>3309.9643500000002</v>
      </c>
      <c r="O601" s="6">
        <v>0.6</v>
      </c>
      <c r="P601" s="85">
        <f t="shared" si="167"/>
        <v>1203.6233999999999</v>
      </c>
      <c r="Q601" s="86">
        <f t="shared" si="168"/>
        <v>3209.6624000000002</v>
      </c>
      <c r="R601" s="6">
        <v>0.75</v>
      </c>
      <c r="S601" s="85">
        <f t="shared" si="163"/>
        <v>1504.52925</v>
      </c>
      <c r="T601" s="86">
        <f t="shared" si="164"/>
        <v>3510.5682500000003</v>
      </c>
      <c r="U601" s="6">
        <v>0.55000000000000004</v>
      </c>
      <c r="V601" s="85">
        <f t="shared" si="165"/>
        <v>1103.3214500000001</v>
      </c>
      <c r="W601" s="86">
        <f t="shared" si="166"/>
        <v>3109.3604500000001</v>
      </c>
    </row>
    <row r="602" spans="1:23" s="28" customFormat="1" ht="16.5" x14ac:dyDescent="0.25">
      <c r="A602" s="64" t="s">
        <v>7131</v>
      </c>
      <c r="B602" s="65" t="s">
        <v>7195</v>
      </c>
      <c r="C602" s="2" t="s">
        <v>221</v>
      </c>
      <c r="D602" s="1" t="s">
        <v>220</v>
      </c>
      <c r="E602" s="3">
        <v>6</v>
      </c>
      <c r="F602" s="3">
        <v>1</v>
      </c>
      <c r="G602" s="4">
        <f>21922.14/6</f>
        <v>3653.69</v>
      </c>
      <c r="H602" s="4">
        <f>+G602*E602</f>
        <v>21922.14</v>
      </c>
      <c r="I602" s="5">
        <v>0.35</v>
      </c>
      <c r="J602" s="4">
        <f t="shared" si="135"/>
        <v>1278.7915</v>
      </c>
      <c r="K602" s="4">
        <f t="shared" si="136"/>
        <v>2374.8985000000002</v>
      </c>
      <c r="L602" s="6">
        <v>0.95</v>
      </c>
      <c r="M602" s="4">
        <f t="shared" si="161"/>
        <v>2256.1535750000003</v>
      </c>
      <c r="N602" s="4">
        <f t="shared" si="162"/>
        <v>4631.0520750000005</v>
      </c>
      <c r="O602" s="6">
        <v>0.85</v>
      </c>
      <c r="P602" s="85">
        <f t="shared" si="167"/>
        <v>2018.6637250000001</v>
      </c>
      <c r="Q602" s="86">
        <f t="shared" si="168"/>
        <v>4393.5622250000006</v>
      </c>
      <c r="R602" s="6">
        <v>1.05</v>
      </c>
      <c r="S602" s="85">
        <f t="shared" si="163"/>
        <v>2493.6434250000002</v>
      </c>
      <c r="T602" s="86">
        <f t="shared" si="164"/>
        <v>4868.5419250000004</v>
      </c>
      <c r="U602" s="6">
        <v>0.75</v>
      </c>
      <c r="V602" s="85">
        <f t="shared" si="165"/>
        <v>1781.1738750000002</v>
      </c>
      <c r="W602" s="86">
        <f t="shared" si="166"/>
        <v>4156.0723750000006</v>
      </c>
    </row>
    <row r="603" spans="1:23" s="28" customFormat="1" ht="16.5" x14ac:dyDescent="0.25">
      <c r="A603" s="64" t="s">
        <v>7131</v>
      </c>
      <c r="B603" s="65" t="s">
        <v>7195</v>
      </c>
      <c r="C603" s="2" t="s">
        <v>1875</v>
      </c>
      <c r="D603" s="10" t="s">
        <v>1874</v>
      </c>
      <c r="E603" s="3">
        <v>9</v>
      </c>
      <c r="F603" s="3">
        <v>1</v>
      </c>
      <c r="G603" s="7">
        <v>318.58</v>
      </c>
      <c r="H603" s="4">
        <f>+G603*E603</f>
        <v>2867.22</v>
      </c>
      <c r="I603" s="5">
        <v>0</v>
      </c>
      <c r="J603" s="4">
        <f t="shared" si="135"/>
        <v>0</v>
      </c>
      <c r="K603" s="4">
        <f t="shared" si="136"/>
        <v>318.58</v>
      </c>
      <c r="L603" s="6">
        <v>0.85</v>
      </c>
      <c r="M603" s="4">
        <f t="shared" si="161"/>
        <v>270.79300000000001</v>
      </c>
      <c r="N603" s="4">
        <f t="shared" si="162"/>
        <v>589.37300000000005</v>
      </c>
      <c r="O603" s="6">
        <v>0.75</v>
      </c>
      <c r="P603" s="85">
        <f t="shared" si="167"/>
        <v>238.935</v>
      </c>
      <c r="Q603" s="86">
        <f t="shared" si="168"/>
        <v>557.51499999999999</v>
      </c>
      <c r="R603" s="6">
        <v>0.95</v>
      </c>
      <c r="S603" s="85">
        <f t="shared" si="163"/>
        <v>302.65099999999995</v>
      </c>
      <c r="T603" s="86">
        <f t="shared" si="164"/>
        <v>621.23099999999999</v>
      </c>
      <c r="U603" s="6">
        <v>0.6</v>
      </c>
      <c r="V603" s="85">
        <f t="shared" si="165"/>
        <v>191.148</v>
      </c>
      <c r="W603" s="86">
        <f t="shared" si="166"/>
        <v>509.72799999999995</v>
      </c>
    </row>
    <row r="604" spans="1:23" s="28" customFormat="1" ht="16.5" x14ac:dyDescent="0.25">
      <c r="A604" s="64" t="s">
        <v>7131</v>
      </c>
      <c r="B604" s="65" t="s">
        <v>7195</v>
      </c>
      <c r="C604" s="2" t="s">
        <v>1873</v>
      </c>
      <c r="D604" s="10" t="s">
        <v>1872</v>
      </c>
      <c r="E604" s="3">
        <v>3</v>
      </c>
      <c r="F604" s="3">
        <v>1</v>
      </c>
      <c r="G604" s="7">
        <v>403</v>
      </c>
      <c r="H604" s="4">
        <f>+G604*E604</f>
        <v>1209</v>
      </c>
      <c r="I604" s="5">
        <v>0.1</v>
      </c>
      <c r="J604" s="4">
        <f t="shared" si="135"/>
        <v>40.300000000000004</v>
      </c>
      <c r="K604" s="4">
        <f t="shared" si="136"/>
        <v>362.7</v>
      </c>
      <c r="L604" s="6">
        <v>1</v>
      </c>
      <c r="M604" s="4">
        <f t="shared" si="161"/>
        <v>362.7</v>
      </c>
      <c r="N604" s="4">
        <f t="shared" si="162"/>
        <v>725.4</v>
      </c>
      <c r="O604" s="6">
        <v>0.9</v>
      </c>
      <c r="P604" s="85">
        <f t="shared" si="167"/>
        <v>326.43</v>
      </c>
      <c r="Q604" s="86">
        <f t="shared" si="168"/>
        <v>689.13</v>
      </c>
      <c r="R604" s="6">
        <v>1.1000000000000001</v>
      </c>
      <c r="S604" s="85">
        <f t="shared" si="163"/>
        <v>398.97</v>
      </c>
      <c r="T604" s="86">
        <f t="shared" si="164"/>
        <v>761.67000000000007</v>
      </c>
      <c r="U604" s="6">
        <v>0.85</v>
      </c>
      <c r="V604" s="85">
        <f t="shared" si="165"/>
        <v>308.29499999999996</v>
      </c>
      <c r="W604" s="86">
        <f t="shared" si="166"/>
        <v>670.99499999999989</v>
      </c>
    </row>
    <row r="605" spans="1:23" s="28" customFormat="1" ht="16.5" x14ac:dyDescent="0.25">
      <c r="A605" s="64" t="s">
        <v>7131</v>
      </c>
      <c r="B605" s="65" t="s">
        <v>7195</v>
      </c>
      <c r="C605" s="2" t="s">
        <v>1877</v>
      </c>
      <c r="D605" s="10" t="s">
        <v>1876</v>
      </c>
      <c r="E605" s="3">
        <v>6</v>
      </c>
      <c r="F605" s="3">
        <v>1</v>
      </c>
      <c r="G605" s="7">
        <v>700</v>
      </c>
      <c r="H605" s="4">
        <f>+G605*E605</f>
        <v>4200</v>
      </c>
      <c r="I605" s="5">
        <v>0</v>
      </c>
      <c r="J605" s="4">
        <f t="shared" si="135"/>
        <v>0</v>
      </c>
      <c r="K605" s="4">
        <f t="shared" si="136"/>
        <v>700</v>
      </c>
      <c r="L605" s="6">
        <v>0.85</v>
      </c>
      <c r="M605" s="4">
        <f t="shared" si="161"/>
        <v>595</v>
      </c>
      <c r="N605" s="4">
        <f t="shared" si="162"/>
        <v>1295</v>
      </c>
      <c r="O605" s="6">
        <v>0.75</v>
      </c>
      <c r="P605" s="85">
        <f t="shared" si="167"/>
        <v>525</v>
      </c>
      <c r="Q605" s="86">
        <f t="shared" si="168"/>
        <v>1225</v>
      </c>
      <c r="R605" s="6">
        <v>0.95</v>
      </c>
      <c r="S605" s="85">
        <f t="shared" si="163"/>
        <v>665</v>
      </c>
      <c r="T605" s="86">
        <f t="shared" si="164"/>
        <v>1365</v>
      </c>
      <c r="U605" s="6">
        <v>0.6</v>
      </c>
      <c r="V605" s="85">
        <f t="shared" si="165"/>
        <v>420</v>
      </c>
      <c r="W605" s="86">
        <f t="shared" si="166"/>
        <v>1120</v>
      </c>
    </row>
    <row r="606" spans="1:23" s="28" customFormat="1" ht="16.5" x14ac:dyDescent="0.25">
      <c r="A606" s="64" t="s">
        <v>7131</v>
      </c>
      <c r="B606" s="65" t="s">
        <v>7195</v>
      </c>
      <c r="C606" s="2" t="s">
        <v>1879</v>
      </c>
      <c r="D606" s="10" t="s">
        <v>1878</v>
      </c>
      <c r="E606" s="3">
        <v>9</v>
      </c>
      <c r="F606" s="3">
        <v>1</v>
      </c>
      <c r="G606" s="4">
        <v>2470.2399999999998</v>
      </c>
      <c r="H606" s="4">
        <f>+G606*E606</f>
        <v>22232.159999999996</v>
      </c>
      <c r="I606" s="5">
        <v>0.3</v>
      </c>
      <c r="J606" s="4">
        <f t="shared" si="135"/>
        <v>741.07199999999989</v>
      </c>
      <c r="K606" s="4">
        <f t="shared" si="136"/>
        <v>1729.1679999999999</v>
      </c>
      <c r="L606" s="6">
        <v>0.85</v>
      </c>
      <c r="M606" s="4">
        <f t="shared" si="161"/>
        <v>1469.7927999999999</v>
      </c>
      <c r="N606" s="4">
        <f t="shared" si="162"/>
        <v>3198.9607999999998</v>
      </c>
      <c r="O606" s="6">
        <v>0.75</v>
      </c>
      <c r="P606" s="85">
        <f t="shared" si="167"/>
        <v>1296.876</v>
      </c>
      <c r="Q606" s="86">
        <f t="shared" si="168"/>
        <v>3026.0439999999999</v>
      </c>
      <c r="R606" s="6">
        <v>0.95</v>
      </c>
      <c r="S606" s="85">
        <f t="shared" si="163"/>
        <v>1642.7095999999999</v>
      </c>
      <c r="T606" s="86">
        <f t="shared" si="164"/>
        <v>3371.8775999999998</v>
      </c>
      <c r="U606" s="6">
        <v>0.6</v>
      </c>
      <c r="V606" s="85">
        <f t="shared" si="165"/>
        <v>1037.5007999999998</v>
      </c>
      <c r="W606" s="86">
        <f t="shared" si="166"/>
        <v>2766.6687999999995</v>
      </c>
    </row>
    <row r="607" spans="1:23" s="28" customFormat="1" ht="16.5" x14ac:dyDescent="0.25">
      <c r="A607" s="64" t="s">
        <v>7131</v>
      </c>
      <c r="B607" s="65" t="s">
        <v>7195</v>
      </c>
      <c r="C607" s="2" t="s">
        <v>1881</v>
      </c>
      <c r="D607" s="10" t="s">
        <v>1880</v>
      </c>
      <c r="E607" s="3">
        <v>3</v>
      </c>
      <c r="F607" s="3">
        <v>1</v>
      </c>
      <c r="G607" s="4">
        <v>1948</v>
      </c>
      <c r="H607" s="4">
        <f>+G607*E607</f>
        <v>5844</v>
      </c>
      <c r="I607" s="5">
        <v>0.1</v>
      </c>
      <c r="J607" s="4">
        <f t="shared" si="135"/>
        <v>194.8</v>
      </c>
      <c r="K607" s="4">
        <f t="shared" si="136"/>
        <v>1753.2</v>
      </c>
      <c r="L607" s="6">
        <v>0.85</v>
      </c>
      <c r="M607" s="4">
        <f t="shared" si="161"/>
        <v>1490.22</v>
      </c>
      <c r="N607" s="4">
        <f t="shared" si="162"/>
        <v>3243.42</v>
      </c>
      <c r="O607" s="6">
        <v>0.75</v>
      </c>
      <c r="P607" s="85">
        <f t="shared" si="167"/>
        <v>1314.9</v>
      </c>
      <c r="Q607" s="86">
        <f t="shared" si="168"/>
        <v>3068.1000000000004</v>
      </c>
      <c r="R607" s="6">
        <v>0.95</v>
      </c>
      <c r="S607" s="85">
        <f t="shared" si="163"/>
        <v>1665.54</v>
      </c>
      <c r="T607" s="86">
        <f t="shared" si="164"/>
        <v>3418.74</v>
      </c>
      <c r="U607" s="6">
        <v>0.6</v>
      </c>
      <c r="V607" s="85">
        <f t="shared" si="165"/>
        <v>1051.92</v>
      </c>
      <c r="W607" s="86">
        <f t="shared" si="166"/>
        <v>2805.12</v>
      </c>
    </row>
    <row r="608" spans="1:23" s="28" customFormat="1" ht="16.5" x14ac:dyDescent="0.25">
      <c r="A608" s="64" t="s">
        <v>7131</v>
      </c>
      <c r="B608" s="65" t="s">
        <v>7195</v>
      </c>
      <c r="C608" s="2" t="s">
        <v>1883</v>
      </c>
      <c r="D608" s="10" t="s">
        <v>1882</v>
      </c>
      <c r="E608" s="3">
        <v>5</v>
      </c>
      <c r="F608" s="3">
        <v>1</v>
      </c>
      <c r="G608" s="7">
        <v>915</v>
      </c>
      <c r="H608" s="4">
        <f>+G608*E608</f>
        <v>4575</v>
      </c>
      <c r="I608" s="5">
        <v>0</v>
      </c>
      <c r="J608" s="4">
        <f t="shared" si="135"/>
        <v>0</v>
      </c>
      <c r="K608" s="4">
        <f t="shared" si="136"/>
        <v>915</v>
      </c>
      <c r="L608" s="6">
        <v>1</v>
      </c>
      <c r="M608" s="4">
        <f t="shared" ref="M608" si="169">+K608*L608</f>
        <v>915</v>
      </c>
      <c r="N608" s="4">
        <f t="shared" ref="N608" si="170">+K608+M608</f>
        <v>1830</v>
      </c>
      <c r="O608" s="6">
        <v>0.9</v>
      </c>
      <c r="P608" s="85">
        <f t="shared" ref="P608" si="171">+K608*O608</f>
        <v>823.5</v>
      </c>
      <c r="Q608" s="86">
        <f t="shared" ref="Q608" si="172">+K608+P608</f>
        <v>1738.5</v>
      </c>
      <c r="R608" s="6">
        <v>1.1000000000000001</v>
      </c>
      <c r="S608" s="85">
        <f t="shared" ref="S608" si="173">+K608*R608</f>
        <v>1006.5000000000001</v>
      </c>
      <c r="T608" s="86">
        <f t="shared" ref="T608" si="174">+S608+K608</f>
        <v>1921.5</v>
      </c>
      <c r="U608" s="6">
        <v>0.85</v>
      </c>
      <c r="V608" s="85">
        <f t="shared" ref="V608" si="175">+K608*U608</f>
        <v>777.75</v>
      </c>
      <c r="W608" s="86">
        <f t="shared" si="166"/>
        <v>1692.75</v>
      </c>
    </row>
    <row r="609" spans="1:23" s="28" customFormat="1" ht="16.5" x14ac:dyDescent="0.25">
      <c r="A609" s="64" t="s">
        <v>7131</v>
      </c>
      <c r="B609" s="65" t="s">
        <v>7195</v>
      </c>
      <c r="C609" s="2" t="s">
        <v>1937</v>
      </c>
      <c r="D609" s="1" t="s">
        <v>1936</v>
      </c>
      <c r="E609" s="3">
        <v>2</v>
      </c>
      <c r="F609" s="3">
        <v>1</v>
      </c>
      <c r="G609" s="7">
        <v>720</v>
      </c>
      <c r="H609" s="4">
        <f>+G609*E609</f>
        <v>1440</v>
      </c>
      <c r="I609" s="5">
        <v>0.05</v>
      </c>
      <c r="J609" s="4">
        <f t="shared" si="135"/>
        <v>36</v>
      </c>
      <c r="K609" s="4">
        <f t="shared" si="136"/>
        <v>684</v>
      </c>
      <c r="L609" s="6">
        <v>0.85</v>
      </c>
      <c r="M609" s="4">
        <f t="shared" si="161"/>
        <v>581.4</v>
      </c>
      <c r="N609" s="4">
        <f t="shared" si="162"/>
        <v>1265.4000000000001</v>
      </c>
      <c r="O609" s="6">
        <v>0.75</v>
      </c>
      <c r="P609" s="85">
        <f t="shared" si="167"/>
        <v>513</v>
      </c>
      <c r="Q609" s="86">
        <f t="shared" si="168"/>
        <v>1197</v>
      </c>
      <c r="R609" s="6">
        <v>0.95</v>
      </c>
      <c r="S609" s="85">
        <f t="shared" si="163"/>
        <v>649.79999999999995</v>
      </c>
      <c r="T609" s="86">
        <f t="shared" si="164"/>
        <v>1333.8</v>
      </c>
      <c r="U609" s="6">
        <v>0.6</v>
      </c>
      <c r="V609" s="85">
        <f t="shared" si="165"/>
        <v>410.4</v>
      </c>
      <c r="W609" s="86">
        <f t="shared" si="166"/>
        <v>1094.4000000000001</v>
      </c>
    </row>
    <row r="610" spans="1:23" s="28" customFormat="1" ht="16.5" x14ac:dyDescent="0.25">
      <c r="A610" s="64" t="s">
        <v>7131</v>
      </c>
      <c r="B610" s="65" t="s">
        <v>7195</v>
      </c>
      <c r="C610" s="2" t="s">
        <v>1835</v>
      </c>
      <c r="D610" s="10" t="s">
        <v>1834</v>
      </c>
      <c r="E610" s="3">
        <v>2</v>
      </c>
      <c r="F610" s="3">
        <v>1</v>
      </c>
      <c r="G610" s="4">
        <v>2617.21</v>
      </c>
      <c r="H610" s="4">
        <f>+G610*E610</f>
        <v>5234.42</v>
      </c>
      <c r="I610" s="5">
        <v>0.35</v>
      </c>
      <c r="J610" s="4">
        <f t="shared" si="135"/>
        <v>916.0234999999999</v>
      </c>
      <c r="K610" s="4">
        <f t="shared" si="136"/>
        <v>1701.1865000000003</v>
      </c>
      <c r="L610" s="6">
        <v>0.45</v>
      </c>
      <c r="M610" s="4">
        <f t="shared" si="161"/>
        <v>765.53392500000018</v>
      </c>
      <c r="N610" s="4">
        <f t="shared" si="162"/>
        <v>2466.7204250000004</v>
      </c>
      <c r="O610" s="6">
        <v>0.4</v>
      </c>
      <c r="P610" s="85">
        <f t="shared" si="167"/>
        <v>680.47460000000012</v>
      </c>
      <c r="Q610" s="86">
        <f t="shared" si="168"/>
        <v>2381.6611000000003</v>
      </c>
      <c r="R610" s="6">
        <v>0.55000000000000004</v>
      </c>
      <c r="S610" s="85">
        <f t="shared" si="163"/>
        <v>935.65257500000018</v>
      </c>
      <c r="T610" s="86">
        <f t="shared" si="164"/>
        <v>2636.8390750000003</v>
      </c>
      <c r="U610" s="6">
        <v>0.35</v>
      </c>
      <c r="V610" s="85">
        <f t="shared" si="165"/>
        <v>595.41527500000007</v>
      </c>
      <c r="W610" s="86">
        <f t="shared" si="166"/>
        <v>2296.6017750000001</v>
      </c>
    </row>
    <row r="611" spans="1:23" s="28" customFormat="1" ht="16.5" x14ac:dyDescent="0.25">
      <c r="A611" s="64" t="s">
        <v>7131</v>
      </c>
      <c r="B611" s="65" t="s">
        <v>7195</v>
      </c>
      <c r="C611" s="2" t="s">
        <v>4372</v>
      </c>
      <c r="D611" s="10" t="s">
        <v>4371</v>
      </c>
      <c r="E611" s="3">
        <v>12</v>
      </c>
      <c r="F611" s="3">
        <v>1</v>
      </c>
      <c r="G611" s="4">
        <v>617</v>
      </c>
      <c r="H611" s="4">
        <f>+G611*E611</f>
        <v>7404</v>
      </c>
      <c r="I611" s="5">
        <v>0.1</v>
      </c>
      <c r="J611" s="4">
        <f t="shared" si="135"/>
        <v>61.7</v>
      </c>
      <c r="K611" s="4">
        <f t="shared" si="136"/>
        <v>555.29999999999995</v>
      </c>
      <c r="L611" s="6">
        <v>0.85</v>
      </c>
      <c r="M611" s="4">
        <f t="shared" si="161"/>
        <v>472.00499999999994</v>
      </c>
      <c r="N611" s="4">
        <f t="shared" si="162"/>
        <v>1027.3049999999998</v>
      </c>
      <c r="O611" s="6">
        <v>0.75</v>
      </c>
      <c r="P611" s="85">
        <f t="shared" si="167"/>
        <v>416.47499999999997</v>
      </c>
      <c r="Q611" s="86">
        <f t="shared" si="168"/>
        <v>971.77499999999986</v>
      </c>
      <c r="R611" s="6">
        <v>0.95</v>
      </c>
      <c r="S611" s="85">
        <f t="shared" si="163"/>
        <v>527.53499999999997</v>
      </c>
      <c r="T611" s="86">
        <f t="shared" si="164"/>
        <v>1082.835</v>
      </c>
      <c r="U611" s="6">
        <v>0.6</v>
      </c>
      <c r="V611" s="85">
        <f t="shared" si="165"/>
        <v>333.17999999999995</v>
      </c>
      <c r="W611" s="86">
        <f t="shared" si="166"/>
        <v>888.4799999999999</v>
      </c>
    </row>
    <row r="612" spans="1:23" s="28" customFormat="1" ht="16.5" x14ac:dyDescent="0.25">
      <c r="A612" s="64" t="s">
        <v>7131</v>
      </c>
      <c r="B612" s="65" t="s">
        <v>7195</v>
      </c>
      <c r="C612" s="2" t="s">
        <v>4378</v>
      </c>
      <c r="D612" s="10" t="s">
        <v>4377</v>
      </c>
      <c r="E612" s="3">
        <v>4</v>
      </c>
      <c r="F612" s="3">
        <v>1</v>
      </c>
      <c r="G612" s="4">
        <v>6798</v>
      </c>
      <c r="H612" s="4">
        <f>+G612*E612</f>
        <v>27192</v>
      </c>
      <c r="I612" s="5">
        <v>0.1</v>
      </c>
      <c r="J612" s="4">
        <f t="shared" si="135"/>
        <v>679.80000000000007</v>
      </c>
      <c r="K612" s="4">
        <f t="shared" si="136"/>
        <v>6118.2</v>
      </c>
      <c r="L612" s="6">
        <v>0.55000000000000004</v>
      </c>
      <c r="M612" s="4">
        <f t="shared" si="161"/>
        <v>3365.01</v>
      </c>
      <c r="N612" s="4">
        <f t="shared" si="162"/>
        <v>9483.2099999999991</v>
      </c>
      <c r="O612" s="6">
        <v>0.5</v>
      </c>
      <c r="P612" s="85">
        <f t="shared" si="167"/>
        <v>3059.1</v>
      </c>
      <c r="Q612" s="86">
        <f t="shared" si="168"/>
        <v>9177.2999999999993</v>
      </c>
      <c r="R612" s="6">
        <v>0.65</v>
      </c>
      <c r="S612" s="85">
        <f t="shared" si="163"/>
        <v>3976.83</v>
      </c>
      <c r="T612" s="86">
        <f t="shared" si="164"/>
        <v>10095.029999999999</v>
      </c>
      <c r="U612" s="6">
        <v>0.45</v>
      </c>
      <c r="V612" s="85">
        <f t="shared" si="165"/>
        <v>2753.19</v>
      </c>
      <c r="W612" s="86">
        <f t="shared" si="166"/>
        <v>8871.39</v>
      </c>
    </row>
    <row r="613" spans="1:23" s="28" customFormat="1" ht="16.5" x14ac:dyDescent="0.25">
      <c r="A613" s="64" t="s">
        <v>7131</v>
      </c>
      <c r="B613" s="65" t="s">
        <v>7195</v>
      </c>
      <c r="C613" s="2" t="s">
        <v>4380</v>
      </c>
      <c r="D613" s="10" t="s">
        <v>4379</v>
      </c>
      <c r="E613" s="3">
        <v>13</v>
      </c>
      <c r="F613" s="3">
        <v>1</v>
      </c>
      <c r="G613" s="4">
        <v>1510</v>
      </c>
      <c r="H613" s="4">
        <f>+G613*E613</f>
        <v>19630</v>
      </c>
      <c r="I613" s="5">
        <v>0.1</v>
      </c>
      <c r="J613" s="4">
        <f t="shared" si="135"/>
        <v>151</v>
      </c>
      <c r="K613" s="4">
        <f t="shared" si="136"/>
        <v>1359</v>
      </c>
      <c r="L613" s="6">
        <v>0.85</v>
      </c>
      <c r="M613" s="4">
        <f t="shared" si="161"/>
        <v>1155.1499999999999</v>
      </c>
      <c r="N613" s="4">
        <f t="shared" si="162"/>
        <v>2514.1499999999996</v>
      </c>
      <c r="O613" s="6">
        <v>0.75</v>
      </c>
      <c r="P613" s="85">
        <f t="shared" si="167"/>
        <v>1019.25</v>
      </c>
      <c r="Q613" s="86">
        <f t="shared" si="168"/>
        <v>2378.25</v>
      </c>
      <c r="R613" s="6">
        <v>0.95</v>
      </c>
      <c r="S613" s="85">
        <f t="shared" si="163"/>
        <v>1291.05</v>
      </c>
      <c r="T613" s="86">
        <f t="shared" si="164"/>
        <v>2650.05</v>
      </c>
      <c r="U613" s="6">
        <v>0.6</v>
      </c>
      <c r="V613" s="85">
        <f t="shared" si="165"/>
        <v>815.4</v>
      </c>
      <c r="W613" s="86">
        <f t="shared" si="166"/>
        <v>2174.4</v>
      </c>
    </row>
    <row r="614" spans="1:23" s="28" customFormat="1" ht="16.5" x14ac:dyDescent="0.25">
      <c r="A614" s="64" t="s">
        <v>7131</v>
      </c>
      <c r="B614" s="65" t="s">
        <v>7195</v>
      </c>
      <c r="C614" s="2" t="s">
        <v>4382</v>
      </c>
      <c r="D614" s="10" t="s">
        <v>4381</v>
      </c>
      <c r="E614" s="3">
        <v>4</v>
      </c>
      <c r="F614" s="3">
        <v>1</v>
      </c>
      <c r="G614" s="4">
        <v>2242</v>
      </c>
      <c r="H614" s="4">
        <f>+G614*E614</f>
        <v>8968</v>
      </c>
      <c r="I614" s="5">
        <v>0.1</v>
      </c>
      <c r="J614" s="4">
        <f t="shared" si="135"/>
        <v>224.20000000000002</v>
      </c>
      <c r="K614" s="4">
        <f t="shared" si="136"/>
        <v>2017.8</v>
      </c>
      <c r="L614" s="6">
        <v>0.85</v>
      </c>
      <c r="M614" s="4">
        <f t="shared" si="161"/>
        <v>1715.1299999999999</v>
      </c>
      <c r="N614" s="4">
        <f t="shared" si="162"/>
        <v>3732.93</v>
      </c>
      <c r="O614" s="6">
        <v>0.75</v>
      </c>
      <c r="P614" s="85">
        <f t="shared" si="167"/>
        <v>1513.35</v>
      </c>
      <c r="Q614" s="86">
        <f t="shared" si="168"/>
        <v>3531.1499999999996</v>
      </c>
      <c r="R614" s="6">
        <v>0.95</v>
      </c>
      <c r="S614" s="85">
        <f t="shared" si="163"/>
        <v>1916.9099999999999</v>
      </c>
      <c r="T614" s="86">
        <f t="shared" si="164"/>
        <v>3934.71</v>
      </c>
      <c r="U614" s="6">
        <v>0.6</v>
      </c>
      <c r="V614" s="85">
        <f t="shared" si="165"/>
        <v>1210.6799999999998</v>
      </c>
      <c r="W614" s="86">
        <f t="shared" si="166"/>
        <v>3228.4799999999996</v>
      </c>
    </row>
    <row r="615" spans="1:23" s="28" customFormat="1" ht="16.5" x14ac:dyDescent="0.25">
      <c r="A615" s="64" t="s">
        <v>7131</v>
      </c>
      <c r="B615" s="65" t="s">
        <v>7195</v>
      </c>
      <c r="C615" s="2" t="s">
        <v>4946</v>
      </c>
      <c r="D615" s="10" t="s">
        <v>4945</v>
      </c>
      <c r="E615" s="3">
        <f>4+5+2</f>
        <v>11</v>
      </c>
      <c r="F615" s="3">
        <v>1</v>
      </c>
      <c r="G615" s="4">
        <v>265.98</v>
      </c>
      <c r="H615" s="4">
        <f>+G615*E615</f>
        <v>2925.78</v>
      </c>
      <c r="I615" s="5">
        <v>0.05</v>
      </c>
      <c r="J615" s="4">
        <f t="shared" si="135"/>
        <v>13.299000000000001</v>
      </c>
      <c r="K615" s="4">
        <f t="shared" si="136"/>
        <v>252.68100000000001</v>
      </c>
      <c r="L615" s="6">
        <v>0.85</v>
      </c>
      <c r="M615" s="4">
        <f t="shared" si="161"/>
        <v>214.77885000000001</v>
      </c>
      <c r="N615" s="4">
        <f t="shared" si="162"/>
        <v>467.45985000000002</v>
      </c>
      <c r="O615" s="6">
        <v>0.75</v>
      </c>
      <c r="P615" s="85">
        <f t="shared" si="167"/>
        <v>189.51075</v>
      </c>
      <c r="Q615" s="86">
        <f t="shared" si="168"/>
        <v>442.19175000000001</v>
      </c>
      <c r="R615" s="6">
        <v>0.95</v>
      </c>
      <c r="S615" s="85">
        <f t="shared" si="163"/>
        <v>240.04695000000001</v>
      </c>
      <c r="T615" s="86">
        <f t="shared" si="164"/>
        <v>492.72795000000002</v>
      </c>
      <c r="U615" s="6">
        <v>0.6</v>
      </c>
      <c r="V615" s="85">
        <f t="shared" si="165"/>
        <v>151.6086</v>
      </c>
      <c r="W615" s="86">
        <f t="shared" si="166"/>
        <v>404.28960000000001</v>
      </c>
    </row>
    <row r="616" spans="1:23" s="28" customFormat="1" ht="16.5" x14ac:dyDescent="0.25">
      <c r="A616" s="64" t="s">
        <v>7131</v>
      </c>
      <c r="B616" s="65" t="s">
        <v>7195</v>
      </c>
      <c r="C616" s="2" t="s">
        <v>320</v>
      </c>
      <c r="D616" s="10" t="s">
        <v>319</v>
      </c>
      <c r="E616" s="3">
        <v>2</v>
      </c>
      <c r="F616" s="3">
        <v>1</v>
      </c>
      <c r="G616" s="7">
        <v>885</v>
      </c>
      <c r="H616" s="4">
        <f>+G616*E616</f>
        <v>1770</v>
      </c>
      <c r="I616" s="5">
        <v>0</v>
      </c>
      <c r="J616" s="4">
        <f t="shared" si="135"/>
        <v>0</v>
      </c>
      <c r="K616" s="4">
        <f t="shared" si="136"/>
        <v>885</v>
      </c>
      <c r="L616" s="6">
        <v>0.85</v>
      </c>
      <c r="M616" s="4">
        <f t="shared" si="161"/>
        <v>752.25</v>
      </c>
      <c r="N616" s="4">
        <f t="shared" si="162"/>
        <v>1637.25</v>
      </c>
      <c r="O616" s="6">
        <v>0.75</v>
      </c>
      <c r="P616" s="85">
        <f t="shared" si="167"/>
        <v>663.75</v>
      </c>
      <c r="Q616" s="86">
        <f t="shared" si="168"/>
        <v>1548.75</v>
      </c>
      <c r="R616" s="6">
        <v>0.95</v>
      </c>
      <c r="S616" s="85">
        <f t="shared" si="163"/>
        <v>840.75</v>
      </c>
      <c r="T616" s="86">
        <f t="shared" si="164"/>
        <v>1725.75</v>
      </c>
      <c r="U616" s="6">
        <v>0.6</v>
      </c>
      <c r="V616" s="85">
        <f t="shared" si="165"/>
        <v>531</v>
      </c>
      <c r="W616" s="86">
        <f t="shared" si="166"/>
        <v>1416</v>
      </c>
    </row>
    <row r="617" spans="1:23" s="28" customFormat="1" ht="16.5" x14ac:dyDescent="0.25">
      <c r="A617" s="64" t="s">
        <v>7131</v>
      </c>
      <c r="B617" s="65" t="s">
        <v>7195</v>
      </c>
      <c r="C617" s="2" t="s">
        <v>4948</v>
      </c>
      <c r="D617" s="10" t="s">
        <v>4947</v>
      </c>
      <c r="E617" s="3">
        <v>4</v>
      </c>
      <c r="F617" s="3">
        <v>1</v>
      </c>
      <c r="G617" s="7">
        <v>128.32</v>
      </c>
      <c r="H617" s="4">
        <f>+G617*E617</f>
        <v>513.28</v>
      </c>
      <c r="I617" s="5">
        <v>0</v>
      </c>
      <c r="J617" s="4">
        <f t="shared" si="135"/>
        <v>0</v>
      </c>
      <c r="K617" s="4">
        <f t="shared" si="136"/>
        <v>128.32</v>
      </c>
      <c r="L617" s="6">
        <v>0.85</v>
      </c>
      <c r="M617" s="4">
        <f t="shared" si="161"/>
        <v>109.07199999999999</v>
      </c>
      <c r="N617" s="4">
        <f t="shared" si="162"/>
        <v>237.392</v>
      </c>
      <c r="O617" s="6">
        <v>0.75</v>
      </c>
      <c r="P617" s="85">
        <f t="shared" si="167"/>
        <v>96.24</v>
      </c>
      <c r="Q617" s="86">
        <f t="shared" si="168"/>
        <v>224.56</v>
      </c>
      <c r="R617" s="6">
        <v>0.95</v>
      </c>
      <c r="S617" s="85">
        <f t="shared" si="163"/>
        <v>121.90399999999998</v>
      </c>
      <c r="T617" s="86">
        <f t="shared" si="164"/>
        <v>250.22399999999999</v>
      </c>
      <c r="U617" s="6">
        <v>0.6</v>
      </c>
      <c r="V617" s="85">
        <f t="shared" si="165"/>
        <v>76.99199999999999</v>
      </c>
      <c r="W617" s="86">
        <f t="shared" si="166"/>
        <v>205.31199999999998</v>
      </c>
    </row>
    <row r="618" spans="1:23" s="28" customFormat="1" ht="16.5" x14ac:dyDescent="0.25">
      <c r="A618" s="64" t="s">
        <v>7131</v>
      </c>
      <c r="B618" s="65" t="s">
        <v>7195</v>
      </c>
      <c r="C618" s="2" t="s">
        <v>4950</v>
      </c>
      <c r="D618" s="10" t="s">
        <v>4949</v>
      </c>
      <c r="E618" s="3">
        <v>7</v>
      </c>
      <c r="F618" s="3">
        <v>1</v>
      </c>
      <c r="G618" s="4">
        <v>415</v>
      </c>
      <c r="H618" s="4">
        <f>+G618*E618</f>
        <v>2905</v>
      </c>
      <c r="I618" s="5">
        <v>0.05</v>
      </c>
      <c r="J618" s="4">
        <f t="shared" si="135"/>
        <v>20.75</v>
      </c>
      <c r="K618" s="4">
        <f t="shared" si="136"/>
        <v>394.25</v>
      </c>
      <c r="L618" s="6">
        <v>0.85</v>
      </c>
      <c r="M618" s="4">
        <f t="shared" si="161"/>
        <v>335.11250000000001</v>
      </c>
      <c r="N618" s="4">
        <f t="shared" si="162"/>
        <v>729.36249999999995</v>
      </c>
      <c r="O618" s="6">
        <v>0.75</v>
      </c>
      <c r="P618" s="85">
        <f t="shared" si="167"/>
        <v>295.6875</v>
      </c>
      <c r="Q618" s="86">
        <f t="shared" si="168"/>
        <v>689.9375</v>
      </c>
      <c r="R618" s="6">
        <v>0.95</v>
      </c>
      <c r="S618" s="85">
        <f t="shared" si="163"/>
        <v>374.53749999999997</v>
      </c>
      <c r="T618" s="86">
        <f t="shared" si="164"/>
        <v>768.78749999999991</v>
      </c>
      <c r="U618" s="6">
        <v>0.6</v>
      </c>
      <c r="V618" s="85">
        <f t="shared" si="165"/>
        <v>236.54999999999998</v>
      </c>
      <c r="W618" s="86">
        <f t="shared" si="166"/>
        <v>630.79999999999995</v>
      </c>
    </row>
    <row r="619" spans="1:23" s="28" customFormat="1" ht="16.5" x14ac:dyDescent="0.25">
      <c r="A619" s="64" t="s">
        <v>7131</v>
      </c>
      <c r="B619" s="65" t="s">
        <v>7195</v>
      </c>
      <c r="C619" s="2" t="s">
        <v>318</v>
      </c>
      <c r="D619" s="10" t="s">
        <v>317</v>
      </c>
      <c r="E619" s="3">
        <v>2</v>
      </c>
      <c r="F619" s="3">
        <v>1</v>
      </c>
      <c r="G619" s="7">
        <v>377</v>
      </c>
      <c r="H619" s="4">
        <f>+G619*E619</f>
        <v>754</v>
      </c>
      <c r="I619" s="5">
        <v>0</v>
      </c>
      <c r="J619" s="4">
        <f t="shared" si="135"/>
        <v>0</v>
      </c>
      <c r="K619" s="4">
        <f t="shared" si="136"/>
        <v>377</v>
      </c>
      <c r="L619" s="6">
        <v>0.85</v>
      </c>
      <c r="M619" s="4">
        <f t="shared" si="161"/>
        <v>320.45</v>
      </c>
      <c r="N619" s="4">
        <f t="shared" si="162"/>
        <v>697.45</v>
      </c>
      <c r="O619" s="6">
        <v>0.75</v>
      </c>
      <c r="P619" s="85">
        <f t="shared" si="167"/>
        <v>282.75</v>
      </c>
      <c r="Q619" s="86">
        <f t="shared" si="168"/>
        <v>659.75</v>
      </c>
      <c r="R619" s="6">
        <v>0.95</v>
      </c>
      <c r="S619" s="85">
        <f t="shared" si="163"/>
        <v>358.15</v>
      </c>
      <c r="T619" s="86">
        <f t="shared" si="164"/>
        <v>735.15</v>
      </c>
      <c r="U619" s="6">
        <v>0.6</v>
      </c>
      <c r="V619" s="85">
        <f t="shared" si="165"/>
        <v>226.2</v>
      </c>
      <c r="W619" s="86">
        <f t="shared" si="166"/>
        <v>603.20000000000005</v>
      </c>
    </row>
    <row r="620" spans="1:23" s="28" customFormat="1" ht="16.5" x14ac:dyDescent="0.25">
      <c r="A620" s="64" t="s">
        <v>7131</v>
      </c>
      <c r="B620" s="65" t="s">
        <v>7195</v>
      </c>
      <c r="C620" s="2" t="s">
        <v>4376</v>
      </c>
      <c r="D620" s="10" t="s">
        <v>4375</v>
      </c>
      <c r="E620" s="3">
        <v>9</v>
      </c>
      <c r="F620" s="3">
        <v>1</v>
      </c>
      <c r="G620" s="4">
        <v>1019</v>
      </c>
      <c r="H620" s="4">
        <f>+G620*E620</f>
        <v>9171</v>
      </c>
      <c r="I620" s="5">
        <v>0.1</v>
      </c>
      <c r="J620" s="4">
        <f t="shared" si="135"/>
        <v>101.9</v>
      </c>
      <c r="K620" s="4">
        <f t="shared" si="136"/>
        <v>917.1</v>
      </c>
      <c r="L620" s="6">
        <v>0.85</v>
      </c>
      <c r="M620" s="4">
        <f t="shared" si="161"/>
        <v>779.53499999999997</v>
      </c>
      <c r="N620" s="4">
        <f t="shared" si="162"/>
        <v>1696.635</v>
      </c>
      <c r="O620" s="6">
        <v>0.75</v>
      </c>
      <c r="P620" s="85">
        <f t="shared" si="167"/>
        <v>687.82500000000005</v>
      </c>
      <c r="Q620" s="86">
        <f t="shared" si="168"/>
        <v>1604.9250000000002</v>
      </c>
      <c r="R620" s="6">
        <v>0.95</v>
      </c>
      <c r="S620" s="85">
        <f t="shared" si="163"/>
        <v>871.245</v>
      </c>
      <c r="T620" s="86">
        <f t="shared" si="164"/>
        <v>1788.345</v>
      </c>
      <c r="U620" s="6">
        <v>0.6</v>
      </c>
      <c r="V620" s="85">
        <f t="shared" si="165"/>
        <v>550.26</v>
      </c>
      <c r="W620" s="86">
        <f t="shared" si="166"/>
        <v>1467.3600000000001</v>
      </c>
    </row>
    <row r="621" spans="1:23" s="28" customFormat="1" ht="16.5" x14ac:dyDescent="0.25">
      <c r="A621" s="64" t="s">
        <v>7131</v>
      </c>
      <c r="B621" s="65" t="s">
        <v>7195</v>
      </c>
      <c r="C621" s="2" t="s">
        <v>4952</v>
      </c>
      <c r="D621" s="10" t="s">
        <v>4951</v>
      </c>
      <c r="E621" s="3">
        <v>6</v>
      </c>
      <c r="F621" s="3">
        <v>1</v>
      </c>
      <c r="G621" s="4">
        <v>906.74</v>
      </c>
      <c r="H621" s="4">
        <f>+G621*E621</f>
        <v>5440.4400000000005</v>
      </c>
      <c r="I621" s="5">
        <v>0.38</v>
      </c>
      <c r="J621" s="4">
        <f t="shared" si="135"/>
        <v>344.56119999999999</v>
      </c>
      <c r="K621" s="4">
        <f t="shared" si="136"/>
        <v>562.17880000000002</v>
      </c>
      <c r="L621" s="6">
        <v>0.95</v>
      </c>
      <c r="M621" s="4">
        <f t="shared" si="161"/>
        <v>534.06985999999995</v>
      </c>
      <c r="N621" s="4">
        <f t="shared" si="162"/>
        <v>1096.24866</v>
      </c>
      <c r="O621" s="6">
        <v>0.85</v>
      </c>
      <c r="P621" s="85">
        <f t="shared" si="167"/>
        <v>477.85198000000003</v>
      </c>
      <c r="Q621" s="86">
        <f t="shared" si="168"/>
        <v>1040.03078</v>
      </c>
      <c r="R621" s="6">
        <v>1.05</v>
      </c>
      <c r="S621" s="85">
        <f t="shared" si="163"/>
        <v>590.2877400000001</v>
      </c>
      <c r="T621" s="86">
        <f t="shared" si="164"/>
        <v>1152.4665400000001</v>
      </c>
      <c r="U621" s="6">
        <v>0.75</v>
      </c>
      <c r="V621" s="85">
        <f t="shared" si="165"/>
        <v>421.63409999999999</v>
      </c>
      <c r="W621" s="86">
        <f t="shared" si="166"/>
        <v>983.81290000000001</v>
      </c>
    </row>
    <row r="622" spans="1:23" s="28" customFormat="1" ht="16.5" x14ac:dyDescent="0.25">
      <c r="A622" s="64" t="s">
        <v>7131</v>
      </c>
      <c r="B622" s="65" t="s">
        <v>7195</v>
      </c>
      <c r="C622" s="2" t="s">
        <v>4954</v>
      </c>
      <c r="D622" s="1" t="s">
        <v>4953</v>
      </c>
      <c r="E622" s="3">
        <v>9</v>
      </c>
      <c r="F622" s="3">
        <v>1</v>
      </c>
      <c r="G622" s="4">
        <f>2030.97/3</f>
        <v>676.99</v>
      </c>
      <c r="H622" s="4">
        <f>+G622*E622</f>
        <v>6092.91</v>
      </c>
      <c r="I622" s="5">
        <v>0</v>
      </c>
      <c r="J622" s="4">
        <f t="shared" si="135"/>
        <v>0</v>
      </c>
      <c r="K622" s="4">
        <f t="shared" si="136"/>
        <v>676.99</v>
      </c>
      <c r="L622" s="6">
        <v>0.95</v>
      </c>
      <c r="M622" s="4">
        <f t="shared" si="161"/>
        <v>643.14049999999997</v>
      </c>
      <c r="N622" s="4">
        <f t="shared" si="162"/>
        <v>1320.1305</v>
      </c>
      <c r="O622" s="6">
        <v>0.85</v>
      </c>
      <c r="P622" s="85">
        <f t="shared" si="167"/>
        <v>575.44150000000002</v>
      </c>
      <c r="Q622" s="86">
        <f t="shared" si="168"/>
        <v>1252.4315000000001</v>
      </c>
      <c r="R622" s="6">
        <v>1.05</v>
      </c>
      <c r="S622" s="85">
        <f t="shared" si="163"/>
        <v>710.83950000000004</v>
      </c>
      <c r="T622" s="86">
        <f t="shared" si="164"/>
        <v>1387.8295000000001</v>
      </c>
      <c r="U622" s="6">
        <v>0.75</v>
      </c>
      <c r="V622" s="85">
        <f t="shared" si="165"/>
        <v>507.74250000000001</v>
      </c>
      <c r="W622" s="86">
        <f t="shared" si="166"/>
        <v>1184.7325000000001</v>
      </c>
    </row>
    <row r="623" spans="1:23" s="28" customFormat="1" ht="16.5" x14ac:dyDescent="0.25">
      <c r="A623" s="64" t="s">
        <v>7131</v>
      </c>
      <c r="B623" s="65" t="s">
        <v>7195</v>
      </c>
      <c r="C623" s="2" t="s">
        <v>322</v>
      </c>
      <c r="D623" s="10" t="s">
        <v>321</v>
      </c>
      <c r="E623" s="3">
        <v>2</v>
      </c>
      <c r="F623" s="3">
        <v>1</v>
      </c>
      <c r="G623" s="7">
        <v>1065</v>
      </c>
      <c r="H623" s="4">
        <f>+G623*E623</f>
        <v>2130</v>
      </c>
      <c r="I623" s="5">
        <v>0</v>
      </c>
      <c r="J623" s="4">
        <f t="shared" si="135"/>
        <v>0</v>
      </c>
      <c r="K623" s="4">
        <f t="shared" si="136"/>
        <v>1065</v>
      </c>
      <c r="L623" s="6">
        <v>0.85</v>
      </c>
      <c r="M623" s="4">
        <f t="shared" si="161"/>
        <v>905.25</v>
      </c>
      <c r="N623" s="4">
        <f t="shared" si="162"/>
        <v>1970.25</v>
      </c>
      <c r="O623" s="6">
        <v>0.75</v>
      </c>
      <c r="P623" s="85">
        <f t="shared" si="167"/>
        <v>798.75</v>
      </c>
      <c r="Q623" s="86">
        <f t="shared" si="168"/>
        <v>1863.75</v>
      </c>
      <c r="R623" s="6">
        <v>0.95</v>
      </c>
      <c r="S623" s="85">
        <f t="shared" si="163"/>
        <v>1011.75</v>
      </c>
      <c r="T623" s="86">
        <f t="shared" si="164"/>
        <v>2076.75</v>
      </c>
      <c r="U623" s="6">
        <v>0.6</v>
      </c>
      <c r="V623" s="85">
        <f t="shared" si="165"/>
        <v>639</v>
      </c>
      <c r="W623" s="86">
        <f t="shared" si="166"/>
        <v>1704</v>
      </c>
    </row>
    <row r="624" spans="1:23" s="28" customFormat="1" ht="16.5" x14ac:dyDescent="0.25">
      <c r="A624" s="64" t="s">
        <v>7131</v>
      </c>
      <c r="B624" s="65" t="s">
        <v>7195</v>
      </c>
      <c r="C624" s="2" t="s">
        <v>4956</v>
      </c>
      <c r="D624" s="1" t="s">
        <v>4955</v>
      </c>
      <c r="E624" s="3">
        <v>3</v>
      </c>
      <c r="F624" s="3">
        <v>1</v>
      </c>
      <c r="G624" s="4">
        <v>364</v>
      </c>
      <c r="H624" s="4">
        <f>+G624*E624</f>
        <v>1092</v>
      </c>
      <c r="I624" s="5">
        <v>0.05</v>
      </c>
      <c r="J624" s="4">
        <f t="shared" si="135"/>
        <v>18.2</v>
      </c>
      <c r="K624" s="4">
        <f t="shared" si="136"/>
        <v>345.8</v>
      </c>
      <c r="L624" s="6">
        <v>0.85</v>
      </c>
      <c r="M624" s="4">
        <f t="shared" si="161"/>
        <v>293.93</v>
      </c>
      <c r="N624" s="4">
        <f t="shared" si="162"/>
        <v>639.73</v>
      </c>
      <c r="O624" s="6">
        <v>0.75</v>
      </c>
      <c r="P624" s="85">
        <f t="shared" si="167"/>
        <v>259.35000000000002</v>
      </c>
      <c r="Q624" s="86">
        <f t="shared" si="168"/>
        <v>605.15000000000009</v>
      </c>
      <c r="R624" s="6">
        <v>0.95</v>
      </c>
      <c r="S624" s="85">
        <f t="shared" si="163"/>
        <v>328.51</v>
      </c>
      <c r="T624" s="86">
        <f t="shared" si="164"/>
        <v>674.31</v>
      </c>
      <c r="U624" s="6">
        <v>0.6</v>
      </c>
      <c r="V624" s="85">
        <f t="shared" si="165"/>
        <v>207.48</v>
      </c>
      <c r="W624" s="86">
        <f t="shared" si="166"/>
        <v>553.28</v>
      </c>
    </row>
    <row r="625" spans="1:23" s="28" customFormat="1" ht="16.5" x14ac:dyDescent="0.25">
      <c r="A625" s="64" t="s">
        <v>7131</v>
      </c>
      <c r="B625" s="65" t="s">
        <v>7195</v>
      </c>
      <c r="C625" s="2" t="s">
        <v>4958</v>
      </c>
      <c r="D625" s="1" t="s">
        <v>4957</v>
      </c>
      <c r="E625" s="3">
        <v>17</v>
      </c>
      <c r="F625" s="3">
        <v>1</v>
      </c>
      <c r="G625" s="4">
        <v>330</v>
      </c>
      <c r="H625" s="4">
        <f>+G625*E625</f>
        <v>5610</v>
      </c>
      <c r="I625" s="5">
        <v>0.05</v>
      </c>
      <c r="J625" s="4">
        <f t="shared" si="135"/>
        <v>16.5</v>
      </c>
      <c r="K625" s="4">
        <f t="shared" si="136"/>
        <v>313.5</v>
      </c>
      <c r="L625" s="6">
        <v>1</v>
      </c>
      <c r="M625" s="4">
        <f t="shared" si="161"/>
        <v>313.5</v>
      </c>
      <c r="N625" s="4">
        <f t="shared" si="162"/>
        <v>627</v>
      </c>
      <c r="O625" s="6">
        <v>0.9</v>
      </c>
      <c r="P625" s="85">
        <f t="shared" si="167"/>
        <v>282.15000000000003</v>
      </c>
      <c r="Q625" s="86">
        <f t="shared" si="168"/>
        <v>595.65000000000009</v>
      </c>
      <c r="R625" s="6">
        <v>1.1000000000000001</v>
      </c>
      <c r="S625" s="85">
        <f t="shared" si="163"/>
        <v>344.85</v>
      </c>
      <c r="T625" s="86">
        <f t="shared" si="164"/>
        <v>658.35</v>
      </c>
      <c r="U625" s="6">
        <v>0.85</v>
      </c>
      <c r="V625" s="85">
        <f t="shared" si="165"/>
        <v>266.47499999999997</v>
      </c>
      <c r="W625" s="86">
        <f t="shared" si="166"/>
        <v>579.97499999999991</v>
      </c>
    </row>
    <row r="626" spans="1:23" s="28" customFormat="1" ht="16.5" x14ac:dyDescent="0.25">
      <c r="A626" s="64" t="s">
        <v>7131</v>
      </c>
      <c r="B626" s="65" t="s">
        <v>7195</v>
      </c>
      <c r="C626" s="2" t="s">
        <v>4962</v>
      </c>
      <c r="D626" s="1" t="s">
        <v>4961</v>
      </c>
      <c r="E626" s="3">
        <v>6</v>
      </c>
      <c r="F626" s="3">
        <v>1</v>
      </c>
      <c r="G626" s="7">
        <v>398.23</v>
      </c>
      <c r="H626" s="4">
        <f>+G626*E626</f>
        <v>2389.38</v>
      </c>
      <c r="I626" s="5">
        <v>0</v>
      </c>
      <c r="J626" s="4">
        <f t="shared" si="135"/>
        <v>0</v>
      </c>
      <c r="K626" s="4">
        <f t="shared" si="136"/>
        <v>398.23</v>
      </c>
      <c r="L626" s="6">
        <v>0.85</v>
      </c>
      <c r="M626" s="4">
        <f t="shared" si="161"/>
        <v>338.49549999999999</v>
      </c>
      <c r="N626" s="4">
        <f t="shared" si="162"/>
        <v>736.72550000000001</v>
      </c>
      <c r="O626" s="6">
        <v>0.75</v>
      </c>
      <c r="P626" s="85">
        <f t="shared" si="167"/>
        <v>298.67250000000001</v>
      </c>
      <c r="Q626" s="86">
        <f t="shared" si="168"/>
        <v>696.90250000000003</v>
      </c>
      <c r="R626" s="6">
        <v>0.95</v>
      </c>
      <c r="S626" s="85">
        <f t="shared" si="163"/>
        <v>378.31849999999997</v>
      </c>
      <c r="T626" s="86">
        <f t="shared" si="164"/>
        <v>776.54849999999999</v>
      </c>
      <c r="U626" s="6">
        <v>0.6</v>
      </c>
      <c r="V626" s="85">
        <f t="shared" si="165"/>
        <v>238.93799999999999</v>
      </c>
      <c r="W626" s="86">
        <f t="shared" si="166"/>
        <v>637.16800000000001</v>
      </c>
    </row>
    <row r="627" spans="1:23" s="28" customFormat="1" ht="16.5" x14ac:dyDescent="0.25">
      <c r="A627" s="64" t="s">
        <v>7131</v>
      </c>
      <c r="B627" s="65" t="s">
        <v>7195</v>
      </c>
      <c r="C627" s="2" t="s">
        <v>4964</v>
      </c>
      <c r="D627" s="10" t="s">
        <v>4963</v>
      </c>
      <c r="E627" s="3">
        <v>7</v>
      </c>
      <c r="F627" s="3">
        <v>1</v>
      </c>
      <c r="G627" s="7">
        <v>492</v>
      </c>
      <c r="H627" s="4">
        <f>+G627*E627</f>
        <v>3444</v>
      </c>
      <c r="I627" s="5">
        <v>0</v>
      </c>
      <c r="J627" s="4">
        <f t="shared" si="135"/>
        <v>0</v>
      </c>
      <c r="K627" s="4">
        <f t="shared" si="136"/>
        <v>492</v>
      </c>
      <c r="L627" s="6">
        <v>0.85</v>
      </c>
      <c r="M627" s="4">
        <f t="shared" si="161"/>
        <v>418.2</v>
      </c>
      <c r="N627" s="4">
        <f t="shared" si="162"/>
        <v>910.2</v>
      </c>
      <c r="O627" s="6">
        <v>0.75</v>
      </c>
      <c r="P627" s="85">
        <f t="shared" si="167"/>
        <v>369</v>
      </c>
      <c r="Q627" s="86">
        <f t="shared" si="168"/>
        <v>861</v>
      </c>
      <c r="R627" s="6">
        <v>0.95</v>
      </c>
      <c r="S627" s="85">
        <f t="shared" si="163"/>
        <v>467.4</v>
      </c>
      <c r="T627" s="86">
        <f t="shared" si="164"/>
        <v>959.4</v>
      </c>
      <c r="U627" s="6">
        <v>0.6</v>
      </c>
      <c r="V627" s="85">
        <f t="shared" si="165"/>
        <v>295.2</v>
      </c>
      <c r="W627" s="86">
        <f t="shared" si="166"/>
        <v>787.2</v>
      </c>
    </row>
    <row r="628" spans="1:23" s="28" customFormat="1" ht="16.5" x14ac:dyDescent="0.25">
      <c r="A628" s="64" t="s">
        <v>7131</v>
      </c>
      <c r="B628" s="65" t="s">
        <v>7195</v>
      </c>
      <c r="C628" s="2" t="s">
        <v>4966</v>
      </c>
      <c r="D628" s="10" t="s">
        <v>4965</v>
      </c>
      <c r="E628" s="3">
        <v>6</v>
      </c>
      <c r="F628" s="3">
        <v>1</v>
      </c>
      <c r="G628" s="7">
        <v>1606.91</v>
      </c>
      <c r="H628" s="4">
        <f>+G628*E628</f>
        <v>9641.4600000000009</v>
      </c>
      <c r="I628" s="5">
        <v>0.38</v>
      </c>
      <c r="J628" s="4">
        <f t="shared" si="135"/>
        <v>610.62580000000003</v>
      </c>
      <c r="K628" s="4">
        <f t="shared" si="136"/>
        <v>996.28420000000006</v>
      </c>
      <c r="L628" s="6">
        <v>0.95</v>
      </c>
      <c r="M628" s="4">
        <f t="shared" ref="M628" si="176">+K628*L628</f>
        <v>946.46999000000005</v>
      </c>
      <c r="N628" s="4">
        <f t="shared" ref="N628" si="177">+K628+M628</f>
        <v>1942.7541900000001</v>
      </c>
      <c r="O628" s="6">
        <v>0.85</v>
      </c>
      <c r="P628" s="85">
        <f t="shared" ref="P628" si="178">+K628*O628</f>
        <v>846.84157000000005</v>
      </c>
      <c r="Q628" s="86">
        <f t="shared" ref="Q628" si="179">+K628+P628</f>
        <v>1843.1257700000001</v>
      </c>
      <c r="R628" s="6">
        <v>1.05</v>
      </c>
      <c r="S628" s="85">
        <f t="shared" ref="S628" si="180">+K628*R628</f>
        <v>1046.0984100000001</v>
      </c>
      <c r="T628" s="86">
        <f t="shared" ref="T628" si="181">+S628+K628</f>
        <v>2042.3826100000001</v>
      </c>
      <c r="U628" s="6">
        <v>0.75</v>
      </c>
      <c r="V628" s="85">
        <f t="shared" ref="V628" si="182">+K628*U628</f>
        <v>747.21315000000004</v>
      </c>
      <c r="W628" s="86">
        <f t="shared" si="166"/>
        <v>1743.4973500000001</v>
      </c>
    </row>
    <row r="629" spans="1:23" s="28" customFormat="1" ht="16.5" x14ac:dyDescent="0.25">
      <c r="A629" s="64" t="s">
        <v>7131</v>
      </c>
      <c r="B629" s="65" t="s">
        <v>7195</v>
      </c>
      <c r="C629" s="2" t="s">
        <v>4968</v>
      </c>
      <c r="D629" s="1" t="s">
        <v>4967</v>
      </c>
      <c r="E629" s="3">
        <f>12+5+7</f>
        <v>24</v>
      </c>
      <c r="F629" s="3">
        <v>1</v>
      </c>
      <c r="G629" s="4">
        <v>1294.02</v>
      </c>
      <c r="H629" s="4">
        <f>+G629*E629</f>
        <v>31056.48</v>
      </c>
      <c r="I629" s="5">
        <v>0.1</v>
      </c>
      <c r="J629" s="4">
        <f t="shared" si="135"/>
        <v>129.40200000000002</v>
      </c>
      <c r="K629" s="4">
        <f t="shared" si="136"/>
        <v>1164.6179999999999</v>
      </c>
      <c r="L629" s="6">
        <v>0.85</v>
      </c>
      <c r="M629" s="4">
        <f t="shared" si="161"/>
        <v>989.92529999999988</v>
      </c>
      <c r="N629" s="4">
        <f t="shared" si="162"/>
        <v>2154.5432999999998</v>
      </c>
      <c r="O629" s="6">
        <v>0.75</v>
      </c>
      <c r="P629" s="85">
        <f t="shared" si="167"/>
        <v>873.46349999999995</v>
      </c>
      <c r="Q629" s="86">
        <f t="shared" si="168"/>
        <v>2038.0814999999998</v>
      </c>
      <c r="R629" s="6">
        <v>0.95</v>
      </c>
      <c r="S629" s="85">
        <f t="shared" si="163"/>
        <v>1106.3870999999999</v>
      </c>
      <c r="T629" s="86">
        <f t="shared" si="164"/>
        <v>2271.0050999999999</v>
      </c>
      <c r="U629" s="6">
        <v>0.6</v>
      </c>
      <c r="V629" s="85">
        <f t="shared" si="165"/>
        <v>698.77079999999989</v>
      </c>
      <c r="W629" s="86">
        <f t="shared" si="166"/>
        <v>1863.3887999999997</v>
      </c>
    </row>
    <row r="630" spans="1:23" s="28" customFormat="1" ht="16.5" x14ac:dyDescent="0.25">
      <c r="A630" s="64" t="s">
        <v>7131</v>
      </c>
      <c r="B630" s="65" t="s">
        <v>7195</v>
      </c>
      <c r="C630" s="2" t="s">
        <v>4970</v>
      </c>
      <c r="D630" s="1" t="s">
        <v>4969</v>
      </c>
      <c r="E630" s="3">
        <v>2</v>
      </c>
      <c r="F630" s="3">
        <v>1</v>
      </c>
      <c r="G630" s="4">
        <v>1000.86</v>
      </c>
      <c r="H630" s="4">
        <f>+G630*E630</f>
        <v>2001.72</v>
      </c>
      <c r="I630" s="5">
        <v>0.05</v>
      </c>
      <c r="J630" s="4">
        <f t="shared" si="135"/>
        <v>50.043000000000006</v>
      </c>
      <c r="K630" s="4">
        <f t="shared" si="136"/>
        <v>950.81700000000001</v>
      </c>
      <c r="L630" s="6">
        <v>0.85</v>
      </c>
      <c r="M630" s="4">
        <f t="shared" si="161"/>
        <v>808.19444999999996</v>
      </c>
      <c r="N630" s="4">
        <f t="shared" si="162"/>
        <v>1759.01145</v>
      </c>
      <c r="O630" s="6">
        <v>0.75</v>
      </c>
      <c r="P630" s="85">
        <f t="shared" si="167"/>
        <v>713.11275000000001</v>
      </c>
      <c r="Q630" s="86">
        <f t="shared" si="168"/>
        <v>1663.92975</v>
      </c>
      <c r="R630" s="6">
        <v>0.95</v>
      </c>
      <c r="S630" s="85">
        <f t="shared" si="163"/>
        <v>903.27614999999992</v>
      </c>
      <c r="T630" s="86">
        <f t="shared" si="164"/>
        <v>1854.0931499999999</v>
      </c>
      <c r="U630" s="6">
        <v>0.6</v>
      </c>
      <c r="V630" s="85">
        <f t="shared" si="165"/>
        <v>570.49019999999996</v>
      </c>
      <c r="W630" s="86">
        <f t="shared" si="166"/>
        <v>1521.3072</v>
      </c>
    </row>
    <row r="631" spans="1:23" s="28" customFormat="1" ht="16.5" x14ac:dyDescent="0.25">
      <c r="A631" s="64" t="s">
        <v>7131</v>
      </c>
      <c r="B631" s="65" t="s">
        <v>7195</v>
      </c>
      <c r="C631" s="2" t="s">
        <v>4972</v>
      </c>
      <c r="D631" s="10" t="s">
        <v>4971</v>
      </c>
      <c r="E631" s="3">
        <v>5</v>
      </c>
      <c r="F631" s="3">
        <v>1</v>
      </c>
      <c r="G631" s="4">
        <v>2811.9</v>
      </c>
      <c r="H631" s="4">
        <f>+G631*E631</f>
        <v>14059.5</v>
      </c>
      <c r="I631" s="5">
        <v>0.05</v>
      </c>
      <c r="J631" s="4">
        <f t="shared" si="135"/>
        <v>140.595</v>
      </c>
      <c r="K631" s="4">
        <f t="shared" si="136"/>
        <v>2671.3050000000003</v>
      </c>
      <c r="L631" s="6">
        <v>0.85</v>
      </c>
      <c r="M631" s="4">
        <f t="shared" si="161"/>
        <v>2270.60925</v>
      </c>
      <c r="N631" s="4">
        <f t="shared" si="162"/>
        <v>4941.9142499999998</v>
      </c>
      <c r="O631" s="6">
        <v>0.75</v>
      </c>
      <c r="P631" s="85">
        <f t="shared" si="167"/>
        <v>2003.4787500000002</v>
      </c>
      <c r="Q631" s="86">
        <f t="shared" si="168"/>
        <v>4674.7837500000005</v>
      </c>
      <c r="R631" s="6">
        <v>0.95</v>
      </c>
      <c r="S631" s="85">
        <f t="shared" si="163"/>
        <v>2537.7397500000002</v>
      </c>
      <c r="T631" s="86">
        <f t="shared" si="164"/>
        <v>5209.0447500000009</v>
      </c>
      <c r="U631" s="6">
        <v>0.6</v>
      </c>
      <c r="V631" s="85">
        <f t="shared" si="165"/>
        <v>1602.7830000000001</v>
      </c>
      <c r="W631" s="86">
        <f t="shared" si="166"/>
        <v>4274.0880000000006</v>
      </c>
    </row>
    <row r="632" spans="1:23" s="28" customFormat="1" ht="16.5" x14ac:dyDescent="0.25">
      <c r="A632" s="64" t="s">
        <v>7131</v>
      </c>
      <c r="B632" s="65" t="s">
        <v>7195</v>
      </c>
      <c r="C632" s="2" t="s">
        <v>4974</v>
      </c>
      <c r="D632" s="10" t="s">
        <v>4973</v>
      </c>
      <c r="E632" s="3">
        <v>2</v>
      </c>
      <c r="F632" s="3">
        <v>1</v>
      </c>
      <c r="G632" s="4">
        <v>1336.61</v>
      </c>
      <c r="H632" s="4">
        <f>+G632*E632</f>
        <v>2673.22</v>
      </c>
      <c r="I632" s="5">
        <v>0.05</v>
      </c>
      <c r="J632" s="4">
        <f t="shared" si="135"/>
        <v>66.830500000000001</v>
      </c>
      <c r="K632" s="4">
        <f t="shared" si="136"/>
        <v>1269.7794999999999</v>
      </c>
      <c r="L632" s="6">
        <v>0.85</v>
      </c>
      <c r="M632" s="4">
        <f t="shared" si="161"/>
        <v>1079.3125749999999</v>
      </c>
      <c r="N632" s="4">
        <f t="shared" si="162"/>
        <v>2349.0920749999996</v>
      </c>
      <c r="O632" s="6">
        <v>0.75</v>
      </c>
      <c r="P632" s="85">
        <f t="shared" si="167"/>
        <v>952.33462499999996</v>
      </c>
      <c r="Q632" s="86">
        <f t="shared" si="168"/>
        <v>2222.1141250000001</v>
      </c>
      <c r="R632" s="6">
        <v>0.95</v>
      </c>
      <c r="S632" s="85">
        <f t="shared" si="163"/>
        <v>1206.2905249999999</v>
      </c>
      <c r="T632" s="86">
        <f t="shared" si="164"/>
        <v>2476.070025</v>
      </c>
      <c r="U632" s="6">
        <v>0.6</v>
      </c>
      <c r="V632" s="85">
        <f t="shared" si="165"/>
        <v>761.8676999999999</v>
      </c>
      <c r="W632" s="86">
        <f t="shared" si="166"/>
        <v>2031.6471999999999</v>
      </c>
    </row>
    <row r="633" spans="1:23" s="28" customFormat="1" ht="16.5" x14ac:dyDescent="0.25">
      <c r="A633" s="64" t="s">
        <v>7131</v>
      </c>
      <c r="B633" s="65" t="s">
        <v>7195</v>
      </c>
      <c r="C633" s="2" t="s">
        <v>4976</v>
      </c>
      <c r="D633" s="10" t="s">
        <v>4975</v>
      </c>
      <c r="E633" s="3">
        <v>3</v>
      </c>
      <c r="F633" s="3">
        <v>1</v>
      </c>
      <c r="G633" s="7">
        <v>615.04</v>
      </c>
      <c r="H633" s="4">
        <f>+G633*E633</f>
        <v>1845.12</v>
      </c>
      <c r="I633" s="5">
        <v>0</v>
      </c>
      <c r="J633" s="4">
        <f t="shared" si="135"/>
        <v>0</v>
      </c>
      <c r="K633" s="4">
        <f t="shared" si="136"/>
        <v>615.04</v>
      </c>
      <c r="L633" s="6">
        <v>0.85</v>
      </c>
      <c r="M633" s="4">
        <f t="shared" si="161"/>
        <v>522.78399999999999</v>
      </c>
      <c r="N633" s="4">
        <f t="shared" si="162"/>
        <v>1137.8240000000001</v>
      </c>
      <c r="O633" s="6">
        <v>0.75</v>
      </c>
      <c r="P633" s="85">
        <f t="shared" si="167"/>
        <v>461.28</v>
      </c>
      <c r="Q633" s="86">
        <f t="shared" si="168"/>
        <v>1076.32</v>
      </c>
      <c r="R633" s="6">
        <v>0.95</v>
      </c>
      <c r="S633" s="85">
        <f t="shared" si="163"/>
        <v>584.2879999999999</v>
      </c>
      <c r="T633" s="86">
        <f t="shared" si="164"/>
        <v>1199.328</v>
      </c>
      <c r="U633" s="6">
        <v>0.6</v>
      </c>
      <c r="V633" s="85">
        <f t="shared" si="165"/>
        <v>369.02399999999994</v>
      </c>
      <c r="W633" s="86">
        <f t="shared" si="166"/>
        <v>984.06399999999985</v>
      </c>
    </row>
    <row r="634" spans="1:23" s="28" customFormat="1" ht="16.5" x14ac:dyDescent="0.25">
      <c r="A634" s="64" t="s">
        <v>7131</v>
      </c>
      <c r="B634" s="65" t="s">
        <v>7195</v>
      </c>
      <c r="C634" s="2" t="s">
        <v>5590</v>
      </c>
      <c r="D634" s="10" t="s">
        <v>5589</v>
      </c>
      <c r="E634" s="3">
        <v>4</v>
      </c>
      <c r="F634" s="3">
        <v>1</v>
      </c>
      <c r="G634" s="4">
        <v>1916.47</v>
      </c>
      <c r="H634" s="4">
        <f>+G634*E634</f>
        <v>7665.88</v>
      </c>
      <c r="I634" s="5">
        <v>0.35</v>
      </c>
      <c r="J634" s="4">
        <f t="shared" si="135"/>
        <v>670.7645</v>
      </c>
      <c r="K634" s="4">
        <f t="shared" si="136"/>
        <v>1245.7055</v>
      </c>
      <c r="L634" s="6">
        <v>0.85</v>
      </c>
      <c r="M634" s="4">
        <f t="shared" si="161"/>
        <v>1058.8496749999999</v>
      </c>
      <c r="N634" s="4">
        <f t="shared" si="162"/>
        <v>2304.555175</v>
      </c>
      <c r="O634" s="6">
        <v>0.75</v>
      </c>
      <c r="P634" s="85">
        <f t="shared" si="167"/>
        <v>934.27912500000002</v>
      </c>
      <c r="Q634" s="86">
        <f t="shared" si="168"/>
        <v>2179.9846250000001</v>
      </c>
      <c r="R634" s="6">
        <v>0.95</v>
      </c>
      <c r="S634" s="85">
        <f t="shared" si="163"/>
        <v>1183.4202250000001</v>
      </c>
      <c r="T634" s="86">
        <f t="shared" si="164"/>
        <v>2429.1257249999999</v>
      </c>
      <c r="U634" s="6">
        <v>0.6</v>
      </c>
      <c r="V634" s="85">
        <f t="shared" si="165"/>
        <v>747.42330000000004</v>
      </c>
      <c r="W634" s="86">
        <f t="shared" si="166"/>
        <v>1993.1288</v>
      </c>
    </row>
    <row r="635" spans="1:23" s="28" customFormat="1" ht="16.5" x14ac:dyDescent="0.25">
      <c r="A635" s="64" t="s">
        <v>7131</v>
      </c>
      <c r="B635" s="65" t="s">
        <v>7195</v>
      </c>
      <c r="C635" s="2" t="s">
        <v>6684</v>
      </c>
      <c r="D635" s="1" t="s">
        <v>6683</v>
      </c>
      <c r="E635" s="3">
        <v>7.7</v>
      </c>
      <c r="F635" s="3">
        <v>1</v>
      </c>
      <c r="G635" s="4">
        <f>5836.75/6</f>
        <v>972.79166666666663</v>
      </c>
      <c r="H635" s="4">
        <f>+G635*E635</f>
        <v>7490.4958333333334</v>
      </c>
      <c r="I635" s="5">
        <v>0.4</v>
      </c>
      <c r="J635" s="4">
        <f t="shared" si="135"/>
        <v>389.11666666666667</v>
      </c>
      <c r="K635" s="4">
        <f t="shared" si="136"/>
        <v>583.67499999999995</v>
      </c>
      <c r="L635" s="6">
        <v>0.85</v>
      </c>
      <c r="M635" s="4">
        <f t="shared" si="161"/>
        <v>496.12374999999997</v>
      </c>
      <c r="N635" s="4">
        <f t="shared" si="162"/>
        <v>1079.7987499999999</v>
      </c>
      <c r="O635" s="6">
        <v>0.75</v>
      </c>
      <c r="P635" s="85">
        <f t="shared" si="167"/>
        <v>437.75624999999997</v>
      </c>
      <c r="Q635" s="86">
        <f t="shared" si="168"/>
        <v>1021.4312499999999</v>
      </c>
      <c r="R635" s="6">
        <v>0.95</v>
      </c>
      <c r="S635" s="85">
        <f t="shared" si="163"/>
        <v>554.49124999999992</v>
      </c>
      <c r="T635" s="86">
        <f t="shared" si="164"/>
        <v>1138.1662499999998</v>
      </c>
      <c r="U635" s="6">
        <v>0.6</v>
      </c>
      <c r="V635" s="85">
        <f t="shared" si="165"/>
        <v>350.20499999999998</v>
      </c>
      <c r="W635" s="86">
        <f t="shared" si="166"/>
        <v>933.87999999999988</v>
      </c>
    </row>
    <row r="636" spans="1:23" s="28" customFormat="1" ht="16.5" x14ac:dyDescent="0.25">
      <c r="A636" s="64" t="s">
        <v>7131</v>
      </c>
      <c r="B636" s="65" t="s">
        <v>7195</v>
      </c>
      <c r="C636" s="2" t="s">
        <v>4978</v>
      </c>
      <c r="D636" s="10" t="s">
        <v>4977</v>
      </c>
      <c r="E636" s="3">
        <v>5</v>
      </c>
      <c r="F636" s="3">
        <v>1</v>
      </c>
      <c r="G636" s="7">
        <v>40</v>
      </c>
      <c r="H636" s="4">
        <f>+G636*E636</f>
        <v>200</v>
      </c>
      <c r="I636" s="5">
        <v>0.1</v>
      </c>
      <c r="J636" s="4">
        <f t="shared" si="135"/>
        <v>4</v>
      </c>
      <c r="K636" s="4">
        <f t="shared" si="136"/>
        <v>36</v>
      </c>
      <c r="L636" s="6">
        <v>0.95</v>
      </c>
      <c r="M636" s="4">
        <f t="shared" ref="M636" si="183">+K636*L636</f>
        <v>34.199999999999996</v>
      </c>
      <c r="N636" s="4">
        <f t="shared" ref="N636" si="184">+K636+M636</f>
        <v>70.199999999999989</v>
      </c>
      <c r="O636" s="6">
        <v>0.85</v>
      </c>
      <c r="P636" s="85">
        <f t="shared" ref="P636" si="185">+K636*O636</f>
        <v>30.599999999999998</v>
      </c>
      <c r="Q636" s="86">
        <f t="shared" ref="Q636" si="186">+K636+P636</f>
        <v>66.599999999999994</v>
      </c>
      <c r="R636" s="6">
        <v>1.05</v>
      </c>
      <c r="S636" s="85">
        <f t="shared" ref="S636" si="187">+K636*R636</f>
        <v>37.800000000000004</v>
      </c>
      <c r="T636" s="86">
        <f t="shared" ref="T636" si="188">+S636+K636</f>
        <v>73.800000000000011</v>
      </c>
      <c r="U636" s="6">
        <v>0.75</v>
      </c>
      <c r="V636" s="85">
        <f t="shared" ref="V636" si="189">+K636*U636</f>
        <v>27</v>
      </c>
      <c r="W636" s="86">
        <f t="shared" si="166"/>
        <v>63</v>
      </c>
    </row>
    <row r="637" spans="1:23" s="28" customFormat="1" ht="16.5" x14ac:dyDescent="0.25">
      <c r="A637" s="64" t="s">
        <v>7131</v>
      </c>
      <c r="B637" s="65" t="s">
        <v>7195</v>
      </c>
      <c r="C637" s="2" t="s">
        <v>4980</v>
      </c>
      <c r="D637" s="10" t="s">
        <v>4979</v>
      </c>
      <c r="E637" s="3">
        <v>4</v>
      </c>
      <c r="F637" s="3">
        <v>1</v>
      </c>
      <c r="G637" s="4">
        <v>1045</v>
      </c>
      <c r="H637" s="4">
        <f>+G637*E637</f>
        <v>4180</v>
      </c>
      <c r="I637" s="5">
        <v>0</v>
      </c>
      <c r="J637" s="4">
        <f t="shared" si="135"/>
        <v>0</v>
      </c>
      <c r="K637" s="4">
        <f t="shared" si="136"/>
        <v>1045</v>
      </c>
      <c r="L637" s="6">
        <v>0.85</v>
      </c>
      <c r="M637" s="4">
        <f t="shared" si="161"/>
        <v>888.25</v>
      </c>
      <c r="N637" s="4">
        <f t="shared" si="162"/>
        <v>1933.25</v>
      </c>
      <c r="O637" s="6">
        <v>0.75</v>
      </c>
      <c r="P637" s="85">
        <f t="shared" si="167"/>
        <v>783.75</v>
      </c>
      <c r="Q637" s="86">
        <f t="shared" si="168"/>
        <v>1828.75</v>
      </c>
      <c r="R637" s="6">
        <v>0.95</v>
      </c>
      <c r="S637" s="85">
        <f t="shared" si="163"/>
        <v>992.75</v>
      </c>
      <c r="T637" s="86">
        <f t="shared" si="164"/>
        <v>2037.75</v>
      </c>
      <c r="U637" s="6">
        <v>0.6</v>
      </c>
      <c r="V637" s="85">
        <f t="shared" si="165"/>
        <v>627</v>
      </c>
      <c r="W637" s="86">
        <f t="shared" si="166"/>
        <v>1672</v>
      </c>
    </row>
    <row r="638" spans="1:23" s="28" customFormat="1" ht="16.5" x14ac:dyDescent="0.25">
      <c r="A638" s="64" t="s">
        <v>7131</v>
      </c>
      <c r="B638" s="65" t="s">
        <v>7195</v>
      </c>
      <c r="C638" s="2" t="s">
        <v>4982</v>
      </c>
      <c r="D638" s="10" t="s">
        <v>4981</v>
      </c>
      <c r="E638" s="3">
        <v>3</v>
      </c>
      <c r="F638" s="3">
        <v>1</v>
      </c>
      <c r="G638" s="7">
        <v>975.22</v>
      </c>
      <c r="H638" s="4">
        <f>+G638*E638</f>
        <v>2925.66</v>
      </c>
      <c r="I638" s="5">
        <v>0</v>
      </c>
      <c r="J638" s="4">
        <f t="shared" ref="J638:J701" si="190">+G638*I638</f>
        <v>0</v>
      </c>
      <c r="K638" s="4">
        <f t="shared" ref="K638:K701" si="191">+G638-J638</f>
        <v>975.22</v>
      </c>
      <c r="L638" s="6">
        <v>0.85</v>
      </c>
      <c r="M638" s="4">
        <f t="shared" si="161"/>
        <v>828.93700000000001</v>
      </c>
      <c r="N638" s="4">
        <f t="shared" si="162"/>
        <v>1804.1570000000002</v>
      </c>
      <c r="O638" s="6">
        <v>0.75</v>
      </c>
      <c r="P638" s="85">
        <f t="shared" si="167"/>
        <v>731.41499999999996</v>
      </c>
      <c r="Q638" s="86">
        <f t="shared" si="168"/>
        <v>1706.635</v>
      </c>
      <c r="R638" s="6">
        <v>0.95</v>
      </c>
      <c r="S638" s="85">
        <f t="shared" si="163"/>
        <v>926.45899999999995</v>
      </c>
      <c r="T638" s="86">
        <f t="shared" si="164"/>
        <v>1901.6790000000001</v>
      </c>
      <c r="U638" s="6">
        <v>0.6</v>
      </c>
      <c r="V638" s="85">
        <f t="shared" si="165"/>
        <v>585.13199999999995</v>
      </c>
      <c r="W638" s="86">
        <f t="shared" si="166"/>
        <v>1560.3519999999999</v>
      </c>
    </row>
    <row r="639" spans="1:23" s="28" customFormat="1" ht="16.5" x14ac:dyDescent="0.25">
      <c r="A639" s="64" t="s">
        <v>7131</v>
      </c>
      <c r="B639" s="65" t="s">
        <v>7195</v>
      </c>
      <c r="C639" s="2" t="s">
        <v>5504</v>
      </c>
      <c r="D639" s="1" t="s">
        <v>5503</v>
      </c>
      <c r="E639" s="3">
        <v>15</v>
      </c>
      <c r="F639" s="3">
        <v>1</v>
      </c>
      <c r="G639" s="7">
        <v>44</v>
      </c>
      <c r="H639" s="4">
        <f>+G639*E639</f>
        <v>660</v>
      </c>
      <c r="I639" s="5">
        <v>0.1</v>
      </c>
      <c r="J639" s="4">
        <f t="shared" si="190"/>
        <v>4.4000000000000004</v>
      </c>
      <c r="K639" s="4">
        <f t="shared" si="191"/>
        <v>39.6</v>
      </c>
      <c r="L639" s="6">
        <v>1.5</v>
      </c>
      <c r="M639" s="4">
        <f t="shared" si="161"/>
        <v>59.400000000000006</v>
      </c>
      <c r="N639" s="4">
        <f t="shared" si="162"/>
        <v>99</v>
      </c>
      <c r="O639" s="6">
        <v>1.4</v>
      </c>
      <c r="P639" s="85">
        <f t="shared" si="167"/>
        <v>55.44</v>
      </c>
      <c r="Q639" s="86">
        <f t="shared" si="168"/>
        <v>95.039999999999992</v>
      </c>
      <c r="R639" s="6">
        <v>1.6</v>
      </c>
      <c r="S639" s="85">
        <f t="shared" si="163"/>
        <v>63.360000000000007</v>
      </c>
      <c r="T639" s="86">
        <f t="shared" si="164"/>
        <v>102.96000000000001</v>
      </c>
      <c r="U639" s="6">
        <v>1.35</v>
      </c>
      <c r="V639" s="85">
        <f t="shared" si="165"/>
        <v>53.460000000000008</v>
      </c>
      <c r="W639" s="86">
        <f t="shared" si="166"/>
        <v>93.06</v>
      </c>
    </row>
    <row r="640" spans="1:23" s="28" customFormat="1" ht="16.5" x14ac:dyDescent="0.25">
      <c r="A640" s="64" t="s">
        <v>7131</v>
      </c>
      <c r="B640" s="65" t="s">
        <v>7195</v>
      </c>
      <c r="C640" s="2" t="s">
        <v>5552</v>
      </c>
      <c r="D640" s="10" t="s">
        <v>5551</v>
      </c>
      <c r="E640" s="3">
        <v>5</v>
      </c>
      <c r="F640" s="3">
        <v>1</v>
      </c>
      <c r="G640" s="4">
        <v>520</v>
      </c>
      <c r="H640" s="4">
        <f>+G640*E640</f>
        <v>2600</v>
      </c>
      <c r="I640" s="5">
        <v>0.05</v>
      </c>
      <c r="J640" s="4">
        <f t="shared" si="190"/>
        <v>26</v>
      </c>
      <c r="K640" s="4">
        <f t="shared" si="191"/>
        <v>494</v>
      </c>
      <c r="L640" s="6">
        <v>0.85</v>
      </c>
      <c r="M640" s="4">
        <f t="shared" si="161"/>
        <v>419.9</v>
      </c>
      <c r="N640" s="4">
        <f t="shared" si="162"/>
        <v>913.9</v>
      </c>
      <c r="O640" s="6">
        <v>0.75</v>
      </c>
      <c r="P640" s="85">
        <f t="shared" si="167"/>
        <v>370.5</v>
      </c>
      <c r="Q640" s="86">
        <f t="shared" si="168"/>
        <v>864.5</v>
      </c>
      <c r="R640" s="6">
        <v>0.95</v>
      </c>
      <c r="S640" s="85">
        <f t="shared" si="163"/>
        <v>469.29999999999995</v>
      </c>
      <c r="T640" s="86">
        <f t="shared" si="164"/>
        <v>963.3</v>
      </c>
      <c r="U640" s="6">
        <v>0.6</v>
      </c>
      <c r="V640" s="85">
        <f t="shared" si="165"/>
        <v>296.39999999999998</v>
      </c>
      <c r="W640" s="86">
        <f t="shared" si="166"/>
        <v>790.4</v>
      </c>
    </row>
    <row r="641" spans="1:23" s="28" customFormat="1" ht="16.5" x14ac:dyDescent="0.25">
      <c r="A641" s="64" t="s">
        <v>7131</v>
      </c>
      <c r="B641" s="65" t="s">
        <v>7195</v>
      </c>
      <c r="C641" s="2" t="s">
        <v>1805</v>
      </c>
      <c r="D641" s="1" t="s">
        <v>1804</v>
      </c>
      <c r="E641" s="3">
        <v>8</v>
      </c>
      <c r="F641" s="3">
        <v>1</v>
      </c>
      <c r="G641" s="4">
        <v>103</v>
      </c>
      <c r="H641" s="4">
        <f>+G641*E641</f>
        <v>824</v>
      </c>
      <c r="I641" s="5">
        <v>0.1</v>
      </c>
      <c r="J641" s="4">
        <f t="shared" si="190"/>
        <v>10.3</v>
      </c>
      <c r="K641" s="4">
        <f t="shared" si="191"/>
        <v>92.7</v>
      </c>
      <c r="L641" s="6">
        <v>0.95</v>
      </c>
      <c r="M641" s="4">
        <f t="shared" ref="M641" si="192">+K641*L641</f>
        <v>88.064999999999998</v>
      </c>
      <c r="N641" s="4">
        <f t="shared" ref="N641" si="193">+K641+M641</f>
        <v>180.76499999999999</v>
      </c>
      <c r="O641" s="6">
        <v>0.85</v>
      </c>
      <c r="P641" s="85">
        <f t="shared" ref="P641" si="194">+K641*O641</f>
        <v>78.795000000000002</v>
      </c>
      <c r="Q641" s="86">
        <f t="shared" ref="Q641" si="195">+K641+P641</f>
        <v>171.495</v>
      </c>
      <c r="R641" s="6">
        <v>1.05</v>
      </c>
      <c r="S641" s="85">
        <f t="shared" ref="S641" si="196">+K641*R641</f>
        <v>97.335000000000008</v>
      </c>
      <c r="T641" s="86">
        <f t="shared" ref="T641" si="197">+S641+K641</f>
        <v>190.03500000000003</v>
      </c>
      <c r="U641" s="6">
        <v>0.75</v>
      </c>
      <c r="V641" s="85">
        <f t="shared" ref="V641" si="198">+K641*U641</f>
        <v>69.525000000000006</v>
      </c>
      <c r="W641" s="86">
        <f t="shared" si="166"/>
        <v>162.22500000000002</v>
      </c>
    </row>
    <row r="642" spans="1:23" s="28" customFormat="1" ht="16.5" x14ac:dyDescent="0.25">
      <c r="A642" s="64" t="s">
        <v>7131</v>
      </c>
      <c r="B642" s="65" t="s">
        <v>7195</v>
      </c>
      <c r="C642" s="2" t="s">
        <v>5556</v>
      </c>
      <c r="D642" s="10" t="s">
        <v>5555</v>
      </c>
      <c r="E642" s="3">
        <v>2</v>
      </c>
      <c r="F642" s="3">
        <v>1</v>
      </c>
      <c r="G642" s="4">
        <v>3539.45</v>
      </c>
      <c r="H642" s="4">
        <f>+G642*E642</f>
        <v>7078.9</v>
      </c>
      <c r="I642" s="5">
        <v>0.1</v>
      </c>
      <c r="J642" s="4">
        <f t="shared" si="190"/>
        <v>353.94499999999999</v>
      </c>
      <c r="K642" s="4">
        <f t="shared" si="191"/>
        <v>3185.5049999999997</v>
      </c>
      <c r="L642" s="6">
        <v>0.85</v>
      </c>
      <c r="M642" s="4">
        <f t="shared" si="161"/>
        <v>2707.6792499999997</v>
      </c>
      <c r="N642" s="4">
        <f t="shared" si="162"/>
        <v>5893.1842499999993</v>
      </c>
      <c r="O642" s="6">
        <v>0.75</v>
      </c>
      <c r="P642" s="85">
        <f t="shared" si="167"/>
        <v>2389.1287499999999</v>
      </c>
      <c r="Q642" s="86">
        <f t="shared" si="168"/>
        <v>5574.6337499999991</v>
      </c>
      <c r="R642" s="6">
        <v>0.95</v>
      </c>
      <c r="S642" s="85">
        <f t="shared" si="163"/>
        <v>3026.2297499999995</v>
      </c>
      <c r="T642" s="86">
        <f t="shared" si="164"/>
        <v>6211.7347499999996</v>
      </c>
      <c r="U642" s="6">
        <v>0.6</v>
      </c>
      <c r="V642" s="85">
        <f t="shared" si="165"/>
        <v>1911.3029999999997</v>
      </c>
      <c r="W642" s="86">
        <f t="shared" si="166"/>
        <v>5096.8079999999991</v>
      </c>
    </row>
    <row r="643" spans="1:23" s="28" customFormat="1" ht="16.5" x14ac:dyDescent="0.25">
      <c r="A643" s="64" t="s">
        <v>7131</v>
      </c>
      <c r="B643" s="65" t="s">
        <v>7195</v>
      </c>
      <c r="C643" s="2" t="s">
        <v>5558</v>
      </c>
      <c r="D643" s="10" t="s">
        <v>5557</v>
      </c>
      <c r="E643" s="3">
        <v>9</v>
      </c>
      <c r="F643" s="3">
        <v>1</v>
      </c>
      <c r="G643" s="4">
        <v>356.39</v>
      </c>
      <c r="H643" s="4">
        <f>+G643*E643</f>
        <v>3207.5099999999998</v>
      </c>
      <c r="I643" s="5">
        <v>0.05</v>
      </c>
      <c r="J643" s="4">
        <f t="shared" si="190"/>
        <v>17.819500000000001</v>
      </c>
      <c r="K643" s="4">
        <f t="shared" si="191"/>
        <v>338.57049999999998</v>
      </c>
      <c r="L643" s="6">
        <v>0.85</v>
      </c>
      <c r="M643" s="4">
        <f t="shared" si="161"/>
        <v>287.78492499999999</v>
      </c>
      <c r="N643" s="4">
        <f t="shared" si="162"/>
        <v>626.35542499999997</v>
      </c>
      <c r="O643" s="6">
        <v>0.75</v>
      </c>
      <c r="P643" s="85">
        <f t="shared" si="167"/>
        <v>253.92787499999997</v>
      </c>
      <c r="Q643" s="86">
        <f t="shared" si="168"/>
        <v>592.4983749999999</v>
      </c>
      <c r="R643" s="6">
        <v>0.95</v>
      </c>
      <c r="S643" s="85">
        <f t="shared" si="163"/>
        <v>321.64197499999995</v>
      </c>
      <c r="T643" s="86">
        <f t="shared" si="164"/>
        <v>660.21247499999993</v>
      </c>
      <c r="U643" s="6">
        <v>0.6</v>
      </c>
      <c r="V643" s="85">
        <f t="shared" si="165"/>
        <v>203.14229999999998</v>
      </c>
      <c r="W643" s="86">
        <f t="shared" si="166"/>
        <v>541.71280000000002</v>
      </c>
    </row>
    <row r="644" spans="1:23" s="28" customFormat="1" ht="16.5" x14ac:dyDescent="0.25">
      <c r="A644" s="64" t="s">
        <v>7131</v>
      </c>
      <c r="B644" s="65" t="s">
        <v>7195</v>
      </c>
      <c r="C644" s="2" t="s">
        <v>5586</v>
      </c>
      <c r="D644" s="10" t="s">
        <v>5585</v>
      </c>
      <c r="E644" s="3">
        <v>2</v>
      </c>
      <c r="F644" s="3">
        <v>1</v>
      </c>
      <c r="G644" s="4">
        <v>721.18</v>
      </c>
      <c r="H644" s="4">
        <f>+G644*E644</f>
        <v>1442.36</v>
      </c>
      <c r="I644" s="5">
        <v>0.38</v>
      </c>
      <c r="J644" s="4">
        <f t="shared" si="190"/>
        <v>274.04839999999996</v>
      </c>
      <c r="K644" s="4">
        <f t="shared" si="191"/>
        <v>447.13159999999999</v>
      </c>
      <c r="L644" s="6">
        <v>0.95</v>
      </c>
      <c r="M644" s="4">
        <f t="shared" si="161"/>
        <v>424.77501999999998</v>
      </c>
      <c r="N644" s="4">
        <f t="shared" si="162"/>
        <v>871.90661999999998</v>
      </c>
      <c r="O644" s="6">
        <v>0.85</v>
      </c>
      <c r="P644" s="85">
        <f t="shared" si="167"/>
        <v>380.06185999999997</v>
      </c>
      <c r="Q644" s="86">
        <f t="shared" si="168"/>
        <v>827.19345999999996</v>
      </c>
      <c r="R644" s="6">
        <v>1.05</v>
      </c>
      <c r="S644" s="85">
        <f t="shared" si="163"/>
        <v>469.48818</v>
      </c>
      <c r="T644" s="86">
        <f t="shared" si="164"/>
        <v>916.61977999999999</v>
      </c>
      <c r="U644" s="6">
        <v>0.75</v>
      </c>
      <c r="V644" s="85">
        <f t="shared" si="165"/>
        <v>335.34870000000001</v>
      </c>
      <c r="W644" s="86">
        <f t="shared" si="166"/>
        <v>782.48029999999994</v>
      </c>
    </row>
    <row r="645" spans="1:23" s="28" customFormat="1" ht="16.5" x14ac:dyDescent="0.25">
      <c r="A645" s="64" t="s">
        <v>7131</v>
      </c>
      <c r="B645" s="65" t="s">
        <v>7195</v>
      </c>
      <c r="C645" s="2" t="s">
        <v>5560</v>
      </c>
      <c r="D645" s="1" t="s">
        <v>5559</v>
      </c>
      <c r="E645" s="3">
        <v>24</v>
      </c>
      <c r="F645" s="3">
        <v>1</v>
      </c>
      <c r="G645" s="4">
        <v>116.22</v>
      </c>
      <c r="H645" s="4">
        <f>+G645*E645</f>
        <v>2789.2799999999997</v>
      </c>
      <c r="I645" s="5">
        <v>0.05</v>
      </c>
      <c r="J645" s="4">
        <f t="shared" si="190"/>
        <v>5.8109999999999999</v>
      </c>
      <c r="K645" s="4">
        <f t="shared" si="191"/>
        <v>110.40899999999999</v>
      </c>
      <c r="L645" s="6">
        <v>0.85</v>
      </c>
      <c r="M645" s="4">
        <f t="shared" si="161"/>
        <v>93.847649999999987</v>
      </c>
      <c r="N645" s="4">
        <f t="shared" si="162"/>
        <v>204.25664999999998</v>
      </c>
      <c r="O645" s="6">
        <v>0.75</v>
      </c>
      <c r="P645" s="85">
        <f t="shared" si="167"/>
        <v>82.806749999999994</v>
      </c>
      <c r="Q645" s="86">
        <f t="shared" si="168"/>
        <v>193.21574999999999</v>
      </c>
      <c r="R645" s="6">
        <v>0.95</v>
      </c>
      <c r="S645" s="85">
        <f t="shared" si="163"/>
        <v>104.88854999999998</v>
      </c>
      <c r="T645" s="86">
        <f t="shared" si="164"/>
        <v>215.29754999999997</v>
      </c>
      <c r="U645" s="6">
        <v>0.6</v>
      </c>
      <c r="V645" s="85">
        <f t="shared" si="165"/>
        <v>66.245399999999989</v>
      </c>
      <c r="W645" s="86">
        <f t="shared" si="166"/>
        <v>176.65439999999998</v>
      </c>
    </row>
    <row r="646" spans="1:23" s="28" customFormat="1" ht="16.5" x14ac:dyDescent="0.25">
      <c r="A646" s="64" t="s">
        <v>7131</v>
      </c>
      <c r="B646" s="65" t="s">
        <v>7195</v>
      </c>
      <c r="C646" s="2" t="s">
        <v>5562</v>
      </c>
      <c r="D646" s="10" t="s">
        <v>5561</v>
      </c>
      <c r="E646" s="3">
        <v>24</v>
      </c>
      <c r="F646" s="3">
        <v>1</v>
      </c>
      <c r="G646" s="4">
        <v>561.30999999999995</v>
      </c>
      <c r="H646" s="4">
        <f>+G646*E646</f>
        <v>13471.439999999999</v>
      </c>
      <c r="I646" s="5">
        <v>0.38</v>
      </c>
      <c r="J646" s="4">
        <f t="shared" si="190"/>
        <v>213.2978</v>
      </c>
      <c r="K646" s="4">
        <f t="shared" si="191"/>
        <v>348.01219999999995</v>
      </c>
      <c r="L646" s="6">
        <v>0.85</v>
      </c>
      <c r="M646" s="4">
        <f t="shared" si="161"/>
        <v>295.81036999999998</v>
      </c>
      <c r="N646" s="4">
        <f t="shared" si="162"/>
        <v>643.82256999999993</v>
      </c>
      <c r="O646" s="6">
        <v>0.75</v>
      </c>
      <c r="P646" s="85">
        <f t="shared" si="167"/>
        <v>261.00914999999998</v>
      </c>
      <c r="Q646" s="86">
        <f t="shared" si="168"/>
        <v>609.02134999999998</v>
      </c>
      <c r="R646" s="6">
        <v>0.95</v>
      </c>
      <c r="S646" s="85">
        <f t="shared" si="163"/>
        <v>330.61158999999992</v>
      </c>
      <c r="T646" s="86">
        <f t="shared" si="164"/>
        <v>678.62378999999987</v>
      </c>
      <c r="U646" s="6">
        <v>0.6</v>
      </c>
      <c r="V646" s="85">
        <f t="shared" si="165"/>
        <v>208.80731999999998</v>
      </c>
      <c r="W646" s="86">
        <f t="shared" si="166"/>
        <v>556.8195199999999</v>
      </c>
    </row>
    <row r="647" spans="1:23" s="28" customFormat="1" ht="16.5" x14ac:dyDescent="0.25">
      <c r="A647" s="64" t="s">
        <v>7131</v>
      </c>
      <c r="B647" s="65" t="s">
        <v>7195</v>
      </c>
      <c r="C647" s="2" t="s">
        <v>5564</v>
      </c>
      <c r="D647" s="1" t="s">
        <v>5563</v>
      </c>
      <c r="E647" s="3">
        <v>3</v>
      </c>
      <c r="F647" s="3">
        <v>1</v>
      </c>
      <c r="G647" s="4">
        <v>558.98</v>
      </c>
      <c r="H647" s="4">
        <f>+G647*E647</f>
        <v>1676.94</v>
      </c>
      <c r="I647" s="5">
        <v>0.38</v>
      </c>
      <c r="J647" s="4">
        <f t="shared" si="190"/>
        <v>212.41240000000002</v>
      </c>
      <c r="K647" s="4">
        <f t="shared" si="191"/>
        <v>346.56759999999997</v>
      </c>
      <c r="L647" s="6">
        <v>0.95</v>
      </c>
      <c r="M647" s="4">
        <f t="shared" si="161"/>
        <v>329.23921999999993</v>
      </c>
      <c r="N647" s="4">
        <f t="shared" si="162"/>
        <v>675.8068199999999</v>
      </c>
      <c r="O647" s="6">
        <v>0.85</v>
      </c>
      <c r="P647" s="85">
        <f t="shared" si="167"/>
        <v>294.58245999999997</v>
      </c>
      <c r="Q647" s="86">
        <f t="shared" si="168"/>
        <v>641.15005999999994</v>
      </c>
      <c r="R647" s="6">
        <v>1.05</v>
      </c>
      <c r="S647" s="85">
        <f t="shared" si="163"/>
        <v>363.89598000000001</v>
      </c>
      <c r="T647" s="86">
        <f t="shared" si="164"/>
        <v>710.46357999999998</v>
      </c>
      <c r="U647" s="6">
        <v>0.75</v>
      </c>
      <c r="V647" s="85">
        <f t="shared" si="165"/>
        <v>259.92570000000001</v>
      </c>
      <c r="W647" s="86">
        <f t="shared" si="166"/>
        <v>606.49329999999998</v>
      </c>
    </row>
    <row r="648" spans="1:23" s="28" customFormat="1" ht="16.5" x14ac:dyDescent="0.25">
      <c r="A648" s="64" t="s">
        <v>7131</v>
      </c>
      <c r="B648" s="65" t="s">
        <v>7195</v>
      </c>
      <c r="C648" s="2" t="s">
        <v>5554</v>
      </c>
      <c r="D648" s="10" t="s">
        <v>5553</v>
      </c>
      <c r="E648" s="3">
        <v>3</v>
      </c>
      <c r="F648" s="3">
        <v>1</v>
      </c>
      <c r="G648" s="4">
        <v>1098.99</v>
      </c>
      <c r="H648" s="4">
        <f>+G648*E648</f>
        <v>3296.9700000000003</v>
      </c>
      <c r="I648" s="5">
        <v>0.05</v>
      </c>
      <c r="J648" s="4">
        <f t="shared" si="190"/>
        <v>54.9495</v>
      </c>
      <c r="K648" s="4">
        <f t="shared" si="191"/>
        <v>1044.0405000000001</v>
      </c>
      <c r="L648" s="6">
        <v>0.85</v>
      </c>
      <c r="M648" s="4">
        <f t="shared" si="161"/>
        <v>887.43442500000003</v>
      </c>
      <c r="N648" s="4">
        <f t="shared" si="162"/>
        <v>1931.474925</v>
      </c>
      <c r="O648" s="6">
        <v>0.75</v>
      </c>
      <c r="P648" s="85">
        <f t="shared" si="167"/>
        <v>783.03037500000005</v>
      </c>
      <c r="Q648" s="86">
        <f t="shared" si="168"/>
        <v>1827.0708750000001</v>
      </c>
      <c r="R648" s="6">
        <v>0.95</v>
      </c>
      <c r="S648" s="85">
        <f t="shared" si="163"/>
        <v>991.83847500000002</v>
      </c>
      <c r="T648" s="86">
        <f t="shared" si="164"/>
        <v>2035.8789750000001</v>
      </c>
      <c r="U648" s="6">
        <v>0.6</v>
      </c>
      <c r="V648" s="85">
        <f t="shared" si="165"/>
        <v>626.42430000000002</v>
      </c>
      <c r="W648" s="86">
        <f t="shared" si="166"/>
        <v>1670.4648000000002</v>
      </c>
    </row>
    <row r="649" spans="1:23" s="28" customFormat="1" ht="16.5" x14ac:dyDescent="0.25">
      <c r="A649" s="64" t="s">
        <v>7131</v>
      </c>
      <c r="B649" s="65" t="s">
        <v>7195</v>
      </c>
      <c r="C649" s="2" t="s">
        <v>5566</v>
      </c>
      <c r="D649" s="10" t="s">
        <v>5565</v>
      </c>
      <c r="E649" s="3">
        <f>3+4+6</f>
        <v>13</v>
      </c>
      <c r="F649" s="3">
        <v>1</v>
      </c>
      <c r="G649" s="4">
        <v>320</v>
      </c>
      <c r="H649" s="4">
        <f>+G649*E649</f>
        <v>4160</v>
      </c>
      <c r="I649" s="5">
        <v>0.05</v>
      </c>
      <c r="J649" s="4">
        <f t="shared" si="190"/>
        <v>16</v>
      </c>
      <c r="K649" s="4">
        <f t="shared" si="191"/>
        <v>304</v>
      </c>
      <c r="L649" s="6">
        <v>0.95</v>
      </c>
      <c r="M649" s="4">
        <f t="shared" si="161"/>
        <v>288.8</v>
      </c>
      <c r="N649" s="4">
        <f t="shared" si="162"/>
        <v>592.79999999999995</v>
      </c>
      <c r="O649" s="6">
        <v>0.85</v>
      </c>
      <c r="P649" s="85">
        <f t="shared" si="167"/>
        <v>258.39999999999998</v>
      </c>
      <c r="Q649" s="86">
        <f t="shared" si="168"/>
        <v>562.4</v>
      </c>
      <c r="R649" s="6">
        <v>1.05</v>
      </c>
      <c r="S649" s="85">
        <f t="shared" si="163"/>
        <v>319.2</v>
      </c>
      <c r="T649" s="86">
        <f t="shared" si="164"/>
        <v>623.20000000000005</v>
      </c>
      <c r="U649" s="6">
        <v>0.75</v>
      </c>
      <c r="V649" s="85">
        <f t="shared" si="165"/>
        <v>228</v>
      </c>
      <c r="W649" s="86">
        <f t="shared" si="166"/>
        <v>532</v>
      </c>
    </row>
    <row r="650" spans="1:23" s="28" customFormat="1" ht="16.5" x14ac:dyDescent="0.25">
      <c r="A650" s="64" t="s">
        <v>7131</v>
      </c>
      <c r="B650" s="65" t="s">
        <v>7195</v>
      </c>
      <c r="C650" s="2" t="s">
        <v>5568</v>
      </c>
      <c r="D650" s="1" t="s">
        <v>5567</v>
      </c>
      <c r="E650" s="3">
        <v>5</v>
      </c>
      <c r="F650" s="3">
        <v>1</v>
      </c>
      <c r="G650" s="4">
        <v>948.75</v>
      </c>
      <c r="H650" s="4">
        <f>+G650*E650</f>
        <v>4743.75</v>
      </c>
      <c r="I650" s="5">
        <v>0.38</v>
      </c>
      <c r="J650" s="4">
        <f t="shared" si="190"/>
        <v>360.52499999999998</v>
      </c>
      <c r="K650" s="4">
        <f t="shared" si="191"/>
        <v>588.22500000000002</v>
      </c>
      <c r="L650" s="6">
        <v>0.95</v>
      </c>
      <c r="M650" s="4">
        <f t="shared" si="161"/>
        <v>558.81375000000003</v>
      </c>
      <c r="N650" s="4">
        <f t="shared" si="162"/>
        <v>1147.0387500000002</v>
      </c>
      <c r="O650" s="6">
        <v>0.85</v>
      </c>
      <c r="P650" s="85">
        <f t="shared" si="167"/>
        <v>499.99124999999998</v>
      </c>
      <c r="Q650" s="86">
        <f t="shared" si="168"/>
        <v>1088.2162499999999</v>
      </c>
      <c r="R650" s="6">
        <v>1.05</v>
      </c>
      <c r="S650" s="85">
        <f t="shared" si="163"/>
        <v>617.63625000000002</v>
      </c>
      <c r="T650" s="86">
        <f t="shared" si="164"/>
        <v>1205.8612499999999</v>
      </c>
      <c r="U650" s="6">
        <v>0.75</v>
      </c>
      <c r="V650" s="85">
        <f t="shared" si="165"/>
        <v>441.16875000000005</v>
      </c>
      <c r="W650" s="86">
        <f t="shared" si="166"/>
        <v>1029.3937500000002</v>
      </c>
    </row>
    <row r="651" spans="1:23" s="28" customFormat="1" ht="16.5" x14ac:dyDescent="0.25">
      <c r="A651" s="64" t="s">
        <v>7131</v>
      </c>
      <c r="B651" s="65" t="s">
        <v>7195</v>
      </c>
      <c r="C651" s="2" t="s">
        <v>5570</v>
      </c>
      <c r="D651" s="10" t="s">
        <v>5569</v>
      </c>
      <c r="E651" s="3">
        <v>3</v>
      </c>
      <c r="F651" s="3">
        <v>1</v>
      </c>
      <c r="G651" s="4">
        <v>1554.8</v>
      </c>
      <c r="H651" s="4">
        <f>+G651*E651</f>
        <v>4664.3999999999996</v>
      </c>
      <c r="I651" s="5">
        <v>0.05</v>
      </c>
      <c r="J651" s="4">
        <f t="shared" si="190"/>
        <v>77.740000000000009</v>
      </c>
      <c r="K651" s="4">
        <f t="shared" si="191"/>
        <v>1477.06</v>
      </c>
      <c r="L651" s="6">
        <v>0.85</v>
      </c>
      <c r="M651" s="4">
        <f t="shared" si="161"/>
        <v>1255.501</v>
      </c>
      <c r="N651" s="4">
        <f t="shared" si="162"/>
        <v>2732.5609999999997</v>
      </c>
      <c r="O651" s="6">
        <v>0.75</v>
      </c>
      <c r="P651" s="85">
        <f t="shared" si="167"/>
        <v>1107.7950000000001</v>
      </c>
      <c r="Q651" s="86">
        <f t="shared" si="168"/>
        <v>2584.855</v>
      </c>
      <c r="R651" s="6">
        <v>0.95</v>
      </c>
      <c r="S651" s="85">
        <f t="shared" si="163"/>
        <v>1403.2069999999999</v>
      </c>
      <c r="T651" s="86">
        <f t="shared" si="164"/>
        <v>2880.2669999999998</v>
      </c>
      <c r="U651" s="6">
        <v>0.6</v>
      </c>
      <c r="V651" s="85">
        <f t="shared" si="165"/>
        <v>886.23599999999999</v>
      </c>
      <c r="W651" s="86">
        <f t="shared" si="166"/>
        <v>2363.2959999999998</v>
      </c>
    </row>
    <row r="652" spans="1:23" s="28" customFormat="1" ht="16.5" x14ac:dyDescent="0.25">
      <c r="A652" s="64" t="s">
        <v>7131</v>
      </c>
      <c r="B652" s="65" t="s">
        <v>7195</v>
      </c>
      <c r="C652" s="2" t="s">
        <v>5572</v>
      </c>
      <c r="D652" s="10" t="s">
        <v>5571</v>
      </c>
      <c r="E652" s="3">
        <v>13</v>
      </c>
      <c r="F652" s="3">
        <v>1</v>
      </c>
      <c r="G652" s="4">
        <v>153.66</v>
      </c>
      <c r="H652" s="4">
        <f>+G652*E652</f>
        <v>1997.58</v>
      </c>
      <c r="I652" s="5">
        <v>0.1</v>
      </c>
      <c r="J652" s="4">
        <f t="shared" si="190"/>
        <v>15.366</v>
      </c>
      <c r="K652" s="4">
        <f t="shared" si="191"/>
        <v>138.29399999999998</v>
      </c>
      <c r="L652" s="6">
        <v>0.85</v>
      </c>
      <c r="M652" s="4">
        <f t="shared" si="161"/>
        <v>117.54989999999998</v>
      </c>
      <c r="N652" s="4">
        <f t="shared" si="162"/>
        <v>255.84389999999996</v>
      </c>
      <c r="O652" s="6">
        <v>0.75</v>
      </c>
      <c r="P652" s="85">
        <f t="shared" si="167"/>
        <v>103.72049999999999</v>
      </c>
      <c r="Q652" s="86">
        <f t="shared" si="168"/>
        <v>242.01449999999997</v>
      </c>
      <c r="R652" s="6">
        <v>0.95</v>
      </c>
      <c r="S652" s="85">
        <f t="shared" si="163"/>
        <v>131.37929999999997</v>
      </c>
      <c r="T652" s="86">
        <f t="shared" si="164"/>
        <v>269.67329999999993</v>
      </c>
      <c r="U652" s="6">
        <v>0.6</v>
      </c>
      <c r="V652" s="85">
        <f t="shared" si="165"/>
        <v>82.976399999999984</v>
      </c>
      <c r="W652" s="86">
        <f t="shared" si="166"/>
        <v>221.27039999999997</v>
      </c>
    </row>
    <row r="653" spans="1:23" s="28" customFormat="1" ht="16.5" x14ac:dyDescent="0.25">
      <c r="A653" s="64" t="s">
        <v>7131</v>
      </c>
      <c r="B653" s="65" t="s">
        <v>7195</v>
      </c>
      <c r="C653" s="2" t="s">
        <v>5574</v>
      </c>
      <c r="D653" s="1" t="s">
        <v>5573</v>
      </c>
      <c r="E653" s="3">
        <v>5</v>
      </c>
      <c r="F653" s="3">
        <v>1</v>
      </c>
      <c r="G653" s="4">
        <v>2997.88</v>
      </c>
      <c r="H653" s="4">
        <f>+G653*E653</f>
        <v>14989.400000000001</v>
      </c>
      <c r="I653" s="5">
        <v>0.05</v>
      </c>
      <c r="J653" s="4">
        <f t="shared" si="190"/>
        <v>149.89400000000001</v>
      </c>
      <c r="K653" s="4">
        <f t="shared" si="191"/>
        <v>2847.9859999999999</v>
      </c>
      <c r="L653" s="6">
        <v>0.85</v>
      </c>
      <c r="M653" s="4">
        <f t="shared" si="161"/>
        <v>2420.7880999999998</v>
      </c>
      <c r="N653" s="4">
        <f t="shared" si="162"/>
        <v>5268.7740999999996</v>
      </c>
      <c r="O653" s="6">
        <v>0.75</v>
      </c>
      <c r="P653" s="85">
        <f t="shared" si="167"/>
        <v>2135.9894999999997</v>
      </c>
      <c r="Q653" s="86">
        <f t="shared" si="168"/>
        <v>4983.9754999999996</v>
      </c>
      <c r="R653" s="6">
        <v>0.95</v>
      </c>
      <c r="S653" s="85">
        <f t="shared" si="163"/>
        <v>2705.5866999999998</v>
      </c>
      <c r="T653" s="86">
        <f t="shared" si="164"/>
        <v>5553.5726999999997</v>
      </c>
      <c r="U653" s="6">
        <v>0.6</v>
      </c>
      <c r="V653" s="85">
        <f t="shared" si="165"/>
        <v>1708.7915999999998</v>
      </c>
      <c r="W653" s="86">
        <f t="shared" si="166"/>
        <v>4556.7775999999994</v>
      </c>
    </row>
    <row r="654" spans="1:23" s="28" customFormat="1" ht="16.5" x14ac:dyDescent="0.25">
      <c r="A654" s="64" t="s">
        <v>7131</v>
      </c>
      <c r="B654" s="65" t="s">
        <v>7195</v>
      </c>
      <c r="C654" s="2" t="s">
        <v>5576</v>
      </c>
      <c r="D654" s="1" t="s">
        <v>5575</v>
      </c>
      <c r="E654" s="3">
        <v>13</v>
      </c>
      <c r="F654" s="3">
        <v>1</v>
      </c>
      <c r="G654" s="7">
        <v>51.28</v>
      </c>
      <c r="H654" s="4">
        <f>+G654*E654</f>
        <v>666.64</v>
      </c>
      <c r="I654" s="5">
        <v>0.3</v>
      </c>
      <c r="J654" s="4">
        <f t="shared" si="190"/>
        <v>15.384</v>
      </c>
      <c r="K654" s="4">
        <f t="shared" si="191"/>
        <v>35.896000000000001</v>
      </c>
      <c r="L654" s="6">
        <v>1</v>
      </c>
      <c r="M654" s="4">
        <f t="shared" ref="M654:M717" si="199">+K654*L654</f>
        <v>35.896000000000001</v>
      </c>
      <c r="N654" s="4">
        <f t="shared" ref="N654:N717" si="200">+K654+M654</f>
        <v>71.792000000000002</v>
      </c>
      <c r="O654" s="6">
        <v>0.9</v>
      </c>
      <c r="P654" s="85">
        <f t="shared" si="167"/>
        <v>32.306400000000004</v>
      </c>
      <c r="Q654" s="86">
        <f t="shared" si="168"/>
        <v>68.202400000000011</v>
      </c>
      <c r="R654" s="6">
        <v>1.1000000000000001</v>
      </c>
      <c r="S654" s="85">
        <f t="shared" si="163"/>
        <v>39.485600000000005</v>
      </c>
      <c r="T654" s="86">
        <f t="shared" si="164"/>
        <v>75.381600000000006</v>
      </c>
      <c r="U654" s="6">
        <v>0.85</v>
      </c>
      <c r="V654" s="85">
        <f t="shared" si="165"/>
        <v>30.511600000000001</v>
      </c>
      <c r="W654" s="86">
        <f t="shared" si="166"/>
        <v>66.407600000000002</v>
      </c>
    </row>
    <row r="655" spans="1:23" s="28" customFormat="1" ht="16.5" x14ac:dyDescent="0.25">
      <c r="A655" s="64" t="s">
        <v>7131</v>
      </c>
      <c r="B655" s="65" t="s">
        <v>7195</v>
      </c>
      <c r="C655" s="2" t="s">
        <v>5578</v>
      </c>
      <c r="D655" s="10" t="s">
        <v>5577</v>
      </c>
      <c r="E655" s="3">
        <v>1</v>
      </c>
      <c r="F655" s="3">
        <v>1</v>
      </c>
      <c r="G655" s="4">
        <v>397.43</v>
      </c>
      <c r="H655" s="4">
        <f>+G655*E655</f>
        <v>397.43</v>
      </c>
      <c r="I655" s="5">
        <v>0.05</v>
      </c>
      <c r="J655" s="4">
        <f t="shared" si="190"/>
        <v>19.871500000000001</v>
      </c>
      <c r="K655" s="4">
        <f t="shared" si="191"/>
        <v>377.55849999999998</v>
      </c>
      <c r="L655" s="6">
        <v>0.85</v>
      </c>
      <c r="M655" s="4">
        <f t="shared" si="199"/>
        <v>320.92472499999997</v>
      </c>
      <c r="N655" s="4">
        <f t="shared" si="200"/>
        <v>698.48322499999995</v>
      </c>
      <c r="O655" s="6">
        <v>0.75</v>
      </c>
      <c r="P655" s="85">
        <f t="shared" si="167"/>
        <v>283.16887499999996</v>
      </c>
      <c r="Q655" s="86">
        <f t="shared" si="168"/>
        <v>660.72737499999994</v>
      </c>
      <c r="R655" s="6">
        <v>0.95</v>
      </c>
      <c r="S655" s="85">
        <f t="shared" ref="S655:S718" si="201">+K655*R655</f>
        <v>358.68057499999998</v>
      </c>
      <c r="T655" s="86">
        <f t="shared" ref="T655:T718" si="202">+S655+K655</f>
        <v>736.23907499999996</v>
      </c>
      <c r="U655" s="6">
        <v>0.6</v>
      </c>
      <c r="V655" s="85">
        <f t="shared" ref="V655:V718" si="203">+K655*U655</f>
        <v>226.53509999999997</v>
      </c>
      <c r="W655" s="86">
        <f t="shared" ref="W655:W718" si="204">+V655+K655</f>
        <v>604.09359999999992</v>
      </c>
    </row>
    <row r="656" spans="1:23" s="28" customFormat="1" ht="16.5" x14ac:dyDescent="0.25">
      <c r="A656" s="64" t="s">
        <v>7131</v>
      </c>
      <c r="B656" s="65" t="s">
        <v>7195</v>
      </c>
      <c r="C656" s="2" t="s">
        <v>5580</v>
      </c>
      <c r="D656" s="10" t="s">
        <v>5579</v>
      </c>
      <c r="E656" s="3">
        <v>4</v>
      </c>
      <c r="F656" s="3">
        <v>1</v>
      </c>
      <c r="G656" s="7">
        <v>389.38</v>
      </c>
      <c r="H656" s="4">
        <f>+G656*E656</f>
        <v>1557.52</v>
      </c>
      <c r="I656" s="5">
        <v>0</v>
      </c>
      <c r="J656" s="4">
        <f t="shared" si="190"/>
        <v>0</v>
      </c>
      <c r="K656" s="4">
        <f t="shared" si="191"/>
        <v>389.38</v>
      </c>
      <c r="L656" s="6">
        <v>0.85</v>
      </c>
      <c r="M656" s="4">
        <f t="shared" si="199"/>
        <v>330.97300000000001</v>
      </c>
      <c r="N656" s="4">
        <f t="shared" si="200"/>
        <v>720.35300000000007</v>
      </c>
      <c r="O656" s="6">
        <v>0.75</v>
      </c>
      <c r="P656" s="85">
        <f t="shared" ref="P656:P719" si="205">+K656*O656</f>
        <v>292.03499999999997</v>
      </c>
      <c r="Q656" s="86">
        <f t="shared" ref="Q656:Q719" si="206">+K656+P656</f>
        <v>681.41499999999996</v>
      </c>
      <c r="R656" s="6">
        <v>0.95</v>
      </c>
      <c r="S656" s="85">
        <f t="shared" si="201"/>
        <v>369.911</v>
      </c>
      <c r="T656" s="86">
        <f t="shared" si="202"/>
        <v>759.29099999999994</v>
      </c>
      <c r="U656" s="6">
        <v>0.6</v>
      </c>
      <c r="V656" s="85">
        <f t="shared" si="203"/>
        <v>233.62799999999999</v>
      </c>
      <c r="W656" s="86">
        <f t="shared" si="204"/>
        <v>623.00800000000004</v>
      </c>
    </row>
    <row r="657" spans="1:23" s="28" customFormat="1" ht="16.5" x14ac:dyDescent="0.25">
      <c r="A657" s="64" t="s">
        <v>7131</v>
      </c>
      <c r="B657" s="65" t="s">
        <v>7195</v>
      </c>
      <c r="C657" s="2" t="s">
        <v>5588</v>
      </c>
      <c r="D657" s="1" t="s">
        <v>5587</v>
      </c>
      <c r="E657" s="3">
        <v>2</v>
      </c>
      <c r="F657" s="3">
        <v>1</v>
      </c>
      <c r="G657" s="4">
        <v>2228.9299999999998</v>
      </c>
      <c r="H657" s="4">
        <f>+G657*E657</f>
        <v>4457.8599999999997</v>
      </c>
      <c r="I657" s="5">
        <v>0.3</v>
      </c>
      <c r="J657" s="4">
        <f t="shared" si="190"/>
        <v>668.67899999999997</v>
      </c>
      <c r="K657" s="4">
        <f t="shared" si="191"/>
        <v>1560.2509999999997</v>
      </c>
      <c r="L657" s="6">
        <v>0.85</v>
      </c>
      <c r="M657" s="4">
        <f t="shared" si="199"/>
        <v>1326.2133499999998</v>
      </c>
      <c r="N657" s="4">
        <f t="shared" si="200"/>
        <v>2886.4643499999993</v>
      </c>
      <c r="O657" s="6">
        <v>0.75</v>
      </c>
      <c r="P657" s="85">
        <f t="shared" si="205"/>
        <v>1170.1882499999997</v>
      </c>
      <c r="Q657" s="86">
        <f t="shared" si="206"/>
        <v>2730.4392499999994</v>
      </c>
      <c r="R657" s="6">
        <v>0.95</v>
      </c>
      <c r="S657" s="85">
        <f t="shared" si="201"/>
        <v>1482.2384499999996</v>
      </c>
      <c r="T657" s="86">
        <f t="shared" si="202"/>
        <v>3042.4894499999991</v>
      </c>
      <c r="U657" s="6">
        <v>0.6</v>
      </c>
      <c r="V657" s="85">
        <f t="shared" si="203"/>
        <v>936.15059999999983</v>
      </c>
      <c r="W657" s="86">
        <f t="shared" si="204"/>
        <v>2496.4015999999997</v>
      </c>
    </row>
    <row r="658" spans="1:23" s="28" customFormat="1" ht="16.5" x14ac:dyDescent="0.25">
      <c r="A658" s="64" t="s">
        <v>7131</v>
      </c>
      <c r="B658" s="65" t="s">
        <v>7195</v>
      </c>
      <c r="C658" s="2" t="s">
        <v>5582</v>
      </c>
      <c r="D658" s="10" t="s">
        <v>5581</v>
      </c>
      <c r="E658" s="3">
        <v>6</v>
      </c>
      <c r="F658" s="3">
        <v>1</v>
      </c>
      <c r="G658" s="4">
        <v>592.66</v>
      </c>
      <c r="H658" s="4">
        <f>+G658*E658</f>
        <v>3555.96</v>
      </c>
      <c r="I658" s="5">
        <v>0.05</v>
      </c>
      <c r="J658" s="4">
        <f t="shared" si="190"/>
        <v>29.632999999999999</v>
      </c>
      <c r="K658" s="4">
        <f t="shared" si="191"/>
        <v>563.02699999999993</v>
      </c>
      <c r="L658" s="6">
        <v>0.85</v>
      </c>
      <c r="M658" s="4">
        <f t="shared" si="199"/>
        <v>478.57294999999993</v>
      </c>
      <c r="N658" s="4">
        <f t="shared" si="200"/>
        <v>1041.5999499999998</v>
      </c>
      <c r="O658" s="6">
        <v>0.75</v>
      </c>
      <c r="P658" s="85">
        <f t="shared" si="205"/>
        <v>422.27024999999992</v>
      </c>
      <c r="Q658" s="86">
        <f t="shared" si="206"/>
        <v>985.29724999999985</v>
      </c>
      <c r="R658" s="6">
        <v>0.95</v>
      </c>
      <c r="S658" s="85">
        <f t="shared" si="201"/>
        <v>534.87564999999995</v>
      </c>
      <c r="T658" s="86">
        <f t="shared" si="202"/>
        <v>1097.90265</v>
      </c>
      <c r="U658" s="6">
        <v>0.6</v>
      </c>
      <c r="V658" s="85">
        <f t="shared" si="203"/>
        <v>337.81619999999992</v>
      </c>
      <c r="W658" s="86">
        <f t="shared" si="204"/>
        <v>900.8431999999998</v>
      </c>
    </row>
    <row r="659" spans="1:23" s="28" customFormat="1" ht="16.5" x14ac:dyDescent="0.25">
      <c r="A659" s="64" t="s">
        <v>7131</v>
      </c>
      <c r="B659" s="65" t="s">
        <v>7195</v>
      </c>
      <c r="C659" s="2" t="s">
        <v>5584</v>
      </c>
      <c r="D659" s="10" t="s">
        <v>5583</v>
      </c>
      <c r="E659" s="3">
        <v>14</v>
      </c>
      <c r="F659" s="3">
        <v>1</v>
      </c>
      <c r="G659" s="7">
        <v>57.5</v>
      </c>
      <c r="H659" s="4">
        <f>+G659*E659</f>
        <v>805</v>
      </c>
      <c r="I659" s="5">
        <v>0</v>
      </c>
      <c r="J659" s="4">
        <f t="shared" si="190"/>
        <v>0</v>
      </c>
      <c r="K659" s="4">
        <f t="shared" si="191"/>
        <v>57.5</v>
      </c>
      <c r="L659" s="6">
        <v>0.85</v>
      </c>
      <c r="M659" s="4">
        <f t="shared" si="199"/>
        <v>48.875</v>
      </c>
      <c r="N659" s="4">
        <f t="shared" si="200"/>
        <v>106.375</v>
      </c>
      <c r="O659" s="6">
        <v>0.75</v>
      </c>
      <c r="P659" s="85">
        <f t="shared" si="205"/>
        <v>43.125</v>
      </c>
      <c r="Q659" s="86">
        <f t="shared" si="206"/>
        <v>100.625</v>
      </c>
      <c r="R659" s="6">
        <v>0.95</v>
      </c>
      <c r="S659" s="85">
        <f t="shared" si="201"/>
        <v>54.625</v>
      </c>
      <c r="T659" s="86">
        <f t="shared" si="202"/>
        <v>112.125</v>
      </c>
      <c r="U659" s="6">
        <v>0.6</v>
      </c>
      <c r="V659" s="85">
        <f t="shared" si="203"/>
        <v>34.5</v>
      </c>
      <c r="W659" s="86">
        <f t="shared" si="204"/>
        <v>92</v>
      </c>
    </row>
    <row r="660" spans="1:23" s="28" customFormat="1" ht="16.5" x14ac:dyDescent="0.25">
      <c r="A660" s="64" t="s">
        <v>7131</v>
      </c>
      <c r="B660" s="65" t="s">
        <v>7195</v>
      </c>
      <c r="C660" s="2" t="s">
        <v>5603</v>
      </c>
      <c r="D660" s="1" t="s">
        <v>5602</v>
      </c>
      <c r="E660" s="3">
        <v>9</v>
      </c>
      <c r="F660" s="3">
        <v>1</v>
      </c>
      <c r="G660" s="4">
        <f>1265.349/2</f>
        <v>632.67449999999997</v>
      </c>
      <c r="H660" s="4">
        <f>+G660*E660</f>
        <v>5694.0704999999998</v>
      </c>
      <c r="I660" s="5">
        <v>0</v>
      </c>
      <c r="J660" s="4">
        <f t="shared" si="190"/>
        <v>0</v>
      </c>
      <c r="K660" s="4">
        <f t="shared" si="191"/>
        <v>632.67449999999997</v>
      </c>
      <c r="L660" s="6">
        <v>0.95</v>
      </c>
      <c r="M660" s="4">
        <f t="shared" si="199"/>
        <v>601.04077499999994</v>
      </c>
      <c r="N660" s="4">
        <f t="shared" si="200"/>
        <v>1233.715275</v>
      </c>
      <c r="O660" s="6">
        <v>0.85</v>
      </c>
      <c r="P660" s="85">
        <f t="shared" si="205"/>
        <v>537.773325</v>
      </c>
      <c r="Q660" s="86">
        <f t="shared" si="206"/>
        <v>1170.447825</v>
      </c>
      <c r="R660" s="6">
        <v>1.05</v>
      </c>
      <c r="S660" s="85">
        <f t="shared" si="201"/>
        <v>664.30822499999999</v>
      </c>
      <c r="T660" s="86">
        <f t="shared" si="202"/>
        <v>1296.9827249999998</v>
      </c>
      <c r="U660" s="6">
        <v>0.75</v>
      </c>
      <c r="V660" s="85">
        <f t="shared" si="203"/>
        <v>474.50587499999995</v>
      </c>
      <c r="W660" s="86">
        <f t="shared" si="204"/>
        <v>1107.1803749999999</v>
      </c>
    </row>
    <row r="661" spans="1:23" s="28" customFormat="1" ht="16.5" x14ac:dyDescent="0.25">
      <c r="A661" s="64" t="s">
        <v>7131</v>
      </c>
      <c r="B661" s="65" t="s">
        <v>7195</v>
      </c>
      <c r="C661" s="2" t="s">
        <v>5629</v>
      </c>
      <c r="D661" s="1" t="s">
        <v>5628</v>
      </c>
      <c r="E661" s="3">
        <f>8+10+6</f>
        <v>24</v>
      </c>
      <c r="F661" s="3">
        <v>1</v>
      </c>
      <c r="G661" s="4">
        <v>350.1</v>
      </c>
      <c r="H661" s="4">
        <f>+G661*E661</f>
        <v>8402.4000000000015</v>
      </c>
      <c r="I661" s="5">
        <v>0.38</v>
      </c>
      <c r="J661" s="4">
        <f t="shared" si="190"/>
        <v>133.03800000000001</v>
      </c>
      <c r="K661" s="4">
        <f t="shared" si="191"/>
        <v>217.06200000000001</v>
      </c>
      <c r="L661" s="6">
        <v>0.85</v>
      </c>
      <c r="M661" s="4">
        <f t="shared" si="199"/>
        <v>184.5027</v>
      </c>
      <c r="N661" s="4">
        <f t="shared" si="200"/>
        <v>401.56470000000002</v>
      </c>
      <c r="O661" s="6">
        <v>0.75</v>
      </c>
      <c r="P661" s="85">
        <f t="shared" si="205"/>
        <v>162.79650000000001</v>
      </c>
      <c r="Q661" s="86">
        <f t="shared" si="206"/>
        <v>379.85850000000005</v>
      </c>
      <c r="R661" s="6">
        <v>0.95</v>
      </c>
      <c r="S661" s="85">
        <f t="shared" si="201"/>
        <v>206.2089</v>
      </c>
      <c r="T661" s="86">
        <f t="shared" si="202"/>
        <v>423.27089999999998</v>
      </c>
      <c r="U661" s="6">
        <v>0.6</v>
      </c>
      <c r="V661" s="85">
        <f t="shared" si="203"/>
        <v>130.2372</v>
      </c>
      <c r="W661" s="86">
        <f t="shared" si="204"/>
        <v>347.29920000000004</v>
      </c>
    </row>
    <row r="662" spans="1:23" ht="16.5" x14ac:dyDescent="0.25">
      <c r="A662" s="64" t="s">
        <v>7131</v>
      </c>
      <c r="B662" s="65" t="s">
        <v>7195</v>
      </c>
      <c r="C662" s="2" t="s">
        <v>5633</v>
      </c>
      <c r="D662" s="10" t="s">
        <v>5632</v>
      </c>
      <c r="E662" s="3">
        <v>2</v>
      </c>
      <c r="F662" s="3">
        <v>1</v>
      </c>
      <c r="G662" s="4">
        <v>960.41</v>
      </c>
      <c r="H662" s="4">
        <f>+G662*E662</f>
        <v>1920.82</v>
      </c>
      <c r="I662" s="5">
        <v>0.4</v>
      </c>
      <c r="J662" s="4">
        <f t="shared" si="190"/>
        <v>384.16399999999999</v>
      </c>
      <c r="K662" s="4">
        <f t="shared" si="191"/>
        <v>576.24599999999998</v>
      </c>
      <c r="L662" s="6">
        <v>0.85</v>
      </c>
      <c r="M662" s="4">
        <f t="shared" si="199"/>
        <v>489.80909999999994</v>
      </c>
      <c r="N662" s="4">
        <f t="shared" si="200"/>
        <v>1066.0551</v>
      </c>
      <c r="O662" s="6">
        <v>0.75</v>
      </c>
      <c r="P662" s="85">
        <f t="shared" si="205"/>
        <v>432.18449999999996</v>
      </c>
      <c r="Q662" s="86">
        <f t="shared" si="206"/>
        <v>1008.4304999999999</v>
      </c>
      <c r="R662" s="6">
        <v>0.95</v>
      </c>
      <c r="S662" s="85">
        <f t="shared" si="201"/>
        <v>547.43369999999993</v>
      </c>
      <c r="T662" s="86">
        <f t="shared" si="202"/>
        <v>1123.6796999999999</v>
      </c>
      <c r="U662" s="6">
        <v>0.6</v>
      </c>
      <c r="V662" s="85">
        <f t="shared" si="203"/>
        <v>345.74759999999998</v>
      </c>
      <c r="W662" s="86">
        <f t="shared" si="204"/>
        <v>921.99360000000001</v>
      </c>
    </row>
    <row r="663" spans="1:23" s="28" customFormat="1" ht="16.5" x14ac:dyDescent="0.25">
      <c r="A663" s="64" t="s">
        <v>7131</v>
      </c>
      <c r="B663" s="65" t="s">
        <v>7195</v>
      </c>
      <c r="C663" s="2" t="s">
        <v>5631</v>
      </c>
      <c r="D663" s="1" t="s">
        <v>5630</v>
      </c>
      <c r="E663" s="3">
        <v>7</v>
      </c>
      <c r="F663" s="3">
        <v>1</v>
      </c>
      <c r="G663" s="7">
        <v>225.66</v>
      </c>
      <c r="H663" s="4">
        <f>+G663*E663</f>
        <v>1579.62</v>
      </c>
      <c r="I663" s="5">
        <v>0</v>
      </c>
      <c r="J663" s="4">
        <f t="shared" si="190"/>
        <v>0</v>
      </c>
      <c r="K663" s="4">
        <f t="shared" si="191"/>
        <v>225.66</v>
      </c>
      <c r="L663" s="6">
        <v>0.85</v>
      </c>
      <c r="M663" s="4">
        <f t="shared" si="199"/>
        <v>191.81099999999998</v>
      </c>
      <c r="N663" s="4">
        <f t="shared" si="200"/>
        <v>417.471</v>
      </c>
      <c r="O663" s="6">
        <v>0.75</v>
      </c>
      <c r="P663" s="85">
        <f t="shared" si="205"/>
        <v>169.245</v>
      </c>
      <c r="Q663" s="86">
        <f t="shared" si="206"/>
        <v>394.90499999999997</v>
      </c>
      <c r="R663" s="6">
        <v>0.95</v>
      </c>
      <c r="S663" s="85">
        <f t="shared" si="201"/>
        <v>214.37699999999998</v>
      </c>
      <c r="T663" s="86">
        <f t="shared" si="202"/>
        <v>440.03699999999998</v>
      </c>
      <c r="U663" s="6">
        <v>0.6</v>
      </c>
      <c r="V663" s="85">
        <f t="shared" si="203"/>
        <v>135.39599999999999</v>
      </c>
      <c r="W663" s="86">
        <f t="shared" si="204"/>
        <v>361.05599999999998</v>
      </c>
    </row>
    <row r="664" spans="1:23" s="28" customFormat="1" ht="16.5" x14ac:dyDescent="0.25">
      <c r="A664" s="64" t="s">
        <v>7131</v>
      </c>
      <c r="B664" s="65" t="s">
        <v>7195</v>
      </c>
      <c r="C664" s="2" t="s">
        <v>5638</v>
      </c>
      <c r="D664" s="10" t="s">
        <v>7269</v>
      </c>
      <c r="E664" s="3">
        <v>2</v>
      </c>
      <c r="F664" s="3">
        <v>1</v>
      </c>
      <c r="G664" s="4">
        <v>792.05</v>
      </c>
      <c r="H664" s="4">
        <f>+G664*E664</f>
        <v>1584.1</v>
      </c>
      <c r="I664" s="5">
        <v>0.05</v>
      </c>
      <c r="J664" s="4">
        <f t="shared" si="190"/>
        <v>39.602499999999999</v>
      </c>
      <c r="K664" s="4">
        <f t="shared" si="191"/>
        <v>752.44749999999999</v>
      </c>
      <c r="L664" s="6">
        <v>0.85</v>
      </c>
      <c r="M664" s="4">
        <f t="shared" si="199"/>
        <v>639.580375</v>
      </c>
      <c r="N664" s="4">
        <f t="shared" si="200"/>
        <v>1392.027875</v>
      </c>
      <c r="O664" s="6">
        <v>0.75</v>
      </c>
      <c r="P664" s="85">
        <f t="shared" si="205"/>
        <v>564.33562499999994</v>
      </c>
      <c r="Q664" s="86">
        <f t="shared" si="206"/>
        <v>1316.7831249999999</v>
      </c>
      <c r="R664" s="6">
        <v>0.95</v>
      </c>
      <c r="S664" s="85">
        <f t="shared" si="201"/>
        <v>714.82512499999996</v>
      </c>
      <c r="T664" s="86">
        <f t="shared" si="202"/>
        <v>1467.2726250000001</v>
      </c>
      <c r="U664" s="6">
        <v>0.6</v>
      </c>
      <c r="V664" s="85">
        <f t="shared" si="203"/>
        <v>451.46850000000001</v>
      </c>
      <c r="W664" s="86">
        <f t="shared" si="204"/>
        <v>1203.9159999999999</v>
      </c>
    </row>
    <row r="665" spans="1:23" s="28" customFormat="1" ht="16.5" x14ac:dyDescent="0.25">
      <c r="A665" s="64" t="s">
        <v>7131</v>
      </c>
      <c r="B665" s="65" t="s">
        <v>7195</v>
      </c>
      <c r="C665" s="2" t="s">
        <v>5635</v>
      </c>
      <c r="D665" s="10" t="s">
        <v>5634</v>
      </c>
      <c r="E665" s="3">
        <v>24</v>
      </c>
      <c r="F665" s="3">
        <v>1</v>
      </c>
      <c r="G665" s="4">
        <v>75.22</v>
      </c>
      <c r="H665" s="4">
        <f>+G665*E665</f>
        <v>1805.28</v>
      </c>
      <c r="I665" s="5">
        <v>0</v>
      </c>
      <c r="J665" s="4">
        <f t="shared" si="190"/>
        <v>0</v>
      </c>
      <c r="K665" s="4">
        <f t="shared" si="191"/>
        <v>75.22</v>
      </c>
      <c r="L665" s="6">
        <v>0.95</v>
      </c>
      <c r="M665" s="4">
        <f t="shared" si="199"/>
        <v>71.458999999999989</v>
      </c>
      <c r="N665" s="4">
        <f t="shared" si="200"/>
        <v>146.67899999999997</v>
      </c>
      <c r="O665" s="6">
        <v>0.85</v>
      </c>
      <c r="P665" s="85">
        <f t="shared" si="205"/>
        <v>63.936999999999998</v>
      </c>
      <c r="Q665" s="86">
        <f t="shared" si="206"/>
        <v>139.15699999999998</v>
      </c>
      <c r="R665" s="6">
        <v>1.05</v>
      </c>
      <c r="S665" s="85">
        <f t="shared" si="201"/>
        <v>78.981000000000009</v>
      </c>
      <c r="T665" s="86">
        <f t="shared" si="202"/>
        <v>154.20100000000002</v>
      </c>
      <c r="U665" s="6">
        <v>0.75</v>
      </c>
      <c r="V665" s="85">
        <f t="shared" si="203"/>
        <v>56.414999999999999</v>
      </c>
      <c r="W665" s="86">
        <f t="shared" si="204"/>
        <v>131.63499999999999</v>
      </c>
    </row>
    <row r="666" spans="1:23" s="28" customFormat="1" ht="16.5" x14ac:dyDescent="0.25">
      <c r="A666" s="64" t="s">
        <v>7131</v>
      </c>
      <c r="B666" s="65" t="s">
        <v>7195</v>
      </c>
      <c r="C666" s="2" t="s">
        <v>5647</v>
      </c>
      <c r="D666" s="1" t="s">
        <v>7270</v>
      </c>
      <c r="E666" s="3">
        <v>5</v>
      </c>
      <c r="F666" s="3">
        <v>1</v>
      </c>
      <c r="G666" s="4">
        <v>360</v>
      </c>
      <c r="H666" s="4">
        <f>+G666*E666</f>
        <v>1800</v>
      </c>
      <c r="I666" s="5">
        <v>0</v>
      </c>
      <c r="J666" s="4">
        <f t="shared" si="190"/>
        <v>0</v>
      </c>
      <c r="K666" s="4">
        <f t="shared" si="191"/>
        <v>360</v>
      </c>
      <c r="L666" s="6">
        <v>0.85</v>
      </c>
      <c r="M666" s="4">
        <f t="shared" si="199"/>
        <v>306</v>
      </c>
      <c r="N666" s="4">
        <f t="shared" si="200"/>
        <v>666</v>
      </c>
      <c r="O666" s="6">
        <v>0.75</v>
      </c>
      <c r="P666" s="85">
        <f t="shared" si="205"/>
        <v>270</v>
      </c>
      <c r="Q666" s="86">
        <f t="shared" si="206"/>
        <v>630</v>
      </c>
      <c r="R666" s="6">
        <v>0.95</v>
      </c>
      <c r="S666" s="85">
        <f t="shared" si="201"/>
        <v>342</v>
      </c>
      <c r="T666" s="86">
        <f t="shared" si="202"/>
        <v>702</v>
      </c>
      <c r="U666" s="6">
        <v>0.6</v>
      </c>
      <c r="V666" s="85">
        <f t="shared" si="203"/>
        <v>216</v>
      </c>
      <c r="W666" s="86">
        <f t="shared" si="204"/>
        <v>576</v>
      </c>
    </row>
    <row r="667" spans="1:23" s="28" customFormat="1" ht="16.5" x14ac:dyDescent="0.25">
      <c r="A667" s="64" t="s">
        <v>7131</v>
      </c>
      <c r="B667" s="65" t="s">
        <v>7195</v>
      </c>
      <c r="C667" s="2" t="s">
        <v>5637</v>
      </c>
      <c r="D667" s="10" t="s">
        <v>5636</v>
      </c>
      <c r="E667" s="3">
        <v>6</v>
      </c>
      <c r="F667" s="3">
        <v>1</v>
      </c>
      <c r="G667" s="4">
        <v>346.59</v>
      </c>
      <c r="H667" s="4">
        <f>+G667*E667</f>
        <v>2079.54</v>
      </c>
      <c r="I667" s="5">
        <v>0.38</v>
      </c>
      <c r="J667" s="4">
        <f t="shared" si="190"/>
        <v>131.70419999999999</v>
      </c>
      <c r="K667" s="4">
        <f t="shared" si="191"/>
        <v>214.88579999999999</v>
      </c>
      <c r="L667" s="6">
        <v>0.95</v>
      </c>
      <c r="M667" s="4">
        <f t="shared" si="199"/>
        <v>204.14150999999998</v>
      </c>
      <c r="N667" s="4">
        <f t="shared" si="200"/>
        <v>419.02730999999994</v>
      </c>
      <c r="O667" s="6">
        <v>0.85</v>
      </c>
      <c r="P667" s="85">
        <f t="shared" si="205"/>
        <v>182.65293</v>
      </c>
      <c r="Q667" s="86">
        <f t="shared" si="206"/>
        <v>397.53872999999999</v>
      </c>
      <c r="R667" s="6">
        <v>1.05</v>
      </c>
      <c r="S667" s="85">
        <f t="shared" si="201"/>
        <v>225.63009</v>
      </c>
      <c r="T667" s="86">
        <f t="shared" si="202"/>
        <v>440.51589000000001</v>
      </c>
      <c r="U667" s="6">
        <v>0.75</v>
      </c>
      <c r="V667" s="85">
        <f t="shared" si="203"/>
        <v>161.16434999999998</v>
      </c>
      <c r="W667" s="86">
        <f t="shared" si="204"/>
        <v>376.05014999999997</v>
      </c>
    </row>
    <row r="668" spans="1:23" s="28" customFormat="1" ht="16.5" x14ac:dyDescent="0.25">
      <c r="A668" s="64" t="s">
        <v>7131</v>
      </c>
      <c r="B668" s="65" t="s">
        <v>7195</v>
      </c>
      <c r="C668" s="2" t="s">
        <v>5639</v>
      </c>
      <c r="D668" s="10" t="s">
        <v>7268</v>
      </c>
      <c r="E668" s="3">
        <v>2</v>
      </c>
      <c r="F668" s="3">
        <v>1</v>
      </c>
      <c r="G668" s="4">
        <v>4882.0200000000004</v>
      </c>
      <c r="H668" s="4">
        <f>+G668*E668</f>
        <v>9764.0400000000009</v>
      </c>
      <c r="I668" s="5">
        <v>0.05</v>
      </c>
      <c r="J668" s="4">
        <f t="shared" si="190"/>
        <v>244.10100000000003</v>
      </c>
      <c r="K668" s="4">
        <f t="shared" si="191"/>
        <v>4637.9190000000008</v>
      </c>
      <c r="L668" s="6">
        <v>0.85</v>
      </c>
      <c r="M668" s="4">
        <f t="shared" si="199"/>
        <v>3942.2311500000005</v>
      </c>
      <c r="N668" s="4">
        <f t="shared" si="200"/>
        <v>8580.1501500000013</v>
      </c>
      <c r="O668" s="6">
        <v>0.75</v>
      </c>
      <c r="P668" s="85">
        <f t="shared" si="205"/>
        <v>3478.4392500000004</v>
      </c>
      <c r="Q668" s="86">
        <f t="shared" si="206"/>
        <v>8116.3582500000011</v>
      </c>
      <c r="R668" s="6">
        <v>0.95</v>
      </c>
      <c r="S668" s="85">
        <f t="shared" si="201"/>
        <v>4406.0230500000007</v>
      </c>
      <c r="T668" s="86">
        <f t="shared" si="202"/>
        <v>9043.9420500000015</v>
      </c>
      <c r="U668" s="6">
        <v>0.6</v>
      </c>
      <c r="V668" s="85">
        <f t="shared" si="203"/>
        <v>2782.7514000000006</v>
      </c>
      <c r="W668" s="86">
        <f t="shared" si="204"/>
        <v>7420.6704000000009</v>
      </c>
    </row>
    <row r="669" spans="1:23" s="28" customFormat="1" ht="16.5" x14ac:dyDescent="0.25">
      <c r="A669" s="64" t="s">
        <v>7131</v>
      </c>
      <c r="B669" s="65" t="s">
        <v>7195</v>
      </c>
      <c r="C669" s="2" t="s">
        <v>5601</v>
      </c>
      <c r="D669" s="10" t="s">
        <v>5600</v>
      </c>
      <c r="E669" s="3">
        <f>8+5</f>
        <v>13</v>
      </c>
      <c r="F669" s="3">
        <v>1</v>
      </c>
      <c r="G669" s="4">
        <v>979.19</v>
      </c>
      <c r="H669" s="4">
        <f>+G669*E669</f>
        <v>12729.470000000001</v>
      </c>
      <c r="I669" s="5">
        <v>0.35</v>
      </c>
      <c r="J669" s="4">
        <f t="shared" si="190"/>
        <v>342.7165</v>
      </c>
      <c r="K669" s="4">
        <f t="shared" si="191"/>
        <v>636.47350000000006</v>
      </c>
      <c r="L669" s="6">
        <v>0.95</v>
      </c>
      <c r="M669" s="4">
        <f t="shared" si="199"/>
        <v>604.64982500000008</v>
      </c>
      <c r="N669" s="4">
        <f t="shared" si="200"/>
        <v>1241.123325</v>
      </c>
      <c r="O669" s="6">
        <v>0.85</v>
      </c>
      <c r="P669" s="85">
        <f t="shared" si="205"/>
        <v>541.002475</v>
      </c>
      <c r="Q669" s="86">
        <f t="shared" si="206"/>
        <v>1177.4759750000001</v>
      </c>
      <c r="R669" s="6">
        <v>1.05</v>
      </c>
      <c r="S669" s="85">
        <f t="shared" si="201"/>
        <v>668.29717500000004</v>
      </c>
      <c r="T669" s="86">
        <f t="shared" si="202"/>
        <v>1304.7706750000002</v>
      </c>
      <c r="U669" s="6">
        <v>0.75</v>
      </c>
      <c r="V669" s="85">
        <f t="shared" si="203"/>
        <v>477.35512500000004</v>
      </c>
      <c r="W669" s="86">
        <f t="shared" si="204"/>
        <v>1113.8286250000001</v>
      </c>
    </row>
    <row r="670" spans="1:23" s="28" customFormat="1" ht="16.5" x14ac:dyDescent="0.25">
      <c r="A670" s="64" t="s">
        <v>7131</v>
      </c>
      <c r="B670" s="65" t="s">
        <v>7195</v>
      </c>
      <c r="C670" s="2" t="s">
        <v>5640</v>
      </c>
      <c r="D670" s="10" t="s">
        <v>7267</v>
      </c>
      <c r="E670" s="3">
        <v>15</v>
      </c>
      <c r="F670" s="3">
        <v>1</v>
      </c>
      <c r="G670" s="4">
        <v>1469.23</v>
      </c>
      <c r="H670" s="4">
        <f>+G670*E670</f>
        <v>22038.45</v>
      </c>
      <c r="I670" s="5">
        <v>0.3</v>
      </c>
      <c r="J670" s="4">
        <f t="shared" si="190"/>
        <v>440.76900000000001</v>
      </c>
      <c r="K670" s="4">
        <f t="shared" si="191"/>
        <v>1028.461</v>
      </c>
      <c r="L670" s="6">
        <v>0.85</v>
      </c>
      <c r="M670" s="4">
        <f t="shared" si="199"/>
        <v>874.19184999999993</v>
      </c>
      <c r="N670" s="4">
        <f t="shared" si="200"/>
        <v>1902.6528499999999</v>
      </c>
      <c r="O670" s="6">
        <v>0.75</v>
      </c>
      <c r="P670" s="85">
        <f t="shared" si="205"/>
        <v>771.34574999999995</v>
      </c>
      <c r="Q670" s="86">
        <f t="shared" si="206"/>
        <v>1799.80675</v>
      </c>
      <c r="R670" s="6">
        <v>0.95</v>
      </c>
      <c r="S670" s="85">
        <f t="shared" si="201"/>
        <v>977.03794999999991</v>
      </c>
      <c r="T670" s="86">
        <f t="shared" si="202"/>
        <v>2005.4989499999999</v>
      </c>
      <c r="U670" s="6">
        <v>0.6</v>
      </c>
      <c r="V670" s="85">
        <f t="shared" si="203"/>
        <v>617.07659999999998</v>
      </c>
      <c r="W670" s="86">
        <f t="shared" si="204"/>
        <v>1645.5376000000001</v>
      </c>
    </row>
    <row r="671" spans="1:23" s="28" customFormat="1" ht="16.5" x14ac:dyDescent="0.25">
      <c r="A671" s="64" t="s">
        <v>7131</v>
      </c>
      <c r="B671" s="65" t="s">
        <v>7195</v>
      </c>
      <c r="C671" s="2" t="s">
        <v>5642</v>
      </c>
      <c r="D671" s="1" t="s">
        <v>5641</v>
      </c>
      <c r="E671" s="3">
        <v>1</v>
      </c>
      <c r="F671" s="3">
        <v>1</v>
      </c>
      <c r="G671" s="4">
        <v>626.72</v>
      </c>
      <c r="H671" s="4">
        <f>+G671*E671</f>
        <v>626.72</v>
      </c>
      <c r="I671" s="5">
        <v>0.4</v>
      </c>
      <c r="J671" s="4">
        <f t="shared" si="190"/>
        <v>250.68800000000002</v>
      </c>
      <c r="K671" s="4">
        <f t="shared" si="191"/>
        <v>376.03200000000004</v>
      </c>
      <c r="L671" s="6">
        <v>0.85</v>
      </c>
      <c r="M671" s="4">
        <f t="shared" si="199"/>
        <v>319.62720000000002</v>
      </c>
      <c r="N671" s="4">
        <f t="shared" si="200"/>
        <v>695.65920000000006</v>
      </c>
      <c r="O671" s="6">
        <v>0.75</v>
      </c>
      <c r="P671" s="85">
        <f t="shared" si="205"/>
        <v>282.024</v>
      </c>
      <c r="Q671" s="86">
        <f t="shared" si="206"/>
        <v>658.05600000000004</v>
      </c>
      <c r="R671" s="6">
        <v>0.95</v>
      </c>
      <c r="S671" s="85">
        <f t="shared" si="201"/>
        <v>357.23040000000003</v>
      </c>
      <c r="T671" s="86">
        <f t="shared" si="202"/>
        <v>733.26240000000007</v>
      </c>
      <c r="U671" s="6">
        <v>0.6</v>
      </c>
      <c r="V671" s="85">
        <f t="shared" si="203"/>
        <v>225.61920000000001</v>
      </c>
      <c r="W671" s="86">
        <f t="shared" si="204"/>
        <v>601.65120000000002</v>
      </c>
    </row>
    <row r="672" spans="1:23" s="28" customFormat="1" ht="16.5" x14ac:dyDescent="0.25">
      <c r="A672" s="64" t="s">
        <v>7131</v>
      </c>
      <c r="B672" s="65" t="s">
        <v>7195</v>
      </c>
      <c r="C672" s="2" t="s">
        <v>5644</v>
      </c>
      <c r="D672" s="1" t="s">
        <v>5643</v>
      </c>
      <c r="E672" s="3">
        <v>7</v>
      </c>
      <c r="F672" s="3">
        <v>1</v>
      </c>
      <c r="G672" s="7">
        <v>546</v>
      </c>
      <c r="H672" s="4">
        <f>+G672*E672</f>
        <v>3822</v>
      </c>
      <c r="I672" s="5">
        <v>0.1</v>
      </c>
      <c r="J672" s="4">
        <f t="shared" si="190"/>
        <v>54.6</v>
      </c>
      <c r="K672" s="4">
        <f t="shared" si="191"/>
        <v>491.4</v>
      </c>
      <c r="L672" s="6">
        <v>0.85</v>
      </c>
      <c r="M672" s="4">
        <f t="shared" si="199"/>
        <v>417.69</v>
      </c>
      <c r="N672" s="4">
        <f t="shared" si="200"/>
        <v>909.08999999999992</v>
      </c>
      <c r="O672" s="6">
        <v>0.75</v>
      </c>
      <c r="P672" s="85">
        <f t="shared" si="205"/>
        <v>368.54999999999995</v>
      </c>
      <c r="Q672" s="86">
        <f t="shared" si="206"/>
        <v>859.94999999999993</v>
      </c>
      <c r="R672" s="6">
        <v>0.95</v>
      </c>
      <c r="S672" s="85">
        <f t="shared" si="201"/>
        <v>466.83</v>
      </c>
      <c r="T672" s="86">
        <f t="shared" si="202"/>
        <v>958.23</v>
      </c>
      <c r="U672" s="6">
        <v>0.6</v>
      </c>
      <c r="V672" s="85">
        <f t="shared" si="203"/>
        <v>294.83999999999997</v>
      </c>
      <c r="W672" s="86">
        <f t="shared" si="204"/>
        <v>786.24</v>
      </c>
    </row>
    <row r="673" spans="1:23" s="28" customFormat="1" ht="16.5" x14ac:dyDescent="0.25">
      <c r="A673" s="64" t="s">
        <v>7131</v>
      </c>
      <c r="B673" s="65" t="s">
        <v>7195</v>
      </c>
      <c r="C673" s="2" t="s">
        <v>5648</v>
      </c>
      <c r="D673" s="10" t="s">
        <v>7271</v>
      </c>
      <c r="E673" s="3">
        <v>2</v>
      </c>
      <c r="F673" s="3">
        <v>1</v>
      </c>
      <c r="G673" s="7">
        <v>787.61</v>
      </c>
      <c r="H673" s="4">
        <f>+G673*E673</f>
        <v>1575.22</v>
      </c>
      <c r="I673" s="5">
        <v>0</v>
      </c>
      <c r="J673" s="4">
        <f t="shared" si="190"/>
        <v>0</v>
      </c>
      <c r="K673" s="4">
        <f t="shared" si="191"/>
        <v>787.61</v>
      </c>
      <c r="L673" s="6">
        <v>0.85</v>
      </c>
      <c r="M673" s="4">
        <f t="shared" si="199"/>
        <v>669.46849999999995</v>
      </c>
      <c r="N673" s="4">
        <f t="shared" si="200"/>
        <v>1457.0785000000001</v>
      </c>
      <c r="O673" s="6">
        <v>0.75</v>
      </c>
      <c r="P673" s="85">
        <f t="shared" si="205"/>
        <v>590.70749999999998</v>
      </c>
      <c r="Q673" s="86">
        <f t="shared" si="206"/>
        <v>1378.3175000000001</v>
      </c>
      <c r="R673" s="6">
        <v>0.95</v>
      </c>
      <c r="S673" s="85">
        <f t="shared" si="201"/>
        <v>748.22950000000003</v>
      </c>
      <c r="T673" s="86">
        <f t="shared" si="202"/>
        <v>1535.8395</v>
      </c>
      <c r="U673" s="6">
        <v>0.6</v>
      </c>
      <c r="V673" s="85">
        <f t="shared" si="203"/>
        <v>472.56599999999997</v>
      </c>
      <c r="W673" s="86">
        <f t="shared" si="204"/>
        <v>1260.1759999999999</v>
      </c>
    </row>
    <row r="674" spans="1:23" s="28" customFormat="1" ht="16.5" x14ac:dyDescent="0.25">
      <c r="A674" s="64" t="s">
        <v>7131</v>
      </c>
      <c r="B674" s="65" t="s">
        <v>7195</v>
      </c>
      <c r="C674" s="2" t="s">
        <v>5646</v>
      </c>
      <c r="D674" s="10" t="s">
        <v>5645</v>
      </c>
      <c r="E674" s="3">
        <v>3</v>
      </c>
      <c r="F674" s="3">
        <v>1</v>
      </c>
      <c r="G674" s="7">
        <v>2098</v>
      </c>
      <c r="H674" s="4">
        <f>+G674*E674</f>
        <v>6294</v>
      </c>
      <c r="I674" s="5">
        <v>0.1</v>
      </c>
      <c r="J674" s="4">
        <f t="shared" si="190"/>
        <v>209.8</v>
      </c>
      <c r="K674" s="4">
        <f t="shared" si="191"/>
        <v>1888.2</v>
      </c>
      <c r="L674" s="6">
        <v>0.95</v>
      </c>
      <c r="M674" s="4">
        <f t="shared" si="199"/>
        <v>1793.79</v>
      </c>
      <c r="N674" s="4">
        <f t="shared" si="200"/>
        <v>3681.99</v>
      </c>
      <c r="O674" s="6">
        <v>0.85</v>
      </c>
      <c r="P674" s="85">
        <f t="shared" si="205"/>
        <v>1604.97</v>
      </c>
      <c r="Q674" s="86">
        <f t="shared" si="206"/>
        <v>3493.17</v>
      </c>
      <c r="R674" s="6">
        <v>1.05</v>
      </c>
      <c r="S674" s="85">
        <f t="shared" si="201"/>
        <v>1982.6100000000001</v>
      </c>
      <c r="T674" s="86">
        <f t="shared" si="202"/>
        <v>3870.8100000000004</v>
      </c>
      <c r="U674" s="6">
        <v>0.75</v>
      </c>
      <c r="V674" s="85">
        <f>+K674*U674</f>
        <v>1416.15</v>
      </c>
      <c r="W674" s="86">
        <f t="shared" si="204"/>
        <v>3304.3500000000004</v>
      </c>
    </row>
    <row r="675" spans="1:23" s="28" customFormat="1" ht="16.5" x14ac:dyDescent="0.25">
      <c r="A675" s="64" t="s">
        <v>7131</v>
      </c>
      <c r="B675" s="65" t="s">
        <v>7195</v>
      </c>
      <c r="C675" s="2" t="s">
        <v>6627</v>
      </c>
      <c r="D675" s="10" t="s">
        <v>6626</v>
      </c>
      <c r="E675" s="3">
        <f>18-6</f>
        <v>12</v>
      </c>
      <c r="F675" s="3">
        <v>1</v>
      </c>
      <c r="G675" s="4">
        <f>7522.02/6</f>
        <v>1253.67</v>
      </c>
      <c r="H675" s="4">
        <f>+G675*E675</f>
        <v>15044.04</v>
      </c>
      <c r="I675" s="5">
        <v>0.15</v>
      </c>
      <c r="J675" s="4">
        <f t="shared" si="190"/>
        <v>188.0505</v>
      </c>
      <c r="K675" s="4">
        <f t="shared" si="191"/>
        <v>1065.6195</v>
      </c>
      <c r="L675" s="6">
        <v>0.55000000000000004</v>
      </c>
      <c r="M675" s="4">
        <f t="shared" si="199"/>
        <v>586.09072500000002</v>
      </c>
      <c r="N675" s="4">
        <f t="shared" si="200"/>
        <v>1651.710225</v>
      </c>
      <c r="O675" s="6">
        <v>0.45</v>
      </c>
      <c r="P675" s="85">
        <f t="shared" si="205"/>
        <v>479.528775</v>
      </c>
      <c r="Q675" s="86">
        <f t="shared" si="206"/>
        <v>1545.148275</v>
      </c>
      <c r="R675" s="6">
        <v>0.65</v>
      </c>
      <c r="S675" s="85">
        <f t="shared" si="201"/>
        <v>692.65267500000004</v>
      </c>
      <c r="T675" s="86">
        <f t="shared" si="202"/>
        <v>1758.2721750000001</v>
      </c>
      <c r="U675" s="6">
        <v>0.4</v>
      </c>
      <c r="V675" s="85">
        <f t="shared" si="203"/>
        <v>426.24780000000004</v>
      </c>
      <c r="W675" s="86">
        <f t="shared" si="204"/>
        <v>1491.8673000000001</v>
      </c>
    </row>
    <row r="676" spans="1:23" s="28" customFormat="1" ht="16.5" x14ac:dyDescent="0.25">
      <c r="A676" s="64" t="s">
        <v>7131</v>
      </c>
      <c r="B676" s="65" t="s">
        <v>7195</v>
      </c>
      <c r="C676" s="2" t="s">
        <v>7124</v>
      </c>
      <c r="D676" s="1" t="s">
        <v>7272</v>
      </c>
      <c r="E676" s="3">
        <v>6</v>
      </c>
      <c r="F676" s="3">
        <v>1</v>
      </c>
      <c r="G676" s="7">
        <f>20848.41/6</f>
        <v>3474.7350000000001</v>
      </c>
      <c r="H676" s="4">
        <f>+G676*E676</f>
        <v>20848.41</v>
      </c>
      <c r="I676" s="5">
        <v>0.4</v>
      </c>
      <c r="J676" s="4">
        <f t="shared" si="190"/>
        <v>1389.8940000000002</v>
      </c>
      <c r="K676" s="4">
        <f t="shared" si="191"/>
        <v>2084.8409999999999</v>
      </c>
      <c r="L676" s="6">
        <v>0.85</v>
      </c>
      <c r="M676" s="4">
        <f t="shared" si="199"/>
        <v>1772.1148499999999</v>
      </c>
      <c r="N676" s="4">
        <f t="shared" si="200"/>
        <v>3856.9558499999998</v>
      </c>
      <c r="O676" s="6">
        <v>0.75</v>
      </c>
      <c r="P676" s="85">
        <f t="shared" si="205"/>
        <v>1563.6307499999998</v>
      </c>
      <c r="Q676" s="86">
        <f t="shared" si="206"/>
        <v>3648.4717499999997</v>
      </c>
      <c r="R676" s="6">
        <v>0.95</v>
      </c>
      <c r="S676" s="85">
        <f t="shared" si="201"/>
        <v>1980.5989499999998</v>
      </c>
      <c r="T676" s="86">
        <f t="shared" si="202"/>
        <v>4065.43995</v>
      </c>
      <c r="U676" s="6">
        <v>0.6</v>
      </c>
      <c r="V676" s="85">
        <f t="shared" si="203"/>
        <v>1250.9045999999998</v>
      </c>
      <c r="W676" s="86">
        <f t="shared" si="204"/>
        <v>3335.7455999999997</v>
      </c>
    </row>
    <row r="677" spans="1:23" s="28" customFormat="1" ht="16.5" x14ac:dyDescent="0.25">
      <c r="A677" s="64" t="s">
        <v>7131</v>
      </c>
      <c r="B677" s="65" t="s">
        <v>7195</v>
      </c>
      <c r="C677" s="2" t="s">
        <v>6680</v>
      </c>
      <c r="D677" s="1" t="s">
        <v>7125</v>
      </c>
      <c r="E677" s="3">
        <v>7</v>
      </c>
      <c r="F677" s="3">
        <v>1</v>
      </c>
      <c r="G677" s="7">
        <f>15285.29/6</f>
        <v>2547.5483333333336</v>
      </c>
      <c r="H677" s="4">
        <f>+G677*E677</f>
        <v>17832.838333333337</v>
      </c>
      <c r="I677" s="5">
        <v>0.4</v>
      </c>
      <c r="J677" s="4">
        <f t="shared" si="190"/>
        <v>1019.0193333333335</v>
      </c>
      <c r="K677" s="4">
        <f t="shared" si="191"/>
        <v>1528.529</v>
      </c>
      <c r="L677" s="6">
        <v>0.85</v>
      </c>
      <c r="M677" s="4">
        <f t="shared" si="199"/>
        <v>1299.24965</v>
      </c>
      <c r="N677" s="4">
        <f t="shared" si="200"/>
        <v>2827.7786500000002</v>
      </c>
      <c r="O677" s="6">
        <v>0.75</v>
      </c>
      <c r="P677" s="85">
        <f t="shared" si="205"/>
        <v>1146.3967499999999</v>
      </c>
      <c r="Q677" s="86">
        <f t="shared" si="206"/>
        <v>2674.9257499999999</v>
      </c>
      <c r="R677" s="6">
        <v>0.95</v>
      </c>
      <c r="S677" s="85">
        <f t="shared" si="201"/>
        <v>1452.1025499999998</v>
      </c>
      <c r="T677" s="86">
        <f t="shared" si="202"/>
        <v>2980.6315500000001</v>
      </c>
      <c r="U677" s="6">
        <v>0.6</v>
      </c>
      <c r="V677" s="85">
        <f t="shared" si="203"/>
        <v>917.11739999999998</v>
      </c>
      <c r="W677" s="86">
        <f t="shared" si="204"/>
        <v>2445.6464000000001</v>
      </c>
    </row>
    <row r="678" spans="1:23" s="28" customFormat="1" ht="16.5" x14ac:dyDescent="0.25">
      <c r="A678" s="64" t="s">
        <v>7131</v>
      </c>
      <c r="B678" s="65" t="s">
        <v>7195</v>
      </c>
      <c r="C678" s="2" t="s">
        <v>6690</v>
      </c>
      <c r="D678" s="1" t="s">
        <v>6689</v>
      </c>
      <c r="E678" s="3">
        <v>2</v>
      </c>
      <c r="F678" s="3">
        <v>1</v>
      </c>
      <c r="G678" s="7">
        <v>1720.4166666666667</v>
      </c>
      <c r="H678" s="4">
        <f>+G678*E678</f>
        <v>3440.8333333333335</v>
      </c>
      <c r="I678" s="5">
        <v>0.3</v>
      </c>
      <c r="J678" s="4">
        <f t="shared" si="190"/>
        <v>516.125</v>
      </c>
      <c r="K678" s="4">
        <f t="shared" si="191"/>
        <v>1204.2916666666667</v>
      </c>
      <c r="L678" s="6">
        <v>0.95</v>
      </c>
      <c r="M678" s="4">
        <f t="shared" si="199"/>
        <v>1144.0770833333333</v>
      </c>
      <c r="N678" s="4">
        <f t="shared" si="200"/>
        <v>2348.3687500000001</v>
      </c>
      <c r="O678" s="6">
        <v>0.85</v>
      </c>
      <c r="P678" s="85">
        <f t="shared" ref="P678:P680" si="207">+K678*O678</f>
        <v>1023.6479166666667</v>
      </c>
      <c r="Q678" s="86">
        <f t="shared" ref="Q678:Q680" si="208">+K678+P678</f>
        <v>2227.9395833333333</v>
      </c>
      <c r="R678" s="6">
        <v>1.05</v>
      </c>
      <c r="S678" s="85">
        <f t="shared" ref="S678:S680" si="209">+K678*R678</f>
        <v>1264.5062500000001</v>
      </c>
      <c r="T678" s="86">
        <f t="shared" ref="T678:T680" si="210">+S678+K678</f>
        <v>2468.7979166666669</v>
      </c>
      <c r="U678" s="6">
        <v>0.75</v>
      </c>
      <c r="V678" s="85">
        <f t="shared" ref="V678:V680" si="211">+K678*U678</f>
        <v>903.21875</v>
      </c>
      <c r="W678" s="86">
        <f t="shared" si="204"/>
        <v>2107.510416666667</v>
      </c>
    </row>
    <row r="679" spans="1:23" s="28" customFormat="1" ht="16.5" x14ac:dyDescent="0.25">
      <c r="A679" s="64" t="s">
        <v>7131</v>
      </c>
      <c r="B679" s="65" t="s">
        <v>7195</v>
      </c>
      <c r="C679" s="2" t="s">
        <v>6696</v>
      </c>
      <c r="D679" s="1" t="s">
        <v>6695</v>
      </c>
      <c r="E679" s="3">
        <v>7</v>
      </c>
      <c r="F679" s="3">
        <v>1</v>
      </c>
      <c r="G679" s="4">
        <f>8767.13/6</f>
        <v>1461.1883333333333</v>
      </c>
      <c r="H679" s="4">
        <f>+G679*E679</f>
        <v>10228.318333333333</v>
      </c>
      <c r="I679" s="5">
        <v>0.35</v>
      </c>
      <c r="J679" s="4">
        <f t="shared" si="190"/>
        <v>511.41591666666659</v>
      </c>
      <c r="K679" s="4">
        <f t="shared" si="191"/>
        <v>949.77241666666669</v>
      </c>
      <c r="L679" s="6">
        <v>0.95</v>
      </c>
      <c r="M679" s="4">
        <f t="shared" si="199"/>
        <v>902.28379583333333</v>
      </c>
      <c r="N679" s="4">
        <f t="shared" si="200"/>
        <v>1852.0562125000001</v>
      </c>
      <c r="O679" s="6">
        <v>0.85</v>
      </c>
      <c r="P679" s="85">
        <f t="shared" si="207"/>
        <v>807.30655416666661</v>
      </c>
      <c r="Q679" s="86">
        <f t="shared" si="208"/>
        <v>1757.0789708333332</v>
      </c>
      <c r="R679" s="6">
        <v>1.05</v>
      </c>
      <c r="S679" s="85">
        <f t="shared" si="209"/>
        <v>997.26103750000004</v>
      </c>
      <c r="T679" s="86">
        <f t="shared" si="210"/>
        <v>1947.0334541666666</v>
      </c>
      <c r="U679" s="6">
        <v>0.75</v>
      </c>
      <c r="V679" s="85">
        <f t="shared" si="211"/>
        <v>712.32931250000001</v>
      </c>
      <c r="W679" s="86">
        <f t="shared" si="204"/>
        <v>1662.1017291666667</v>
      </c>
    </row>
    <row r="680" spans="1:23" s="28" customFormat="1" ht="16.5" x14ac:dyDescent="0.25">
      <c r="A680" s="64" t="s">
        <v>7131</v>
      </c>
      <c r="B680" s="65" t="s">
        <v>7195</v>
      </c>
      <c r="C680" s="2" t="s">
        <v>7069</v>
      </c>
      <c r="D680" s="1" t="s">
        <v>7068</v>
      </c>
      <c r="E680" s="3">
        <v>22</v>
      </c>
      <c r="F680" s="3">
        <v>1</v>
      </c>
      <c r="G680" s="7">
        <f>3809.25/6</f>
        <v>634.875</v>
      </c>
      <c r="H680" s="4">
        <f>+G680*E680</f>
        <v>13967.25</v>
      </c>
      <c r="I680" s="5">
        <v>0.3</v>
      </c>
      <c r="J680" s="4">
        <f t="shared" si="190"/>
        <v>190.46250000000001</v>
      </c>
      <c r="K680" s="4">
        <f t="shared" si="191"/>
        <v>444.41250000000002</v>
      </c>
      <c r="L680" s="6">
        <v>0.95</v>
      </c>
      <c r="M680" s="4">
        <f t="shared" si="199"/>
        <v>422.19187499999998</v>
      </c>
      <c r="N680" s="4">
        <f t="shared" si="200"/>
        <v>866.604375</v>
      </c>
      <c r="O680" s="6">
        <v>0.85</v>
      </c>
      <c r="P680" s="85">
        <f t="shared" si="207"/>
        <v>377.75062500000001</v>
      </c>
      <c r="Q680" s="86">
        <f t="shared" si="208"/>
        <v>822.16312500000004</v>
      </c>
      <c r="R680" s="6">
        <v>1.05</v>
      </c>
      <c r="S680" s="85">
        <f t="shared" si="209"/>
        <v>466.63312500000006</v>
      </c>
      <c r="T680" s="86">
        <f t="shared" si="210"/>
        <v>911.04562500000009</v>
      </c>
      <c r="U680" s="6">
        <v>0.75</v>
      </c>
      <c r="V680" s="85">
        <f t="shared" si="211"/>
        <v>333.30937500000005</v>
      </c>
      <c r="W680" s="86">
        <f t="shared" si="204"/>
        <v>777.72187500000007</v>
      </c>
    </row>
    <row r="681" spans="1:23" s="28" customFormat="1" ht="16.5" x14ac:dyDescent="0.25">
      <c r="A681" s="64" t="s">
        <v>7131</v>
      </c>
      <c r="B681" s="65" t="s">
        <v>7195</v>
      </c>
      <c r="C681" s="2" t="s">
        <v>6682</v>
      </c>
      <c r="D681" s="1" t="s">
        <v>6681</v>
      </c>
      <c r="E681" s="3">
        <f>11+6+2+2</f>
        <v>21</v>
      </c>
      <c r="F681" s="3">
        <v>1</v>
      </c>
      <c r="G681" s="4">
        <f>4382.51/6</f>
        <v>730.41833333333341</v>
      </c>
      <c r="H681" s="4">
        <f>+G681*E681</f>
        <v>15338.785000000002</v>
      </c>
      <c r="I681" s="5">
        <v>0.3</v>
      </c>
      <c r="J681" s="4">
        <f t="shared" si="190"/>
        <v>219.12550000000002</v>
      </c>
      <c r="K681" s="4">
        <f t="shared" si="191"/>
        <v>511.29283333333342</v>
      </c>
      <c r="L681" s="6">
        <v>0.85</v>
      </c>
      <c r="M681" s="4">
        <f t="shared" si="199"/>
        <v>434.59890833333338</v>
      </c>
      <c r="N681" s="4">
        <f t="shared" si="200"/>
        <v>945.8917416666668</v>
      </c>
      <c r="O681" s="6">
        <v>0.75</v>
      </c>
      <c r="P681" s="85">
        <f t="shared" si="205"/>
        <v>383.46962500000006</v>
      </c>
      <c r="Q681" s="86">
        <f t="shared" si="206"/>
        <v>894.76245833333348</v>
      </c>
      <c r="R681" s="6">
        <v>0.95</v>
      </c>
      <c r="S681" s="85">
        <f t="shared" si="201"/>
        <v>485.7281916666667</v>
      </c>
      <c r="T681" s="86">
        <f t="shared" si="202"/>
        <v>997.02102500000012</v>
      </c>
      <c r="U681" s="6">
        <v>0.6</v>
      </c>
      <c r="V681" s="85">
        <f t="shared" si="203"/>
        <v>306.77570000000003</v>
      </c>
      <c r="W681" s="86">
        <f t="shared" si="204"/>
        <v>818.06853333333345</v>
      </c>
    </row>
    <row r="682" spans="1:23" s="28" customFormat="1" ht="16.5" x14ac:dyDescent="0.25">
      <c r="A682" s="64" t="s">
        <v>7131</v>
      </c>
      <c r="B682" s="65" t="s">
        <v>7195</v>
      </c>
      <c r="C682" s="2" t="s">
        <v>6686</v>
      </c>
      <c r="D682" s="1" t="s">
        <v>6685</v>
      </c>
      <c r="E682" s="3">
        <f>69.2-12</f>
        <v>57.2</v>
      </c>
      <c r="F682" s="3">
        <v>1</v>
      </c>
      <c r="G682" s="4">
        <f>2338.12/6</f>
        <v>389.68666666666667</v>
      </c>
      <c r="H682" s="4">
        <f>+G682*E682</f>
        <v>22290.077333333335</v>
      </c>
      <c r="I682" s="5">
        <v>0.4</v>
      </c>
      <c r="J682" s="4">
        <f t="shared" si="190"/>
        <v>155.87466666666668</v>
      </c>
      <c r="K682" s="4">
        <f t="shared" si="191"/>
        <v>233.81199999999998</v>
      </c>
      <c r="L682" s="6">
        <v>0.55000000000000004</v>
      </c>
      <c r="M682" s="4">
        <f t="shared" si="199"/>
        <v>128.5966</v>
      </c>
      <c r="N682" s="4">
        <f t="shared" si="200"/>
        <v>362.40859999999998</v>
      </c>
      <c r="O682" s="6">
        <v>0.45</v>
      </c>
      <c r="P682" s="85">
        <f t="shared" ref="P682" si="212">+K682*O682</f>
        <v>105.21539999999999</v>
      </c>
      <c r="Q682" s="86">
        <f t="shared" ref="Q682" si="213">+K682+P682</f>
        <v>339.02739999999994</v>
      </c>
      <c r="R682" s="6">
        <v>0.65</v>
      </c>
      <c r="S682" s="85">
        <f t="shared" ref="S682" si="214">+K682*R682</f>
        <v>151.9778</v>
      </c>
      <c r="T682" s="86">
        <f t="shared" ref="T682" si="215">+S682+K682</f>
        <v>385.78980000000001</v>
      </c>
      <c r="U682" s="6">
        <v>0.4</v>
      </c>
      <c r="V682" s="85">
        <f t="shared" ref="V682" si="216">+K682*U682</f>
        <v>93.524799999999999</v>
      </c>
      <c r="W682" s="86">
        <f t="shared" si="204"/>
        <v>327.33679999999998</v>
      </c>
    </row>
    <row r="683" spans="1:23" s="28" customFormat="1" ht="16.5" x14ac:dyDescent="0.25">
      <c r="A683" s="64" t="s">
        <v>7131</v>
      </c>
      <c r="B683" s="65" t="s">
        <v>7195</v>
      </c>
      <c r="C683" s="2" t="s">
        <v>6688</v>
      </c>
      <c r="D683" s="1" t="s">
        <v>6687</v>
      </c>
      <c r="E683" s="3">
        <v>41</v>
      </c>
      <c r="F683" s="3">
        <v>1</v>
      </c>
      <c r="G683" s="4">
        <f>3444.19/6</f>
        <v>574.03166666666664</v>
      </c>
      <c r="H683" s="4">
        <f>+G683*E683</f>
        <v>23535.298333333332</v>
      </c>
      <c r="I683" s="5">
        <v>0.3</v>
      </c>
      <c r="J683" s="4">
        <f t="shared" si="190"/>
        <v>172.20949999999999</v>
      </c>
      <c r="K683" s="4">
        <f t="shared" si="191"/>
        <v>401.82216666666665</v>
      </c>
      <c r="L683" s="6">
        <v>0.85</v>
      </c>
      <c r="M683" s="4">
        <f t="shared" si="199"/>
        <v>341.54884166666665</v>
      </c>
      <c r="N683" s="4">
        <f t="shared" si="200"/>
        <v>743.37100833333329</v>
      </c>
      <c r="O683" s="6">
        <v>0.75</v>
      </c>
      <c r="P683" s="85">
        <f t="shared" si="205"/>
        <v>301.366625</v>
      </c>
      <c r="Q683" s="86">
        <f t="shared" si="206"/>
        <v>703.1887916666667</v>
      </c>
      <c r="R683" s="6">
        <v>0.95</v>
      </c>
      <c r="S683" s="85">
        <f t="shared" si="201"/>
        <v>381.73105833333329</v>
      </c>
      <c r="T683" s="86">
        <f t="shared" si="202"/>
        <v>783.55322499999988</v>
      </c>
      <c r="U683" s="6">
        <v>0.6</v>
      </c>
      <c r="V683" s="85">
        <f t="shared" si="203"/>
        <v>241.09329999999997</v>
      </c>
      <c r="W683" s="86">
        <f t="shared" si="204"/>
        <v>642.91546666666659</v>
      </c>
    </row>
    <row r="684" spans="1:23" s="28" customFormat="1" ht="16.5" x14ac:dyDescent="0.25">
      <c r="A684" s="64" t="s">
        <v>7131</v>
      </c>
      <c r="B684" s="65" t="s">
        <v>7195</v>
      </c>
      <c r="C684" s="2" t="s">
        <v>6692</v>
      </c>
      <c r="D684" s="1" t="s">
        <v>6691</v>
      </c>
      <c r="E684" s="3">
        <f>24+12.6-6</f>
        <v>30.6</v>
      </c>
      <c r="F684" s="3">
        <v>1</v>
      </c>
      <c r="G684" s="7">
        <f>4922.95/6</f>
        <v>820.49166666666667</v>
      </c>
      <c r="H684" s="4">
        <f>+G684*E684</f>
        <v>25107.045000000002</v>
      </c>
      <c r="I684" s="5">
        <v>0.3</v>
      </c>
      <c r="J684" s="4">
        <f t="shared" si="190"/>
        <v>246.14749999999998</v>
      </c>
      <c r="K684" s="4">
        <f t="shared" si="191"/>
        <v>574.34416666666675</v>
      </c>
      <c r="L684" s="6">
        <v>0.95</v>
      </c>
      <c r="M684" s="4">
        <f t="shared" si="199"/>
        <v>545.62695833333339</v>
      </c>
      <c r="N684" s="4">
        <f t="shared" si="200"/>
        <v>1119.971125</v>
      </c>
      <c r="O684" s="6">
        <v>0.85</v>
      </c>
      <c r="P684" s="85">
        <f t="shared" ref="P684" si="217">+K684*O684</f>
        <v>488.19254166666673</v>
      </c>
      <c r="Q684" s="86">
        <f t="shared" ref="Q684" si="218">+K684+P684</f>
        <v>1062.5367083333335</v>
      </c>
      <c r="R684" s="6">
        <v>1.05</v>
      </c>
      <c r="S684" s="85">
        <f t="shared" ref="S684" si="219">+K684*R684</f>
        <v>603.06137500000011</v>
      </c>
      <c r="T684" s="86">
        <f t="shared" ref="T684" si="220">+S684+K684</f>
        <v>1177.405541666667</v>
      </c>
      <c r="U684" s="6">
        <v>0.75</v>
      </c>
      <c r="V684" s="85">
        <f>+K684*U684</f>
        <v>430.75812500000006</v>
      </c>
      <c r="W684" s="86">
        <f t="shared" si="204"/>
        <v>1005.1022916666668</v>
      </c>
    </row>
    <row r="685" spans="1:23" s="28" customFormat="1" ht="16.5" x14ac:dyDescent="0.25">
      <c r="A685" s="64" t="s">
        <v>7131</v>
      </c>
      <c r="B685" s="65" t="s">
        <v>7195</v>
      </c>
      <c r="C685" s="2" t="s">
        <v>6694</v>
      </c>
      <c r="D685" s="1" t="s">
        <v>6693</v>
      </c>
      <c r="E685" s="3">
        <v>17</v>
      </c>
      <c r="F685" s="3">
        <v>1</v>
      </c>
      <c r="G685" s="4">
        <f>16880.89/6</f>
        <v>2813.4816666666666</v>
      </c>
      <c r="H685" s="4">
        <f>+G685*E685</f>
        <v>47829.188333333332</v>
      </c>
      <c r="I685" s="5">
        <v>0.3</v>
      </c>
      <c r="J685" s="4">
        <f t="shared" si="190"/>
        <v>844.04449999999997</v>
      </c>
      <c r="K685" s="4">
        <f t="shared" si="191"/>
        <v>1969.4371666666666</v>
      </c>
      <c r="L685" s="6">
        <v>0.85</v>
      </c>
      <c r="M685" s="4">
        <f t="shared" si="199"/>
        <v>1674.0215916666666</v>
      </c>
      <c r="N685" s="4">
        <f t="shared" si="200"/>
        <v>3643.4587583333332</v>
      </c>
      <c r="O685" s="6">
        <v>0.75</v>
      </c>
      <c r="P685" s="85">
        <f t="shared" si="205"/>
        <v>1477.0778749999999</v>
      </c>
      <c r="Q685" s="86">
        <f t="shared" si="206"/>
        <v>3446.5150416666665</v>
      </c>
      <c r="R685" s="6">
        <v>0.95</v>
      </c>
      <c r="S685" s="85">
        <f t="shared" si="201"/>
        <v>1870.9653083333333</v>
      </c>
      <c r="T685" s="86">
        <f t="shared" si="202"/>
        <v>3840.4024749999999</v>
      </c>
      <c r="U685" s="6">
        <v>0.6</v>
      </c>
      <c r="V685" s="85">
        <f t="shared" si="203"/>
        <v>1181.6623</v>
      </c>
      <c r="W685" s="86">
        <f t="shared" si="204"/>
        <v>3151.0994666666666</v>
      </c>
    </row>
    <row r="686" spans="1:23" s="28" customFormat="1" ht="16.5" x14ac:dyDescent="0.25">
      <c r="A686" s="64" t="s">
        <v>7131</v>
      </c>
      <c r="B686" s="65" t="s">
        <v>7195</v>
      </c>
      <c r="C686" s="2" t="s">
        <v>6698</v>
      </c>
      <c r="D686" s="1" t="s">
        <v>6697</v>
      </c>
      <c r="E686" s="3">
        <f>20.75-12</f>
        <v>8.75</v>
      </c>
      <c r="F686" s="3">
        <v>1</v>
      </c>
      <c r="G686" s="4">
        <f>5243.22/6</f>
        <v>873.87</v>
      </c>
      <c r="H686" s="4">
        <f>+G686*E686</f>
        <v>7646.3625000000002</v>
      </c>
      <c r="I686" s="5">
        <v>0.38</v>
      </c>
      <c r="J686" s="4">
        <f t="shared" si="190"/>
        <v>332.07060000000001</v>
      </c>
      <c r="K686" s="4">
        <f t="shared" si="191"/>
        <v>541.79939999999999</v>
      </c>
      <c r="L686" s="6">
        <v>0.85</v>
      </c>
      <c r="M686" s="4">
        <f t="shared" si="199"/>
        <v>460.52948999999995</v>
      </c>
      <c r="N686" s="4">
        <f t="shared" si="200"/>
        <v>1002.32889</v>
      </c>
      <c r="O686" s="6">
        <v>0.75</v>
      </c>
      <c r="P686" s="85">
        <f t="shared" si="205"/>
        <v>406.34955000000002</v>
      </c>
      <c r="Q686" s="86">
        <f t="shared" si="206"/>
        <v>948.14895000000001</v>
      </c>
      <c r="R686" s="6">
        <v>0.95</v>
      </c>
      <c r="S686" s="85">
        <f t="shared" si="201"/>
        <v>514.70943</v>
      </c>
      <c r="T686" s="86">
        <f t="shared" si="202"/>
        <v>1056.50883</v>
      </c>
      <c r="U686" s="6">
        <v>0.6</v>
      </c>
      <c r="V686" s="85">
        <f t="shared" si="203"/>
        <v>325.07963999999998</v>
      </c>
      <c r="W686" s="86">
        <f t="shared" si="204"/>
        <v>866.87904000000003</v>
      </c>
    </row>
    <row r="687" spans="1:23" s="28" customFormat="1" ht="16.5" x14ac:dyDescent="0.25">
      <c r="A687" s="64" t="s">
        <v>7131</v>
      </c>
      <c r="B687" s="65" t="s">
        <v>7195</v>
      </c>
      <c r="C687" s="2" t="s">
        <v>6700</v>
      </c>
      <c r="D687" s="1" t="s">
        <v>6699</v>
      </c>
      <c r="E687" s="3">
        <v>17</v>
      </c>
      <c r="F687" s="3">
        <v>1</v>
      </c>
      <c r="G687" s="4">
        <f>13874.77/6</f>
        <v>2312.4616666666666</v>
      </c>
      <c r="H687" s="4">
        <f>+G687*E687</f>
        <v>39311.848333333335</v>
      </c>
      <c r="I687" s="5">
        <v>0.4</v>
      </c>
      <c r="J687" s="4">
        <f t="shared" si="190"/>
        <v>924.98466666666673</v>
      </c>
      <c r="K687" s="4">
        <f t="shared" si="191"/>
        <v>1387.4769999999999</v>
      </c>
      <c r="L687" s="6">
        <v>0.55000000000000004</v>
      </c>
      <c r="M687" s="4">
        <f t="shared" ref="M687:M688" si="221">+K687*L687</f>
        <v>763.11234999999999</v>
      </c>
      <c r="N687" s="4">
        <f t="shared" ref="N687:N688" si="222">+K687+M687</f>
        <v>2150.5893499999997</v>
      </c>
      <c r="O687" s="6">
        <v>0.45</v>
      </c>
      <c r="P687" s="85">
        <f t="shared" ref="P687:P688" si="223">+K687*O687</f>
        <v>624.36464999999998</v>
      </c>
      <c r="Q687" s="86">
        <f t="shared" ref="Q687:Q688" si="224">+K687+P687</f>
        <v>2011.8416499999998</v>
      </c>
      <c r="R687" s="6">
        <v>0.65</v>
      </c>
      <c r="S687" s="85">
        <f t="shared" ref="S687:S688" si="225">+K687*R687</f>
        <v>901.86004999999989</v>
      </c>
      <c r="T687" s="86">
        <f t="shared" ref="T687:T688" si="226">+S687+K687</f>
        <v>2289.3370499999996</v>
      </c>
      <c r="U687" s="6">
        <v>0.4</v>
      </c>
      <c r="V687" s="85">
        <f t="shared" ref="V687:V688" si="227">+K687*U687</f>
        <v>554.99079999999992</v>
      </c>
      <c r="W687" s="86">
        <f t="shared" si="204"/>
        <v>1942.4677999999999</v>
      </c>
    </row>
    <row r="688" spans="1:23" s="28" customFormat="1" ht="16.5" x14ac:dyDescent="0.25">
      <c r="A688" s="64" t="s">
        <v>7131</v>
      </c>
      <c r="B688" s="65" t="s">
        <v>7195</v>
      </c>
      <c r="C688" s="2" t="s">
        <v>4960</v>
      </c>
      <c r="D688" s="10" t="s">
        <v>4959</v>
      </c>
      <c r="E688" s="3">
        <v>3</v>
      </c>
      <c r="F688" s="3">
        <v>1</v>
      </c>
      <c r="G688" s="4">
        <v>723.51</v>
      </c>
      <c r="H688" s="4">
        <f>+G688*E688</f>
        <v>2170.5299999999997</v>
      </c>
      <c r="I688" s="5">
        <v>0.38</v>
      </c>
      <c r="J688" s="4">
        <f t="shared" si="190"/>
        <v>274.93380000000002</v>
      </c>
      <c r="K688" s="4">
        <f t="shared" si="191"/>
        <v>448.57619999999997</v>
      </c>
      <c r="L688" s="6">
        <v>0.95</v>
      </c>
      <c r="M688" s="4">
        <f t="shared" si="221"/>
        <v>426.14738999999997</v>
      </c>
      <c r="N688" s="4">
        <f t="shared" si="222"/>
        <v>874.72358999999994</v>
      </c>
      <c r="O688" s="6">
        <v>0.85</v>
      </c>
      <c r="P688" s="85">
        <f t="shared" si="223"/>
        <v>381.28976999999998</v>
      </c>
      <c r="Q688" s="86">
        <f t="shared" si="224"/>
        <v>829.86596999999995</v>
      </c>
      <c r="R688" s="6">
        <v>1.05</v>
      </c>
      <c r="S688" s="85">
        <f t="shared" si="225"/>
        <v>471.00500999999997</v>
      </c>
      <c r="T688" s="86">
        <f t="shared" si="226"/>
        <v>919.58120999999994</v>
      </c>
      <c r="U688" s="6">
        <v>0.75</v>
      </c>
      <c r="V688" s="85">
        <f t="shared" si="227"/>
        <v>336.43214999999998</v>
      </c>
      <c r="W688" s="86">
        <f t="shared" si="204"/>
        <v>785.00834999999995</v>
      </c>
    </row>
    <row r="689" spans="1:23" s="28" customFormat="1" ht="16.5" x14ac:dyDescent="0.25">
      <c r="A689" s="64" t="s">
        <v>7131</v>
      </c>
      <c r="B689" s="65" t="s">
        <v>7195</v>
      </c>
      <c r="C689" s="2" t="s">
        <v>6845</v>
      </c>
      <c r="D689" s="10" t="s">
        <v>6844</v>
      </c>
      <c r="E689" s="3">
        <f>12+9</f>
        <v>21</v>
      </c>
      <c r="F689" s="3">
        <v>1</v>
      </c>
      <c r="G689" s="7">
        <v>71</v>
      </c>
      <c r="H689" s="4">
        <f>+G689*E689</f>
        <v>1491</v>
      </c>
      <c r="I689" s="5">
        <v>0.1</v>
      </c>
      <c r="J689" s="4">
        <f t="shared" si="190"/>
        <v>7.1000000000000005</v>
      </c>
      <c r="K689" s="4">
        <f t="shared" si="191"/>
        <v>63.9</v>
      </c>
      <c r="L689" s="6">
        <v>1.5</v>
      </c>
      <c r="M689" s="4">
        <f t="shared" si="199"/>
        <v>95.85</v>
      </c>
      <c r="N689" s="4">
        <f t="shared" si="200"/>
        <v>159.75</v>
      </c>
      <c r="O689" s="6">
        <v>0.75</v>
      </c>
      <c r="P689" s="85">
        <f t="shared" si="205"/>
        <v>47.924999999999997</v>
      </c>
      <c r="Q689" s="86">
        <f t="shared" si="206"/>
        <v>111.82499999999999</v>
      </c>
      <c r="R689" s="6">
        <v>0.95</v>
      </c>
      <c r="S689" s="85">
        <f t="shared" si="201"/>
        <v>60.704999999999998</v>
      </c>
      <c r="T689" s="86">
        <f t="shared" si="202"/>
        <v>124.60499999999999</v>
      </c>
      <c r="U689" s="6">
        <v>0.6</v>
      </c>
      <c r="V689" s="85">
        <f t="shared" si="203"/>
        <v>38.339999999999996</v>
      </c>
      <c r="W689" s="86">
        <f t="shared" si="204"/>
        <v>102.24</v>
      </c>
    </row>
    <row r="690" spans="1:23" s="28" customFormat="1" ht="16.5" x14ac:dyDescent="0.25">
      <c r="A690" s="64" t="s">
        <v>7131</v>
      </c>
      <c r="B690" s="65" t="s">
        <v>7195</v>
      </c>
      <c r="C690" s="2" t="s">
        <v>335</v>
      </c>
      <c r="D690" s="8" t="s">
        <v>334</v>
      </c>
      <c r="E690" s="3">
        <v>2</v>
      </c>
      <c r="F690" s="3">
        <v>1</v>
      </c>
      <c r="G690" s="4">
        <v>3058.38</v>
      </c>
      <c r="H690" s="4">
        <f>+G690*E690</f>
        <v>6116.76</v>
      </c>
      <c r="I690" s="5">
        <v>0.05</v>
      </c>
      <c r="J690" s="4">
        <f t="shared" si="190"/>
        <v>152.91900000000001</v>
      </c>
      <c r="K690" s="4">
        <f t="shared" si="191"/>
        <v>2905.4610000000002</v>
      </c>
      <c r="L690" s="6">
        <v>0.85</v>
      </c>
      <c r="M690" s="4">
        <f t="shared" si="199"/>
        <v>2469.64185</v>
      </c>
      <c r="N690" s="4">
        <f t="shared" si="200"/>
        <v>5375.1028500000002</v>
      </c>
      <c r="O690" s="6">
        <v>0.75</v>
      </c>
      <c r="P690" s="85">
        <f t="shared" si="205"/>
        <v>2179.0957500000004</v>
      </c>
      <c r="Q690" s="86">
        <f t="shared" si="206"/>
        <v>5084.5567500000006</v>
      </c>
      <c r="R690" s="6">
        <v>0.95</v>
      </c>
      <c r="S690" s="85">
        <f t="shared" si="201"/>
        <v>2760.18795</v>
      </c>
      <c r="T690" s="86">
        <f t="shared" si="202"/>
        <v>5665.6489500000007</v>
      </c>
      <c r="U690" s="6">
        <v>0.6</v>
      </c>
      <c r="V690" s="85">
        <f t="shared" si="203"/>
        <v>1743.2766000000001</v>
      </c>
      <c r="W690" s="86">
        <f t="shared" si="204"/>
        <v>4648.7376000000004</v>
      </c>
    </row>
    <row r="691" spans="1:23" s="28" customFormat="1" ht="16.5" x14ac:dyDescent="0.25">
      <c r="A691" s="64" t="s">
        <v>7131</v>
      </c>
      <c r="B691" s="65" t="s">
        <v>7195</v>
      </c>
      <c r="C691" s="2" t="s">
        <v>6847</v>
      </c>
      <c r="D691" s="10" t="s">
        <v>6846</v>
      </c>
      <c r="E691" s="3">
        <v>11</v>
      </c>
      <c r="F691" s="3">
        <v>1</v>
      </c>
      <c r="G691" s="4">
        <v>408.2</v>
      </c>
      <c r="H691" s="4">
        <f>+G691*E691</f>
        <v>4490.2</v>
      </c>
      <c r="I691" s="5">
        <v>0.05</v>
      </c>
      <c r="J691" s="4">
        <f t="shared" si="190"/>
        <v>20.41</v>
      </c>
      <c r="K691" s="4">
        <f t="shared" si="191"/>
        <v>387.78999999999996</v>
      </c>
      <c r="L691" s="6">
        <v>0.85</v>
      </c>
      <c r="M691" s="4">
        <f t="shared" si="199"/>
        <v>329.62149999999997</v>
      </c>
      <c r="N691" s="4">
        <f t="shared" si="200"/>
        <v>717.41149999999993</v>
      </c>
      <c r="O691" s="6">
        <v>0.75</v>
      </c>
      <c r="P691" s="85">
        <f t="shared" si="205"/>
        <v>290.84249999999997</v>
      </c>
      <c r="Q691" s="86">
        <f t="shared" si="206"/>
        <v>678.63249999999994</v>
      </c>
      <c r="R691" s="6">
        <v>0.95</v>
      </c>
      <c r="S691" s="85">
        <f t="shared" si="201"/>
        <v>368.40049999999997</v>
      </c>
      <c r="T691" s="86">
        <f t="shared" si="202"/>
        <v>756.19049999999993</v>
      </c>
      <c r="U691" s="6">
        <v>0.6</v>
      </c>
      <c r="V691" s="85">
        <f t="shared" si="203"/>
        <v>232.67399999999998</v>
      </c>
      <c r="W691" s="86">
        <f t="shared" si="204"/>
        <v>620.46399999999994</v>
      </c>
    </row>
    <row r="692" spans="1:23" s="28" customFormat="1" ht="16.5" x14ac:dyDescent="0.25">
      <c r="A692" s="64" t="s">
        <v>7131</v>
      </c>
      <c r="B692" s="65" t="s">
        <v>7195</v>
      </c>
      <c r="C692" s="2" t="s">
        <v>6910</v>
      </c>
      <c r="D692" s="10" t="s">
        <v>6909</v>
      </c>
      <c r="E692" s="3">
        <v>6</v>
      </c>
      <c r="F692" s="3">
        <v>1</v>
      </c>
      <c r="G692" s="4">
        <v>266.24</v>
      </c>
      <c r="H692" s="4">
        <f>+G692*E692</f>
        <v>1597.44</v>
      </c>
      <c r="I692" s="5">
        <v>0.05</v>
      </c>
      <c r="J692" s="4">
        <f t="shared" si="190"/>
        <v>13.312000000000001</v>
      </c>
      <c r="K692" s="4">
        <f t="shared" si="191"/>
        <v>252.928</v>
      </c>
      <c r="L692" s="6">
        <v>0.85</v>
      </c>
      <c r="M692" s="4">
        <f t="shared" si="199"/>
        <v>214.9888</v>
      </c>
      <c r="N692" s="4">
        <f t="shared" si="200"/>
        <v>467.91679999999997</v>
      </c>
      <c r="O692" s="6">
        <v>0.75</v>
      </c>
      <c r="P692" s="85">
        <f t="shared" si="205"/>
        <v>189.696</v>
      </c>
      <c r="Q692" s="86">
        <f t="shared" si="206"/>
        <v>442.62400000000002</v>
      </c>
      <c r="R692" s="6">
        <v>0.95</v>
      </c>
      <c r="S692" s="85">
        <f t="shared" si="201"/>
        <v>240.2816</v>
      </c>
      <c r="T692" s="86">
        <f t="shared" si="202"/>
        <v>493.20960000000002</v>
      </c>
      <c r="U692" s="6">
        <v>0.6</v>
      </c>
      <c r="V692" s="85">
        <f t="shared" si="203"/>
        <v>151.7568</v>
      </c>
      <c r="W692" s="86">
        <f t="shared" si="204"/>
        <v>404.6848</v>
      </c>
    </row>
    <row r="693" spans="1:23" s="28" customFormat="1" ht="16.5" x14ac:dyDescent="0.25">
      <c r="A693" s="64" t="s">
        <v>7131</v>
      </c>
      <c r="B693" s="65" t="s">
        <v>7195</v>
      </c>
      <c r="C693" s="2" t="s">
        <v>1849</v>
      </c>
      <c r="D693" s="10" t="s">
        <v>1848</v>
      </c>
      <c r="E693" s="3">
        <v>1</v>
      </c>
      <c r="F693" s="3">
        <v>1</v>
      </c>
      <c r="G693" s="4">
        <v>1456.38</v>
      </c>
      <c r="H693" s="4">
        <f>+G693*E693</f>
        <v>1456.38</v>
      </c>
      <c r="I693" s="5">
        <v>0.38</v>
      </c>
      <c r="J693" s="4">
        <f t="shared" si="190"/>
        <v>553.42439999999999</v>
      </c>
      <c r="K693" s="4">
        <f t="shared" si="191"/>
        <v>902.95560000000012</v>
      </c>
      <c r="L693" s="6">
        <v>0.95</v>
      </c>
      <c r="M693" s="4">
        <f t="shared" si="199"/>
        <v>857.80782000000011</v>
      </c>
      <c r="N693" s="4">
        <f t="shared" si="200"/>
        <v>1760.7634200000002</v>
      </c>
      <c r="O693" s="6">
        <v>0.75</v>
      </c>
      <c r="P693" s="85">
        <f t="shared" si="205"/>
        <v>677.21670000000006</v>
      </c>
      <c r="Q693" s="86">
        <f t="shared" si="206"/>
        <v>1580.1723000000002</v>
      </c>
      <c r="R693" s="6">
        <v>0.95</v>
      </c>
      <c r="S693" s="85">
        <f t="shared" si="201"/>
        <v>857.80782000000011</v>
      </c>
      <c r="T693" s="86">
        <f t="shared" si="202"/>
        <v>1760.7634200000002</v>
      </c>
      <c r="U693" s="6">
        <v>0.6</v>
      </c>
      <c r="V693" s="85">
        <f t="shared" si="203"/>
        <v>541.77336000000003</v>
      </c>
      <c r="W693" s="86">
        <f t="shared" si="204"/>
        <v>1444.7289600000001</v>
      </c>
    </row>
    <row r="694" spans="1:23" s="28" customFormat="1" ht="16.5" x14ac:dyDescent="0.25">
      <c r="A694" s="64" t="s">
        <v>7131</v>
      </c>
      <c r="B694" s="65" t="s">
        <v>7195</v>
      </c>
      <c r="C694" s="2" t="s">
        <v>6912</v>
      </c>
      <c r="D694" s="10" t="s">
        <v>6911</v>
      </c>
      <c r="E694" s="3">
        <v>21</v>
      </c>
      <c r="F694" s="3">
        <v>1</v>
      </c>
      <c r="G694" s="4">
        <v>83.91</v>
      </c>
      <c r="H694" s="4">
        <f>+G694*E694</f>
        <v>1762.11</v>
      </c>
      <c r="I694" s="5">
        <v>0.4</v>
      </c>
      <c r="J694" s="4">
        <f t="shared" si="190"/>
        <v>33.564</v>
      </c>
      <c r="K694" s="4">
        <f t="shared" si="191"/>
        <v>50.345999999999997</v>
      </c>
      <c r="L694" s="6">
        <v>0.85</v>
      </c>
      <c r="M694" s="4">
        <f t="shared" si="199"/>
        <v>42.794099999999993</v>
      </c>
      <c r="N694" s="4">
        <f t="shared" si="200"/>
        <v>93.14009999999999</v>
      </c>
      <c r="O694" s="6">
        <v>0.75</v>
      </c>
      <c r="P694" s="85">
        <f t="shared" si="205"/>
        <v>37.759499999999996</v>
      </c>
      <c r="Q694" s="86">
        <f t="shared" si="206"/>
        <v>88.105499999999992</v>
      </c>
      <c r="R694" s="6">
        <v>0.95</v>
      </c>
      <c r="S694" s="85">
        <f t="shared" si="201"/>
        <v>47.828699999999998</v>
      </c>
      <c r="T694" s="86">
        <f t="shared" si="202"/>
        <v>98.174700000000001</v>
      </c>
      <c r="U694" s="6">
        <v>0.6</v>
      </c>
      <c r="V694" s="85">
        <f t="shared" si="203"/>
        <v>30.207599999999996</v>
      </c>
      <c r="W694" s="86">
        <f t="shared" si="204"/>
        <v>80.553599999999989</v>
      </c>
    </row>
    <row r="695" spans="1:23" s="28" customFormat="1" ht="16.5" x14ac:dyDescent="0.25">
      <c r="A695" s="64" t="s">
        <v>7131</v>
      </c>
      <c r="B695" s="65" t="s">
        <v>7195</v>
      </c>
      <c r="C695" s="2" t="s">
        <v>6914</v>
      </c>
      <c r="D695" s="10" t="s">
        <v>6913</v>
      </c>
      <c r="E695" s="3">
        <v>8</v>
      </c>
      <c r="F695" s="3">
        <v>1</v>
      </c>
      <c r="G695" s="4">
        <v>681.2</v>
      </c>
      <c r="H695" s="4">
        <f>+G695*E695</f>
        <v>5449.6</v>
      </c>
      <c r="I695" s="5">
        <v>0.05</v>
      </c>
      <c r="J695" s="4">
        <f t="shared" si="190"/>
        <v>34.06</v>
      </c>
      <c r="K695" s="4">
        <f t="shared" si="191"/>
        <v>647.1400000000001</v>
      </c>
      <c r="L695" s="6">
        <v>0.85</v>
      </c>
      <c r="M695" s="4">
        <f t="shared" si="199"/>
        <v>550.06900000000007</v>
      </c>
      <c r="N695" s="4">
        <f t="shared" si="200"/>
        <v>1197.2090000000003</v>
      </c>
      <c r="O695" s="6">
        <v>0.75</v>
      </c>
      <c r="P695" s="85">
        <f t="shared" si="205"/>
        <v>485.35500000000008</v>
      </c>
      <c r="Q695" s="86">
        <f t="shared" si="206"/>
        <v>1132.4950000000001</v>
      </c>
      <c r="R695" s="6">
        <v>0.95</v>
      </c>
      <c r="S695" s="85">
        <f t="shared" si="201"/>
        <v>614.78300000000002</v>
      </c>
      <c r="T695" s="86">
        <f t="shared" si="202"/>
        <v>1261.9230000000002</v>
      </c>
      <c r="U695" s="6">
        <v>0.6</v>
      </c>
      <c r="V695" s="85">
        <f t="shared" si="203"/>
        <v>388.28400000000005</v>
      </c>
      <c r="W695" s="86">
        <f t="shared" si="204"/>
        <v>1035.4240000000002</v>
      </c>
    </row>
    <row r="696" spans="1:23" s="28" customFormat="1" ht="16.5" x14ac:dyDescent="0.25">
      <c r="A696" s="64" t="s">
        <v>7131</v>
      </c>
      <c r="B696" s="65" t="s">
        <v>7195</v>
      </c>
      <c r="C696" s="2" t="s">
        <v>3256</v>
      </c>
      <c r="D696" s="10" t="s">
        <v>3255</v>
      </c>
      <c r="E696" s="3">
        <v>3</v>
      </c>
      <c r="F696" s="3">
        <v>1</v>
      </c>
      <c r="G696" s="7">
        <v>285</v>
      </c>
      <c r="H696" s="4">
        <f>+G696*E696</f>
        <v>855</v>
      </c>
      <c r="I696" s="5">
        <v>0.3</v>
      </c>
      <c r="J696" s="4">
        <f t="shared" si="190"/>
        <v>85.5</v>
      </c>
      <c r="K696" s="4">
        <f t="shared" si="191"/>
        <v>199.5</v>
      </c>
      <c r="L696" s="6">
        <v>0.95</v>
      </c>
      <c r="M696" s="4">
        <f t="shared" si="199"/>
        <v>189.52499999999998</v>
      </c>
      <c r="N696" s="4">
        <f t="shared" si="200"/>
        <v>389.02499999999998</v>
      </c>
      <c r="O696" s="6">
        <v>0.75</v>
      </c>
      <c r="P696" s="85">
        <f t="shared" si="205"/>
        <v>149.625</v>
      </c>
      <c r="Q696" s="86">
        <f t="shared" si="206"/>
        <v>349.125</v>
      </c>
      <c r="R696" s="6">
        <v>0.95</v>
      </c>
      <c r="S696" s="85">
        <f t="shared" si="201"/>
        <v>189.52499999999998</v>
      </c>
      <c r="T696" s="86">
        <f t="shared" si="202"/>
        <v>389.02499999999998</v>
      </c>
      <c r="U696" s="6">
        <v>0.6</v>
      </c>
      <c r="V696" s="85">
        <f t="shared" si="203"/>
        <v>119.69999999999999</v>
      </c>
      <c r="W696" s="86">
        <f t="shared" si="204"/>
        <v>319.2</v>
      </c>
    </row>
    <row r="697" spans="1:23" s="28" customFormat="1" ht="16.5" x14ac:dyDescent="0.25">
      <c r="A697" s="64" t="s">
        <v>7131</v>
      </c>
      <c r="B697" s="65" t="s">
        <v>7195</v>
      </c>
      <c r="C697" s="2" t="s">
        <v>6918</v>
      </c>
      <c r="D697" s="10" t="s">
        <v>6917</v>
      </c>
      <c r="E697" s="3">
        <v>6</v>
      </c>
      <c r="F697" s="3">
        <v>1</v>
      </c>
      <c r="G697" s="4">
        <v>88.5</v>
      </c>
      <c r="H697" s="4">
        <f>+G697*E697</f>
        <v>531</v>
      </c>
      <c r="I697" s="5">
        <v>0</v>
      </c>
      <c r="J697" s="4">
        <f t="shared" si="190"/>
        <v>0</v>
      </c>
      <c r="K697" s="4">
        <f t="shared" si="191"/>
        <v>88.5</v>
      </c>
      <c r="L697" s="6">
        <v>0.85</v>
      </c>
      <c r="M697" s="4">
        <f t="shared" si="199"/>
        <v>75.224999999999994</v>
      </c>
      <c r="N697" s="4">
        <f t="shared" si="200"/>
        <v>163.72499999999999</v>
      </c>
      <c r="O697" s="6">
        <v>0.75</v>
      </c>
      <c r="P697" s="85">
        <f t="shared" si="205"/>
        <v>66.375</v>
      </c>
      <c r="Q697" s="86">
        <f t="shared" si="206"/>
        <v>154.875</v>
      </c>
      <c r="R697" s="6">
        <v>0.95</v>
      </c>
      <c r="S697" s="85">
        <f t="shared" si="201"/>
        <v>84.075000000000003</v>
      </c>
      <c r="T697" s="86">
        <f t="shared" si="202"/>
        <v>172.57499999999999</v>
      </c>
      <c r="U697" s="6">
        <v>0.6</v>
      </c>
      <c r="V697" s="85">
        <f t="shared" si="203"/>
        <v>53.1</v>
      </c>
      <c r="W697" s="86">
        <f t="shared" si="204"/>
        <v>141.6</v>
      </c>
    </row>
    <row r="698" spans="1:23" s="28" customFormat="1" ht="16.5" x14ac:dyDescent="0.25">
      <c r="A698" s="64" t="s">
        <v>7131</v>
      </c>
      <c r="B698" s="65" t="s">
        <v>7195</v>
      </c>
      <c r="C698" s="2" t="s">
        <v>6922</v>
      </c>
      <c r="D698" s="10" t="s">
        <v>6921</v>
      </c>
      <c r="E698" s="3">
        <v>4</v>
      </c>
      <c r="F698" s="3">
        <v>1</v>
      </c>
      <c r="G698" s="7">
        <v>1124.22</v>
      </c>
      <c r="H698" s="4">
        <f>+G698*E698</f>
        <v>4496.88</v>
      </c>
      <c r="I698" s="5">
        <v>0.48</v>
      </c>
      <c r="J698" s="4">
        <f t="shared" si="190"/>
        <v>539.62559999999996</v>
      </c>
      <c r="K698" s="4">
        <f t="shared" si="191"/>
        <v>584.59440000000006</v>
      </c>
      <c r="L698" s="6">
        <v>0.95</v>
      </c>
      <c r="M698" s="4">
        <f t="shared" si="199"/>
        <v>555.36468000000002</v>
      </c>
      <c r="N698" s="4">
        <f t="shared" si="200"/>
        <v>1139.9590800000001</v>
      </c>
      <c r="O698" s="6">
        <v>0.75</v>
      </c>
      <c r="P698" s="85">
        <f t="shared" si="205"/>
        <v>438.44580000000008</v>
      </c>
      <c r="Q698" s="86">
        <f t="shared" si="206"/>
        <v>1023.0402000000001</v>
      </c>
      <c r="R698" s="6">
        <v>0.95</v>
      </c>
      <c r="S698" s="85">
        <f t="shared" si="201"/>
        <v>555.36468000000002</v>
      </c>
      <c r="T698" s="86">
        <f t="shared" si="202"/>
        <v>1139.9590800000001</v>
      </c>
      <c r="U698" s="6">
        <v>0.6</v>
      </c>
      <c r="V698" s="85">
        <f t="shared" si="203"/>
        <v>350.75664</v>
      </c>
      <c r="W698" s="86">
        <f t="shared" si="204"/>
        <v>935.35104000000001</v>
      </c>
    </row>
    <row r="699" spans="1:23" s="28" customFormat="1" ht="16.5" x14ac:dyDescent="0.25">
      <c r="A699" s="64" t="s">
        <v>7131</v>
      </c>
      <c r="B699" s="65" t="s">
        <v>7195</v>
      </c>
      <c r="C699" s="2" t="s">
        <v>6924</v>
      </c>
      <c r="D699" s="10" t="s">
        <v>6923</v>
      </c>
      <c r="E699" s="3">
        <v>3</v>
      </c>
      <c r="F699" s="3">
        <v>1</v>
      </c>
      <c r="G699" s="4">
        <v>5522.4</v>
      </c>
      <c r="H699" s="4">
        <f>+G699*E699</f>
        <v>16567.199999999997</v>
      </c>
      <c r="I699" s="5">
        <v>0.1</v>
      </c>
      <c r="J699" s="4">
        <f t="shared" si="190"/>
        <v>552.24</v>
      </c>
      <c r="K699" s="4">
        <f t="shared" si="191"/>
        <v>4970.16</v>
      </c>
      <c r="L699" s="6">
        <v>0.85</v>
      </c>
      <c r="M699" s="4">
        <f t="shared" si="199"/>
        <v>4224.6359999999995</v>
      </c>
      <c r="N699" s="4">
        <f t="shared" si="200"/>
        <v>9194.7959999999985</v>
      </c>
      <c r="O699" s="6">
        <v>0.75</v>
      </c>
      <c r="P699" s="85">
        <f t="shared" si="205"/>
        <v>3727.62</v>
      </c>
      <c r="Q699" s="86">
        <f t="shared" si="206"/>
        <v>8697.7799999999988</v>
      </c>
      <c r="R699" s="6">
        <v>0.95</v>
      </c>
      <c r="S699" s="85">
        <f t="shared" si="201"/>
        <v>4721.652</v>
      </c>
      <c r="T699" s="86">
        <f t="shared" si="202"/>
        <v>9691.8119999999999</v>
      </c>
      <c r="U699" s="6">
        <v>0.6</v>
      </c>
      <c r="V699" s="85">
        <f t="shared" si="203"/>
        <v>2982.096</v>
      </c>
      <c r="W699" s="86">
        <f t="shared" si="204"/>
        <v>7952.2559999999994</v>
      </c>
    </row>
    <row r="700" spans="1:23" s="28" customFormat="1" ht="16.5" x14ac:dyDescent="0.25">
      <c r="A700" s="64" t="s">
        <v>7131</v>
      </c>
      <c r="B700" s="65" t="s">
        <v>7195</v>
      </c>
      <c r="C700" s="2" t="s">
        <v>6926</v>
      </c>
      <c r="D700" s="1" t="s">
        <v>6925</v>
      </c>
      <c r="E700" s="3">
        <v>6</v>
      </c>
      <c r="F700" s="3">
        <v>1</v>
      </c>
      <c r="G700" s="4">
        <v>534.62</v>
      </c>
      <c r="H700" s="4">
        <f>+G700*E700</f>
        <v>3207.7200000000003</v>
      </c>
      <c r="I700" s="5">
        <v>0.4</v>
      </c>
      <c r="J700" s="4">
        <f t="shared" si="190"/>
        <v>213.84800000000001</v>
      </c>
      <c r="K700" s="4">
        <f t="shared" si="191"/>
        <v>320.77199999999999</v>
      </c>
      <c r="L700" s="6">
        <v>0.85</v>
      </c>
      <c r="M700" s="4">
        <f t="shared" si="199"/>
        <v>272.65620000000001</v>
      </c>
      <c r="N700" s="4">
        <f t="shared" si="200"/>
        <v>593.42820000000006</v>
      </c>
      <c r="O700" s="6">
        <v>0.75</v>
      </c>
      <c r="P700" s="85">
        <f t="shared" si="205"/>
        <v>240.57900000000001</v>
      </c>
      <c r="Q700" s="86">
        <f t="shared" si="206"/>
        <v>561.351</v>
      </c>
      <c r="R700" s="6">
        <v>0.95</v>
      </c>
      <c r="S700" s="85">
        <f t="shared" si="201"/>
        <v>304.73339999999996</v>
      </c>
      <c r="T700" s="86">
        <f t="shared" si="202"/>
        <v>625.50540000000001</v>
      </c>
      <c r="U700" s="6">
        <v>0.6</v>
      </c>
      <c r="V700" s="85">
        <f t="shared" si="203"/>
        <v>192.4632</v>
      </c>
      <c r="W700" s="86">
        <f t="shared" si="204"/>
        <v>513.23519999999996</v>
      </c>
    </row>
    <row r="701" spans="1:23" ht="16.5" x14ac:dyDescent="0.25">
      <c r="A701" s="64" t="s">
        <v>7131</v>
      </c>
      <c r="B701" s="65" t="s">
        <v>7195</v>
      </c>
      <c r="C701" s="2" t="s">
        <v>6928</v>
      </c>
      <c r="D701" s="10" t="s">
        <v>6927</v>
      </c>
      <c r="E701" s="3">
        <v>1</v>
      </c>
      <c r="F701" s="3">
        <v>1</v>
      </c>
      <c r="G701" s="4">
        <v>1461.2</v>
      </c>
      <c r="H701" s="4">
        <f>+G701*E701</f>
        <v>1461.2</v>
      </c>
      <c r="I701" s="5">
        <v>0.05</v>
      </c>
      <c r="J701" s="4">
        <f t="shared" si="190"/>
        <v>73.06</v>
      </c>
      <c r="K701" s="4">
        <f t="shared" si="191"/>
        <v>1388.14</v>
      </c>
      <c r="L701" s="6">
        <v>0.85</v>
      </c>
      <c r="M701" s="4">
        <f t="shared" si="199"/>
        <v>1179.9190000000001</v>
      </c>
      <c r="N701" s="4">
        <f t="shared" si="200"/>
        <v>2568.0590000000002</v>
      </c>
      <c r="O701" s="6">
        <v>0.75</v>
      </c>
      <c r="P701" s="85">
        <f t="shared" si="205"/>
        <v>1041.105</v>
      </c>
      <c r="Q701" s="86">
        <f t="shared" si="206"/>
        <v>2429.2449999999999</v>
      </c>
      <c r="R701" s="6">
        <v>0.95</v>
      </c>
      <c r="S701" s="85">
        <f t="shared" si="201"/>
        <v>1318.7329999999999</v>
      </c>
      <c r="T701" s="86">
        <f t="shared" si="202"/>
        <v>2706.873</v>
      </c>
      <c r="U701" s="6">
        <v>0.6</v>
      </c>
      <c r="V701" s="85">
        <f t="shared" si="203"/>
        <v>832.88400000000001</v>
      </c>
      <c r="W701" s="86">
        <f t="shared" si="204"/>
        <v>2221.0240000000003</v>
      </c>
    </row>
    <row r="702" spans="1:23" s="28" customFormat="1" ht="16.5" x14ac:dyDescent="0.25">
      <c r="A702" s="64" t="s">
        <v>7131</v>
      </c>
      <c r="B702" s="65" t="s">
        <v>7195</v>
      </c>
      <c r="C702" s="2" t="s">
        <v>6936</v>
      </c>
      <c r="D702" s="1" t="s">
        <v>6935</v>
      </c>
      <c r="E702" s="3">
        <v>5</v>
      </c>
      <c r="F702" s="3">
        <v>1</v>
      </c>
      <c r="G702" s="7">
        <v>862</v>
      </c>
      <c r="H702" s="4">
        <f>+G702*E702</f>
        <v>4310</v>
      </c>
      <c r="I702" s="5">
        <v>0.1</v>
      </c>
      <c r="J702" s="4">
        <f t="shared" ref="J702:J764" si="228">+G702*I702</f>
        <v>86.2</v>
      </c>
      <c r="K702" s="4">
        <f t="shared" ref="K702:K764" si="229">+G702-J702</f>
        <v>775.8</v>
      </c>
      <c r="L702" s="6">
        <v>1</v>
      </c>
      <c r="M702" s="4">
        <f t="shared" si="199"/>
        <v>775.8</v>
      </c>
      <c r="N702" s="4">
        <f t="shared" si="200"/>
        <v>1551.6</v>
      </c>
      <c r="O702" s="6">
        <v>0.75</v>
      </c>
      <c r="P702" s="85">
        <f t="shared" si="205"/>
        <v>581.84999999999991</v>
      </c>
      <c r="Q702" s="86">
        <f t="shared" si="206"/>
        <v>1357.6499999999999</v>
      </c>
      <c r="R702" s="6">
        <v>0.95</v>
      </c>
      <c r="S702" s="85">
        <f t="shared" si="201"/>
        <v>737.00999999999988</v>
      </c>
      <c r="T702" s="86">
        <f t="shared" si="202"/>
        <v>1512.81</v>
      </c>
      <c r="U702" s="6">
        <v>0.6</v>
      </c>
      <c r="V702" s="85">
        <f t="shared" si="203"/>
        <v>465.47999999999996</v>
      </c>
      <c r="W702" s="86">
        <f t="shared" si="204"/>
        <v>1241.28</v>
      </c>
    </row>
    <row r="703" spans="1:23" s="28" customFormat="1" ht="16.5" x14ac:dyDescent="0.25">
      <c r="A703" s="64" t="s">
        <v>7131</v>
      </c>
      <c r="B703" s="65" t="s">
        <v>7195</v>
      </c>
      <c r="C703" s="2" t="s">
        <v>6930</v>
      </c>
      <c r="D703" s="1" t="s">
        <v>6929</v>
      </c>
      <c r="E703" s="3">
        <v>1</v>
      </c>
      <c r="F703" s="3">
        <v>1</v>
      </c>
      <c r="G703" s="4">
        <v>5291.06</v>
      </c>
      <c r="H703" s="4">
        <f>+G703*E703</f>
        <v>5291.06</v>
      </c>
      <c r="I703" s="5">
        <v>0.38</v>
      </c>
      <c r="J703" s="4">
        <f t="shared" si="228"/>
        <v>2010.6028000000001</v>
      </c>
      <c r="K703" s="4">
        <f t="shared" si="229"/>
        <v>3280.4572000000003</v>
      </c>
      <c r="L703" s="6">
        <v>0.85</v>
      </c>
      <c r="M703" s="4">
        <f t="shared" si="199"/>
        <v>2788.3886200000002</v>
      </c>
      <c r="N703" s="4">
        <f t="shared" si="200"/>
        <v>6068.8458200000005</v>
      </c>
      <c r="O703" s="6">
        <v>0.75</v>
      </c>
      <c r="P703" s="85">
        <f t="shared" si="205"/>
        <v>2460.3429000000001</v>
      </c>
      <c r="Q703" s="86">
        <f t="shared" si="206"/>
        <v>5740.8001000000004</v>
      </c>
      <c r="R703" s="6">
        <v>0.95</v>
      </c>
      <c r="S703" s="85">
        <f t="shared" si="201"/>
        <v>3116.4343400000002</v>
      </c>
      <c r="T703" s="86">
        <f t="shared" si="202"/>
        <v>6396.8915400000005</v>
      </c>
      <c r="U703" s="6">
        <v>0.6</v>
      </c>
      <c r="V703" s="85">
        <f t="shared" si="203"/>
        <v>1968.27432</v>
      </c>
      <c r="W703" s="86">
        <f t="shared" si="204"/>
        <v>5248.7315200000003</v>
      </c>
    </row>
    <row r="704" spans="1:23" s="28" customFormat="1" ht="16.5" x14ac:dyDescent="0.25">
      <c r="A704" s="64" t="s">
        <v>7131</v>
      </c>
      <c r="B704" s="65" t="s">
        <v>7195</v>
      </c>
      <c r="C704" s="2" t="s">
        <v>3258</v>
      </c>
      <c r="D704" s="10" t="s">
        <v>3257</v>
      </c>
      <c r="E704" s="3">
        <v>4</v>
      </c>
      <c r="F704" s="3">
        <v>1</v>
      </c>
      <c r="G704" s="7">
        <v>330</v>
      </c>
      <c r="H704" s="4">
        <f>+G704*E704</f>
        <v>1320</v>
      </c>
      <c r="I704" s="5">
        <v>0.3</v>
      </c>
      <c r="J704" s="4">
        <f t="shared" si="228"/>
        <v>99</v>
      </c>
      <c r="K704" s="4">
        <f t="shared" si="229"/>
        <v>231</v>
      </c>
      <c r="L704" s="6">
        <v>0.95</v>
      </c>
      <c r="M704" s="4">
        <f t="shared" si="199"/>
        <v>219.45</v>
      </c>
      <c r="N704" s="4">
        <f t="shared" si="200"/>
        <v>450.45</v>
      </c>
      <c r="O704" s="6">
        <v>0.75</v>
      </c>
      <c r="P704" s="85">
        <f t="shared" si="205"/>
        <v>173.25</v>
      </c>
      <c r="Q704" s="86">
        <f t="shared" si="206"/>
        <v>404.25</v>
      </c>
      <c r="R704" s="6">
        <v>0.95</v>
      </c>
      <c r="S704" s="85">
        <f t="shared" si="201"/>
        <v>219.45</v>
      </c>
      <c r="T704" s="86">
        <f t="shared" si="202"/>
        <v>450.45</v>
      </c>
      <c r="U704" s="6">
        <v>0.6</v>
      </c>
      <c r="V704" s="85">
        <f t="shared" si="203"/>
        <v>138.6</v>
      </c>
      <c r="W704" s="86">
        <f t="shared" si="204"/>
        <v>369.6</v>
      </c>
    </row>
    <row r="705" spans="1:23" s="28" customFormat="1" ht="16.5" x14ac:dyDescent="0.25">
      <c r="A705" s="64" t="s">
        <v>7131</v>
      </c>
      <c r="B705" s="65" t="s">
        <v>7195</v>
      </c>
      <c r="C705" s="2" t="s">
        <v>6934</v>
      </c>
      <c r="D705" s="1" t="s">
        <v>6933</v>
      </c>
      <c r="E705" s="3">
        <v>2</v>
      </c>
      <c r="F705" s="3">
        <v>1</v>
      </c>
      <c r="G705" s="7">
        <v>6605</v>
      </c>
      <c r="H705" s="4">
        <f>+G705*E705</f>
        <v>13210</v>
      </c>
      <c r="I705" s="5">
        <v>0</v>
      </c>
      <c r="J705" s="4">
        <f t="shared" si="228"/>
        <v>0</v>
      </c>
      <c r="K705" s="4">
        <f t="shared" si="229"/>
        <v>6605</v>
      </c>
      <c r="L705" s="6">
        <v>0.95</v>
      </c>
      <c r="M705" s="4">
        <f t="shared" si="199"/>
        <v>6274.75</v>
      </c>
      <c r="N705" s="4">
        <f t="shared" si="200"/>
        <v>12879.75</v>
      </c>
      <c r="O705" s="6">
        <v>0.75</v>
      </c>
      <c r="P705" s="85">
        <f t="shared" si="205"/>
        <v>4953.75</v>
      </c>
      <c r="Q705" s="86">
        <f t="shared" si="206"/>
        <v>11558.75</v>
      </c>
      <c r="R705" s="6">
        <v>0.95</v>
      </c>
      <c r="S705" s="85">
        <f t="shared" si="201"/>
        <v>6274.75</v>
      </c>
      <c r="T705" s="86">
        <f t="shared" si="202"/>
        <v>12879.75</v>
      </c>
      <c r="U705" s="6">
        <v>0.6</v>
      </c>
      <c r="V705" s="85">
        <f t="shared" si="203"/>
        <v>3963</v>
      </c>
      <c r="W705" s="86">
        <f t="shared" si="204"/>
        <v>10568</v>
      </c>
    </row>
    <row r="706" spans="1:23" s="28" customFormat="1" ht="16.5" x14ac:dyDescent="0.25">
      <c r="A706" s="64" t="s">
        <v>7131</v>
      </c>
      <c r="B706" s="65" t="s">
        <v>7195</v>
      </c>
      <c r="C706" s="2" t="s">
        <v>6932</v>
      </c>
      <c r="D706" s="1" t="s">
        <v>6931</v>
      </c>
      <c r="E706" s="3">
        <v>7</v>
      </c>
      <c r="F706" s="3">
        <v>1</v>
      </c>
      <c r="G706" s="4">
        <v>664</v>
      </c>
      <c r="H706" s="4">
        <f>+G706*E706</f>
        <v>4648</v>
      </c>
      <c r="I706" s="5">
        <v>0</v>
      </c>
      <c r="J706" s="4">
        <f t="shared" si="228"/>
        <v>0</v>
      </c>
      <c r="K706" s="4">
        <f t="shared" si="229"/>
        <v>664</v>
      </c>
      <c r="L706" s="6">
        <v>0.85</v>
      </c>
      <c r="M706" s="4">
        <f t="shared" si="199"/>
        <v>564.4</v>
      </c>
      <c r="N706" s="4">
        <f t="shared" si="200"/>
        <v>1228.4000000000001</v>
      </c>
      <c r="O706" s="6">
        <v>0.75</v>
      </c>
      <c r="P706" s="85">
        <f t="shared" si="205"/>
        <v>498</v>
      </c>
      <c r="Q706" s="86">
        <f t="shared" si="206"/>
        <v>1162</v>
      </c>
      <c r="R706" s="6">
        <v>0.95</v>
      </c>
      <c r="S706" s="85">
        <f t="shared" si="201"/>
        <v>630.79999999999995</v>
      </c>
      <c r="T706" s="86">
        <f t="shared" si="202"/>
        <v>1294.8</v>
      </c>
      <c r="U706" s="6">
        <v>0.6</v>
      </c>
      <c r="V706" s="85">
        <f t="shared" si="203"/>
        <v>398.4</v>
      </c>
      <c r="W706" s="86">
        <f t="shared" si="204"/>
        <v>1062.4000000000001</v>
      </c>
    </row>
    <row r="707" spans="1:23" s="28" customFormat="1" ht="16.5" x14ac:dyDescent="0.25">
      <c r="A707" s="64" t="s">
        <v>7131</v>
      </c>
      <c r="B707" s="65" t="s">
        <v>7195</v>
      </c>
      <c r="C707" s="2" t="s">
        <v>6938</v>
      </c>
      <c r="D707" s="10" t="s">
        <v>6937</v>
      </c>
      <c r="E707" s="3">
        <v>4</v>
      </c>
      <c r="F707" s="3">
        <v>1</v>
      </c>
      <c r="G707" s="4">
        <v>4173.0200000000004</v>
      </c>
      <c r="H707" s="4">
        <f>+G707*E707</f>
        <v>16692.080000000002</v>
      </c>
      <c r="I707" s="5">
        <v>0.05</v>
      </c>
      <c r="J707" s="4">
        <f t="shared" si="228"/>
        <v>208.65100000000004</v>
      </c>
      <c r="K707" s="4">
        <f t="shared" si="229"/>
        <v>3964.3690000000006</v>
      </c>
      <c r="L707" s="6">
        <v>0.85</v>
      </c>
      <c r="M707" s="4">
        <f t="shared" si="199"/>
        <v>3369.7136500000006</v>
      </c>
      <c r="N707" s="4">
        <f t="shared" si="200"/>
        <v>7334.0826500000012</v>
      </c>
      <c r="O707" s="6">
        <v>0.75</v>
      </c>
      <c r="P707" s="85">
        <f t="shared" si="205"/>
        <v>2973.2767500000004</v>
      </c>
      <c r="Q707" s="86">
        <f t="shared" si="206"/>
        <v>6937.6457500000015</v>
      </c>
      <c r="R707" s="6">
        <v>0.95</v>
      </c>
      <c r="S707" s="85">
        <f t="shared" si="201"/>
        <v>3766.1505500000003</v>
      </c>
      <c r="T707" s="86">
        <f t="shared" si="202"/>
        <v>7730.5195500000009</v>
      </c>
      <c r="U707" s="6">
        <v>0.6</v>
      </c>
      <c r="V707" s="85">
        <f t="shared" si="203"/>
        <v>2378.6214000000004</v>
      </c>
      <c r="W707" s="86">
        <f t="shared" si="204"/>
        <v>6342.9904000000006</v>
      </c>
    </row>
    <row r="708" spans="1:23" s="28" customFormat="1" ht="16.5" x14ac:dyDescent="0.25">
      <c r="A708" s="64" t="s">
        <v>7131</v>
      </c>
      <c r="B708" s="65" t="s">
        <v>7195</v>
      </c>
      <c r="C708" s="2" t="s">
        <v>6940</v>
      </c>
      <c r="D708" s="1" t="s">
        <v>6939</v>
      </c>
      <c r="E708" s="3">
        <v>7</v>
      </c>
      <c r="F708" s="3">
        <v>1</v>
      </c>
      <c r="G708" s="4">
        <v>412.13</v>
      </c>
      <c r="H708" s="4">
        <f>+G708*E708</f>
        <v>2884.91</v>
      </c>
      <c r="I708" s="5">
        <v>0.3</v>
      </c>
      <c r="J708" s="4">
        <f t="shared" si="228"/>
        <v>123.639</v>
      </c>
      <c r="K708" s="4">
        <f t="shared" si="229"/>
        <v>288.49099999999999</v>
      </c>
      <c r="L708" s="6">
        <v>0.85</v>
      </c>
      <c r="M708" s="4">
        <f t="shared" si="199"/>
        <v>245.21734999999998</v>
      </c>
      <c r="N708" s="4">
        <f t="shared" si="200"/>
        <v>533.70835</v>
      </c>
      <c r="O708" s="6">
        <v>0.75</v>
      </c>
      <c r="P708" s="85">
        <f t="shared" si="205"/>
        <v>216.36824999999999</v>
      </c>
      <c r="Q708" s="86">
        <f t="shared" si="206"/>
        <v>504.85924999999997</v>
      </c>
      <c r="R708" s="6">
        <v>0.95</v>
      </c>
      <c r="S708" s="85">
        <f t="shared" si="201"/>
        <v>274.06644999999997</v>
      </c>
      <c r="T708" s="86">
        <f t="shared" si="202"/>
        <v>562.55745000000002</v>
      </c>
      <c r="U708" s="6">
        <v>0.6</v>
      </c>
      <c r="V708" s="85">
        <f t="shared" si="203"/>
        <v>173.09459999999999</v>
      </c>
      <c r="W708" s="86">
        <f t="shared" si="204"/>
        <v>461.5856</v>
      </c>
    </row>
    <row r="709" spans="1:23" s="28" customFormat="1" ht="16.5" x14ac:dyDescent="0.25">
      <c r="A709" s="64" t="s">
        <v>7131</v>
      </c>
      <c r="B709" s="65" t="s">
        <v>7195</v>
      </c>
      <c r="C709" s="2" t="s">
        <v>6906</v>
      </c>
      <c r="D709" s="10" t="s">
        <v>6905</v>
      </c>
      <c r="E709" s="3">
        <v>6</v>
      </c>
      <c r="F709" s="3">
        <v>1</v>
      </c>
      <c r="G709" s="4">
        <v>533.01</v>
      </c>
      <c r="H709" s="4">
        <f>+G709*E709</f>
        <v>3198.06</v>
      </c>
      <c r="I709" s="5">
        <v>0.05</v>
      </c>
      <c r="J709" s="4">
        <f t="shared" si="228"/>
        <v>26.650500000000001</v>
      </c>
      <c r="K709" s="4">
        <f t="shared" si="229"/>
        <v>506.35949999999997</v>
      </c>
      <c r="L709" s="6">
        <v>0.85</v>
      </c>
      <c r="M709" s="4">
        <f t="shared" si="199"/>
        <v>430.40557499999994</v>
      </c>
      <c r="N709" s="4">
        <f t="shared" si="200"/>
        <v>936.76507499999991</v>
      </c>
      <c r="O709" s="6">
        <v>0.75</v>
      </c>
      <c r="P709" s="85">
        <f t="shared" si="205"/>
        <v>379.76962499999996</v>
      </c>
      <c r="Q709" s="86">
        <f t="shared" si="206"/>
        <v>886.12912499999993</v>
      </c>
      <c r="R709" s="6">
        <v>0.95</v>
      </c>
      <c r="S709" s="85">
        <f t="shared" si="201"/>
        <v>481.04152499999992</v>
      </c>
      <c r="T709" s="86">
        <f t="shared" si="202"/>
        <v>987.40102499999989</v>
      </c>
      <c r="U709" s="6">
        <v>0.6</v>
      </c>
      <c r="V709" s="85">
        <f t="shared" si="203"/>
        <v>303.81569999999999</v>
      </c>
      <c r="W709" s="86">
        <f t="shared" si="204"/>
        <v>810.1751999999999</v>
      </c>
    </row>
    <row r="710" spans="1:23" s="28" customFormat="1" ht="16.5" x14ac:dyDescent="0.25">
      <c r="A710" s="64" t="s">
        <v>7131</v>
      </c>
      <c r="B710" s="65" t="s">
        <v>7195</v>
      </c>
      <c r="C710" s="2" t="s">
        <v>6908</v>
      </c>
      <c r="D710" s="10" t="s">
        <v>6907</v>
      </c>
      <c r="E710" s="3">
        <v>7</v>
      </c>
      <c r="F710" s="3">
        <v>1</v>
      </c>
      <c r="G710" s="4">
        <v>460</v>
      </c>
      <c r="H710" s="4">
        <f>+G710*E710</f>
        <v>3220</v>
      </c>
      <c r="I710" s="5">
        <v>0.05</v>
      </c>
      <c r="J710" s="4">
        <f t="shared" si="228"/>
        <v>23</v>
      </c>
      <c r="K710" s="4">
        <f t="shared" si="229"/>
        <v>437</v>
      </c>
      <c r="L710" s="6">
        <v>0.85</v>
      </c>
      <c r="M710" s="4">
        <f t="shared" si="199"/>
        <v>371.45</v>
      </c>
      <c r="N710" s="4">
        <f t="shared" si="200"/>
        <v>808.45</v>
      </c>
      <c r="O710" s="6">
        <v>0.75</v>
      </c>
      <c r="P710" s="85">
        <f t="shared" si="205"/>
        <v>327.75</v>
      </c>
      <c r="Q710" s="86">
        <f t="shared" si="206"/>
        <v>764.75</v>
      </c>
      <c r="R710" s="6">
        <v>0.95</v>
      </c>
      <c r="S710" s="85">
        <f t="shared" si="201"/>
        <v>415.15</v>
      </c>
      <c r="T710" s="86">
        <f t="shared" si="202"/>
        <v>852.15</v>
      </c>
      <c r="U710" s="6">
        <v>0.6</v>
      </c>
      <c r="V710" s="85">
        <f t="shared" si="203"/>
        <v>262.2</v>
      </c>
      <c r="W710" s="86">
        <f t="shared" si="204"/>
        <v>699.2</v>
      </c>
    </row>
    <row r="711" spans="1:23" s="28" customFormat="1" ht="16.5" x14ac:dyDescent="0.25">
      <c r="A711" s="64" t="s">
        <v>7131</v>
      </c>
      <c r="B711" s="65" t="s">
        <v>7195</v>
      </c>
      <c r="C711" s="2" t="s">
        <v>6946</v>
      </c>
      <c r="D711" s="10" t="s">
        <v>6945</v>
      </c>
      <c r="E711" s="3">
        <v>5</v>
      </c>
      <c r="F711" s="3">
        <v>1</v>
      </c>
      <c r="G711" s="7">
        <v>135.4</v>
      </c>
      <c r="H711" s="4">
        <f>+G711*E711</f>
        <v>677</v>
      </c>
      <c r="I711" s="5">
        <v>0</v>
      </c>
      <c r="J711" s="4">
        <f t="shared" si="228"/>
        <v>0</v>
      </c>
      <c r="K711" s="4">
        <f t="shared" si="229"/>
        <v>135.4</v>
      </c>
      <c r="L711" s="6">
        <v>0.85</v>
      </c>
      <c r="M711" s="4">
        <f t="shared" si="199"/>
        <v>115.09</v>
      </c>
      <c r="N711" s="4">
        <f t="shared" si="200"/>
        <v>250.49</v>
      </c>
      <c r="O711" s="6">
        <v>0.75</v>
      </c>
      <c r="P711" s="85">
        <f t="shared" si="205"/>
        <v>101.55000000000001</v>
      </c>
      <c r="Q711" s="86">
        <f t="shared" si="206"/>
        <v>236.95000000000002</v>
      </c>
      <c r="R711" s="6">
        <v>0.95</v>
      </c>
      <c r="S711" s="85">
        <f t="shared" si="201"/>
        <v>128.63</v>
      </c>
      <c r="T711" s="86">
        <f t="shared" si="202"/>
        <v>264.02999999999997</v>
      </c>
      <c r="U711" s="6">
        <v>0.6</v>
      </c>
      <c r="V711" s="85">
        <f t="shared" si="203"/>
        <v>81.239999999999995</v>
      </c>
      <c r="W711" s="86">
        <f t="shared" si="204"/>
        <v>216.64</v>
      </c>
    </row>
    <row r="712" spans="1:23" s="28" customFormat="1" ht="16.5" x14ac:dyDescent="0.25">
      <c r="A712" s="64" t="s">
        <v>7131</v>
      </c>
      <c r="B712" s="65" t="s">
        <v>7195</v>
      </c>
      <c r="C712" s="2" t="s">
        <v>6952</v>
      </c>
      <c r="D712" s="10" t="s">
        <v>6951</v>
      </c>
      <c r="E712" s="3">
        <v>46</v>
      </c>
      <c r="F712" s="3">
        <v>1</v>
      </c>
      <c r="G712" s="4">
        <v>55.75</v>
      </c>
      <c r="H712" s="4">
        <f>+G712*E712</f>
        <v>2564.5</v>
      </c>
      <c r="I712" s="5">
        <v>0</v>
      </c>
      <c r="J712" s="4">
        <f t="shared" si="228"/>
        <v>0</v>
      </c>
      <c r="K712" s="4">
        <f t="shared" si="229"/>
        <v>55.75</v>
      </c>
      <c r="L712" s="6">
        <v>0.95</v>
      </c>
      <c r="M712" s="4">
        <f t="shared" si="199"/>
        <v>52.962499999999999</v>
      </c>
      <c r="N712" s="4">
        <f t="shared" si="200"/>
        <v>108.71250000000001</v>
      </c>
      <c r="O712" s="6">
        <v>0.75</v>
      </c>
      <c r="P712" s="85">
        <f t="shared" si="205"/>
        <v>41.8125</v>
      </c>
      <c r="Q712" s="86">
        <f t="shared" si="206"/>
        <v>97.5625</v>
      </c>
      <c r="R712" s="6">
        <v>0.95</v>
      </c>
      <c r="S712" s="85">
        <f t="shared" si="201"/>
        <v>52.962499999999999</v>
      </c>
      <c r="T712" s="86">
        <f t="shared" si="202"/>
        <v>108.71250000000001</v>
      </c>
      <c r="U712" s="6">
        <v>0.6</v>
      </c>
      <c r="V712" s="85">
        <f t="shared" si="203"/>
        <v>33.449999999999996</v>
      </c>
      <c r="W712" s="86">
        <f t="shared" si="204"/>
        <v>89.199999999999989</v>
      </c>
    </row>
    <row r="713" spans="1:23" s="28" customFormat="1" ht="16.5" x14ac:dyDescent="0.25">
      <c r="A713" s="64" t="s">
        <v>7131</v>
      </c>
      <c r="B713" s="65" t="s">
        <v>7195</v>
      </c>
      <c r="C713" s="2" t="s">
        <v>6954</v>
      </c>
      <c r="D713" s="10" t="s">
        <v>6953</v>
      </c>
      <c r="E713" s="3">
        <v>3</v>
      </c>
      <c r="F713" s="3">
        <v>1</v>
      </c>
      <c r="G713" s="4">
        <v>518.66</v>
      </c>
      <c r="H713" s="4">
        <f>+G713*E713</f>
        <v>1555.98</v>
      </c>
      <c r="I713" s="5">
        <v>0.4</v>
      </c>
      <c r="J713" s="4">
        <f t="shared" si="228"/>
        <v>207.464</v>
      </c>
      <c r="K713" s="4">
        <f t="shared" si="229"/>
        <v>311.19599999999997</v>
      </c>
      <c r="L713" s="6">
        <v>0.45</v>
      </c>
      <c r="M713" s="4">
        <f t="shared" si="199"/>
        <v>140.03819999999999</v>
      </c>
      <c r="N713" s="4">
        <f t="shared" si="200"/>
        <v>451.23419999999999</v>
      </c>
      <c r="O713" s="6">
        <v>0.75</v>
      </c>
      <c r="P713" s="85">
        <f t="shared" si="205"/>
        <v>233.39699999999999</v>
      </c>
      <c r="Q713" s="86">
        <f t="shared" si="206"/>
        <v>544.59299999999996</v>
      </c>
      <c r="R713" s="6">
        <v>0.95</v>
      </c>
      <c r="S713" s="85">
        <f t="shared" si="201"/>
        <v>295.63619999999997</v>
      </c>
      <c r="T713" s="86">
        <f t="shared" si="202"/>
        <v>606.83219999999994</v>
      </c>
      <c r="U713" s="6">
        <v>0.6</v>
      </c>
      <c r="V713" s="85">
        <f t="shared" si="203"/>
        <v>186.71759999999998</v>
      </c>
      <c r="W713" s="86">
        <f t="shared" si="204"/>
        <v>497.91359999999997</v>
      </c>
    </row>
    <row r="714" spans="1:23" s="28" customFormat="1" ht="16.5" x14ac:dyDescent="0.25">
      <c r="A714" s="64" t="s">
        <v>7131</v>
      </c>
      <c r="B714" s="65" t="s">
        <v>7195</v>
      </c>
      <c r="C714" s="2" t="s">
        <v>6956</v>
      </c>
      <c r="D714" s="10" t="s">
        <v>6955</v>
      </c>
      <c r="E714" s="3">
        <v>2</v>
      </c>
      <c r="F714" s="3">
        <v>1</v>
      </c>
      <c r="G714" s="4">
        <v>596</v>
      </c>
      <c r="H714" s="4">
        <f>+G714*E714</f>
        <v>1192</v>
      </c>
      <c r="I714" s="5">
        <v>0.1</v>
      </c>
      <c r="J714" s="4">
        <f t="shared" si="228"/>
        <v>59.6</v>
      </c>
      <c r="K714" s="4">
        <f t="shared" si="229"/>
        <v>536.4</v>
      </c>
      <c r="L714" s="6">
        <v>0.85</v>
      </c>
      <c r="M714" s="4">
        <f t="shared" si="199"/>
        <v>455.93999999999994</v>
      </c>
      <c r="N714" s="4">
        <f t="shared" si="200"/>
        <v>992.33999999999992</v>
      </c>
      <c r="O714" s="6">
        <v>0.75</v>
      </c>
      <c r="P714" s="85">
        <f t="shared" si="205"/>
        <v>402.29999999999995</v>
      </c>
      <c r="Q714" s="86">
        <f t="shared" si="206"/>
        <v>938.69999999999993</v>
      </c>
      <c r="R714" s="6">
        <v>0.95</v>
      </c>
      <c r="S714" s="85">
        <f t="shared" si="201"/>
        <v>509.57999999999993</v>
      </c>
      <c r="T714" s="86">
        <f t="shared" si="202"/>
        <v>1045.98</v>
      </c>
      <c r="U714" s="6">
        <v>0.6</v>
      </c>
      <c r="V714" s="85">
        <f t="shared" si="203"/>
        <v>321.83999999999997</v>
      </c>
      <c r="W714" s="86">
        <f t="shared" si="204"/>
        <v>858.24</v>
      </c>
    </row>
    <row r="715" spans="1:23" s="28" customFormat="1" ht="16.5" x14ac:dyDescent="0.25">
      <c r="A715" s="64" t="s">
        <v>7131</v>
      </c>
      <c r="B715" s="65" t="s">
        <v>7195</v>
      </c>
      <c r="C715" s="2" t="s">
        <v>6958</v>
      </c>
      <c r="D715" s="1" t="s">
        <v>6957</v>
      </c>
      <c r="E715" s="3">
        <v>2</v>
      </c>
      <c r="F715" s="3">
        <v>1</v>
      </c>
      <c r="G715" s="4">
        <v>80</v>
      </c>
      <c r="H715" s="4">
        <f>+G715*E715</f>
        <v>160</v>
      </c>
      <c r="I715" s="5">
        <v>0</v>
      </c>
      <c r="J715" s="4">
        <f t="shared" si="228"/>
        <v>0</v>
      </c>
      <c r="K715" s="4">
        <f t="shared" si="229"/>
        <v>80</v>
      </c>
      <c r="L715" s="6">
        <v>0.85</v>
      </c>
      <c r="M715" s="4">
        <f t="shared" si="199"/>
        <v>68</v>
      </c>
      <c r="N715" s="4">
        <f t="shared" si="200"/>
        <v>148</v>
      </c>
      <c r="O715" s="6">
        <v>0.75</v>
      </c>
      <c r="P715" s="85">
        <f t="shared" si="205"/>
        <v>60</v>
      </c>
      <c r="Q715" s="86">
        <f t="shared" si="206"/>
        <v>140</v>
      </c>
      <c r="R715" s="6">
        <v>0.95</v>
      </c>
      <c r="S715" s="85">
        <f t="shared" si="201"/>
        <v>76</v>
      </c>
      <c r="T715" s="86">
        <f t="shared" si="202"/>
        <v>156</v>
      </c>
      <c r="U715" s="6">
        <v>0.6</v>
      </c>
      <c r="V715" s="85">
        <f t="shared" si="203"/>
        <v>48</v>
      </c>
      <c r="W715" s="86">
        <f t="shared" si="204"/>
        <v>128</v>
      </c>
    </row>
    <row r="716" spans="1:23" s="28" customFormat="1" ht="16.5" x14ac:dyDescent="0.25">
      <c r="A716" s="64" t="s">
        <v>7131</v>
      </c>
      <c r="B716" s="65" t="s">
        <v>7195</v>
      </c>
      <c r="C716" s="2" t="s">
        <v>6944</v>
      </c>
      <c r="D716" s="1" t="s">
        <v>6943</v>
      </c>
      <c r="E716" s="3">
        <v>1</v>
      </c>
      <c r="F716" s="3">
        <v>1</v>
      </c>
      <c r="G716" s="4">
        <v>2352.98</v>
      </c>
      <c r="H716" s="4">
        <f>+G716*E716</f>
        <v>2352.98</v>
      </c>
      <c r="I716" s="5">
        <v>0</v>
      </c>
      <c r="J716" s="4">
        <f t="shared" si="228"/>
        <v>0</v>
      </c>
      <c r="K716" s="4">
        <f t="shared" si="229"/>
        <v>2352.98</v>
      </c>
      <c r="L716" s="6">
        <v>0.85</v>
      </c>
      <c r="M716" s="4">
        <f t="shared" si="199"/>
        <v>2000.0329999999999</v>
      </c>
      <c r="N716" s="4">
        <f t="shared" si="200"/>
        <v>4353.0129999999999</v>
      </c>
      <c r="O716" s="6">
        <v>0.75</v>
      </c>
      <c r="P716" s="85">
        <f t="shared" si="205"/>
        <v>1764.7350000000001</v>
      </c>
      <c r="Q716" s="86">
        <f t="shared" si="206"/>
        <v>4117.7150000000001</v>
      </c>
      <c r="R716" s="6">
        <v>0.95</v>
      </c>
      <c r="S716" s="85">
        <f t="shared" si="201"/>
        <v>2235.3310000000001</v>
      </c>
      <c r="T716" s="86">
        <f t="shared" si="202"/>
        <v>4588.3109999999997</v>
      </c>
      <c r="U716" s="6">
        <v>0.6</v>
      </c>
      <c r="V716" s="85">
        <f t="shared" si="203"/>
        <v>1411.788</v>
      </c>
      <c r="W716" s="86">
        <f t="shared" si="204"/>
        <v>3764.768</v>
      </c>
    </row>
    <row r="717" spans="1:23" s="28" customFormat="1" ht="16.5" x14ac:dyDescent="0.25">
      <c r="A717" s="64" t="s">
        <v>7131</v>
      </c>
      <c r="B717" s="65" t="s">
        <v>7195</v>
      </c>
      <c r="C717" s="2" t="s">
        <v>6920</v>
      </c>
      <c r="D717" s="1" t="s">
        <v>6919</v>
      </c>
      <c r="E717" s="3">
        <v>1</v>
      </c>
      <c r="F717" s="3">
        <v>1</v>
      </c>
      <c r="G717" s="4">
        <v>3483.21</v>
      </c>
      <c r="H717" s="4">
        <f>+G717*E717</f>
        <v>3483.21</v>
      </c>
      <c r="I717" s="5">
        <v>0.05</v>
      </c>
      <c r="J717" s="4">
        <f t="shared" si="228"/>
        <v>174.16050000000001</v>
      </c>
      <c r="K717" s="4">
        <f t="shared" si="229"/>
        <v>3309.0495000000001</v>
      </c>
      <c r="L717" s="6">
        <v>0.85</v>
      </c>
      <c r="M717" s="4">
        <f t="shared" si="199"/>
        <v>2812.6920749999999</v>
      </c>
      <c r="N717" s="4">
        <f t="shared" si="200"/>
        <v>6121.741575</v>
      </c>
      <c r="O717" s="6">
        <v>0.75</v>
      </c>
      <c r="P717" s="85">
        <f t="shared" si="205"/>
        <v>2481.7871249999998</v>
      </c>
      <c r="Q717" s="86">
        <f t="shared" si="206"/>
        <v>5790.8366249999999</v>
      </c>
      <c r="R717" s="6">
        <v>0.95</v>
      </c>
      <c r="S717" s="85">
        <f t="shared" si="201"/>
        <v>3143.597025</v>
      </c>
      <c r="T717" s="86">
        <f t="shared" si="202"/>
        <v>6452.6465250000001</v>
      </c>
      <c r="U717" s="6">
        <v>0.6</v>
      </c>
      <c r="V717" s="85">
        <f t="shared" si="203"/>
        <v>1985.4296999999999</v>
      </c>
      <c r="W717" s="86">
        <f t="shared" si="204"/>
        <v>5294.4791999999998</v>
      </c>
    </row>
    <row r="718" spans="1:23" s="28" customFormat="1" ht="16.5" x14ac:dyDescent="0.25">
      <c r="A718" s="64" t="s">
        <v>7131</v>
      </c>
      <c r="B718" s="65" t="s">
        <v>7195</v>
      </c>
      <c r="C718" s="2" t="s">
        <v>6916</v>
      </c>
      <c r="D718" s="10" t="s">
        <v>6915</v>
      </c>
      <c r="E718" s="3">
        <v>3</v>
      </c>
      <c r="F718" s="3">
        <v>1</v>
      </c>
      <c r="G718" s="4">
        <v>2745.9</v>
      </c>
      <c r="H718" s="4">
        <f>+G718*E718</f>
        <v>8237.7000000000007</v>
      </c>
      <c r="I718" s="5">
        <v>0.05</v>
      </c>
      <c r="J718" s="4">
        <f t="shared" si="228"/>
        <v>137.29500000000002</v>
      </c>
      <c r="K718" s="4">
        <f t="shared" si="229"/>
        <v>2608.605</v>
      </c>
      <c r="L718" s="6">
        <v>0.85</v>
      </c>
      <c r="M718" s="4">
        <f t="shared" ref="M718:M779" si="230">+K718*L718</f>
        <v>2217.3142499999999</v>
      </c>
      <c r="N718" s="4">
        <f t="shared" ref="N718:N779" si="231">+K718+M718</f>
        <v>4825.9192499999999</v>
      </c>
      <c r="O718" s="6">
        <v>0.75</v>
      </c>
      <c r="P718" s="85">
        <f t="shared" si="205"/>
        <v>1956.4537500000001</v>
      </c>
      <c r="Q718" s="86">
        <f t="shared" si="206"/>
        <v>4565.0587500000001</v>
      </c>
      <c r="R718" s="6">
        <v>0.95</v>
      </c>
      <c r="S718" s="85">
        <f t="shared" si="201"/>
        <v>2478.1747499999997</v>
      </c>
      <c r="T718" s="86">
        <f t="shared" si="202"/>
        <v>5086.7797499999997</v>
      </c>
      <c r="U718" s="6">
        <v>0.6</v>
      </c>
      <c r="V718" s="85">
        <f t="shared" si="203"/>
        <v>1565.163</v>
      </c>
      <c r="W718" s="86">
        <f t="shared" si="204"/>
        <v>4173.768</v>
      </c>
    </row>
    <row r="719" spans="1:23" s="28" customFormat="1" ht="16.5" x14ac:dyDescent="0.25">
      <c r="A719" s="64" t="s">
        <v>7131</v>
      </c>
      <c r="B719" s="65" t="s">
        <v>7195</v>
      </c>
      <c r="C719" s="2" t="s">
        <v>6950</v>
      </c>
      <c r="D719" s="10" t="s">
        <v>6949</v>
      </c>
      <c r="E719" s="3">
        <v>8</v>
      </c>
      <c r="F719" s="3">
        <v>1</v>
      </c>
      <c r="G719" s="4">
        <v>266</v>
      </c>
      <c r="H719" s="4">
        <f>+G719*E719</f>
        <v>2128</v>
      </c>
      <c r="I719" s="5">
        <v>0</v>
      </c>
      <c r="J719" s="4">
        <f t="shared" si="228"/>
        <v>0</v>
      </c>
      <c r="K719" s="4">
        <f t="shared" si="229"/>
        <v>266</v>
      </c>
      <c r="L719" s="6">
        <v>0.95</v>
      </c>
      <c r="M719" s="4">
        <f t="shared" si="230"/>
        <v>252.7</v>
      </c>
      <c r="N719" s="4">
        <f t="shared" si="231"/>
        <v>518.70000000000005</v>
      </c>
      <c r="O719" s="6">
        <v>0.75</v>
      </c>
      <c r="P719" s="85">
        <f t="shared" si="205"/>
        <v>199.5</v>
      </c>
      <c r="Q719" s="86">
        <f t="shared" si="206"/>
        <v>465.5</v>
      </c>
      <c r="R719" s="6">
        <v>0.95</v>
      </c>
      <c r="S719" s="85">
        <f t="shared" ref="S719:S780" si="232">+K719*R719</f>
        <v>252.7</v>
      </c>
      <c r="T719" s="86">
        <f t="shared" ref="T719:T780" si="233">+S719+K719</f>
        <v>518.70000000000005</v>
      </c>
      <c r="U719" s="6">
        <v>0.6</v>
      </c>
      <c r="V719" s="85">
        <f t="shared" ref="V719:V780" si="234">+K719*U719</f>
        <v>159.6</v>
      </c>
      <c r="W719" s="86">
        <f t="shared" ref="W719:W780" si="235">+V719+K719</f>
        <v>425.6</v>
      </c>
    </row>
    <row r="720" spans="1:23" s="28" customFormat="1" ht="16.5" x14ac:dyDescent="0.25">
      <c r="A720" s="64" t="s">
        <v>7131</v>
      </c>
      <c r="B720" s="65" t="s">
        <v>7195</v>
      </c>
      <c r="C720" s="2" t="s">
        <v>7198</v>
      </c>
      <c r="D720" s="1" t="s">
        <v>3224</v>
      </c>
      <c r="E720" s="3">
        <v>12</v>
      </c>
      <c r="F720" s="3">
        <v>1</v>
      </c>
      <c r="G720" s="4">
        <v>234.51</v>
      </c>
      <c r="H720" s="4">
        <f>+G720*E720</f>
        <v>2814.12</v>
      </c>
      <c r="I720" s="5">
        <v>0</v>
      </c>
      <c r="J720" s="4">
        <f t="shared" si="228"/>
        <v>0</v>
      </c>
      <c r="K720" s="4">
        <f t="shared" si="229"/>
        <v>234.51</v>
      </c>
      <c r="L720" s="6">
        <v>0.85</v>
      </c>
      <c r="M720" s="4">
        <f t="shared" si="230"/>
        <v>199.33349999999999</v>
      </c>
      <c r="N720" s="4">
        <f t="shared" si="231"/>
        <v>433.84349999999995</v>
      </c>
      <c r="O720" s="6">
        <v>0.75</v>
      </c>
      <c r="P720" s="85">
        <f t="shared" ref="P720:P781" si="236">+K720*O720</f>
        <v>175.88249999999999</v>
      </c>
      <c r="Q720" s="86">
        <f t="shared" ref="Q720:Q781" si="237">+K720+P720</f>
        <v>410.39249999999998</v>
      </c>
      <c r="R720" s="6">
        <v>0.95</v>
      </c>
      <c r="S720" s="85">
        <f t="shared" si="232"/>
        <v>222.78449999999998</v>
      </c>
      <c r="T720" s="86">
        <f t="shared" si="233"/>
        <v>457.29449999999997</v>
      </c>
      <c r="U720" s="6">
        <v>0.6</v>
      </c>
      <c r="V720" s="85">
        <f t="shared" si="234"/>
        <v>140.70599999999999</v>
      </c>
      <c r="W720" s="86">
        <f t="shared" si="235"/>
        <v>375.21600000000001</v>
      </c>
    </row>
    <row r="721" spans="1:23" s="28" customFormat="1" ht="16.5" x14ac:dyDescent="0.25">
      <c r="A721" s="64" t="s">
        <v>7131</v>
      </c>
      <c r="B721" s="65" t="s">
        <v>7195</v>
      </c>
      <c r="C721" s="2" t="s">
        <v>7036</v>
      </c>
      <c r="D721" s="10" t="s">
        <v>7035</v>
      </c>
      <c r="E721" s="3">
        <v>2</v>
      </c>
      <c r="F721" s="3">
        <v>1</v>
      </c>
      <c r="G721" s="4">
        <v>3164.83</v>
      </c>
      <c r="H721" s="4">
        <f>+G721*E721</f>
        <v>6329.66</v>
      </c>
      <c r="I721" s="5">
        <v>0.38</v>
      </c>
      <c r="J721" s="4">
        <f t="shared" si="228"/>
        <v>1202.6353999999999</v>
      </c>
      <c r="K721" s="4">
        <f t="shared" si="229"/>
        <v>1962.1946</v>
      </c>
      <c r="L721" s="6">
        <v>0.95</v>
      </c>
      <c r="M721" s="4">
        <f t="shared" si="230"/>
        <v>1864.0848699999999</v>
      </c>
      <c r="N721" s="4">
        <f t="shared" si="231"/>
        <v>3826.2794699999999</v>
      </c>
      <c r="O721" s="6">
        <v>0.75</v>
      </c>
      <c r="P721" s="85">
        <f t="shared" si="236"/>
        <v>1471.6459500000001</v>
      </c>
      <c r="Q721" s="86">
        <f t="shared" si="237"/>
        <v>3433.8405499999999</v>
      </c>
      <c r="R721" s="6">
        <v>0.95</v>
      </c>
      <c r="S721" s="85">
        <f t="shared" si="232"/>
        <v>1864.0848699999999</v>
      </c>
      <c r="T721" s="86">
        <f t="shared" si="233"/>
        <v>3826.2794699999999</v>
      </c>
      <c r="U721" s="6">
        <v>0.6</v>
      </c>
      <c r="V721" s="85">
        <f t="shared" si="234"/>
        <v>1177.3167599999999</v>
      </c>
      <c r="W721" s="86">
        <f t="shared" si="235"/>
        <v>3139.51136</v>
      </c>
    </row>
    <row r="722" spans="1:23" s="28" customFormat="1" ht="16.5" x14ac:dyDescent="0.25">
      <c r="A722" s="64" t="s">
        <v>7131</v>
      </c>
      <c r="B722" s="65" t="s">
        <v>7195</v>
      </c>
      <c r="C722" s="2" t="s">
        <v>6948</v>
      </c>
      <c r="D722" s="10" t="s">
        <v>6947</v>
      </c>
      <c r="E722" s="3">
        <v>6</v>
      </c>
      <c r="F722" s="3">
        <v>1</v>
      </c>
      <c r="G722" s="4">
        <v>517.91999999999996</v>
      </c>
      <c r="H722" s="4">
        <f>+G722*E722</f>
        <v>3107.5199999999995</v>
      </c>
      <c r="I722" s="5">
        <v>0.15</v>
      </c>
      <c r="J722" s="4">
        <f t="shared" si="228"/>
        <v>77.687999999999988</v>
      </c>
      <c r="K722" s="4">
        <f t="shared" si="229"/>
        <v>440.23199999999997</v>
      </c>
      <c r="L722" s="6">
        <v>0.85</v>
      </c>
      <c r="M722" s="4">
        <f t="shared" si="230"/>
        <v>374.19719999999995</v>
      </c>
      <c r="N722" s="4">
        <f t="shared" si="231"/>
        <v>814.42919999999992</v>
      </c>
      <c r="O722" s="6">
        <v>0.75</v>
      </c>
      <c r="P722" s="85">
        <f t="shared" si="236"/>
        <v>330.17399999999998</v>
      </c>
      <c r="Q722" s="86">
        <f t="shared" si="237"/>
        <v>770.40599999999995</v>
      </c>
      <c r="R722" s="6">
        <v>0.95</v>
      </c>
      <c r="S722" s="85">
        <f t="shared" si="232"/>
        <v>418.22039999999993</v>
      </c>
      <c r="T722" s="86">
        <f t="shared" si="233"/>
        <v>858.4523999999999</v>
      </c>
      <c r="U722" s="6">
        <v>0.6</v>
      </c>
      <c r="V722" s="85">
        <f t="shared" si="234"/>
        <v>264.13919999999996</v>
      </c>
      <c r="W722" s="86">
        <f t="shared" si="235"/>
        <v>704.37119999999993</v>
      </c>
    </row>
    <row r="723" spans="1:23" s="28" customFormat="1" ht="16.5" x14ac:dyDescent="0.25">
      <c r="A723" s="64" t="s">
        <v>7131</v>
      </c>
      <c r="B723" s="65" t="s">
        <v>7195</v>
      </c>
      <c r="C723" s="2" t="s">
        <v>7199</v>
      </c>
      <c r="D723" s="10" t="s">
        <v>3259</v>
      </c>
      <c r="E723" s="3">
        <f>12-5</f>
        <v>7</v>
      </c>
      <c r="F723" s="3">
        <v>1</v>
      </c>
      <c r="G723" s="7">
        <v>207</v>
      </c>
      <c r="H723" s="4">
        <f>+G723*E723</f>
        <v>1449</v>
      </c>
      <c r="I723" s="5">
        <v>0</v>
      </c>
      <c r="J723" s="4">
        <f t="shared" si="228"/>
        <v>0</v>
      </c>
      <c r="K723" s="4">
        <f t="shared" si="229"/>
        <v>207</v>
      </c>
      <c r="L723" s="6">
        <v>0.95</v>
      </c>
      <c r="M723" s="4">
        <f t="shared" si="230"/>
        <v>196.64999999999998</v>
      </c>
      <c r="N723" s="4">
        <f t="shared" si="231"/>
        <v>403.65</v>
      </c>
      <c r="O723" s="6">
        <v>0.75</v>
      </c>
      <c r="P723" s="85">
        <f t="shared" si="236"/>
        <v>155.25</v>
      </c>
      <c r="Q723" s="86">
        <f t="shared" si="237"/>
        <v>362.25</v>
      </c>
      <c r="R723" s="6">
        <v>0.95</v>
      </c>
      <c r="S723" s="85">
        <f t="shared" si="232"/>
        <v>196.64999999999998</v>
      </c>
      <c r="T723" s="86">
        <f t="shared" si="233"/>
        <v>403.65</v>
      </c>
      <c r="U723" s="6">
        <v>0.6</v>
      </c>
      <c r="V723" s="85">
        <f t="shared" si="234"/>
        <v>124.19999999999999</v>
      </c>
      <c r="W723" s="86">
        <f t="shared" si="235"/>
        <v>331.2</v>
      </c>
    </row>
    <row r="724" spans="1:23" s="28" customFormat="1" ht="16.5" x14ac:dyDescent="0.25">
      <c r="A724" s="64" t="s">
        <v>7131</v>
      </c>
      <c r="B724" s="65" t="s">
        <v>7195</v>
      </c>
      <c r="C724" s="2" t="s">
        <v>7034</v>
      </c>
      <c r="D724" s="1" t="s">
        <v>7033</v>
      </c>
      <c r="E724" s="3">
        <v>2</v>
      </c>
      <c r="F724" s="3">
        <v>1</v>
      </c>
      <c r="G724" s="4">
        <v>1702.74</v>
      </c>
      <c r="H724" s="4">
        <f>+G724*E724</f>
        <v>3405.48</v>
      </c>
      <c r="I724" s="5">
        <v>0.05</v>
      </c>
      <c r="J724" s="4">
        <f t="shared" si="228"/>
        <v>85.137</v>
      </c>
      <c r="K724" s="4">
        <f t="shared" si="229"/>
        <v>1617.6030000000001</v>
      </c>
      <c r="L724" s="6">
        <v>0.85</v>
      </c>
      <c r="M724" s="4">
        <f t="shared" si="230"/>
        <v>1374.96255</v>
      </c>
      <c r="N724" s="4">
        <f t="shared" si="231"/>
        <v>2992.5655500000003</v>
      </c>
      <c r="O724" s="6">
        <v>0.75</v>
      </c>
      <c r="P724" s="85">
        <f t="shared" si="236"/>
        <v>1213.20225</v>
      </c>
      <c r="Q724" s="86">
        <f t="shared" si="237"/>
        <v>2830.8052500000003</v>
      </c>
      <c r="R724" s="6">
        <v>0.95</v>
      </c>
      <c r="S724" s="85">
        <f t="shared" si="232"/>
        <v>1536.7228499999999</v>
      </c>
      <c r="T724" s="86">
        <f t="shared" si="233"/>
        <v>3154.3258500000002</v>
      </c>
      <c r="U724" s="6">
        <v>0.6</v>
      </c>
      <c r="V724" s="85">
        <f t="shared" si="234"/>
        <v>970.56179999999995</v>
      </c>
      <c r="W724" s="86">
        <f t="shared" si="235"/>
        <v>2588.1648</v>
      </c>
    </row>
    <row r="725" spans="1:23" s="28" customFormat="1" ht="16.5" x14ac:dyDescent="0.25">
      <c r="A725" s="64" t="s">
        <v>7131</v>
      </c>
      <c r="B725" s="65" t="s">
        <v>7195</v>
      </c>
      <c r="C725" s="2" t="s">
        <v>7038</v>
      </c>
      <c r="D725" s="10" t="s">
        <v>7037</v>
      </c>
      <c r="E725" s="3">
        <v>1</v>
      </c>
      <c r="F725" s="3">
        <v>1</v>
      </c>
      <c r="G725" s="4">
        <v>1350.96</v>
      </c>
      <c r="H725" s="4">
        <f>+G725*E725</f>
        <v>1350.96</v>
      </c>
      <c r="I725" s="5">
        <v>0.05</v>
      </c>
      <c r="J725" s="4">
        <f t="shared" si="228"/>
        <v>67.548000000000002</v>
      </c>
      <c r="K725" s="4">
        <f t="shared" si="229"/>
        <v>1283.412</v>
      </c>
      <c r="L725" s="6">
        <v>0.85</v>
      </c>
      <c r="M725" s="4">
        <f t="shared" si="230"/>
        <v>1090.9002</v>
      </c>
      <c r="N725" s="4">
        <f t="shared" si="231"/>
        <v>2374.3122000000003</v>
      </c>
      <c r="O725" s="6">
        <v>0.75</v>
      </c>
      <c r="P725" s="85">
        <f t="shared" si="236"/>
        <v>962.55899999999997</v>
      </c>
      <c r="Q725" s="86">
        <f t="shared" si="237"/>
        <v>2245.971</v>
      </c>
      <c r="R725" s="6">
        <v>0.95</v>
      </c>
      <c r="S725" s="85">
        <f t="shared" si="232"/>
        <v>1219.2413999999999</v>
      </c>
      <c r="T725" s="86">
        <f t="shared" si="233"/>
        <v>2502.6534000000001</v>
      </c>
      <c r="U725" s="6">
        <v>0.6</v>
      </c>
      <c r="V725" s="85">
        <f t="shared" si="234"/>
        <v>770.04719999999998</v>
      </c>
      <c r="W725" s="86">
        <f t="shared" si="235"/>
        <v>2053.4592000000002</v>
      </c>
    </row>
    <row r="726" spans="1:23" s="28" customFormat="1" ht="16.5" x14ac:dyDescent="0.25">
      <c r="A726" s="64" t="s">
        <v>7131</v>
      </c>
      <c r="B726" s="65" t="s">
        <v>7195</v>
      </c>
      <c r="C726" s="2" t="s">
        <v>7040</v>
      </c>
      <c r="D726" s="1" t="s">
        <v>7039</v>
      </c>
      <c r="E726" s="3">
        <v>1</v>
      </c>
      <c r="F726" s="3">
        <v>1</v>
      </c>
      <c r="G726" s="7">
        <v>1154.8699999999999</v>
      </c>
      <c r="H726" s="4">
        <f>+G726*E726</f>
        <v>1154.8699999999999</v>
      </c>
      <c r="I726" s="5">
        <v>0</v>
      </c>
      <c r="J726" s="4">
        <f t="shared" si="228"/>
        <v>0</v>
      </c>
      <c r="K726" s="4">
        <f t="shared" si="229"/>
        <v>1154.8699999999999</v>
      </c>
      <c r="L726" s="6">
        <v>0.85</v>
      </c>
      <c r="M726" s="4">
        <f t="shared" si="230"/>
        <v>981.63949999999988</v>
      </c>
      <c r="N726" s="4">
        <f t="shared" si="231"/>
        <v>2136.5094999999997</v>
      </c>
      <c r="O726" s="6">
        <v>0.75</v>
      </c>
      <c r="P726" s="85">
        <f t="shared" si="236"/>
        <v>866.15249999999992</v>
      </c>
      <c r="Q726" s="86">
        <f t="shared" si="237"/>
        <v>2021.0224999999998</v>
      </c>
      <c r="R726" s="6">
        <v>0.95</v>
      </c>
      <c r="S726" s="85">
        <f t="shared" si="232"/>
        <v>1097.1264999999999</v>
      </c>
      <c r="T726" s="86">
        <f t="shared" si="233"/>
        <v>2251.9964999999997</v>
      </c>
      <c r="U726" s="6">
        <v>0.6</v>
      </c>
      <c r="V726" s="85">
        <f t="shared" si="234"/>
        <v>692.92199999999991</v>
      </c>
      <c r="W726" s="86">
        <f t="shared" si="235"/>
        <v>1847.7919999999999</v>
      </c>
    </row>
    <row r="727" spans="1:23" s="28" customFormat="1" ht="16.5" x14ac:dyDescent="0.25">
      <c r="A727" s="64" t="s">
        <v>7131</v>
      </c>
      <c r="B727" s="65" t="s">
        <v>7195</v>
      </c>
      <c r="C727" s="2" t="s">
        <v>7042</v>
      </c>
      <c r="D727" s="1" t="s">
        <v>7041</v>
      </c>
      <c r="E727" s="3">
        <v>4</v>
      </c>
      <c r="F727" s="3">
        <v>1</v>
      </c>
      <c r="G727" s="7">
        <v>2100</v>
      </c>
      <c r="H727" s="4">
        <f>+G727*E727</f>
        <v>8400</v>
      </c>
      <c r="I727" s="5">
        <v>0</v>
      </c>
      <c r="J727" s="4">
        <f t="shared" si="228"/>
        <v>0</v>
      </c>
      <c r="K727" s="4">
        <f t="shared" si="229"/>
        <v>2100</v>
      </c>
      <c r="L727" s="6">
        <v>0.85</v>
      </c>
      <c r="M727" s="4">
        <f t="shared" si="230"/>
        <v>1785</v>
      </c>
      <c r="N727" s="4">
        <f t="shared" si="231"/>
        <v>3885</v>
      </c>
      <c r="O727" s="6">
        <v>0.75</v>
      </c>
      <c r="P727" s="85">
        <f t="shared" si="236"/>
        <v>1575</v>
      </c>
      <c r="Q727" s="86">
        <f t="shared" si="237"/>
        <v>3675</v>
      </c>
      <c r="R727" s="6">
        <v>0.95</v>
      </c>
      <c r="S727" s="85">
        <f t="shared" si="232"/>
        <v>1995</v>
      </c>
      <c r="T727" s="86">
        <f t="shared" si="233"/>
        <v>4095</v>
      </c>
      <c r="U727" s="6">
        <v>0.6</v>
      </c>
      <c r="V727" s="85">
        <f t="shared" si="234"/>
        <v>1260</v>
      </c>
      <c r="W727" s="86">
        <f t="shared" si="235"/>
        <v>3360</v>
      </c>
    </row>
    <row r="728" spans="1:23" s="28" customFormat="1" ht="16.5" x14ac:dyDescent="0.25">
      <c r="A728" s="64" t="s">
        <v>7131</v>
      </c>
      <c r="B728" s="65" t="s">
        <v>7195</v>
      </c>
      <c r="C728" s="2" t="s">
        <v>6593</v>
      </c>
      <c r="D728" s="10" t="s">
        <v>6592</v>
      </c>
      <c r="E728" s="3">
        <v>1</v>
      </c>
      <c r="F728" s="3">
        <v>1</v>
      </c>
      <c r="G728" s="7">
        <v>8760</v>
      </c>
      <c r="H728" s="4">
        <f>+G728*E728</f>
        <v>8760</v>
      </c>
      <c r="I728" s="5">
        <v>0.3</v>
      </c>
      <c r="J728" s="4">
        <f t="shared" si="228"/>
        <v>2628</v>
      </c>
      <c r="K728" s="4">
        <f t="shared" si="229"/>
        <v>6132</v>
      </c>
      <c r="L728" s="6">
        <v>0.95</v>
      </c>
      <c r="M728" s="4">
        <f t="shared" si="230"/>
        <v>5825.4</v>
      </c>
      <c r="N728" s="4">
        <f t="shared" si="231"/>
        <v>11957.4</v>
      </c>
      <c r="O728" s="6">
        <v>0.75</v>
      </c>
      <c r="P728" s="85">
        <f t="shared" si="236"/>
        <v>4599</v>
      </c>
      <c r="Q728" s="86">
        <f t="shared" si="237"/>
        <v>10731</v>
      </c>
      <c r="R728" s="6">
        <v>0.95</v>
      </c>
      <c r="S728" s="85">
        <f t="shared" si="232"/>
        <v>5825.4</v>
      </c>
      <c r="T728" s="86">
        <f t="shared" si="233"/>
        <v>11957.4</v>
      </c>
      <c r="U728" s="6">
        <v>0.6</v>
      </c>
      <c r="V728" s="85">
        <f t="shared" si="234"/>
        <v>3679.2</v>
      </c>
      <c r="W728" s="86">
        <f t="shared" si="235"/>
        <v>9811.2000000000007</v>
      </c>
    </row>
    <row r="729" spans="1:23" s="28" customFormat="1" ht="16.5" x14ac:dyDescent="0.25">
      <c r="A729" s="64" t="s">
        <v>7131</v>
      </c>
      <c r="B729" s="65" t="s">
        <v>7195</v>
      </c>
      <c r="C729" s="2" t="s">
        <v>1491</v>
      </c>
      <c r="D729" s="1" t="s">
        <v>1490</v>
      </c>
      <c r="E729" s="3">
        <v>1</v>
      </c>
      <c r="F729" s="3">
        <v>1</v>
      </c>
      <c r="G729" s="7">
        <v>15910.08</v>
      </c>
      <c r="H729" s="4">
        <f>+G729*E729</f>
        <v>15910.08</v>
      </c>
      <c r="I729" s="5">
        <v>0.3</v>
      </c>
      <c r="J729" s="4">
        <f t="shared" si="228"/>
        <v>4773.0239999999994</v>
      </c>
      <c r="K729" s="4">
        <f t="shared" si="229"/>
        <v>11137.056</v>
      </c>
      <c r="L729" s="6">
        <v>0.95</v>
      </c>
      <c r="M729" s="4">
        <f t="shared" si="230"/>
        <v>10580.2032</v>
      </c>
      <c r="N729" s="4">
        <f t="shared" si="231"/>
        <v>21717.2592</v>
      </c>
      <c r="O729" s="6">
        <v>0.75</v>
      </c>
      <c r="P729" s="85">
        <f t="shared" si="236"/>
        <v>8352.7920000000013</v>
      </c>
      <c r="Q729" s="86">
        <f t="shared" si="237"/>
        <v>19489.848000000002</v>
      </c>
      <c r="R729" s="6">
        <v>0.95</v>
      </c>
      <c r="S729" s="85">
        <f t="shared" si="232"/>
        <v>10580.2032</v>
      </c>
      <c r="T729" s="86">
        <f t="shared" si="233"/>
        <v>21717.2592</v>
      </c>
      <c r="U729" s="6">
        <v>0.6</v>
      </c>
      <c r="V729" s="85">
        <f t="shared" si="234"/>
        <v>6682.2336000000005</v>
      </c>
      <c r="W729" s="86">
        <f t="shared" si="235"/>
        <v>17819.2896</v>
      </c>
    </row>
    <row r="730" spans="1:23" s="28" customFormat="1" ht="16.5" x14ac:dyDescent="0.25">
      <c r="A730" s="64" t="s">
        <v>7131</v>
      </c>
      <c r="B730" s="65" t="s">
        <v>7195</v>
      </c>
      <c r="C730" s="2" t="s">
        <v>6942</v>
      </c>
      <c r="D730" s="1" t="s">
        <v>6941</v>
      </c>
      <c r="E730" s="3">
        <v>1</v>
      </c>
      <c r="F730" s="3">
        <v>1</v>
      </c>
      <c r="G730" s="7">
        <v>1214.83</v>
      </c>
      <c r="H730" s="4">
        <f>+G730*E730</f>
        <v>1214.83</v>
      </c>
      <c r="I730" s="5">
        <v>0.3</v>
      </c>
      <c r="J730" s="4">
        <f t="shared" si="228"/>
        <v>364.44899999999996</v>
      </c>
      <c r="K730" s="4">
        <f t="shared" si="229"/>
        <v>850.38099999999997</v>
      </c>
      <c r="L730" s="6">
        <v>0.95</v>
      </c>
      <c r="M730" s="4">
        <f t="shared" si="230"/>
        <v>807.86194999999998</v>
      </c>
      <c r="N730" s="4">
        <f t="shared" si="231"/>
        <v>1658.2429499999998</v>
      </c>
      <c r="O730" s="6">
        <v>0.75</v>
      </c>
      <c r="P730" s="85">
        <f t="shared" si="236"/>
        <v>637.78575000000001</v>
      </c>
      <c r="Q730" s="86">
        <f t="shared" si="237"/>
        <v>1488.1667499999999</v>
      </c>
      <c r="R730" s="6">
        <v>0.95</v>
      </c>
      <c r="S730" s="85">
        <f t="shared" si="232"/>
        <v>807.86194999999998</v>
      </c>
      <c r="T730" s="86">
        <f t="shared" si="233"/>
        <v>1658.2429499999998</v>
      </c>
      <c r="U730" s="6">
        <v>0.6</v>
      </c>
      <c r="V730" s="85">
        <f t="shared" si="234"/>
        <v>510.22859999999997</v>
      </c>
      <c r="W730" s="86">
        <f t="shared" si="235"/>
        <v>1360.6096</v>
      </c>
    </row>
    <row r="731" spans="1:23" ht="16.5" x14ac:dyDescent="0.25">
      <c r="A731" s="64" t="s">
        <v>7131</v>
      </c>
      <c r="B731" s="65" t="s">
        <v>7195</v>
      </c>
      <c r="C731" s="2" t="s">
        <v>2610</v>
      </c>
      <c r="D731" s="1" t="s">
        <v>2609</v>
      </c>
      <c r="E731" s="3">
        <v>1</v>
      </c>
      <c r="F731" s="3">
        <v>1</v>
      </c>
      <c r="G731" s="7">
        <v>4036</v>
      </c>
      <c r="H731" s="4">
        <f>+G731*E731</f>
        <v>4036</v>
      </c>
      <c r="I731" s="5">
        <v>0.05</v>
      </c>
      <c r="J731" s="4">
        <f t="shared" si="228"/>
        <v>201.8</v>
      </c>
      <c r="K731" s="4">
        <f t="shared" si="229"/>
        <v>3834.2</v>
      </c>
      <c r="L731" s="6">
        <v>0.85</v>
      </c>
      <c r="M731" s="4">
        <f t="shared" si="230"/>
        <v>3259.0699999999997</v>
      </c>
      <c r="N731" s="4">
        <f t="shared" si="231"/>
        <v>7093.2699999999995</v>
      </c>
      <c r="O731" s="6">
        <v>0.75</v>
      </c>
      <c r="P731" s="85">
        <f t="shared" si="236"/>
        <v>2875.6499999999996</v>
      </c>
      <c r="Q731" s="86">
        <f t="shared" si="237"/>
        <v>6709.8499999999995</v>
      </c>
      <c r="R731" s="6">
        <v>0.95</v>
      </c>
      <c r="S731" s="85">
        <f t="shared" si="232"/>
        <v>3642.49</v>
      </c>
      <c r="T731" s="86">
        <f t="shared" si="233"/>
        <v>7476.69</v>
      </c>
      <c r="U731" s="6">
        <v>0.6</v>
      </c>
      <c r="V731" s="85">
        <f t="shared" si="234"/>
        <v>2300.52</v>
      </c>
      <c r="W731" s="86">
        <f t="shared" si="235"/>
        <v>6134.7199999999993</v>
      </c>
    </row>
    <row r="732" spans="1:23" s="28" customFormat="1" ht="16.5" x14ac:dyDescent="0.25">
      <c r="A732" s="64" t="s">
        <v>7131</v>
      </c>
      <c r="B732" s="65" t="s">
        <v>7195</v>
      </c>
      <c r="C732" s="2" t="s">
        <v>6595</v>
      </c>
      <c r="D732" s="10" t="s">
        <v>6594</v>
      </c>
      <c r="E732" s="3">
        <v>4</v>
      </c>
      <c r="F732" s="3">
        <v>1</v>
      </c>
      <c r="G732" s="7">
        <v>7170</v>
      </c>
      <c r="H732" s="4">
        <f>+G732*E732</f>
        <v>28680</v>
      </c>
      <c r="I732" s="5">
        <v>0.3</v>
      </c>
      <c r="J732" s="4">
        <f t="shared" si="228"/>
        <v>2151</v>
      </c>
      <c r="K732" s="4">
        <f t="shared" si="229"/>
        <v>5019</v>
      </c>
      <c r="L732" s="6">
        <v>0.95</v>
      </c>
      <c r="M732" s="4">
        <f t="shared" si="230"/>
        <v>4768.05</v>
      </c>
      <c r="N732" s="4">
        <f t="shared" si="231"/>
        <v>9787.0499999999993</v>
      </c>
      <c r="O732" s="6">
        <v>0.75</v>
      </c>
      <c r="P732" s="85">
        <f t="shared" si="236"/>
        <v>3764.25</v>
      </c>
      <c r="Q732" s="86">
        <f t="shared" si="237"/>
        <v>8783.25</v>
      </c>
      <c r="R732" s="6">
        <v>0.95</v>
      </c>
      <c r="S732" s="85">
        <f t="shared" si="232"/>
        <v>4768.05</v>
      </c>
      <c r="T732" s="86">
        <f t="shared" si="233"/>
        <v>9787.0499999999993</v>
      </c>
      <c r="U732" s="6">
        <v>0.6</v>
      </c>
      <c r="V732" s="85">
        <f t="shared" si="234"/>
        <v>3011.4</v>
      </c>
      <c r="W732" s="86">
        <f t="shared" si="235"/>
        <v>8030.4</v>
      </c>
    </row>
    <row r="733" spans="1:23" s="27" customFormat="1" ht="16.5" x14ac:dyDescent="0.25">
      <c r="A733" s="64" t="s">
        <v>7131</v>
      </c>
      <c r="B733" s="65" t="s">
        <v>7200</v>
      </c>
      <c r="C733" s="2" t="s">
        <v>362</v>
      </c>
      <c r="D733" s="1" t="s">
        <v>361</v>
      </c>
      <c r="E733" s="3">
        <v>6</v>
      </c>
      <c r="F733" s="3">
        <v>1</v>
      </c>
      <c r="G733" s="7">
        <v>37</v>
      </c>
      <c r="H733" s="4">
        <f>+G733*E733</f>
        <v>222</v>
      </c>
      <c r="I733" s="5">
        <v>0.05</v>
      </c>
      <c r="J733" s="4">
        <f t="shared" si="228"/>
        <v>1.85</v>
      </c>
      <c r="K733" s="4">
        <f t="shared" si="229"/>
        <v>35.15</v>
      </c>
      <c r="L733" s="6">
        <v>0.85</v>
      </c>
      <c r="M733" s="4">
        <f t="shared" si="230"/>
        <v>29.877499999999998</v>
      </c>
      <c r="N733" s="4">
        <f t="shared" si="231"/>
        <v>65.027500000000003</v>
      </c>
      <c r="O733" s="6">
        <v>0.75</v>
      </c>
      <c r="P733" s="85">
        <f t="shared" si="236"/>
        <v>26.362499999999997</v>
      </c>
      <c r="Q733" s="86">
        <f t="shared" si="237"/>
        <v>61.512499999999996</v>
      </c>
      <c r="R733" s="6">
        <v>0.95</v>
      </c>
      <c r="S733" s="85">
        <f t="shared" si="232"/>
        <v>33.392499999999998</v>
      </c>
      <c r="T733" s="86">
        <f t="shared" si="233"/>
        <v>68.54249999999999</v>
      </c>
      <c r="U733" s="6">
        <v>0.6</v>
      </c>
      <c r="V733" s="85">
        <f t="shared" si="234"/>
        <v>21.09</v>
      </c>
      <c r="W733" s="86">
        <f t="shared" si="235"/>
        <v>56.239999999999995</v>
      </c>
    </row>
    <row r="734" spans="1:23" s="27" customFormat="1" ht="16.5" x14ac:dyDescent="0.25">
      <c r="A734" s="64" t="s">
        <v>7131</v>
      </c>
      <c r="B734" s="65" t="s">
        <v>7200</v>
      </c>
      <c r="C734" s="2" t="s">
        <v>4409</v>
      </c>
      <c r="D734" s="10" t="s">
        <v>4408</v>
      </c>
      <c r="E734" s="3">
        <v>1</v>
      </c>
      <c r="F734" s="3">
        <v>1</v>
      </c>
      <c r="G734" s="4">
        <v>312</v>
      </c>
      <c r="H734" s="4">
        <f>+G734*E734</f>
        <v>312</v>
      </c>
      <c r="I734" s="5">
        <v>0.05</v>
      </c>
      <c r="J734" s="4">
        <f t="shared" si="228"/>
        <v>15.600000000000001</v>
      </c>
      <c r="K734" s="4">
        <f t="shared" si="229"/>
        <v>296.39999999999998</v>
      </c>
      <c r="L734" s="6">
        <v>0.85</v>
      </c>
      <c r="M734" s="4">
        <f t="shared" si="230"/>
        <v>251.93999999999997</v>
      </c>
      <c r="N734" s="4">
        <f t="shared" si="231"/>
        <v>548.33999999999992</v>
      </c>
      <c r="O734" s="6">
        <v>0.75</v>
      </c>
      <c r="P734" s="85">
        <f t="shared" si="236"/>
        <v>222.29999999999998</v>
      </c>
      <c r="Q734" s="86">
        <f t="shared" si="237"/>
        <v>518.69999999999993</v>
      </c>
      <c r="R734" s="6">
        <v>0.95</v>
      </c>
      <c r="S734" s="85">
        <f t="shared" si="232"/>
        <v>281.58</v>
      </c>
      <c r="T734" s="86">
        <f t="shared" si="233"/>
        <v>577.98</v>
      </c>
      <c r="U734" s="6">
        <v>0.6</v>
      </c>
      <c r="V734" s="85">
        <f t="shared" si="234"/>
        <v>177.83999999999997</v>
      </c>
      <c r="W734" s="86">
        <f t="shared" si="235"/>
        <v>474.23999999999995</v>
      </c>
    </row>
    <row r="735" spans="1:23" s="27" customFormat="1" ht="16.5" x14ac:dyDescent="0.25">
      <c r="A735" s="64" t="s">
        <v>7131</v>
      </c>
      <c r="B735" s="65" t="s">
        <v>7200</v>
      </c>
      <c r="C735" s="2" t="s">
        <v>364</v>
      </c>
      <c r="D735" s="1" t="s">
        <v>363</v>
      </c>
      <c r="E735" s="3">
        <v>13</v>
      </c>
      <c r="F735" s="3">
        <v>1</v>
      </c>
      <c r="G735" s="7">
        <v>57</v>
      </c>
      <c r="H735" s="4">
        <f>+G735*E735</f>
        <v>741</v>
      </c>
      <c r="I735" s="5">
        <v>0.05</v>
      </c>
      <c r="J735" s="4">
        <f t="shared" si="228"/>
        <v>2.85</v>
      </c>
      <c r="K735" s="4">
        <f t="shared" si="229"/>
        <v>54.15</v>
      </c>
      <c r="L735" s="6">
        <v>0.95</v>
      </c>
      <c r="M735" s="4">
        <f t="shared" si="230"/>
        <v>51.442499999999995</v>
      </c>
      <c r="N735" s="4">
        <f t="shared" si="231"/>
        <v>105.5925</v>
      </c>
      <c r="O735" s="6">
        <v>0.75</v>
      </c>
      <c r="P735" s="85">
        <f t="shared" si="236"/>
        <v>40.612499999999997</v>
      </c>
      <c r="Q735" s="86">
        <f t="shared" si="237"/>
        <v>94.762499999999989</v>
      </c>
      <c r="R735" s="6">
        <v>0.95</v>
      </c>
      <c r="S735" s="85">
        <f t="shared" si="232"/>
        <v>51.442499999999995</v>
      </c>
      <c r="T735" s="86">
        <f t="shared" si="233"/>
        <v>105.5925</v>
      </c>
      <c r="U735" s="6">
        <v>0.6</v>
      </c>
      <c r="V735" s="85">
        <f t="shared" si="234"/>
        <v>32.489999999999995</v>
      </c>
      <c r="W735" s="86">
        <f t="shared" si="235"/>
        <v>86.639999999999986</v>
      </c>
    </row>
    <row r="736" spans="1:23" s="27" customFormat="1" ht="16.5" x14ac:dyDescent="0.25">
      <c r="A736" s="64" t="s">
        <v>7131</v>
      </c>
      <c r="B736" s="65" t="s">
        <v>7200</v>
      </c>
      <c r="C736" s="2" t="s">
        <v>366</v>
      </c>
      <c r="D736" s="1" t="s">
        <v>365</v>
      </c>
      <c r="E736" s="3">
        <v>12</v>
      </c>
      <c r="F736" s="3">
        <v>1</v>
      </c>
      <c r="G736" s="7">
        <v>83</v>
      </c>
      <c r="H736" s="4">
        <f>+G736*E736</f>
        <v>996</v>
      </c>
      <c r="I736" s="5">
        <v>0.05</v>
      </c>
      <c r="J736" s="4">
        <f t="shared" si="228"/>
        <v>4.1500000000000004</v>
      </c>
      <c r="K736" s="4">
        <f t="shared" si="229"/>
        <v>78.849999999999994</v>
      </c>
      <c r="L736" s="6">
        <v>0.85</v>
      </c>
      <c r="M736" s="4">
        <f t="shared" si="230"/>
        <v>67.022499999999994</v>
      </c>
      <c r="N736" s="4">
        <f t="shared" si="231"/>
        <v>145.8725</v>
      </c>
      <c r="O736" s="6">
        <v>0.75</v>
      </c>
      <c r="P736" s="85">
        <f t="shared" si="236"/>
        <v>59.137499999999996</v>
      </c>
      <c r="Q736" s="86">
        <f t="shared" si="237"/>
        <v>137.98749999999998</v>
      </c>
      <c r="R736" s="6">
        <v>0.95</v>
      </c>
      <c r="S736" s="85">
        <f t="shared" si="232"/>
        <v>74.907499999999985</v>
      </c>
      <c r="T736" s="86">
        <f t="shared" si="233"/>
        <v>153.75749999999999</v>
      </c>
      <c r="U736" s="6">
        <v>0.6</v>
      </c>
      <c r="V736" s="85">
        <f t="shared" si="234"/>
        <v>47.309999999999995</v>
      </c>
      <c r="W736" s="86">
        <f t="shared" si="235"/>
        <v>126.16</v>
      </c>
    </row>
    <row r="737" spans="1:23" s="27" customFormat="1" ht="16.5" x14ac:dyDescent="0.25">
      <c r="A737" s="64" t="s">
        <v>7131</v>
      </c>
      <c r="B737" s="65" t="s">
        <v>7200</v>
      </c>
      <c r="C737" s="2" t="s">
        <v>368</v>
      </c>
      <c r="D737" s="1" t="s">
        <v>367</v>
      </c>
      <c r="E737" s="3">
        <v>4</v>
      </c>
      <c r="F737" s="3">
        <v>1</v>
      </c>
      <c r="G737" s="7">
        <v>355</v>
      </c>
      <c r="H737" s="4">
        <f>+G737*E737</f>
        <v>1420</v>
      </c>
      <c r="I737" s="5">
        <v>0.05</v>
      </c>
      <c r="J737" s="4">
        <f t="shared" si="228"/>
        <v>17.75</v>
      </c>
      <c r="K737" s="4">
        <f t="shared" si="229"/>
        <v>337.25</v>
      </c>
      <c r="L737" s="6">
        <v>0.85</v>
      </c>
      <c r="M737" s="4">
        <f t="shared" si="230"/>
        <v>286.66249999999997</v>
      </c>
      <c r="N737" s="4">
        <f t="shared" si="231"/>
        <v>623.91249999999991</v>
      </c>
      <c r="O737" s="6">
        <v>0.75</v>
      </c>
      <c r="P737" s="85">
        <f t="shared" si="236"/>
        <v>252.9375</v>
      </c>
      <c r="Q737" s="86">
        <f t="shared" si="237"/>
        <v>590.1875</v>
      </c>
      <c r="R737" s="6">
        <v>0.95</v>
      </c>
      <c r="S737" s="85">
        <f t="shared" si="232"/>
        <v>320.38749999999999</v>
      </c>
      <c r="T737" s="86">
        <f t="shared" si="233"/>
        <v>657.63750000000005</v>
      </c>
      <c r="U737" s="6">
        <v>0.6</v>
      </c>
      <c r="V737" s="85">
        <f t="shared" si="234"/>
        <v>202.35</v>
      </c>
      <c r="W737" s="86">
        <f t="shared" si="235"/>
        <v>539.6</v>
      </c>
    </row>
    <row r="738" spans="1:23" s="27" customFormat="1" ht="16.5" x14ac:dyDescent="0.25">
      <c r="A738" s="64" t="s">
        <v>7131</v>
      </c>
      <c r="B738" s="65" t="s">
        <v>7200</v>
      </c>
      <c r="C738" s="2" t="s">
        <v>370</v>
      </c>
      <c r="D738" s="1" t="s">
        <v>369</v>
      </c>
      <c r="E738" s="3">
        <v>3</v>
      </c>
      <c r="F738" s="3">
        <v>1</v>
      </c>
      <c r="G738" s="4">
        <v>315</v>
      </c>
      <c r="H738" s="4">
        <f>+G738*E738</f>
        <v>945</v>
      </c>
      <c r="I738" s="5">
        <v>0.15</v>
      </c>
      <c r="J738" s="4">
        <f t="shared" si="228"/>
        <v>47.25</v>
      </c>
      <c r="K738" s="4">
        <f t="shared" si="229"/>
        <v>267.75</v>
      </c>
      <c r="L738" s="6">
        <v>0.95</v>
      </c>
      <c r="M738" s="4">
        <f t="shared" si="230"/>
        <v>254.36249999999998</v>
      </c>
      <c r="N738" s="4">
        <f t="shared" si="231"/>
        <v>522.11249999999995</v>
      </c>
      <c r="O738" s="6">
        <v>0.75</v>
      </c>
      <c r="P738" s="85">
        <f t="shared" si="236"/>
        <v>200.8125</v>
      </c>
      <c r="Q738" s="86">
        <f t="shared" si="237"/>
        <v>468.5625</v>
      </c>
      <c r="R738" s="6">
        <v>0.95</v>
      </c>
      <c r="S738" s="85">
        <f t="shared" si="232"/>
        <v>254.36249999999998</v>
      </c>
      <c r="T738" s="86">
        <f t="shared" si="233"/>
        <v>522.11249999999995</v>
      </c>
      <c r="U738" s="6">
        <v>0.6</v>
      </c>
      <c r="V738" s="85">
        <f t="shared" si="234"/>
        <v>160.65</v>
      </c>
      <c r="W738" s="86">
        <f t="shared" si="235"/>
        <v>428.4</v>
      </c>
    </row>
    <row r="739" spans="1:23" s="27" customFormat="1" ht="16.5" x14ac:dyDescent="0.25">
      <c r="A739" s="64" t="s">
        <v>7131</v>
      </c>
      <c r="B739" s="65" t="s">
        <v>7200</v>
      </c>
      <c r="C739" s="2" t="s">
        <v>376</v>
      </c>
      <c r="D739" s="1" t="s">
        <v>375</v>
      </c>
      <c r="E739" s="3">
        <v>8</v>
      </c>
      <c r="F739" s="3">
        <v>1</v>
      </c>
      <c r="G739" s="4">
        <v>258</v>
      </c>
      <c r="H739" s="4">
        <f>+G739*E739</f>
        <v>2064</v>
      </c>
      <c r="I739" s="5">
        <v>0.05</v>
      </c>
      <c r="J739" s="4">
        <f t="shared" si="228"/>
        <v>12.9</v>
      </c>
      <c r="K739" s="4">
        <f t="shared" si="229"/>
        <v>245.1</v>
      </c>
      <c r="L739" s="6">
        <v>0.85</v>
      </c>
      <c r="M739" s="4">
        <f t="shared" si="230"/>
        <v>208.33499999999998</v>
      </c>
      <c r="N739" s="4">
        <f t="shared" si="231"/>
        <v>453.43499999999995</v>
      </c>
      <c r="O739" s="6">
        <v>0.75</v>
      </c>
      <c r="P739" s="85">
        <f t="shared" si="236"/>
        <v>183.82499999999999</v>
      </c>
      <c r="Q739" s="86">
        <f t="shared" si="237"/>
        <v>428.92499999999995</v>
      </c>
      <c r="R739" s="6">
        <v>0.95</v>
      </c>
      <c r="S739" s="85">
        <f t="shared" si="232"/>
        <v>232.84499999999997</v>
      </c>
      <c r="T739" s="86">
        <f t="shared" si="233"/>
        <v>477.94499999999994</v>
      </c>
      <c r="U739" s="6">
        <v>0.6</v>
      </c>
      <c r="V739" s="85">
        <f t="shared" si="234"/>
        <v>147.06</v>
      </c>
      <c r="W739" s="86">
        <f t="shared" si="235"/>
        <v>392.15999999999997</v>
      </c>
    </row>
    <row r="740" spans="1:23" s="27" customFormat="1" ht="16.5" x14ac:dyDescent="0.25">
      <c r="A740" s="64" t="s">
        <v>7131</v>
      </c>
      <c r="B740" s="65" t="s">
        <v>7200</v>
      </c>
      <c r="C740" s="2" t="s">
        <v>374</v>
      </c>
      <c r="D740" s="10" t="s">
        <v>373</v>
      </c>
      <c r="E740" s="3">
        <v>4</v>
      </c>
      <c r="F740" s="3">
        <v>1</v>
      </c>
      <c r="G740" s="4">
        <v>707.2</v>
      </c>
      <c r="H740" s="4">
        <f>+G740*E740</f>
        <v>2828.8</v>
      </c>
      <c r="I740" s="5">
        <v>0.05</v>
      </c>
      <c r="J740" s="4">
        <f t="shared" si="228"/>
        <v>35.360000000000007</v>
      </c>
      <c r="K740" s="4">
        <f t="shared" si="229"/>
        <v>671.84</v>
      </c>
      <c r="L740" s="6">
        <v>0.85</v>
      </c>
      <c r="M740" s="4">
        <f t="shared" si="230"/>
        <v>571.06399999999996</v>
      </c>
      <c r="N740" s="4">
        <f t="shared" si="231"/>
        <v>1242.904</v>
      </c>
      <c r="O740" s="6">
        <v>0.75</v>
      </c>
      <c r="P740" s="85">
        <f t="shared" si="236"/>
        <v>503.88</v>
      </c>
      <c r="Q740" s="86">
        <f t="shared" si="237"/>
        <v>1175.72</v>
      </c>
      <c r="R740" s="6">
        <v>0.95</v>
      </c>
      <c r="S740" s="85">
        <f t="shared" si="232"/>
        <v>638.24800000000005</v>
      </c>
      <c r="T740" s="86">
        <f t="shared" si="233"/>
        <v>1310.0880000000002</v>
      </c>
      <c r="U740" s="6">
        <v>0.6</v>
      </c>
      <c r="V740" s="85">
        <f t="shared" si="234"/>
        <v>403.10399999999998</v>
      </c>
      <c r="W740" s="86">
        <f t="shared" si="235"/>
        <v>1074.944</v>
      </c>
    </row>
    <row r="741" spans="1:23" s="27" customFormat="1" ht="16.5" x14ac:dyDescent="0.25">
      <c r="A741" s="64" t="s">
        <v>7131</v>
      </c>
      <c r="B741" s="65" t="s">
        <v>7200</v>
      </c>
      <c r="C741" s="2" t="s">
        <v>378</v>
      </c>
      <c r="D741" s="1" t="s">
        <v>377</v>
      </c>
      <c r="E741" s="3">
        <v>7</v>
      </c>
      <c r="F741" s="3">
        <v>1</v>
      </c>
      <c r="G741" s="7">
        <v>245</v>
      </c>
      <c r="H741" s="4">
        <f>+G741*E741</f>
        <v>1715</v>
      </c>
      <c r="I741" s="5">
        <v>0.05</v>
      </c>
      <c r="J741" s="4">
        <f t="shared" si="228"/>
        <v>12.25</v>
      </c>
      <c r="K741" s="4">
        <f t="shared" si="229"/>
        <v>232.75</v>
      </c>
      <c r="L741" s="6">
        <v>0.85</v>
      </c>
      <c r="M741" s="4">
        <f t="shared" si="230"/>
        <v>197.83750000000001</v>
      </c>
      <c r="N741" s="4">
        <f t="shared" si="231"/>
        <v>430.58749999999998</v>
      </c>
      <c r="O741" s="6">
        <v>0.75</v>
      </c>
      <c r="P741" s="85">
        <f t="shared" si="236"/>
        <v>174.5625</v>
      </c>
      <c r="Q741" s="86">
        <f t="shared" si="237"/>
        <v>407.3125</v>
      </c>
      <c r="R741" s="6">
        <v>0.95</v>
      </c>
      <c r="S741" s="85">
        <f t="shared" si="232"/>
        <v>221.11249999999998</v>
      </c>
      <c r="T741" s="86">
        <f t="shared" si="233"/>
        <v>453.86249999999995</v>
      </c>
      <c r="U741" s="6">
        <v>0.6</v>
      </c>
      <c r="V741" s="85">
        <f t="shared" si="234"/>
        <v>139.65</v>
      </c>
      <c r="W741" s="86">
        <f t="shared" si="235"/>
        <v>372.4</v>
      </c>
    </row>
    <row r="742" spans="1:23" s="27" customFormat="1" ht="16.5" x14ac:dyDescent="0.25">
      <c r="A742" s="64" t="s">
        <v>7131</v>
      </c>
      <c r="B742" s="65" t="s">
        <v>7200</v>
      </c>
      <c r="C742" s="2" t="s">
        <v>380</v>
      </c>
      <c r="D742" s="1" t="s">
        <v>379</v>
      </c>
      <c r="E742" s="3">
        <v>6</v>
      </c>
      <c r="F742" s="3">
        <v>1</v>
      </c>
      <c r="G742" s="7">
        <v>240</v>
      </c>
      <c r="H742" s="4">
        <f>+G742*E742</f>
        <v>1440</v>
      </c>
      <c r="I742" s="5">
        <v>0.05</v>
      </c>
      <c r="J742" s="4">
        <f t="shared" si="228"/>
        <v>12</v>
      </c>
      <c r="K742" s="4">
        <f t="shared" si="229"/>
        <v>228</v>
      </c>
      <c r="L742" s="6">
        <v>0.85</v>
      </c>
      <c r="M742" s="4">
        <f t="shared" si="230"/>
        <v>193.79999999999998</v>
      </c>
      <c r="N742" s="4">
        <f t="shared" si="231"/>
        <v>421.79999999999995</v>
      </c>
      <c r="O742" s="6">
        <v>0.75</v>
      </c>
      <c r="P742" s="85">
        <f t="shared" si="236"/>
        <v>171</v>
      </c>
      <c r="Q742" s="86">
        <f t="shared" si="237"/>
        <v>399</v>
      </c>
      <c r="R742" s="6">
        <v>0.95</v>
      </c>
      <c r="S742" s="85">
        <f t="shared" si="232"/>
        <v>216.6</v>
      </c>
      <c r="T742" s="86">
        <f t="shared" si="233"/>
        <v>444.6</v>
      </c>
      <c r="U742" s="6">
        <v>0.6</v>
      </c>
      <c r="V742" s="85">
        <f t="shared" si="234"/>
        <v>136.79999999999998</v>
      </c>
      <c r="W742" s="86">
        <f t="shared" si="235"/>
        <v>364.79999999999995</v>
      </c>
    </row>
    <row r="743" spans="1:23" s="27" customFormat="1" ht="16.5" x14ac:dyDescent="0.25">
      <c r="A743" s="64" t="s">
        <v>7131</v>
      </c>
      <c r="B743" s="65" t="s">
        <v>7200</v>
      </c>
      <c r="C743" s="2" t="s">
        <v>386</v>
      </c>
      <c r="D743" s="10" t="s">
        <v>385</v>
      </c>
      <c r="E743" s="3">
        <v>7</v>
      </c>
      <c r="F743" s="3">
        <v>1</v>
      </c>
      <c r="G743" s="7">
        <v>674</v>
      </c>
      <c r="H743" s="4">
        <f>+G743*E743</f>
        <v>4718</v>
      </c>
      <c r="I743" s="5">
        <v>0.05</v>
      </c>
      <c r="J743" s="4">
        <f t="shared" si="228"/>
        <v>33.700000000000003</v>
      </c>
      <c r="K743" s="4">
        <f t="shared" si="229"/>
        <v>640.29999999999995</v>
      </c>
      <c r="L743" s="6">
        <v>0.85</v>
      </c>
      <c r="M743" s="4">
        <f t="shared" si="230"/>
        <v>544.255</v>
      </c>
      <c r="N743" s="4">
        <f t="shared" si="231"/>
        <v>1184.5549999999998</v>
      </c>
      <c r="O743" s="6">
        <v>0.75</v>
      </c>
      <c r="P743" s="85">
        <f t="shared" si="236"/>
        <v>480.22499999999997</v>
      </c>
      <c r="Q743" s="86">
        <f t="shared" si="237"/>
        <v>1120.5249999999999</v>
      </c>
      <c r="R743" s="6">
        <v>0.95</v>
      </c>
      <c r="S743" s="85">
        <f t="shared" si="232"/>
        <v>608.28499999999997</v>
      </c>
      <c r="T743" s="86">
        <f t="shared" si="233"/>
        <v>1248.585</v>
      </c>
      <c r="U743" s="6">
        <v>0.6</v>
      </c>
      <c r="V743" s="85">
        <f t="shared" si="234"/>
        <v>384.17999999999995</v>
      </c>
      <c r="W743" s="86">
        <f t="shared" si="235"/>
        <v>1024.48</v>
      </c>
    </row>
    <row r="744" spans="1:23" s="27" customFormat="1" ht="16.5" x14ac:dyDescent="0.25">
      <c r="A744" s="64" t="s">
        <v>7131</v>
      </c>
      <c r="B744" s="65" t="s">
        <v>7200</v>
      </c>
      <c r="C744" s="2" t="s">
        <v>388</v>
      </c>
      <c r="D744" s="10" t="s">
        <v>387</v>
      </c>
      <c r="E744" s="3">
        <v>1</v>
      </c>
      <c r="F744" s="3">
        <v>1</v>
      </c>
      <c r="G744" s="7">
        <v>662</v>
      </c>
      <c r="H744" s="4">
        <f>+G744*E744</f>
        <v>662</v>
      </c>
      <c r="I744" s="5">
        <v>0.05</v>
      </c>
      <c r="J744" s="4">
        <f t="shared" si="228"/>
        <v>33.1</v>
      </c>
      <c r="K744" s="4">
        <f t="shared" si="229"/>
        <v>628.9</v>
      </c>
      <c r="L744" s="6">
        <v>0.85</v>
      </c>
      <c r="M744" s="4">
        <f t="shared" si="230"/>
        <v>534.56499999999994</v>
      </c>
      <c r="N744" s="4">
        <f t="shared" si="231"/>
        <v>1163.4649999999999</v>
      </c>
      <c r="O744" s="6">
        <v>0.75</v>
      </c>
      <c r="P744" s="85">
        <f t="shared" si="236"/>
        <v>471.67499999999995</v>
      </c>
      <c r="Q744" s="86">
        <f t="shared" si="237"/>
        <v>1100.5749999999998</v>
      </c>
      <c r="R744" s="6">
        <v>0.95</v>
      </c>
      <c r="S744" s="85">
        <f t="shared" si="232"/>
        <v>597.45499999999993</v>
      </c>
      <c r="T744" s="86">
        <f t="shared" si="233"/>
        <v>1226.355</v>
      </c>
      <c r="U744" s="6">
        <v>0.6</v>
      </c>
      <c r="V744" s="85">
        <f t="shared" si="234"/>
        <v>377.34</v>
      </c>
      <c r="W744" s="86">
        <f t="shared" si="235"/>
        <v>1006.24</v>
      </c>
    </row>
    <row r="745" spans="1:23" s="27" customFormat="1" ht="16.5" x14ac:dyDescent="0.25">
      <c r="A745" s="64" t="s">
        <v>7131</v>
      </c>
      <c r="B745" s="65" t="s">
        <v>7200</v>
      </c>
      <c r="C745" s="2" t="s">
        <v>4411</v>
      </c>
      <c r="D745" s="10" t="s">
        <v>4410</v>
      </c>
      <c r="E745" s="3">
        <v>6</v>
      </c>
      <c r="F745" s="3">
        <v>1</v>
      </c>
      <c r="G745" s="4">
        <v>353.12</v>
      </c>
      <c r="H745" s="4">
        <f>+G745*E745</f>
        <v>2118.7200000000003</v>
      </c>
      <c r="I745" s="5">
        <v>0.05</v>
      </c>
      <c r="J745" s="4">
        <f t="shared" si="228"/>
        <v>17.656000000000002</v>
      </c>
      <c r="K745" s="4">
        <f t="shared" si="229"/>
        <v>335.464</v>
      </c>
      <c r="L745" s="6">
        <v>0.85</v>
      </c>
      <c r="M745" s="4">
        <f t="shared" si="230"/>
        <v>285.14440000000002</v>
      </c>
      <c r="N745" s="4">
        <f t="shared" si="231"/>
        <v>620.60840000000007</v>
      </c>
      <c r="O745" s="6">
        <v>0.75</v>
      </c>
      <c r="P745" s="85">
        <f t="shared" si="236"/>
        <v>251.59800000000001</v>
      </c>
      <c r="Q745" s="86">
        <f t="shared" si="237"/>
        <v>587.06200000000001</v>
      </c>
      <c r="R745" s="6">
        <v>0.95</v>
      </c>
      <c r="S745" s="85">
        <f t="shared" si="232"/>
        <v>318.69079999999997</v>
      </c>
      <c r="T745" s="86">
        <f t="shared" si="233"/>
        <v>654.15480000000002</v>
      </c>
      <c r="U745" s="6">
        <v>0.6</v>
      </c>
      <c r="V745" s="85">
        <f t="shared" si="234"/>
        <v>201.2784</v>
      </c>
      <c r="W745" s="86">
        <f t="shared" si="235"/>
        <v>536.74239999999998</v>
      </c>
    </row>
    <row r="746" spans="1:23" s="27" customFormat="1" ht="16.5" x14ac:dyDescent="0.25">
      <c r="A746" s="64" t="s">
        <v>7131</v>
      </c>
      <c r="B746" s="65" t="s">
        <v>7200</v>
      </c>
      <c r="C746" s="2" t="s">
        <v>390</v>
      </c>
      <c r="D746" s="10" t="s">
        <v>389</v>
      </c>
      <c r="E746" s="3">
        <v>7</v>
      </c>
      <c r="F746" s="3">
        <v>1</v>
      </c>
      <c r="G746" s="7">
        <v>674</v>
      </c>
      <c r="H746" s="4">
        <f>+G746*E746</f>
        <v>4718</v>
      </c>
      <c r="I746" s="5">
        <v>0.05</v>
      </c>
      <c r="J746" s="4">
        <f t="shared" si="228"/>
        <v>33.700000000000003</v>
      </c>
      <c r="K746" s="4">
        <f t="shared" si="229"/>
        <v>640.29999999999995</v>
      </c>
      <c r="L746" s="6">
        <v>0.85</v>
      </c>
      <c r="M746" s="4">
        <f t="shared" si="230"/>
        <v>544.255</v>
      </c>
      <c r="N746" s="4">
        <f t="shared" si="231"/>
        <v>1184.5549999999998</v>
      </c>
      <c r="O746" s="6">
        <v>0.75</v>
      </c>
      <c r="P746" s="85">
        <f t="shared" si="236"/>
        <v>480.22499999999997</v>
      </c>
      <c r="Q746" s="86">
        <f t="shared" si="237"/>
        <v>1120.5249999999999</v>
      </c>
      <c r="R746" s="6">
        <v>0.95</v>
      </c>
      <c r="S746" s="85">
        <f t="shared" si="232"/>
        <v>608.28499999999997</v>
      </c>
      <c r="T746" s="86">
        <f t="shared" si="233"/>
        <v>1248.585</v>
      </c>
      <c r="U746" s="6">
        <v>0.6</v>
      </c>
      <c r="V746" s="85">
        <f t="shared" si="234"/>
        <v>384.17999999999995</v>
      </c>
      <c r="W746" s="86">
        <f t="shared" si="235"/>
        <v>1024.48</v>
      </c>
    </row>
    <row r="747" spans="1:23" s="27" customFormat="1" ht="16.5" x14ac:dyDescent="0.25">
      <c r="A747" s="64" t="s">
        <v>7131</v>
      </c>
      <c r="B747" s="65" t="s">
        <v>7200</v>
      </c>
      <c r="C747" s="2" t="s">
        <v>392</v>
      </c>
      <c r="D747" s="1" t="s">
        <v>391</v>
      </c>
      <c r="E747" s="3">
        <v>3</v>
      </c>
      <c r="F747" s="3">
        <v>1</v>
      </c>
      <c r="G747" s="7">
        <v>554</v>
      </c>
      <c r="H747" s="4">
        <f>+G747*E747</f>
        <v>1662</v>
      </c>
      <c r="I747" s="5">
        <v>0.05</v>
      </c>
      <c r="J747" s="4">
        <f t="shared" si="228"/>
        <v>27.700000000000003</v>
      </c>
      <c r="K747" s="4">
        <f t="shared" si="229"/>
        <v>526.29999999999995</v>
      </c>
      <c r="L747" s="6">
        <v>0.85</v>
      </c>
      <c r="M747" s="4">
        <f t="shared" si="230"/>
        <v>447.35499999999996</v>
      </c>
      <c r="N747" s="4">
        <f t="shared" si="231"/>
        <v>973.65499999999997</v>
      </c>
      <c r="O747" s="6">
        <v>0.75</v>
      </c>
      <c r="P747" s="85">
        <f t="shared" si="236"/>
        <v>394.72499999999997</v>
      </c>
      <c r="Q747" s="86">
        <f t="shared" si="237"/>
        <v>921.02499999999986</v>
      </c>
      <c r="R747" s="6">
        <v>0.95</v>
      </c>
      <c r="S747" s="85">
        <f t="shared" si="232"/>
        <v>499.98499999999996</v>
      </c>
      <c r="T747" s="86">
        <f t="shared" si="233"/>
        <v>1026.2849999999999</v>
      </c>
      <c r="U747" s="6">
        <v>0.6</v>
      </c>
      <c r="V747" s="85">
        <f t="shared" si="234"/>
        <v>315.77999999999997</v>
      </c>
      <c r="W747" s="86">
        <f t="shared" si="235"/>
        <v>842.07999999999993</v>
      </c>
    </row>
    <row r="748" spans="1:23" s="27" customFormat="1" ht="16.5" x14ac:dyDescent="0.25">
      <c r="A748" s="64" t="s">
        <v>7131</v>
      </c>
      <c r="B748" s="65" t="s">
        <v>7200</v>
      </c>
      <c r="C748" s="2" t="s">
        <v>4405</v>
      </c>
      <c r="D748" s="10" t="s">
        <v>4404</v>
      </c>
      <c r="E748" s="3">
        <v>1</v>
      </c>
      <c r="F748" s="3">
        <v>1</v>
      </c>
      <c r="G748" s="4">
        <v>346.74</v>
      </c>
      <c r="H748" s="4">
        <f>+G748*E748</f>
        <v>346.74</v>
      </c>
      <c r="I748" s="5">
        <v>0.05</v>
      </c>
      <c r="J748" s="4">
        <f t="shared" si="228"/>
        <v>17.337</v>
      </c>
      <c r="K748" s="4">
        <f t="shared" si="229"/>
        <v>329.40300000000002</v>
      </c>
      <c r="L748" s="6">
        <v>0.85</v>
      </c>
      <c r="M748" s="4">
        <f t="shared" si="230"/>
        <v>279.99254999999999</v>
      </c>
      <c r="N748" s="4">
        <f t="shared" si="231"/>
        <v>609.39554999999996</v>
      </c>
      <c r="O748" s="6">
        <v>0.75</v>
      </c>
      <c r="P748" s="85">
        <f t="shared" si="236"/>
        <v>247.05225000000002</v>
      </c>
      <c r="Q748" s="86">
        <f t="shared" si="237"/>
        <v>576.45524999999998</v>
      </c>
      <c r="R748" s="6">
        <v>0.95</v>
      </c>
      <c r="S748" s="85">
        <f t="shared" si="232"/>
        <v>312.93285000000003</v>
      </c>
      <c r="T748" s="86">
        <f t="shared" si="233"/>
        <v>642.33585000000005</v>
      </c>
      <c r="U748" s="6">
        <v>0.6</v>
      </c>
      <c r="V748" s="85">
        <f t="shared" si="234"/>
        <v>197.64180000000002</v>
      </c>
      <c r="W748" s="86">
        <f t="shared" si="235"/>
        <v>527.04480000000001</v>
      </c>
    </row>
    <row r="749" spans="1:23" s="27" customFormat="1" ht="16.5" x14ac:dyDescent="0.25">
      <c r="A749" s="64" t="s">
        <v>7131</v>
      </c>
      <c r="B749" s="65" t="s">
        <v>7200</v>
      </c>
      <c r="C749" s="2" t="s">
        <v>394</v>
      </c>
      <c r="D749" s="1" t="s">
        <v>393</v>
      </c>
      <c r="E749" s="3">
        <v>7</v>
      </c>
      <c r="F749" s="3">
        <v>1</v>
      </c>
      <c r="G749" s="7">
        <v>1041</v>
      </c>
      <c r="H749" s="4">
        <f>+G749*E749</f>
        <v>7287</v>
      </c>
      <c r="I749" s="5">
        <v>0.05</v>
      </c>
      <c r="J749" s="4">
        <f t="shared" si="228"/>
        <v>52.050000000000004</v>
      </c>
      <c r="K749" s="4">
        <f t="shared" si="229"/>
        <v>988.95</v>
      </c>
      <c r="L749" s="6">
        <v>0.85</v>
      </c>
      <c r="M749" s="4">
        <f t="shared" si="230"/>
        <v>840.60750000000007</v>
      </c>
      <c r="N749" s="4">
        <f t="shared" si="231"/>
        <v>1829.5575000000001</v>
      </c>
      <c r="O749" s="6">
        <v>0.75</v>
      </c>
      <c r="P749" s="85">
        <f t="shared" si="236"/>
        <v>741.71250000000009</v>
      </c>
      <c r="Q749" s="86">
        <f t="shared" si="237"/>
        <v>1730.6625000000001</v>
      </c>
      <c r="R749" s="6">
        <v>0.95</v>
      </c>
      <c r="S749" s="85">
        <f t="shared" si="232"/>
        <v>939.50250000000005</v>
      </c>
      <c r="T749" s="86">
        <f t="shared" si="233"/>
        <v>1928.4525000000001</v>
      </c>
      <c r="U749" s="6">
        <v>0.6</v>
      </c>
      <c r="V749" s="85">
        <f t="shared" si="234"/>
        <v>593.37</v>
      </c>
      <c r="W749" s="86">
        <f t="shared" si="235"/>
        <v>1582.3200000000002</v>
      </c>
    </row>
    <row r="750" spans="1:23" s="27" customFormat="1" ht="16.5" x14ac:dyDescent="0.25">
      <c r="A750" s="64" t="s">
        <v>7131</v>
      </c>
      <c r="B750" s="65" t="s">
        <v>7200</v>
      </c>
      <c r="C750" s="2" t="s">
        <v>4407</v>
      </c>
      <c r="D750" s="10" t="s">
        <v>4406</v>
      </c>
      <c r="E750" s="3">
        <v>3</v>
      </c>
      <c r="F750" s="3">
        <v>1</v>
      </c>
      <c r="G750" s="4">
        <v>312</v>
      </c>
      <c r="H750" s="4">
        <f>+G750*E750</f>
        <v>936</v>
      </c>
      <c r="I750" s="5">
        <v>0.05</v>
      </c>
      <c r="J750" s="4">
        <f t="shared" si="228"/>
        <v>15.600000000000001</v>
      </c>
      <c r="K750" s="4">
        <f t="shared" si="229"/>
        <v>296.39999999999998</v>
      </c>
      <c r="L750" s="6">
        <v>0.85</v>
      </c>
      <c r="M750" s="4">
        <f t="shared" si="230"/>
        <v>251.93999999999997</v>
      </c>
      <c r="N750" s="4">
        <f t="shared" si="231"/>
        <v>548.33999999999992</v>
      </c>
      <c r="O750" s="6">
        <v>0.75</v>
      </c>
      <c r="P750" s="85">
        <f t="shared" si="236"/>
        <v>222.29999999999998</v>
      </c>
      <c r="Q750" s="86">
        <f t="shared" si="237"/>
        <v>518.69999999999993</v>
      </c>
      <c r="R750" s="6">
        <v>0.95</v>
      </c>
      <c r="S750" s="85">
        <f t="shared" si="232"/>
        <v>281.58</v>
      </c>
      <c r="T750" s="86">
        <f t="shared" si="233"/>
        <v>577.98</v>
      </c>
      <c r="U750" s="6">
        <v>0.6</v>
      </c>
      <c r="V750" s="85">
        <f t="shared" si="234"/>
        <v>177.83999999999997</v>
      </c>
      <c r="W750" s="86">
        <f t="shared" si="235"/>
        <v>474.23999999999995</v>
      </c>
    </row>
    <row r="751" spans="1:23" s="27" customFormat="1" ht="16.5" x14ac:dyDescent="0.25">
      <c r="A751" s="64" t="s">
        <v>7131</v>
      </c>
      <c r="B751" s="65" t="s">
        <v>7200</v>
      </c>
      <c r="C751" s="2" t="s">
        <v>396</v>
      </c>
      <c r="D751" s="1" t="s">
        <v>395</v>
      </c>
      <c r="E751" s="3">
        <v>7</v>
      </c>
      <c r="F751" s="3">
        <v>1</v>
      </c>
      <c r="G751" s="7">
        <v>795</v>
      </c>
      <c r="H751" s="4">
        <f>+G751*E751</f>
        <v>5565</v>
      </c>
      <c r="I751" s="5">
        <v>0.05</v>
      </c>
      <c r="J751" s="4">
        <f t="shared" si="228"/>
        <v>39.75</v>
      </c>
      <c r="K751" s="4">
        <f t="shared" si="229"/>
        <v>755.25</v>
      </c>
      <c r="L751" s="6">
        <v>0.85</v>
      </c>
      <c r="M751" s="4">
        <f t="shared" si="230"/>
        <v>641.96249999999998</v>
      </c>
      <c r="N751" s="4">
        <f t="shared" si="231"/>
        <v>1397.2125000000001</v>
      </c>
      <c r="O751" s="6">
        <v>0.75</v>
      </c>
      <c r="P751" s="85">
        <f t="shared" si="236"/>
        <v>566.4375</v>
      </c>
      <c r="Q751" s="86">
        <f t="shared" si="237"/>
        <v>1321.6875</v>
      </c>
      <c r="R751" s="6">
        <v>0.95</v>
      </c>
      <c r="S751" s="85">
        <f t="shared" si="232"/>
        <v>717.48749999999995</v>
      </c>
      <c r="T751" s="86">
        <f t="shared" si="233"/>
        <v>1472.7375</v>
      </c>
      <c r="U751" s="6">
        <v>0.6</v>
      </c>
      <c r="V751" s="85">
        <f t="shared" si="234"/>
        <v>453.15</v>
      </c>
      <c r="W751" s="86">
        <f t="shared" si="235"/>
        <v>1208.4000000000001</v>
      </c>
    </row>
    <row r="752" spans="1:23" s="27" customFormat="1" ht="16.5" x14ac:dyDescent="0.25">
      <c r="A752" s="64" t="s">
        <v>7131</v>
      </c>
      <c r="B752" s="65" t="s">
        <v>7200</v>
      </c>
      <c r="C752" s="2" t="s">
        <v>398</v>
      </c>
      <c r="D752" s="1" t="s">
        <v>397</v>
      </c>
      <c r="E752" s="3">
        <v>7</v>
      </c>
      <c r="F752" s="3">
        <v>1</v>
      </c>
      <c r="G752" s="7">
        <v>1439</v>
      </c>
      <c r="H752" s="4">
        <f>+G752*E752</f>
        <v>10073</v>
      </c>
      <c r="I752" s="5">
        <v>0.05</v>
      </c>
      <c r="J752" s="4">
        <f t="shared" si="228"/>
        <v>71.95</v>
      </c>
      <c r="K752" s="4">
        <f t="shared" si="229"/>
        <v>1367.05</v>
      </c>
      <c r="L752" s="6">
        <v>0.85</v>
      </c>
      <c r="M752" s="4">
        <f t="shared" si="230"/>
        <v>1161.9924999999998</v>
      </c>
      <c r="N752" s="4">
        <f t="shared" si="231"/>
        <v>2529.0424999999996</v>
      </c>
      <c r="O752" s="6">
        <v>0.75</v>
      </c>
      <c r="P752" s="85">
        <f t="shared" si="236"/>
        <v>1025.2874999999999</v>
      </c>
      <c r="Q752" s="86">
        <f t="shared" si="237"/>
        <v>2392.3374999999996</v>
      </c>
      <c r="R752" s="6">
        <v>0.95</v>
      </c>
      <c r="S752" s="85">
        <f t="shared" si="232"/>
        <v>1298.6975</v>
      </c>
      <c r="T752" s="86">
        <f t="shared" si="233"/>
        <v>2665.7474999999999</v>
      </c>
      <c r="U752" s="6">
        <v>0.6</v>
      </c>
      <c r="V752" s="85">
        <f t="shared" si="234"/>
        <v>820.2299999999999</v>
      </c>
      <c r="W752" s="86">
        <f t="shared" si="235"/>
        <v>2187.2799999999997</v>
      </c>
    </row>
    <row r="753" spans="1:23" s="27" customFormat="1" ht="16.5" x14ac:dyDescent="0.25">
      <c r="A753" s="64" t="s">
        <v>7131</v>
      </c>
      <c r="B753" s="65" t="s">
        <v>7200</v>
      </c>
      <c r="C753" s="2" t="s">
        <v>4399</v>
      </c>
      <c r="D753" s="10" t="s">
        <v>4398</v>
      </c>
      <c r="E753" s="3">
        <v>2</v>
      </c>
      <c r="F753" s="3">
        <v>1</v>
      </c>
      <c r="G753" s="4">
        <v>335.25</v>
      </c>
      <c r="H753" s="4">
        <f>+G753*E753</f>
        <v>670.5</v>
      </c>
      <c r="I753" s="5">
        <v>0.05</v>
      </c>
      <c r="J753" s="4">
        <f t="shared" si="228"/>
        <v>16.762499999999999</v>
      </c>
      <c r="K753" s="4">
        <f t="shared" si="229"/>
        <v>318.48750000000001</v>
      </c>
      <c r="L753" s="6">
        <v>0.85</v>
      </c>
      <c r="M753" s="4">
        <f t="shared" si="230"/>
        <v>270.71437500000002</v>
      </c>
      <c r="N753" s="4">
        <f t="shared" si="231"/>
        <v>589.20187499999997</v>
      </c>
      <c r="O753" s="6">
        <v>0.75</v>
      </c>
      <c r="P753" s="85">
        <f t="shared" si="236"/>
        <v>238.86562500000002</v>
      </c>
      <c r="Q753" s="86">
        <f t="shared" si="237"/>
        <v>557.35312500000009</v>
      </c>
      <c r="R753" s="6">
        <v>0.95</v>
      </c>
      <c r="S753" s="85">
        <f t="shared" si="232"/>
        <v>302.56312500000001</v>
      </c>
      <c r="T753" s="86">
        <f t="shared" si="233"/>
        <v>621.05062500000008</v>
      </c>
      <c r="U753" s="6">
        <v>0.6</v>
      </c>
      <c r="V753" s="85">
        <f t="shared" si="234"/>
        <v>191.0925</v>
      </c>
      <c r="W753" s="86">
        <f t="shared" si="235"/>
        <v>509.58000000000004</v>
      </c>
    </row>
    <row r="754" spans="1:23" s="27" customFormat="1" ht="16.5" x14ac:dyDescent="0.25">
      <c r="A754" s="64" t="s">
        <v>7131</v>
      </c>
      <c r="B754" s="65" t="s">
        <v>7200</v>
      </c>
      <c r="C754" s="2" t="s">
        <v>400</v>
      </c>
      <c r="D754" s="1" t="s">
        <v>399</v>
      </c>
      <c r="E754" s="3">
        <v>5</v>
      </c>
      <c r="F754" s="3">
        <v>1</v>
      </c>
      <c r="G754" s="7">
        <v>762</v>
      </c>
      <c r="H754" s="4">
        <f>+G754*E754</f>
        <v>3810</v>
      </c>
      <c r="I754" s="5">
        <v>0.05</v>
      </c>
      <c r="J754" s="4">
        <f t="shared" si="228"/>
        <v>38.1</v>
      </c>
      <c r="K754" s="4">
        <f t="shared" si="229"/>
        <v>723.9</v>
      </c>
      <c r="L754" s="6">
        <v>0.85</v>
      </c>
      <c r="M754" s="4">
        <f t="shared" si="230"/>
        <v>615.31499999999994</v>
      </c>
      <c r="N754" s="4">
        <f t="shared" si="231"/>
        <v>1339.2149999999999</v>
      </c>
      <c r="O754" s="6">
        <v>0.75</v>
      </c>
      <c r="P754" s="85">
        <f t="shared" si="236"/>
        <v>542.92499999999995</v>
      </c>
      <c r="Q754" s="86">
        <f t="shared" si="237"/>
        <v>1266.8249999999998</v>
      </c>
      <c r="R754" s="6">
        <v>0.95</v>
      </c>
      <c r="S754" s="85">
        <f t="shared" si="232"/>
        <v>687.70499999999993</v>
      </c>
      <c r="T754" s="86">
        <f t="shared" si="233"/>
        <v>1411.605</v>
      </c>
      <c r="U754" s="6">
        <v>0.6</v>
      </c>
      <c r="V754" s="85">
        <f t="shared" si="234"/>
        <v>434.34</v>
      </c>
      <c r="W754" s="86">
        <f t="shared" si="235"/>
        <v>1158.24</v>
      </c>
    </row>
    <row r="755" spans="1:23" s="27" customFormat="1" ht="16.5" x14ac:dyDescent="0.25">
      <c r="A755" s="64" t="s">
        <v>7131</v>
      </c>
      <c r="B755" s="65" t="s">
        <v>7200</v>
      </c>
      <c r="C755" s="2" t="s">
        <v>4413</v>
      </c>
      <c r="D755" s="10" t="s">
        <v>4412</v>
      </c>
      <c r="E755" s="3">
        <v>4</v>
      </c>
      <c r="F755" s="3">
        <v>1</v>
      </c>
      <c r="G755" s="7">
        <v>232.84</v>
      </c>
      <c r="H755" s="4">
        <f>+G755*E755</f>
        <v>931.36</v>
      </c>
      <c r="I755" s="5">
        <v>0.05</v>
      </c>
      <c r="J755" s="4">
        <f t="shared" si="228"/>
        <v>11.642000000000001</v>
      </c>
      <c r="K755" s="4">
        <f t="shared" si="229"/>
        <v>221.19800000000001</v>
      </c>
      <c r="L755" s="6">
        <v>0.85</v>
      </c>
      <c r="M755" s="4">
        <f t="shared" si="230"/>
        <v>188.01830000000001</v>
      </c>
      <c r="N755" s="4">
        <f t="shared" si="231"/>
        <v>409.21630000000005</v>
      </c>
      <c r="O755" s="6">
        <v>0.75</v>
      </c>
      <c r="P755" s="85">
        <f t="shared" si="236"/>
        <v>165.89850000000001</v>
      </c>
      <c r="Q755" s="86">
        <f t="shared" si="237"/>
        <v>387.09649999999999</v>
      </c>
      <c r="R755" s="6">
        <v>0.95</v>
      </c>
      <c r="S755" s="85">
        <f t="shared" si="232"/>
        <v>210.13810000000001</v>
      </c>
      <c r="T755" s="86">
        <f t="shared" si="233"/>
        <v>431.33609999999999</v>
      </c>
      <c r="U755" s="6">
        <v>0.6</v>
      </c>
      <c r="V755" s="85">
        <f t="shared" si="234"/>
        <v>132.71879999999999</v>
      </c>
      <c r="W755" s="86">
        <f t="shared" si="235"/>
        <v>353.91679999999997</v>
      </c>
    </row>
    <row r="756" spans="1:23" s="27" customFormat="1" ht="16.5" x14ac:dyDescent="0.25">
      <c r="A756" s="64" t="s">
        <v>7131</v>
      </c>
      <c r="B756" s="65" t="s">
        <v>7200</v>
      </c>
      <c r="C756" s="2" t="s">
        <v>402</v>
      </c>
      <c r="D756" s="1" t="s">
        <v>401</v>
      </c>
      <c r="E756" s="3">
        <v>6</v>
      </c>
      <c r="F756" s="3">
        <v>1</v>
      </c>
      <c r="G756" s="7">
        <v>822</v>
      </c>
      <c r="H756" s="4">
        <f>+G756*E756</f>
        <v>4932</v>
      </c>
      <c r="I756" s="5">
        <v>0.05</v>
      </c>
      <c r="J756" s="4">
        <f t="shared" si="228"/>
        <v>41.1</v>
      </c>
      <c r="K756" s="4">
        <f t="shared" si="229"/>
        <v>780.9</v>
      </c>
      <c r="L756" s="6">
        <v>0.85</v>
      </c>
      <c r="M756" s="4">
        <f t="shared" si="230"/>
        <v>663.76499999999999</v>
      </c>
      <c r="N756" s="4">
        <f t="shared" si="231"/>
        <v>1444.665</v>
      </c>
      <c r="O756" s="6">
        <v>0.75</v>
      </c>
      <c r="P756" s="85">
        <f t="shared" si="236"/>
        <v>585.67499999999995</v>
      </c>
      <c r="Q756" s="86">
        <f t="shared" si="237"/>
        <v>1366.5749999999998</v>
      </c>
      <c r="R756" s="6">
        <v>0.95</v>
      </c>
      <c r="S756" s="85">
        <f t="shared" si="232"/>
        <v>741.8549999999999</v>
      </c>
      <c r="T756" s="86">
        <f t="shared" si="233"/>
        <v>1522.7549999999999</v>
      </c>
      <c r="U756" s="6">
        <v>0.6</v>
      </c>
      <c r="V756" s="85">
        <f t="shared" si="234"/>
        <v>468.53999999999996</v>
      </c>
      <c r="W756" s="86">
        <f t="shared" si="235"/>
        <v>1249.44</v>
      </c>
    </row>
    <row r="757" spans="1:23" s="27" customFormat="1" ht="16.5" x14ac:dyDescent="0.25">
      <c r="A757" s="64" t="s">
        <v>7131</v>
      </c>
      <c r="B757" s="65" t="s">
        <v>7200</v>
      </c>
      <c r="C757" s="2" t="s">
        <v>4397</v>
      </c>
      <c r="D757" s="10" t="s">
        <v>4396</v>
      </c>
      <c r="E757" s="3">
        <v>6</v>
      </c>
      <c r="F757" s="3">
        <v>1</v>
      </c>
      <c r="G757" s="4">
        <v>271.60000000000002</v>
      </c>
      <c r="H757" s="4">
        <f>+G757*E757</f>
        <v>1629.6000000000001</v>
      </c>
      <c r="I757" s="5">
        <v>0.05</v>
      </c>
      <c r="J757" s="4">
        <f t="shared" si="228"/>
        <v>13.580000000000002</v>
      </c>
      <c r="K757" s="4">
        <f t="shared" si="229"/>
        <v>258.02000000000004</v>
      </c>
      <c r="L757" s="6">
        <v>0.85</v>
      </c>
      <c r="M757" s="4">
        <f t="shared" si="230"/>
        <v>219.31700000000004</v>
      </c>
      <c r="N757" s="4">
        <f t="shared" si="231"/>
        <v>477.3370000000001</v>
      </c>
      <c r="O757" s="6">
        <v>0.75</v>
      </c>
      <c r="P757" s="85">
        <f t="shared" si="236"/>
        <v>193.51500000000004</v>
      </c>
      <c r="Q757" s="86">
        <f t="shared" si="237"/>
        <v>451.53500000000008</v>
      </c>
      <c r="R757" s="6">
        <v>0.95</v>
      </c>
      <c r="S757" s="85">
        <f t="shared" si="232"/>
        <v>245.11900000000003</v>
      </c>
      <c r="T757" s="86">
        <f t="shared" si="233"/>
        <v>503.13900000000007</v>
      </c>
      <c r="U757" s="6">
        <v>0.6</v>
      </c>
      <c r="V757" s="85">
        <f t="shared" si="234"/>
        <v>154.81200000000001</v>
      </c>
      <c r="W757" s="86">
        <f t="shared" si="235"/>
        <v>412.83200000000005</v>
      </c>
    </row>
    <row r="758" spans="1:23" s="27" customFormat="1" ht="16.5" x14ac:dyDescent="0.25">
      <c r="A758" s="64" t="s">
        <v>7131</v>
      </c>
      <c r="B758" s="65" t="s">
        <v>7200</v>
      </c>
      <c r="C758" s="2" t="s">
        <v>404</v>
      </c>
      <c r="D758" s="1" t="s">
        <v>403</v>
      </c>
      <c r="E758" s="3">
        <v>7</v>
      </c>
      <c r="F758" s="3">
        <v>1</v>
      </c>
      <c r="G758" s="7">
        <v>1439</v>
      </c>
      <c r="H758" s="4">
        <f>+G758*E758</f>
        <v>10073</v>
      </c>
      <c r="I758" s="5">
        <v>0.05</v>
      </c>
      <c r="J758" s="4">
        <f t="shared" si="228"/>
        <v>71.95</v>
      </c>
      <c r="K758" s="4">
        <f t="shared" si="229"/>
        <v>1367.05</v>
      </c>
      <c r="L758" s="6">
        <v>0.85</v>
      </c>
      <c r="M758" s="4">
        <f t="shared" si="230"/>
        <v>1161.9924999999998</v>
      </c>
      <c r="N758" s="4">
        <f t="shared" si="231"/>
        <v>2529.0424999999996</v>
      </c>
      <c r="O758" s="6">
        <v>0.75</v>
      </c>
      <c r="P758" s="85">
        <f t="shared" si="236"/>
        <v>1025.2874999999999</v>
      </c>
      <c r="Q758" s="86">
        <f t="shared" si="237"/>
        <v>2392.3374999999996</v>
      </c>
      <c r="R758" s="6">
        <v>0.95</v>
      </c>
      <c r="S758" s="85">
        <f t="shared" si="232"/>
        <v>1298.6975</v>
      </c>
      <c r="T758" s="86">
        <f t="shared" si="233"/>
        <v>2665.7474999999999</v>
      </c>
      <c r="U758" s="6">
        <v>0.6</v>
      </c>
      <c r="V758" s="85">
        <f t="shared" si="234"/>
        <v>820.2299999999999</v>
      </c>
      <c r="W758" s="86">
        <f t="shared" si="235"/>
        <v>2187.2799999999997</v>
      </c>
    </row>
    <row r="759" spans="1:23" s="27" customFormat="1" ht="16.5" x14ac:dyDescent="0.25">
      <c r="A759" s="64" t="s">
        <v>7131</v>
      </c>
      <c r="B759" s="65" t="s">
        <v>7200</v>
      </c>
      <c r="C759" s="2" t="s">
        <v>384</v>
      </c>
      <c r="D759" s="10" t="s">
        <v>383</v>
      </c>
      <c r="E759" s="3">
        <v>4</v>
      </c>
      <c r="F759" s="3">
        <v>1</v>
      </c>
      <c r="G759" s="7">
        <v>674</v>
      </c>
      <c r="H759" s="4">
        <f>+G759*E759</f>
        <v>2696</v>
      </c>
      <c r="I759" s="5">
        <v>0.05</v>
      </c>
      <c r="J759" s="4">
        <f t="shared" si="228"/>
        <v>33.700000000000003</v>
      </c>
      <c r="K759" s="4">
        <f t="shared" si="229"/>
        <v>640.29999999999995</v>
      </c>
      <c r="L759" s="6">
        <v>0.85</v>
      </c>
      <c r="M759" s="4">
        <f t="shared" si="230"/>
        <v>544.255</v>
      </c>
      <c r="N759" s="4">
        <f t="shared" si="231"/>
        <v>1184.5549999999998</v>
      </c>
      <c r="O759" s="6">
        <v>0.75</v>
      </c>
      <c r="P759" s="85">
        <f t="shared" si="236"/>
        <v>480.22499999999997</v>
      </c>
      <c r="Q759" s="86">
        <f t="shared" si="237"/>
        <v>1120.5249999999999</v>
      </c>
      <c r="R759" s="6">
        <v>0.95</v>
      </c>
      <c r="S759" s="85">
        <f t="shared" si="232"/>
        <v>608.28499999999997</v>
      </c>
      <c r="T759" s="86">
        <f t="shared" si="233"/>
        <v>1248.585</v>
      </c>
      <c r="U759" s="6">
        <v>0.6</v>
      </c>
      <c r="V759" s="85">
        <f t="shared" si="234"/>
        <v>384.17999999999995</v>
      </c>
      <c r="W759" s="86">
        <f t="shared" si="235"/>
        <v>1024.48</v>
      </c>
    </row>
    <row r="760" spans="1:23" s="27" customFormat="1" ht="16.5" x14ac:dyDescent="0.25">
      <c r="A760" s="64" t="s">
        <v>7131</v>
      </c>
      <c r="B760" s="65" t="s">
        <v>7200</v>
      </c>
      <c r="C760" s="2" t="s">
        <v>4403</v>
      </c>
      <c r="D760" s="10" t="s">
        <v>4402</v>
      </c>
      <c r="E760" s="3">
        <v>2</v>
      </c>
      <c r="F760" s="3">
        <v>1</v>
      </c>
      <c r="G760" s="4">
        <v>338</v>
      </c>
      <c r="H760" s="4">
        <f>+G760*E760</f>
        <v>676</v>
      </c>
      <c r="I760" s="5">
        <v>0.05</v>
      </c>
      <c r="J760" s="4">
        <f t="shared" si="228"/>
        <v>16.900000000000002</v>
      </c>
      <c r="K760" s="4">
        <f t="shared" si="229"/>
        <v>321.10000000000002</v>
      </c>
      <c r="L760" s="6">
        <v>0.85</v>
      </c>
      <c r="M760" s="4">
        <f t="shared" si="230"/>
        <v>272.935</v>
      </c>
      <c r="N760" s="4">
        <f t="shared" si="231"/>
        <v>594.03500000000008</v>
      </c>
      <c r="O760" s="6">
        <v>0.75</v>
      </c>
      <c r="P760" s="85">
        <f t="shared" si="236"/>
        <v>240.82500000000002</v>
      </c>
      <c r="Q760" s="86">
        <f t="shared" si="237"/>
        <v>561.92500000000007</v>
      </c>
      <c r="R760" s="6">
        <v>0.95</v>
      </c>
      <c r="S760" s="85">
        <f t="shared" si="232"/>
        <v>305.04500000000002</v>
      </c>
      <c r="T760" s="86">
        <f t="shared" si="233"/>
        <v>626.14499999999998</v>
      </c>
      <c r="U760" s="6">
        <v>0.6</v>
      </c>
      <c r="V760" s="85">
        <f t="shared" si="234"/>
        <v>192.66</v>
      </c>
      <c r="W760" s="86">
        <f t="shared" si="235"/>
        <v>513.76</v>
      </c>
    </row>
    <row r="761" spans="1:23" s="27" customFormat="1" ht="16.5" x14ac:dyDescent="0.25">
      <c r="A761" s="64" t="s">
        <v>7131</v>
      </c>
      <c r="B761" s="65" t="s">
        <v>7200</v>
      </c>
      <c r="C761" s="2" t="s">
        <v>408</v>
      </c>
      <c r="D761" s="1" t="s">
        <v>407</v>
      </c>
      <c r="E761" s="3">
        <v>6</v>
      </c>
      <c r="F761" s="3">
        <v>1</v>
      </c>
      <c r="G761" s="7">
        <v>478</v>
      </c>
      <c r="H761" s="4">
        <f>+G761*E761</f>
        <v>2868</v>
      </c>
      <c r="I761" s="5">
        <v>0.05</v>
      </c>
      <c r="J761" s="4">
        <f t="shared" si="228"/>
        <v>23.900000000000002</v>
      </c>
      <c r="K761" s="4">
        <f t="shared" si="229"/>
        <v>454.1</v>
      </c>
      <c r="L761" s="6">
        <v>0.85</v>
      </c>
      <c r="M761" s="4">
        <f t="shared" si="230"/>
        <v>385.98500000000001</v>
      </c>
      <c r="N761" s="4">
        <f t="shared" si="231"/>
        <v>840.08500000000004</v>
      </c>
      <c r="O761" s="6">
        <v>0.75</v>
      </c>
      <c r="P761" s="85">
        <f t="shared" si="236"/>
        <v>340.57500000000005</v>
      </c>
      <c r="Q761" s="86">
        <f t="shared" si="237"/>
        <v>794.67500000000007</v>
      </c>
      <c r="R761" s="6">
        <v>0.95</v>
      </c>
      <c r="S761" s="85">
        <f t="shared" si="232"/>
        <v>431.39499999999998</v>
      </c>
      <c r="T761" s="86">
        <f t="shared" si="233"/>
        <v>885.495</v>
      </c>
      <c r="U761" s="6">
        <v>0.6</v>
      </c>
      <c r="V761" s="85">
        <f t="shared" si="234"/>
        <v>272.45999999999998</v>
      </c>
      <c r="W761" s="86">
        <f t="shared" si="235"/>
        <v>726.56</v>
      </c>
    </row>
    <row r="762" spans="1:23" s="27" customFormat="1" ht="16.5" x14ac:dyDescent="0.25">
      <c r="A762" s="64" t="s">
        <v>7131</v>
      </c>
      <c r="B762" s="65" t="s">
        <v>7200</v>
      </c>
      <c r="C762" s="2" t="s">
        <v>4415</v>
      </c>
      <c r="D762" s="10" t="s">
        <v>4414</v>
      </c>
      <c r="E762" s="3">
        <v>6</v>
      </c>
      <c r="F762" s="3">
        <v>1</v>
      </c>
      <c r="G762" s="4">
        <v>221.58</v>
      </c>
      <c r="H762" s="4">
        <f>+G762*E762</f>
        <v>1329.48</v>
      </c>
      <c r="I762" s="5">
        <v>0.05</v>
      </c>
      <c r="J762" s="4">
        <f t="shared" si="228"/>
        <v>11.079000000000001</v>
      </c>
      <c r="K762" s="4">
        <f t="shared" si="229"/>
        <v>210.501</v>
      </c>
      <c r="L762" s="6">
        <v>0.85</v>
      </c>
      <c r="M762" s="4">
        <f t="shared" si="230"/>
        <v>178.92585</v>
      </c>
      <c r="N762" s="4">
        <f t="shared" si="231"/>
        <v>389.42685</v>
      </c>
      <c r="O762" s="6">
        <v>0.75</v>
      </c>
      <c r="P762" s="85">
        <f t="shared" si="236"/>
        <v>157.87575000000001</v>
      </c>
      <c r="Q762" s="86">
        <f t="shared" si="237"/>
        <v>368.37675000000002</v>
      </c>
      <c r="R762" s="6">
        <v>0.95</v>
      </c>
      <c r="S762" s="85">
        <f t="shared" si="232"/>
        <v>199.97594999999998</v>
      </c>
      <c r="T762" s="86">
        <f t="shared" si="233"/>
        <v>410.47694999999999</v>
      </c>
      <c r="U762" s="6">
        <v>0.6</v>
      </c>
      <c r="V762" s="85">
        <f t="shared" si="234"/>
        <v>126.3006</v>
      </c>
      <c r="W762" s="86">
        <f t="shared" si="235"/>
        <v>336.80160000000001</v>
      </c>
    </row>
    <row r="763" spans="1:23" s="27" customFormat="1" ht="16.5" x14ac:dyDescent="0.25">
      <c r="A763" s="64" t="s">
        <v>7131</v>
      </c>
      <c r="B763" s="65" t="s">
        <v>7200</v>
      </c>
      <c r="C763" s="2" t="s">
        <v>406</v>
      </c>
      <c r="D763" s="1" t="s">
        <v>405</v>
      </c>
      <c r="E763" s="3">
        <v>3</v>
      </c>
      <c r="F763" s="3">
        <v>1</v>
      </c>
      <c r="G763" s="7">
        <v>469</v>
      </c>
      <c r="H763" s="4">
        <f>+G763*E763</f>
        <v>1407</v>
      </c>
      <c r="I763" s="5">
        <v>0.05</v>
      </c>
      <c r="J763" s="4">
        <f t="shared" si="228"/>
        <v>23.450000000000003</v>
      </c>
      <c r="K763" s="4">
        <f t="shared" si="229"/>
        <v>445.55</v>
      </c>
      <c r="L763" s="6">
        <v>0.85</v>
      </c>
      <c r="M763" s="4">
        <f t="shared" si="230"/>
        <v>378.71749999999997</v>
      </c>
      <c r="N763" s="4">
        <f t="shared" si="231"/>
        <v>824.26749999999993</v>
      </c>
      <c r="O763" s="6">
        <v>0.75</v>
      </c>
      <c r="P763" s="85">
        <f t="shared" si="236"/>
        <v>334.16250000000002</v>
      </c>
      <c r="Q763" s="86">
        <f t="shared" si="237"/>
        <v>779.71250000000009</v>
      </c>
      <c r="R763" s="6">
        <v>0.95</v>
      </c>
      <c r="S763" s="85">
        <f t="shared" si="232"/>
        <v>423.27249999999998</v>
      </c>
      <c r="T763" s="86">
        <f t="shared" si="233"/>
        <v>868.82249999999999</v>
      </c>
      <c r="U763" s="6">
        <v>0.6</v>
      </c>
      <c r="V763" s="85">
        <f t="shared" si="234"/>
        <v>267.33</v>
      </c>
      <c r="W763" s="86">
        <f t="shared" si="235"/>
        <v>712.88</v>
      </c>
    </row>
    <row r="764" spans="1:23" s="27" customFormat="1" ht="16.5" x14ac:dyDescent="0.25">
      <c r="A764" s="64" t="s">
        <v>7131</v>
      </c>
      <c r="B764" s="65" t="s">
        <v>7200</v>
      </c>
      <c r="C764" s="2" t="s">
        <v>382</v>
      </c>
      <c r="D764" s="1" t="s">
        <v>381</v>
      </c>
      <c r="E764" s="3">
        <v>7</v>
      </c>
      <c r="F764" s="3">
        <v>1</v>
      </c>
      <c r="G764" s="7">
        <v>674</v>
      </c>
      <c r="H764" s="4">
        <f>+G764*E764</f>
        <v>4718</v>
      </c>
      <c r="I764" s="5">
        <v>0.05</v>
      </c>
      <c r="J764" s="4">
        <f t="shared" si="228"/>
        <v>33.700000000000003</v>
      </c>
      <c r="K764" s="4">
        <f t="shared" si="229"/>
        <v>640.29999999999995</v>
      </c>
      <c r="L764" s="6">
        <v>0.85</v>
      </c>
      <c r="M764" s="4">
        <f t="shared" si="230"/>
        <v>544.255</v>
      </c>
      <c r="N764" s="4">
        <f t="shared" si="231"/>
        <v>1184.5549999999998</v>
      </c>
      <c r="O764" s="6">
        <v>0.75</v>
      </c>
      <c r="P764" s="85">
        <f t="shared" si="236"/>
        <v>480.22499999999997</v>
      </c>
      <c r="Q764" s="86">
        <f t="shared" si="237"/>
        <v>1120.5249999999999</v>
      </c>
      <c r="R764" s="6">
        <v>0.95</v>
      </c>
      <c r="S764" s="85">
        <f t="shared" si="232"/>
        <v>608.28499999999997</v>
      </c>
      <c r="T764" s="86">
        <f t="shared" si="233"/>
        <v>1248.585</v>
      </c>
      <c r="U764" s="6">
        <v>0.6</v>
      </c>
      <c r="V764" s="85">
        <f t="shared" si="234"/>
        <v>384.17999999999995</v>
      </c>
      <c r="W764" s="86">
        <f t="shared" si="235"/>
        <v>1024.48</v>
      </c>
    </row>
    <row r="765" spans="1:23" s="27" customFormat="1" ht="16.5" x14ac:dyDescent="0.25">
      <c r="A765" s="64" t="s">
        <v>7131</v>
      </c>
      <c r="B765" s="65" t="s">
        <v>7200</v>
      </c>
      <c r="C765" s="2" t="s">
        <v>410</v>
      </c>
      <c r="D765" s="1" t="s">
        <v>409</v>
      </c>
      <c r="E765" s="3">
        <v>4</v>
      </c>
      <c r="F765" s="3">
        <v>1</v>
      </c>
      <c r="G765" s="7">
        <v>835</v>
      </c>
      <c r="H765" s="4">
        <f>+G765*E765</f>
        <v>3340</v>
      </c>
      <c r="I765" s="5">
        <v>0.05</v>
      </c>
      <c r="J765" s="4">
        <f t="shared" ref="J765:J827" si="238">+G765*I765</f>
        <v>41.75</v>
      </c>
      <c r="K765" s="4">
        <f t="shared" ref="K765:K827" si="239">+G765-J765</f>
        <v>793.25</v>
      </c>
      <c r="L765" s="6">
        <v>0.85</v>
      </c>
      <c r="M765" s="4">
        <f t="shared" si="230"/>
        <v>674.26249999999993</v>
      </c>
      <c r="N765" s="4">
        <f t="shared" si="231"/>
        <v>1467.5124999999998</v>
      </c>
      <c r="O765" s="6">
        <v>0.75</v>
      </c>
      <c r="P765" s="85">
        <f t="shared" si="236"/>
        <v>594.9375</v>
      </c>
      <c r="Q765" s="86">
        <f t="shared" si="237"/>
        <v>1388.1875</v>
      </c>
      <c r="R765" s="6">
        <v>0.95</v>
      </c>
      <c r="S765" s="85">
        <f t="shared" si="232"/>
        <v>753.58749999999998</v>
      </c>
      <c r="T765" s="86">
        <f t="shared" si="233"/>
        <v>1546.8375000000001</v>
      </c>
      <c r="U765" s="6">
        <v>0.6</v>
      </c>
      <c r="V765" s="85">
        <f t="shared" si="234"/>
        <v>475.95</v>
      </c>
      <c r="W765" s="86">
        <f t="shared" si="235"/>
        <v>1269.2</v>
      </c>
    </row>
    <row r="766" spans="1:23" s="27" customFormat="1" ht="16.5" x14ac:dyDescent="0.25">
      <c r="A766" s="64" t="s">
        <v>7131</v>
      </c>
      <c r="B766" s="65" t="s">
        <v>7200</v>
      </c>
      <c r="C766" s="2" t="s">
        <v>4395</v>
      </c>
      <c r="D766" s="10" t="s">
        <v>4394</v>
      </c>
      <c r="E766" s="3">
        <v>2</v>
      </c>
      <c r="F766" s="3">
        <v>1</v>
      </c>
      <c r="G766" s="7">
        <v>279.17</v>
      </c>
      <c r="H766" s="4">
        <f>+G766*E766</f>
        <v>558.34</v>
      </c>
      <c r="I766" s="5">
        <v>0.05</v>
      </c>
      <c r="J766" s="4">
        <f t="shared" si="238"/>
        <v>13.958500000000001</v>
      </c>
      <c r="K766" s="4">
        <f t="shared" si="239"/>
        <v>265.2115</v>
      </c>
      <c r="L766" s="6">
        <v>0.85</v>
      </c>
      <c r="M766" s="4">
        <f t="shared" si="230"/>
        <v>225.42977500000001</v>
      </c>
      <c r="N766" s="4">
        <f t="shared" si="231"/>
        <v>490.64127500000001</v>
      </c>
      <c r="O766" s="6">
        <v>0.75</v>
      </c>
      <c r="P766" s="85">
        <f t="shared" si="236"/>
        <v>198.908625</v>
      </c>
      <c r="Q766" s="86">
        <f t="shared" si="237"/>
        <v>464.12012500000003</v>
      </c>
      <c r="R766" s="6">
        <v>0.95</v>
      </c>
      <c r="S766" s="85">
        <f t="shared" si="232"/>
        <v>251.95092499999998</v>
      </c>
      <c r="T766" s="86">
        <f t="shared" si="233"/>
        <v>517.16242499999998</v>
      </c>
      <c r="U766" s="6">
        <v>0.6</v>
      </c>
      <c r="V766" s="85">
        <f t="shared" si="234"/>
        <v>159.12690000000001</v>
      </c>
      <c r="W766" s="86">
        <f t="shared" si="235"/>
        <v>424.33839999999998</v>
      </c>
    </row>
    <row r="767" spans="1:23" s="27" customFormat="1" ht="16.5" x14ac:dyDescent="0.25">
      <c r="A767" s="64" t="s">
        <v>7131</v>
      </c>
      <c r="B767" s="65" t="s">
        <v>7200</v>
      </c>
      <c r="C767" s="2" t="s">
        <v>4417</v>
      </c>
      <c r="D767" s="10" t="s">
        <v>4416</v>
      </c>
      <c r="E767" s="3">
        <v>6</v>
      </c>
      <c r="F767" s="3">
        <v>1</v>
      </c>
      <c r="G767" s="4">
        <v>360.35</v>
      </c>
      <c r="H767" s="4">
        <f>+G767*E767</f>
        <v>2162.1000000000004</v>
      </c>
      <c r="I767" s="5">
        <v>0.05</v>
      </c>
      <c r="J767" s="4">
        <f t="shared" si="238"/>
        <v>18.017500000000002</v>
      </c>
      <c r="K767" s="4">
        <f t="shared" si="239"/>
        <v>342.33250000000004</v>
      </c>
      <c r="L767" s="6">
        <v>0.85</v>
      </c>
      <c r="M767" s="4">
        <f t="shared" si="230"/>
        <v>290.98262500000004</v>
      </c>
      <c r="N767" s="4">
        <f t="shared" si="231"/>
        <v>633.31512500000008</v>
      </c>
      <c r="O767" s="6">
        <v>0.75</v>
      </c>
      <c r="P767" s="85">
        <f t="shared" si="236"/>
        <v>256.74937500000004</v>
      </c>
      <c r="Q767" s="86">
        <f t="shared" si="237"/>
        <v>599.08187500000008</v>
      </c>
      <c r="R767" s="6">
        <v>0.95</v>
      </c>
      <c r="S767" s="85">
        <f t="shared" si="232"/>
        <v>325.21587500000004</v>
      </c>
      <c r="T767" s="86">
        <f t="shared" si="233"/>
        <v>667.54837500000008</v>
      </c>
      <c r="U767" s="6">
        <v>0.6</v>
      </c>
      <c r="V767" s="85">
        <f t="shared" si="234"/>
        <v>205.39950000000002</v>
      </c>
      <c r="W767" s="86">
        <f t="shared" si="235"/>
        <v>547.73200000000008</v>
      </c>
    </row>
    <row r="768" spans="1:23" s="27" customFormat="1" ht="16.5" x14ac:dyDescent="0.25">
      <c r="A768" s="64" t="s">
        <v>7131</v>
      </c>
      <c r="B768" s="65" t="s">
        <v>7200</v>
      </c>
      <c r="C768" s="2" t="s">
        <v>4401</v>
      </c>
      <c r="D768" s="10" t="s">
        <v>4400</v>
      </c>
      <c r="E768" s="3">
        <v>7</v>
      </c>
      <c r="F768" s="3">
        <v>1</v>
      </c>
      <c r="G768" s="7">
        <v>358.18</v>
      </c>
      <c r="H768" s="4">
        <f>+G768*E768</f>
        <v>2507.2600000000002</v>
      </c>
      <c r="I768" s="5">
        <v>0.05</v>
      </c>
      <c r="J768" s="4">
        <f t="shared" si="238"/>
        <v>17.909000000000002</v>
      </c>
      <c r="K768" s="4">
        <f t="shared" si="239"/>
        <v>340.27100000000002</v>
      </c>
      <c r="L768" s="6">
        <v>0.85</v>
      </c>
      <c r="M768" s="4">
        <f t="shared" si="230"/>
        <v>289.23034999999999</v>
      </c>
      <c r="N768" s="4">
        <f t="shared" si="231"/>
        <v>629.50135</v>
      </c>
      <c r="O768" s="6">
        <v>0.75</v>
      </c>
      <c r="P768" s="85">
        <f t="shared" si="236"/>
        <v>255.20325000000003</v>
      </c>
      <c r="Q768" s="86">
        <f t="shared" si="237"/>
        <v>595.47424999999998</v>
      </c>
      <c r="R768" s="6">
        <v>0.95</v>
      </c>
      <c r="S768" s="85">
        <f t="shared" si="232"/>
        <v>323.25745000000001</v>
      </c>
      <c r="T768" s="86">
        <f t="shared" si="233"/>
        <v>663.52845000000002</v>
      </c>
      <c r="U768" s="6">
        <v>0.6</v>
      </c>
      <c r="V768" s="85">
        <f t="shared" si="234"/>
        <v>204.1626</v>
      </c>
      <c r="W768" s="86">
        <f t="shared" si="235"/>
        <v>544.43360000000007</v>
      </c>
    </row>
    <row r="769" spans="1:23" ht="16.5" x14ac:dyDescent="0.25">
      <c r="A769" s="64" t="s">
        <v>7131</v>
      </c>
      <c r="B769" s="65" t="s">
        <v>7201</v>
      </c>
      <c r="C769" s="2" t="s">
        <v>215</v>
      </c>
      <c r="D769" s="8" t="s">
        <v>214</v>
      </c>
      <c r="E769" s="3">
        <v>13</v>
      </c>
      <c r="F769" s="3">
        <v>1</v>
      </c>
      <c r="G769" s="4">
        <v>1589.49</v>
      </c>
      <c r="H769" s="4">
        <f>+G769*E769</f>
        <v>20663.37</v>
      </c>
      <c r="I769" s="5">
        <v>0</v>
      </c>
      <c r="J769" s="4">
        <f t="shared" si="238"/>
        <v>0</v>
      </c>
      <c r="K769" s="4">
        <f t="shared" si="239"/>
        <v>1589.49</v>
      </c>
      <c r="L769" s="6">
        <v>1</v>
      </c>
      <c r="M769" s="4">
        <f t="shared" si="230"/>
        <v>1589.49</v>
      </c>
      <c r="N769" s="4">
        <f t="shared" si="231"/>
        <v>3178.98</v>
      </c>
      <c r="O769" s="6">
        <v>0.75</v>
      </c>
      <c r="P769" s="85">
        <f t="shared" si="236"/>
        <v>1192.1175000000001</v>
      </c>
      <c r="Q769" s="86">
        <f t="shared" si="237"/>
        <v>2781.6075000000001</v>
      </c>
      <c r="R769" s="6">
        <v>0.95</v>
      </c>
      <c r="S769" s="85">
        <f t="shared" si="232"/>
        <v>1510.0155</v>
      </c>
      <c r="T769" s="86">
        <f t="shared" si="233"/>
        <v>3099.5055000000002</v>
      </c>
      <c r="U769" s="6">
        <v>0.6</v>
      </c>
      <c r="V769" s="85">
        <f t="shared" si="234"/>
        <v>953.69399999999996</v>
      </c>
      <c r="W769" s="86">
        <f t="shared" si="235"/>
        <v>2543.1840000000002</v>
      </c>
    </row>
    <row r="770" spans="1:23" ht="16.5" x14ac:dyDescent="0.25">
      <c r="A770" s="64" t="s">
        <v>7131</v>
      </c>
      <c r="B770" s="65" t="s">
        <v>7201</v>
      </c>
      <c r="C770" s="2" t="s">
        <v>231</v>
      </c>
      <c r="D770" s="8" t="s">
        <v>230</v>
      </c>
      <c r="E770" s="3">
        <v>1</v>
      </c>
      <c r="F770" s="3">
        <v>1</v>
      </c>
      <c r="G770" s="4">
        <v>4604.05</v>
      </c>
      <c r="H770" s="4">
        <f>+G770*E770</f>
        <v>4604.05</v>
      </c>
      <c r="I770" s="5">
        <v>0</v>
      </c>
      <c r="J770" s="4">
        <f t="shared" si="238"/>
        <v>0</v>
      </c>
      <c r="K770" s="4">
        <f t="shared" si="239"/>
        <v>4604.05</v>
      </c>
      <c r="L770" s="6">
        <v>1</v>
      </c>
      <c r="M770" s="4">
        <f t="shared" si="230"/>
        <v>4604.05</v>
      </c>
      <c r="N770" s="4">
        <f t="shared" si="231"/>
        <v>9208.1</v>
      </c>
      <c r="O770" s="6">
        <v>0.75</v>
      </c>
      <c r="P770" s="85">
        <f t="shared" si="236"/>
        <v>3453.0375000000004</v>
      </c>
      <c r="Q770" s="86">
        <f t="shared" si="237"/>
        <v>8057.0875000000005</v>
      </c>
      <c r="R770" s="6">
        <v>0.95</v>
      </c>
      <c r="S770" s="85">
        <f t="shared" si="232"/>
        <v>4373.8474999999999</v>
      </c>
      <c r="T770" s="86">
        <f t="shared" si="233"/>
        <v>8977.8974999999991</v>
      </c>
      <c r="U770" s="6">
        <v>0.6</v>
      </c>
      <c r="V770" s="85">
        <f t="shared" si="234"/>
        <v>2762.43</v>
      </c>
      <c r="W770" s="86">
        <f t="shared" si="235"/>
        <v>7366.48</v>
      </c>
    </row>
    <row r="771" spans="1:23" ht="16.5" x14ac:dyDescent="0.25">
      <c r="A771" s="64" t="s">
        <v>7131</v>
      </c>
      <c r="B771" s="65" t="s">
        <v>7201</v>
      </c>
      <c r="C771" s="2" t="s">
        <v>235</v>
      </c>
      <c r="D771" s="8" t="s">
        <v>234</v>
      </c>
      <c r="E771" s="3">
        <v>1</v>
      </c>
      <c r="F771" s="3">
        <v>1</v>
      </c>
      <c r="G771" s="4">
        <v>2269.39</v>
      </c>
      <c r="H771" s="4">
        <f>+G771*E771</f>
        <v>2269.39</v>
      </c>
      <c r="I771" s="5">
        <v>0</v>
      </c>
      <c r="J771" s="4">
        <f t="shared" si="238"/>
        <v>0</v>
      </c>
      <c r="K771" s="4">
        <f t="shared" si="239"/>
        <v>2269.39</v>
      </c>
      <c r="L771" s="6">
        <v>1</v>
      </c>
      <c r="M771" s="4">
        <f t="shared" si="230"/>
        <v>2269.39</v>
      </c>
      <c r="N771" s="4">
        <f t="shared" si="231"/>
        <v>4538.78</v>
      </c>
      <c r="O771" s="6">
        <v>0.75</v>
      </c>
      <c r="P771" s="85">
        <f t="shared" si="236"/>
        <v>1702.0425</v>
      </c>
      <c r="Q771" s="86">
        <f t="shared" si="237"/>
        <v>3971.4324999999999</v>
      </c>
      <c r="R771" s="6">
        <v>0.95</v>
      </c>
      <c r="S771" s="85">
        <f t="shared" si="232"/>
        <v>2155.9204999999997</v>
      </c>
      <c r="T771" s="86">
        <f t="shared" si="233"/>
        <v>4425.3104999999996</v>
      </c>
      <c r="U771" s="6">
        <v>0.6</v>
      </c>
      <c r="V771" s="85">
        <f t="shared" si="234"/>
        <v>1361.6339999999998</v>
      </c>
      <c r="W771" s="86">
        <f t="shared" si="235"/>
        <v>3631.0239999999994</v>
      </c>
    </row>
    <row r="772" spans="1:23" ht="16.5" x14ac:dyDescent="0.25">
      <c r="A772" s="64" t="s">
        <v>7131</v>
      </c>
      <c r="B772" s="65" t="s">
        <v>7201</v>
      </c>
      <c r="C772" s="2" t="s">
        <v>233</v>
      </c>
      <c r="D772" s="8" t="s">
        <v>232</v>
      </c>
      <c r="E772" s="3">
        <v>1</v>
      </c>
      <c r="F772" s="3">
        <v>1</v>
      </c>
      <c r="G772" s="4">
        <v>2846.05</v>
      </c>
      <c r="H772" s="4">
        <f>+G772*E772</f>
        <v>2846.05</v>
      </c>
      <c r="I772" s="5">
        <v>0</v>
      </c>
      <c r="J772" s="4">
        <f t="shared" si="238"/>
        <v>0</v>
      </c>
      <c r="K772" s="4">
        <f t="shared" si="239"/>
        <v>2846.05</v>
      </c>
      <c r="L772" s="6">
        <v>1</v>
      </c>
      <c r="M772" s="4">
        <f t="shared" si="230"/>
        <v>2846.05</v>
      </c>
      <c r="N772" s="4">
        <f t="shared" si="231"/>
        <v>5692.1</v>
      </c>
      <c r="O772" s="6">
        <v>0.75</v>
      </c>
      <c r="P772" s="85">
        <f t="shared" si="236"/>
        <v>2134.5375000000004</v>
      </c>
      <c r="Q772" s="86">
        <f t="shared" si="237"/>
        <v>4980.5875000000005</v>
      </c>
      <c r="R772" s="6">
        <v>0.95</v>
      </c>
      <c r="S772" s="85">
        <f t="shared" si="232"/>
        <v>2703.7474999999999</v>
      </c>
      <c r="T772" s="86">
        <f t="shared" si="233"/>
        <v>5549.7975000000006</v>
      </c>
      <c r="U772" s="6">
        <v>0.6</v>
      </c>
      <c r="V772" s="85">
        <f t="shared" si="234"/>
        <v>1707.63</v>
      </c>
      <c r="W772" s="86">
        <f t="shared" si="235"/>
        <v>4553.68</v>
      </c>
    </row>
    <row r="773" spans="1:23" ht="16.5" x14ac:dyDescent="0.25">
      <c r="A773" s="64" t="s">
        <v>7131</v>
      </c>
      <c r="B773" s="65" t="s">
        <v>7201</v>
      </c>
      <c r="C773" s="2" t="s">
        <v>7202</v>
      </c>
      <c r="D773" s="8" t="s">
        <v>3393</v>
      </c>
      <c r="E773" s="3">
        <v>3</v>
      </c>
      <c r="F773" s="3">
        <v>1</v>
      </c>
      <c r="G773" s="4">
        <v>662</v>
      </c>
      <c r="H773" s="4">
        <f>+G773*E773</f>
        <v>1986</v>
      </c>
      <c r="I773" s="5">
        <v>0.13</v>
      </c>
      <c r="J773" s="4">
        <f t="shared" si="238"/>
        <v>86.06</v>
      </c>
      <c r="K773" s="4">
        <f t="shared" si="239"/>
        <v>575.94000000000005</v>
      </c>
      <c r="L773" s="6">
        <v>1.4</v>
      </c>
      <c r="M773" s="4">
        <f t="shared" si="230"/>
        <v>806.31600000000003</v>
      </c>
      <c r="N773" s="4">
        <f t="shared" si="231"/>
        <v>1382.2560000000001</v>
      </c>
      <c r="O773" s="6">
        <v>0.75</v>
      </c>
      <c r="P773" s="85">
        <f t="shared" si="236"/>
        <v>431.95500000000004</v>
      </c>
      <c r="Q773" s="86">
        <f t="shared" si="237"/>
        <v>1007.8950000000001</v>
      </c>
      <c r="R773" s="6">
        <v>0.95</v>
      </c>
      <c r="S773" s="85">
        <f t="shared" si="232"/>
        <v>547.14300000000003</v>
      </c>
      <c r="T773" s="86">
        <f t="shared" si="233"/>
        <v>1123.0830000000001</v>
      </c>
      <c r="U773" s="6">
        <v>0.6</v>
      </c>
      <c r="V773" s="85">
        <f t="shared" si="234"/>
        <v>345.56400000000002</v>
      </c>
      <c r="W773" s="86">
        <f t="shared" si="235"/>
        <v>921.50400000000013</v>
      </c>
    </row>
    <row r="774" spans="1:23" ht="16.5" x14ac:dyDescent="0.25">
      <c r="A774" s="64" t="s">
        <v>7131</v>
      </c>
      <c r="B774" s="65" t="s">
        <v>7201</v>
      </c>
      <c r="C774" s="2" t="s">
        <v>7203</v>
      </c>
      <c r="D774" s="8" t="s">
        <v>3392</v>
      </c>
      <c r="E774" s="3">
        <v>5</v>
      </c>
      <c r="F774" s="3">
        <v>1</v>
      </c>
      <c r="G774" s="4">
        <f>249+249</f>
        <v>498</v>
      </c>
      <c r="H774" s="4">
        <f>+G774*E774</f>
        <v>2490</v>
      </c>
      <c r="I774" s="5">
        <v>0.13</v>
      </c>
      <c r="J774" s="4">
        <f t="shared" si="238"/>
        <v>64.740000000000009</v>
      </c>
      <c r="K774" s="4">
        <f t="shared" si="239"/>
        <v>433.26</v>
      </c>
      <c r="L774" s="6">
        <v>1.4</v>
      </c>
      <c r="M774" s="4">
        <f t="shared" si="230"/>
        <v>606.56399999999996</v>
      </c>
      <c r="N774" s="4">
        <f t="shared" si="231"/>
        <v>1039.8240000000001</v>
      </c>
      <c r="O774" s="6">
        <v>0.75</v>
      </c>
      <c r="P774" s="85">
        <f t="shared" si="236"/>
        <v>324.94499999999999</v>
      </c>
      <c r="Q774" s="86">
        <f t="shared" si="237"/>
        <v>758.20499999999993</v>
      </c>
      <c r="R774" s="6">
        <v>0.95</v>
      </c>
      <c r="S774" s="85">
        <f t="shared" si="232"/>
        <v>411.59699999999998</v>
      </c>
      <c r="T774" s="86">
        <f t="shared" si="233"/>
        <v>844.85699999999997</v>
      </c>
      <c r="U774" s="6">
        <v>0.6</v>
      </c>
      <c r="V774" s="85">
        <f t="shared" si="234"/>
        <v>259.95599999999996</v>
      </c>
      <c r="W774" s="86">
        <f t="shared" si="235"/>
        <v>693.21599999999989</v>
      </c>
    </row>
    <row r="775" spans="1:23" ht="16.5" x14ac:dyDescent="0.25">
      <c r="A775" s="64" t="s">
        <v>7131</v>
      </c>
      <c r="B775" s="65" t="s">
        <v>7201</v>
      </c>
      <c r="C775" s="2" t="s">
        <v>5021</v>
      </c>
      <c r="D775" s="1" t="s">
        <v>5020</v>
      </c>
      <c r="E775" s="3">
        <v>4</v>
      </c>
      <c r="F775" s="3">
        <v>1</v>
      </c>
      <c r="G775" s="7">
        <v>3360</v>
      </c>
      <c r="H775" s="4">
        <f>+G775*E775</f>
        <v>13440</v>
      </c>
      <c r="I775" s="5">
        <v>0</v>
      </c>
      <c r="J775" s="4">
        <f t="shared" si="238"/>
        <v>0</v>
      </c>
      <c r="K775" s="4">
        <f t="shared" si="239"/>
        <v>3360</v>
      </c>
      <c r="L775" s="6">
        <v>0.85</v>
      </c>
      <c r="M775" s="4">
        <f t="shared" si="230"/>
        <v>2856</v>
      </c>
      <c r="N775" s="4">
        <f t="shared" si="231"/>
        <v>6216</v>
      </c>
      <c r="O775" s="6">
        <v>0.75</v>
      </c>
      <c r="P775" s="85">
        <f t="shared" si="236"/>
        <v>2520</v>
      </c>
      <c r="Q775" s="86">
        <f t="shared" si="237"/>
        <v>5880</v>
      </c>
      <c r="R775" s="6">
        <v>0.95</v>
      </c>
      <c r="S775" s="85">
        <f t="shared" si="232"/>
        <v>3192</v>
      </c>
      <c r="T775" s="86">
        <f t="shared" si="233"/>
        <v>6552</v>
      </c>
      <c r="U775" s="6">
        <v>0.6</v>
      </c>
      <c r="V775" s="85">
        <f t="shared" si="234"/>
        <v>2016</v>
      </c>
      <c r="W775" s="86">
        <f t="shared" si="235"/>
        <v>5376</v>
      </c>
    </row>
    <row r="776" spans="1:23" ht="16.5" x14ac:dyDescent="0.25">
      <c r="A776" s="64" t="s">
        <v>7131</v>
      </c>
      <c r="B776" s="65" t="s">
        <v>7201</v>
      </c>
      <c r="C776" s="2" t="s">
        <v>549</v>
      </c>
      <c r="D776" s="8" t="s">
        <v>548</v>
      </c>
      <c r="E776" s="3">
        <v>4</v>
      </c>
      <c r="F776" s="3">
        <v>1</v>
      </c>
      <c r="G776" s="4">
        <v>928.28</v>
      </c>
      <c r="H776" s="4">
        <f>+G776*E776</f>
        <v>3713.12</v>
      </c>
      <c r="I776" s="5">
        <v>0.05</v>
      </c>
      <c r="J776" s="4">
        <f t="shared" si="238"/>
        <v>46.414000000000001</v>
      </c>
      <c r="K776" s="4">
        <f t="shared" si="239"/>
        <v>881.86599999999999</v>
      </c>
      <c r="L776" s="6">
        <v>1</v>
      </c>
      <c r="M776" s="4">
        <f t="shared" si="230"/>
        <v>881.86599999999999</v>
      </c>
      <c r="N776" s="4">
        <f t="shared" si="231"/>
        <v>1763.732</v>
      </c>
      <c r="O776" s="6">
        <v>0.75</v>
      </c>
      <c r="P776" s="85">
        <f t="shared" si="236"/>
        <v>661.39949999999999</v>
      </c>
      <c r="Q776" s="86">
        <f t="shared" si="237"/>
        <v>1543.2655</v>
      </c>
      <c r="R776" s="6">
        <v>0.95</v>
      </c>
      <c r="S776" s="85">
        <f t="shared" si="232"/>
        <v>837.77269999999999</v>
      </c>
      <c r="T776" s="86">
        <f t="shared" si="233"/>
        <v>1719.6387</v>
      </c>
      <c r="U776" s="6">
        <v>0.6</v>
      </c>
      <c r="V776" s="85">
        <f t="shared" si="234"/>
        <v>529.11959999999999</v>
      </c>
      <c r="W776" s="86">
        <f t="shared" si="235"/>
        <v>1410.9856</v>
      </c>
    </row>
    <row r="777" spans="1:23" ht="16.5" x14ac:dyDescent="0.25">
      <c r="A777" s="64" t="s">
        <v>7131</v>
      </c>
      <c r="B777" s="65" t="s">
        <v>7201</v>
      </c>
      <c r="C777" s="2" t="s">
        <v>559</v>
      </c>
      <c r="D777" s="1" t="s">
        <v>558</v>
      </c>
      <c r="E777" s="3">
        <v>5</v>
      </c>
      <c r="F777" s="3">
        <v>1</v>
      </c>
      <c r="G777" s="7">
        <v>752</v>
      </c>
      <c r="H777" s="4">
        <f>+G777*E777</f>
        <v>3760</v>
      </c>
      <c r="I777" s="5">
        <v>0.05</v>
      </c>
      <c r="J777" s="4">
        <f t="shared" si="238"/>
        <v>37.6</v>
      </c>
      <c r="K777" s="4">
        <f t="shared" si="239"/>
        <v>714.4</v>
      </c>
      <c r="L777" s="6">
        <v>0.85</v>
      </c>
      <c r="M777" s="4">
        <f t="shared" si="230"/>
        <v>607.24</v>
      </c>
      <c r="N777" s="4">
        <f t="shared" si="231"/>
        <v>1321.6399999999999</v>
      </c>
      <c r="O777" s="6">
        <v>0.75</v>
      </c>
      <c r="P777" s="85">
        <f t="shared" si="236"/>
        <v>535.79999999999995</v>
      </c>
      <c r="Q777" s="86">
        <f t="shared" si="237"/>
        <v>1250.1999999999998</v>
      </c>
      <c r="R777" s="6">
        <v>0.95</v>
      </c>
      <c r="S777" s="85">
        <f t="shared" si="232"/>
        <v>678.68</v>
      </c>
      <c r="T777" s="86">
        <f t="shared" si="233"/>
        <v>1393.08</v>
      </c>
      <c r="U777" s="6">
        <v>0.6</v>
      </c>
      <c r="V777" s="85">
        <f t="shared" si="234"/>
        <v>428.64</v>
      </c>
      <c r="W777" s="86">
        <f t="shared" si="235"/>
        <v>1143.04</v>
      </c>
    </row>
    <row r="778" spans="1:23" ht="16.5" x14ac:dyDescent="0.25">
      <c r="A778" s="64" t="s">
        <v>7131</v>
      </c>
      <c r="B778" s="65" t="s">
        <v>7201</v>
      </c>
      <c r="C778" s="2" t="s">
        <v>561</v>
      </c>
      <c r="D778" s="1" t="s">
        <v>560</v>
      </c>
      <c r="E778" s="3">
        <v>1</v>
      </c>
      <c r="F778" s="3">
        <v>1</v>
      </c>
      <c r="G778" s="7">
        <v>825</v>
      </c>
      <c r="H778" s="4">
        <f>+G778*E778</f>
        <v>825</v>
      </c>
      <c r="I778" s="5">
        <v>0.05</v>
      </c>
      <c r="J778" s="4">
        <f t="shared" si="238"/>
        <v>41.25</v>
      </c>
      <c r="K778" s="4">
        <f t="shared" si="239"/>
        <v>783.75</v>
      </c>
      <c r="L778" s="6">
        <v>0.85</v>
      </c>
      <c r="M778" s="4">
        <f t="shared" si="230"/>
        <v>666.1875</v>
      </c>
      <c r="N778" s="4">
        <f t="shared" si="231"/>
        <v>1449.9375</v>
      </c>
      <c r="O778" s="6">
        <v>0.75</v>
      </c>
      <c r="P778" s="85">
        <f t="shared" si="236"/>
        <v>587.8125</v>
      </c>
      <c r="Q778" s="86">
        <f t="shared" si="237"/>
        <v>1371.5625</v>
      </c>
      <c r="R778" s="6">
        <v>0.95</v>
      </c>
      <c r="S778" s="85">
        <f t="shared" si="232"/>
        <v>744.5625</v>
      </c>
      <c r="T778" s="86">
        <f t="shared" si="233"/>
        <v>1528.3125</v>
      </c>
      <c r="U778" s="6">
        <v>0.6</v>
      </c>
      <c r="V778" s="85">
        <f t="shared" si="234"/>
        <v>470.25</v>
      </c>
      <c r="W778" s="86">
        <f t="shared" si="235"/>
        <v>1254</v>
      </c>
    </row>
    <row r="779" spans="1:23" ht="16.5" x14ac:dyDescent="0.25">
      <c r="A779" s="64" t="s">
        <v>7131</v>
      </c>
      <c r="B779" s="65" t="s">
        <v>7201</v>
      </c>
      <c r="C779" s="2" t="s">
        <v>567</v>
      </c>
      <c r="D779" s="10" t="s">
        <v>566</v>
      </c>
      <c r="E779" s="3">
        <v>8</v>
      </c>
      <c r="F779" s="3">
        <v>1</v>
      </c>
      <c r="G779" s="7">
        <v>1260</v>
      </c>
      <c r="H779" s="4">
        <f>+G779*E779</f>
        <v>10080</v>
      </c>
      <c r="I779" s="5">
        <v>0.05</v>
      </c>
      <c r="J779" s="4">
        <f t="shared" si="238"/>
        <v>63</v>
      </c>
      <c r="K779" s="4">
        <f t="shared" si="239"/>
        <v>1197</v>
      </c>
      <c r="L779" s="6">
        <v>0.85</v>
      </c>
      <c r="M779" s="4">
        <f t="shared" si="230"/>
        <v>1017.4499999999999</v>
      </c>
      <c r="N779" s="4">
        <f t="shared" si="231"/>
        <v>2214.4499999999998</v>
      </c>
      <c r="O779" s="6">
        <v>0.75</v>
      </c>
      <c r="P779" s="85">
        <f t="shared" si="236"/>
        <v>897.75</v>
      </c>
      <c r="Q779" s="86">
        <f t="shared" si="237"/>
        <v>2094.75</v>
      </c>
      <c r="R779" s="6">
        <v>0.95</v>
      </c>
      <c r="S779" s="85">
        <f t="shared" si="232"/>
        <v>1137.1499999999999</v>
      </c>
      <c r="T779" s="86">
        <f t="shared" si="233"/>
        <v>2334.1499999999996</v>
      </c>
      <c r="U779" s="6">
        <v>0.6</v>
      </c>
      <c r="V779" s="85">
        <f t="shared" si="234"/>
        <v>718.19999999999993</v>
      </c>
      <c r="W779" s="86">
        <f t="shared" si="235"/>
        <v>1915.1999999999998</v>
      </c>
    </row>
    <row r="780" spans="1:23" ht="16.5" x14ac:dyDescent="0.25">
      <c r="A780" s="64" t="s">
        <v>7131</v>
      </c>
      <c r="B780" s="65" t="s">
        <v>7201</v>
      </c>
      <c r="C780" s="2" t="s">
        <v>569</v>
      </c>
      <c r="D780" s="1" t="s">
        <v>568</v>
      </c>
      <c r="E780" s="3">
        <v>7</v>
      </c>
      <c r="F780" s="3">
        <v>1</v>
      </c>
      <c r="G780" s="7">
        <v>1670</v>
      </c>
      <c r="H780" s="4">
        <f>+G780*E780</f>
        <v>11690</v>
      </c>
      <c r="I780" s="5">
        <v>0.05</v>
      </c>
      <c r="J780" s="4">
        <f t="shared" si="238"/>
        <v>83.5</v>
      </c>
      <c r="K780" s="4">
        <f t="shared" si="239"/>
        <v>1586.5</v>
      </c>
      <c r="L780" s="6">
        <v>0.85</v>
      </c>
      <c r="M780" s="4">
        <f t="shared" ref="M780:M843" si="240">+K780*L780</f>
        <v>1348.5249999999999</v>
      </c>
      <c r="N780" s="4">
        <f t="shared" ref="N780:N843" si="241">+K780+M780</f>
        <v>2935.0249999999996</v>
      </c>
      <c r="O780" s="6">
        <v>0.75</v>
      </c>
      <c r="P780" s="85">
        <f t="shared" si="236"/>
        <v>1189.875</v>
      </c>
      <c r="Q780" s="86">
        <f t="shared" si="237"/>
        <v>2776.375</v>
      </c>
      <c r="R780" s="6">
        <v>0.95</v>
      </c>
      <c r="S780" s="85">
        <f t="shared" si="232"/>
        <v>1507.175</v>
      </c>
      <c r="T780" s="86">
        <f t="shared" si="233"/>
        <v>3093.6750000000002</v>
      </c>
      <c r="U780" s="6">
        <v>0.6</v>
      </c>
      <c r="V780" s="85">
        <f t="shared" si="234"/>
        <v>951.9</v>
      </c>
      <c r="W780" s="86">
        <f t="shared" si="235"/>
        <v>2538.4</v>
      </c>
    </row>
    <row r="781" spans="1:23" ht="16.5" x14ac:dyDescent="0.25">
      <c r="A781" s="64" t="s">
        <v>7131</v>
      </c>
      <c r="B781" s="65" t="s">
        <v>7201</v>
      </c>
      <c r="C781" s="2" t="s">
        <v>571</v>
      </c>
      <c r="D781" s="1" t="s">
        <v>570</v>
      </c>
      <c r="E781" s="3">
        <v>4</v>
      </c>
      <c r="F781" s="3">
        <v>1</v>
      </c>
      <c r="G781" s="7">
        <v>2146</v>
      </c>
      <c r="H781" s="4">
        <f>+G781*E781</f>
        <v>8584</v>
      </c>
      <c r="I781" s="5">
        <v>0.05</v>
      </c>
      <c r="J781" s="4">
        <f t="shared" si="238"/>
        <v>107.30000000000001</v>
      </c>
      <c r="K781" s="4">
        <f t="shared" si="239"/>
        <v>2038.7</v>
      </c>
      <c r="L781" s="6">
        <v>0.85</v>
      </c>
      <c r="M781" s="4">
        <f t="shared" si="240"/>
        <v>1732.895</v>
      </c>
      <c r="N781" s="4">
        <f t="shared" si="241"/>
        <v>3771.5950000000003</v>
      </c>
      <c r="O781" s="6">
        <v>0.75</v>
      </c>
      <c r="P781" s="85">
        <f t="shared" si="236"/>
        <v>1529.0250000000001</v>
      </c>
      <c r="Q781" s="86">
        <f t="shared" si="237"/>
        <v>3567.7250000000004</v>
      </c>
      <c r="R781" s="6">
        <v>0.95</v>
      </c>
      <c r="S781" s="85">
        <f t="shared" ref="S781:S844" si="242">+K781*R781</f>
        <v>1936.7649999999999</v>
      </c>
      <c r="T781" s="86">
        <f t="shared" ref="T781:T844" si="243">+S781+K781</f>
        <v>3975.4650000000001</v>
      </c>
      <c r="U781" s="6">
        <v>0.6</v>
      </c>
      <c r="V781" s="85">
        <f t="shared" ref="V781:V844" si="244">+K781*U781</f>
        <v>1223.22</v>
      </c>
      <c r="W781" s="86">
        <f t="shared" ref="W781:W844" si="245">+V781+K781</f>
        <v>3261.92</v>
      </c>
    </row>
    <row r="782" spans="1:23" ht="16.5" x14ac:dyDescent="0.25">
      <c r="A782" s="64" t="s">
        <v>7131</v>
      </c>
      <c r="B782" s="65" t="s">
        <v>7201</v>
      </c>
      <c r="C782" s="2" t="s">
        <v>573</v>
      </c>
      <c r="D782" s="1" t="s">
        <v>572</v>
      </c>
      <c r="E782" s="3">
        <v>4</v>
      </c>
      <c r="F782" s="3">
        <v>1</v>
      </c>
      <c r="G782" s="7">
        <v>1286</v>
      </c>
      <c r="H782" s="4">
        <f>+G782*E782</f>
        <v>5144</v>
      </c>
      <c r="I782" s="5">
        <v>0.05</v>
      </c>
      <c r="J782" s="4">
        <f t="shared" si="238"/>
        <v>64.3</v>
      </c>
      <c r="K782" s="4">
        <f t="shared" si="239"/>
        <v>1221.7</v>
      </c>
      <c r="L782" s="6">
        <v>0.85</v>
      </c>
      <c r="M782" s="4">
        <f t="shared" si="240"/>
        <v>1038.4449999999999</v>
      </c>
      <c r="N782" s="4">
        <f t="shared" si="241"/>
        <v>2260.145</v>
      </c>
      <c r="O782" s="6">
        <v>0.75</v>
      </c>
      <c r="P782" s="85">
        <f t="shared" ref="P782:P845" si="246">+K782*O782</f>
        <v>916.27500000000009</v>
      </c>
      <c r="Q782" s="86">
        <f t="shared" ref="Q782:Q845" si="247">+K782+P782</f>
        <v>2137.9750000000004</v>
      </c>
      <c r="R782" s="6">
        <v>0.95</v>
      </c>
      <c r="S782" s="85">
        <f t="shared" si="242"/>
        <v>1160.615</v>
      </c>
      <c r="T782" s="86">
        <f t="shared" si="243"/>
        <v>2382.3150000000001</v>
      </c>
      <c r="U782" s="6">
        <v>0.6</v>
      </c>
      <c r="V782" s="85">
        <f t="shared" si="244"/>
        <v>733.02</v>
      </c>
      <c r="W782" s="86">
        <f t="shared" si="245"/>
        <v>1954.72</v>
      </c>
    </row>
    <row r="783" spans="1:23" ht="16.5" x14ac:dyDescent="0.25">
      <c r="A783" s="64" t="s">
        <v>7131</v>
      </c>
      <c r="B783" s="65" t="s">
        <v>7201</v>
      </c>
      <c r="C783" s="2" t="s">
        <v>575</v>
      </c>
      <c r="D783" s="1" t="s">
        <v>574</v>
      </c>
      <c r="E783" s="3">
        <v>3</v>
      </c>
      <c r="F783" s="3">
        <v>1</v>
      </c>
      <c r="G783" s="4">
        <v>1738</v>
      </c>
      <c r="H783" s="4">
        <f>+G783*E783</f>
        <v>5214</v>
      </c>
      <c r="I783" s="5">
        <v>0</v>
      </c>
      <c r="J783" s="4">
        <f t="shared" si="238"/>
        <v>0</v>
      </c>
      <c r="K783" s="4">
        <f t="shared" si="239"/>
        <v>1738</v>
      </c>
      <c r="L783" s="6">
        <v>0.85</v>
      </c>
      <c r="M783" s="4">
        <f t="shared" si="240"/>
        <v>1477.3</v>
      </c>
      <c r="N783" s="4">
        <f t="shared" si="241"/>
        <v>3215.3</v>
      </c>
      <c r="O783" s="6">
        <v>0.75</v>
      </c>
      <c r="P783" s="85">
        <f t="shared" si="246"/>
        <v>1303.5</v>
      </c>
      <c r="Q783" s="86">
        <f t="shared" si="247"/>
        <v>3041.5</v>
      </c>
      <c r="R783" s="6">
        <v>0.95</v>
      </c>
      <c r="S783" s="85">
        <f t="shared" si="242"/>
        <v>1651.1</v>
      </c>
      <c r="T783" s="86">
        <f t="shared" si="243"/>
        <v>3389.1</v>
      </c>
      <c r="U783" s="6">
        <v>0.6</v>
      </c>
      <c r="V783" s="85">
        <f t="shared" si="244"/>
        <v>1042.8</v>
      </c>
      <c r="W783" s="86">
        <f t="shared" si="245"/>
        <v>2780.8</v>
      </c>
    </row>
    <row r="784" spans="1:23" ht="16.5" x14ac:dyDescent="0.25">
      <c r="A784" s="64" t="s">
        <v>7131</v>
      </c>
      <c r="B784" s="65" t="s">
        <v>7201</v>
      </c>
      <c r="C784" s="2" t="s">
        <v>577</v>
      </c>
      <c r="D784" s="1" t="s">
        <v>576</v>
      </c>
      <c r="E784" s="3">
        <v>2</v>
      </c>
      <c r="F784" s="3">
        <v>1</v>
      </c>
      <c r="G784" s="7">
        <v>1464</v>
      </c>
      <c r="H784" s="4">
        <f>+G784*E784</f>
        <v>2928</v>
      </c>
      <c r="I784" s="5">
        <v>0.05</v>
      </c>
      <c r="J784" s="4">
        <f t="shared" si="238"/>
        <v>73.2</v>
      </c>
      <c r="K784" s="4">
        <f t="shared" si="239"/>
        <v>1390.8</v>
      </c>
      <c r="L784" s="6">
        <v>0.85</v>
      </c>
      <c r="M784" s="4">
        <f t="shared" si="240"/>
        <v>1182.1799999999998</v>
      </c>
      <c r="N784" s="4">
        <f t="shared" si="241"/>
        <v>2572.9799999999996</v>
      </c>
      <c r="O784" s="6">
        <v>0.75</v>
      </c>
      <c r="P784" s="85">
        <f t="shared" si="246"/>
        <v>1043.0999999999999</v>
      </c>
      <c r="Q784" s="86">
        <f t="shared" si="247"/>
        <v>2433.8999999999996</v>
      </c>
      <c r="R784" s="6">
        <v>0.95</v>
      </c>
      <c r="S784" s="85">
        <f t="shared" si="242"/>
        <v>1321.26</v>
      </c>
      <c r="T784" s="86">
        <f t="shared" si="243"/>
        <v>2712.06</v>
      </c>
      <c r="U784" s="6">
        <v>0.6</v>
      </c>
      <c r="V784" s="85">
        <f t="shared" si="244"/>
        <v>834.4799999999999</v>
      </c>
      <c r="W784" s="86">
        <f t="shared" si="245"/>
        <v>2225.2799999999997</v>
      </c>
    </row>
    <row r="785" spans="1:23" ht="16.5" x14ac:dyDescent="0.25">
      <c r="A785" s="64" t="s">
        <v>7131</v>
      </c>
      <c r="B785" s="65" t="s">
        <v>7201</v>
      </c>
      <c r="C785" s="2" t="s">
        <v>579</v>
      </c>
      <c r="D785" s="1" t="s">
        <v>578</v>
      </c>
      <c r="E785" s="3">
        <v>2</v>
      </c>
      <c r="F785" s="3">
        <v>1</v>
      </c>
      <c r="G785" s="7">
        <v>3173</v>
      </c>
      <c r="H785" s="4">
        <f>+G785*E785</f>
        <v>6346</v>
      </c>
      <c r="I785" s="5">
        <v>0.05</v>
      </c>
      <c r="J785" s="4">
        <f t="shared" si="238"/>
        <v>158.65</v>
      </c>
      <c r="K785" s="4">
        <f t="shared" si="239"/>
        <v>3014.35</v>
      </c>
      <c r="L785" s="6">
        <v>0.85</v>
      </c>
      <c r="M785" s="4">
        <f t="shared" si="240"/>
        <v>2562.1974999999998</v>
      </c>
      <c r="N785" s="4">
        <f t="shared" si="241"/>
        <v>5576.5474999999997</v>
      </c>
      <c r="O785" s="6">
        <v>0.75</v>
      </c>
      <c r="P785" s="85">
        <f t="shared" si="246"/>
        <v>2260.7624999999998</v>
      </c>
      <c r="Q785" s="86">
        <f t="shared" si="247"/>
        <v>5275.1124999999993</v>
      </c>
      <c r="R785" s="6">
        <v>0.95</v>
      </c>
      <c r="S785" s="85">
        <f t="shared" si="242"/>
        <v>2863.6324999999997</v>
      </c>
      <c r="T785" s="86">
        <f t="shared" si="243"/>
        <v>5877.9825000000001</v>
      </c>
      <c r="U785" s="6">
        <v>0.6</v>
      </c>
      <c r="V785" s="85">
        <f t="shared" si="244"/>
        <v>1808.61</v>
      </c>
      <c r="W785" s="86">
        <f t="shared" si="245"/>
        <v>4822.96</v>
      </c>
    </row>
    <row r="786" spans="1:23" ht="16.5" x14ac:dyDescent="0.25">
      <c r="A786" s="64" t="s">
        <v>7131</v>
      </c>
      <c r="B786" s="65" t="s">
        <v>7201</v>
      </c>
      <c r="C786" s="2" t="s">
        <v>580</v>
      </c>
      <c r="D786" s="10" t="s">
        <v>7686</v>
      </c>
      <c r="E786" s="3">
        <v>10</v>
      </c>
      <c r="F786" s="3">
        <v>1</v>
      </c>
      <c r="G786" s="7">
        <v>815</v>
      </c>
      <c r="H786" s="4">
        <f>+G786*E786</f>
        <v>8150</v>
      </c>
      <c r="I786" s="5">
        <v>0</v>
      </c>
      <c r="J786" s="4">
        <f t="shared" si="238"/>
        <v>0</v>
      </c>
      <c r="K786" s="4">
        <f t="shared" si="239"/>
        <v>815</v>
      </c>
      <c r="L786" s="6">
        <v>0.85</v>
      </c>
      <c r="M786" s="4">
        <f t="shared" si="240"/>
        <v>692.75</v>
      </c>
      <c r="N786" s="4">
        <f t="shared" si="241"/>
        <v>1507.75</v>
      </c>
      <c r="O786" s="6">
        <v>0.75</v>
      </c>
      <c r="P786" s="85">
        <f t="shared" si="246"/>
        <v>611.25</v>
      </c>
      <c r="Q786" s="86">
        <f t="shared" si="247"/>
        <v>1426.25</v>
      </c>
      <c r="R786" s="6">
        <v>0.95</v>
      </c>
      <c r="S786" s="85">
        <f t="shared" si="242"/>
        <v>774.25</v>
      </c>
      <c r="T786" s="86">
        <f t="shared" si="243"/>
        <v>1589.25</v>
      </c>
      <c r="U786" s="6">
        <v>0.6</v>
      </c>
      <c r="V786" s="85">
        <f t="shared" si="244"/>
        <v>489</v>
      </c>
      <c r="W786" s="86">
        <f t="shared" si="245"/>
        <v>1304</v>
      </c>
    </row>
    <row r="787" spans="1:23" ht="16.5" x14ac:dyDescent="0.25">
      <c r="A787" s="64" t="s">
        <v>7131</v>
      </c>
      <c r="B787" s="65" t="s">
        <v>7201</v>
      </c>
      <c r="C787" s="2" t="s">
        <v>583</v>
      </c>
      <c r="D787" s="1" t="s">
        <v>7259</v>
      </c>
      <c r="E787" s="3">
        <v>4</v>
      </c>
      <c r="F787" s="3">
        <v>1</v>
      </c>
      <c r="G787" s="7">
        <v>441</v>
      </c>
      <c r="H787" s="4">
        <f>+G787*E787</f>
        <v>1764</v>
      </c>
      <c r="I787" s="5">
        <v>0.05</v>
      </c>
      <c r="J787" s="4">
        <f t="shared" si="238"/>
        <v>22.05</v>
      </c>
      <c r="K787" s="4">
        <f t="shared" si="239"/>
        <v>418.95</v>
      </c>
      <c r="L787" s="6">
        <v>0.85</v>
      </c>
      <c r="M787" s="4">
        <f t="shared" si="240"/>
        <v>356.10749999999996</v>
      </c>
      <c r="N787" s="4">
        <f t="shared" si="241"/>
        <v>775.05749999999989</v>
      </c>
      <c r="O787" s="6">
        <v>0.75</v>
      </c>
      <c r="P787" s="85">
        <f t="shared" si="246"/>
        <v>314.21249999999998</v>
      </c>
      <c r="Q787" s="86">
        <f t="shared" si="247"/>
        <v>733.16249999999991</v>
      </c>
      <c r="R787" s="6">
        <v>0.95</v>
      </c>
      <c r="S787" s="85">
        <f t="shared" si="242"/>
        <v>398.0025</v>
      </c>
      <c r="T787" s="86">
        <f t="shared" si="243"/>
        <v>816.95249999999999</v>
      </c>
      <c r="U787" s="6">
        <v>0.6</v>
      </c>
      <c r="V787" s="85">
        <f t="shared" si="244"/>
        <v>251.36999999999998</v>
      </c>
      <c r="W787" s="86">
        <f t="shared" si="245"/>
        <v>670.31999999999994</v>
      </c>
    </row>
    <row r="788" spans="1:23" ht="16.5" x14ac:dyDescent="0.25">
      <c r="A788" s="64" t="s">
        <v>7131</v>
      </c>
      <c r="B788" s="65" t="s">
        <v>7201</v>
      </c>
      <c r="C788" s="2" t="s">
        <v>585</v>
      </c>
      <c r="D788" s="1" t="s">
        <v>584</v>
      </c>
      <c r="E788" s="3">
        <v>4</v>
      </c>
      <c r="F788" s="3">
        <v>1</v>
      </c>
      <c r="G788" s="7">
        <v>1754</v>
      </c>
      <c r="H788" s="4">
        <f>+G788*E788</f>
        <v>7016</v>
      </c>
      <c r="I788" s="5">
        <v>0.05</v>
      </c>
      <c r="J788" s="4">
        <f t="shared" si="238"/>
        <v>87.7</v>
      </c>
      <c r="K788" s="4">
        <f t="shared" si="239"/>
        <v>1666.3</v>
      </c>
      <c r="L788" s="6">
        <v>0.85</v>
      </c>
      <c r="M788" s="4">
        <f t="shared" si="240"/>
        <v>1416.355</v>
      </c>
      <c r="N788" s="4">
        <f t="shared" si="241"/>
        <v>3082.6549999999997</v>
      </c>
      <c r="O788" s="6">
        <v>0.75</v>
      </c>
      <c r="P788" s="85">
        <f t="shared" si="246"/>
        <v>1249.7249999999999</v>
      </c>
      <c r="Q788" s="86">
        <f t="shared" si="247"/>
        <v>2916.0249999999996</v>
      </c>
      <c r="R788" s="6">
        <v>0.95</v>
      </c>
      <c r="S788" s="85">
        <f t="shared" si="242"/>
        <v>1582.9849999999999</v>
      </c>
      <c r="T788" s="86">
        <f t="shared" si="243"/>
        <v>3249.2849999999999</v>
      </c>
      <c r="U788" s="6">
        <v>0.6</v>
      </c>
      <c r="V788" s="85">
        <f t="shared" si="244"/>
        <v>999.78</v>
      </c>
      <c r="W788" s="86">
        <f t="shared" si="245"/>
        <v>2666.08</v>
      </c>
    </row>
    <row r="789" spans="1:23" ht="16.5" x14ac:dyDescent="0.25">
      <c r="A789" s="64" t="s">
        <v>7131</v>
      </c>
      <c r="B789" s="65" t="s">
        <v>7201</v>
      </c>
      <c r="C789" s="2" t="s">
        <v>659</v>
      </c>
      <c r="D789" s="1" t="s">
        <v>658</v>
      </c>
      <c r="E789" s="3">
        <v>22</v>
      </c>
      <c r="F789" s="3">
        <v>1</v>
      </c>
      <c r="G789" s="4">
        <v>103</v>
      </c>
      <c r="H789" s="4">
        <f>+G789*E789</f>
        <v>2266</v>
      </c>
      <c r="I789" s="5">
        <v>0</v>
      </c>
      <c r="J789" s="4">
        <f t="shared" si="238"/>
        <v>0</v>
      </c>
      <c r="K789" s="4">
        <f t="shared" si="239"/>
        <v>103</v>
      </c>
      <c r="L789" s="6">
        <v>0.85</v>
      </c>
      <c r="M789" s="4">
        <f t="shared" si="240"/>
        <v>87.55</v>
      </c>
      <c r="N789" s="4">
        <f t="shared" si="241"/>
        <v>190.55</v>
      </c>
      <c r="O789" s="6">
        <v>0.75</v>
      </c>
      <c r="P789" s="85">
        <f t="shared" si="246"/>
        <v>77.25</v>
      </c>
      <c r="Q789" s="86">
        <f t="shared" si="247"/>
        <v>180.25</v>
      </c>
      <c r="R789" s="6">
        <v>0.95</v>
      </c>
      <c r="S789" s="85">
        <f t="shared" si="242"/>
        <v>97.85</v>
      </c>
      <c r="T789" s="86">
        <f t="shared" si="243"/>
        <v>200.85</v>
      </c>
      <c r="U789" s="6">
        <v>0.6</v>
      </c>
      <c r="V789" s="85">
        <f t="shared" si="244"/>
        <v>61.8</v>
      </c>
      <c r="W789" s="86">
        <f t="shared" si="245"/>
        <v>164.8</v>
      </c>
    </row>
    <row r="790" spans="1:23" ht="16.5" x14ac:dyDescent="0.25">
      <c r="A790" s="64" t="s">
        <v>7131</v>
      </c>
      <c r="B790" s="65" t="s">
        <v>7201</v>
      </c>
      <c r="C790" s="2" t="s">
        <v>661</v>
      </c>
      <c r="D790" s="1" t="s">
        <v>660</v>
      </c>
      <c r="E790" s="3">
        <v>23</v>
      </c>
      <c r="F790" s="3">
        <v>1</v>
      </c>
      <c r="G790" s="4">
        <v>103</v>
      </c>
      <c r="H790" s="4">
        <f>+G790*E790</f>
        <v>2369</v>
      </c>
      <c r="I790" s="5">
        <v>0</v>
      </c>
      <c r="J790" s="4">
        <f t="shared" si="238"/>
        <v>0</v>
      </c>
      <c r="K790" s="4">
        <f t="shared" si="239"/>
        <v>103</v>
      </c>
      <c r="L790" s="6">
        <v>0.85</v>
      </c>
      <c r="M790" s="4">
        <f t="shared" si="240"/>
        <v>87.55</v>
      </c>
      <c r="N790" s="4">
        <f t="shared" si="241"/>
        <v>190.55</v>
      </c>
      <c r="O790" s="6">
        <v>0.75</v>
      </c>
      <c r="P790" s="85">
        <f t="shared" si="246"/>
        <v>77.25</v>
      </c>
      <c r="Q790" s="86">
        <f t="shared" si="247"/>
        <v>180.25</v>
      </c>
      <c r="R790" s="6">
        <v>0.95</v>
      </c>
      <c r="S790" s="85">
        <f t="shared" si="242"/>
        <v>97.85</v>
      </c>
      <c r="T790" s="86">
        <f t="shared" si="243"/>
        <v>200.85</v>
      </c>
      <c r="U790" s="6">
        <v>0.6</v>
      </c>
      <c r="V790" s="85">
        <f t="shared" si="244"/>
        <v>61.8</v>
      </c>
      <c r="W790" s="86">
        <f t="shared" si="245"/>
        <v>164.8</v>
      </c>
    </row>
    <row r="791" spans="1:23" ht="16.5" x14ac:dyDescent="0.25">
      <c r="A791" s="64" t="s">
        <v>7131</v>
      </c>
      <c r="B791" s="65" t="s">
        <v>7201</v>
      </c>
      <c r="C791" s="2" t="s">
        <v>693</v>
      </c>
      <c r="D791" s="1" t="s">
        <v>692</v>
      </c>
      <c r="E791" s="3">
        <v>2</v>
      </c>
      <c r="F791" s="3">
        <v>1</v>
      </c>
      <c r="G791" s="7">
        <v>5355</v>
      </c>
      <c r="H791" s="4">
        <f>+G791*E791</f>
        <v>10710</v>
      </c>
      <c r="I791" s="5">
        <v>0.1</v>
      </c>
      <c r="J791" s="4">
        <f t="shared" si="238"/>
        <v>535.5</v>
      </c>
      <c r="K791" s="4">
        <f t="shared" si="239"/>
        <v>4819.5</v>
      </c>
      <c r="L791" s="6">
        <v>0.85</v>
      </c>
      <c r="M791" s="4">
        <f t="shared" si="240"/>
        <v>4096.5749999999998</v>
      </c>
      <c r="N791" s="4">
        <f t="shared" si="241"/>
        <v>8916.0750000000007</v>
      </c>
      <c r="O791" s="6">
        <v>0.75</v>
      </c>
      <c r="P791" s="85">
        <f t="shared" si="246"/>
        <v>3614.625</v>
      </c>
      <c r="Q791" s="86">
        <f t="shared" si="247"/>
        <v>8434.125</v>
      </c>
      <c r="R791" s="6">
        <v>0.95</v>
      </c>
      <c r="S791" s="85">
        <f t="shared" si="242"/>
        <v>4578.5249999999996</v>
      </c>
      <c r="T791" s="86">
        <f t="shared" si="243"/>
        <v>9398.0249999999996</v>
      </c>
      <c r="U791" s="6">
        <v>0.6</v>
      </c>
      <c r="V791" s="85">
        <f t="shared" si="244"/>
        <v>2891.7</v>
      </c>
      <c r="W791" s="86">
        <f t="shared" si="245"/>
        <v>7711.2</v>
      </c>
    </row>
    <row r="792" spans="1:23" ht="16.5" x14ac:dyDescent="0.25">
      <c r="A792" s="64" t="s">
        <v>7131</v>
      </c>
      <c r="B792" s="65" t="s">
        <v>7201</v>
      </c>
      <c r="C792" s="2" t="s">
        <v>699</v>
      </c>
      <c r="D792" s="1" t="s">
        <v>698</v>
      </c>
      <c r="E792" s="3">
        <v>1</v>
      </c>
      <c r="F792" s="3">
        <v>1</v>
      </c>
      <c r="G792" s="7">
        <v>6991</v>
      </c>
      <c r="H792" s="4">
        <f>+G792*E792</f>
        <v>6991</v>
      </c>
      <c r="I792" s="5">
        <v>0.05</v>
      </c>
      <c r="J792" s="4">
        <f t="shared" si="238"/>
        <v>349.55</v>
      </c>
      <c r="K792" s="4">
        <f t="shared" si="239"/>
        <v>6641.45</v>
      </c>
      <c r="L792" s="6">
        <v>0.85</v>
      </c>
      <c r="M792" s="4">
        <f t="shared" si="240"/>
        <v>5645.2325000000001</v>
      </c>
      <c r="N792" s="4">
        <f t="shared" si="241"/>
        <v>12286.682499999999</v>
      </c>
      <c r="O792" s="6">
        <v>0.75</v>
      </c>
      <c r="P792" s="85">
        <f t="shared" si="246"/>
        <v>4981.0874999999996</v>
      </c>
      <c r="Q792" s="86">
        <f t="shared" si="247"/>
        <v>11622.537499999999</v>
      </c>
      <c r="R792" s="6">
        <v>0.95</v>
      </c>
      <c r="S792" s="85">
        <f t="shared" si="242"/>
        <v>6309.3774999999996</v>
      </c>
      <c r="T792" s="86">
        <f t="shared" si="243"/>
        <v>12950.827499999999</v>
      </c>
      <c r="U792" s="6">
        <v>0.6</v>
      </c>
      <c r="V792" s="85">
        <f t="shared" si="244"/>
        <v>3984.87</v>
      </c>
      <c r="W792" s="86">
        <f t="shared" si="245"/>
        <v>10626.32</v>
      </c>
    </row>
    <row r="793" spans="1:23" ht="16.5" x14ac:dyDescent="0.25">
      <c r="A793" s="64" t="s">
        <v>7131</v>
      </c>
      <c r="B793" s="65" t="s">
        <v>7201</v>
      </c>
      <c r="C793" s="2" t="s">
        <v>703</v>
      </c>
      <c r="D793" s="1" t="s">
        <v>702</v>
      </c>
      <c r="E793" s="3">
        <v>4</v>
      </c>
      <c r="F793" s="3">
        <v>1</v>
      </c>
      <c r="G793" s="7">
        <v>3661.2</v>
      </c>
      <c r="H793" s="4">
        <f>+G793*E793</f>
        <v>14644.8</v>
      </c>
      <c r="I793" s="5">
        <v>0</v>
      </c>
      <c r="J793" s="4">
        <f t="shared" si="238"/>
        <v>0</v>
      </c>
      <c r="K793" s="4">
        <f t="shared" si="239"/>
        <v>3661.2</v>
      </c>
      <c r="L793" s="6">
        <v>0.85</v>
      </c>
      <c r="M793" s="4">
        <f t="shared" si="240"/>
        <v>3112.02</v>
      </c>
      <c r="N793" s="4">
        <f t="shared" si="241"/>
        <v>6773.2199999999993</v>
      </c>
      <c r="O793" s="6">
        <v>0.75</v>
      </c>
      <c r="P793" s="85">
        <f t="shared" si="246"/>
        <v>2745.8999999999996</v>
      </c>
      <c r="Q793" s="86">
        <f t="shared" si="247"/>
        <v>6407.0999999999995</v>
      </c>
      <c r="R793" s="6">
        <v>0.95</v>
      </c>
      <c r="S793" s="85">
        <f t="shared" si="242"/>
        <v>3478.14</v>
      </c>
      <c r="T793" s="86">
        <f t="shared" si="243"/>
        <v>7139.34</v>
      </c>
      <c r="U793" s="6">
        <v>0.6</v>
      </c>
      <c r="V793" s="85">
        <f t="shared" si="244"/>
        <v>2196.7199999999998</v>
      </c>
      <c r="W793" s="86">
        <f t="shared" si="245"/>
        <v>5857.92</v>
      </c>
    </row>
    <row r="794" spans="1:23" ht="16.5" x14ac:dyDescent="0.25">
      <c r="A794" s="64" t="s">
        <v>7131</v>
      </c>
      <c r="B794" s="65" t="s">
        <v>7201</v>
      </c>
      <c r="C794" s="2" t="s">
        <v>705</v>
      </c>
      <c r="D794" s="1" t="s">
        <v>704</v>
      </c>
      <c r="E794" s="3">
        <v>1</v>
      </c>
      <c r="F794" s="3">
        <v>1</v>
      </c>
      <c r="G794" s="7">
        <v>1597</v>
      </c>
      <c r="H794" s="4">
        <f>+G794*E794</f>
        <v>1597</v>
      </c>
      <c r="I794" s="5">
        <v>0.05</v>
      </c>
      <c r="J794" s="4">
        <f t="shared" si="238"/>
        <v>79.850000000000009</v>
      </c>
      <c r="K794" s="4">
        <f t="shared" si="239"/>
        <v>1517.15</v>
      </c>
      <c r="L794" s="6">
        <v>0.95</v>
      </c>
      <c r="M794" s="4">
        <f t="shared" si="240"/>
        <v>1441.2925</v>
      </c>
      <c r="N794" s="4">
        <f t="shared" si="241"/>
        <v>2958.4425000000001</v>
      </c>
      <c r="O794" s="6">
        <v>0.75</v>
      </c>
      <c r="P794" s="85">
        <f t="shared" si="246"/>
        <v>1137.8625000000002</v>
      </c>
      <c r="Q794" s="86">
        <f t="shared" si="247"/>
        <v>2655.0125000000003</v>
      </c>
      <c r="R794" s="6">
        <v>0.95</v>
      </c>
      <c r="S794" s="85">
        <f t="shared" si="242"/>
        <v>1441.2925</v>
      </c>
      <c r="T794" s="86">
        <f t="shared" si="243"/>
        <v>2958.4425000000001</v>
      </c>
      <c r="U794" s="6">
        <v>0.6</v>
      </c>
      <c r="V794" s="85">
        <f t="shared" si="244"/>
        <v>910.29000000000008</v>
      </c>
      <c r="W794" s="86">
        <f t="shared" si="245"/>
        <v>2427.44</v>
      </c>
    </row>
    <row r="795" spans="1:23" ht="16.5" x14ac:dyDescent="0.25">
      <c r="A795" s="64" t="s">
        <v>7131</v>
      </c>
      <c r="B795" s="65" t="s">
        <v>7201</v>
      </c>
      <c r="C795" s="2" t="s">
        <v>707</v>
      </c>
      <c r="D795" s="1" t="s">
        <v>706</v>
      </c>
      <c r="E795" s="3">
        <v>3</v>
      </c>
      <c r="F795" s="3">
        <v>1</v>
      </c>
      <c r="G795" s="7">
        <v>9198</v>
      </c>
      <c r="H795" s="4">
        <f>+G795*E795</f>
        <v>27594</v>
      </c>
      <c r="I795" s="5">
        <v>0.05</v>
      </c>
      <c r="J795" s="4">
        <f t="shared" si="238"/>
        <v>459.90000000000003</v>
      </c>
      <c r="K795" s="4">
        <f t="shared" si="239"/>
        <v>8738.1</v>
      </c>
      <c r="L795" s="6">
        <v>0.85</v>
      </c>
      <c r="M795" s="4">
        <f t="shared" si="240"/>
        <v>7427.3850000000002</v>
      </c>
      <c r="N795" s="4">
        <f t="shared" si="241"/>
        <v>16165.485000000001</v>
      </c>
      <c r="O795" s="6">
        <v>0.75</v>
      </c>
      <c r="P795" s="85">
        <f t="shared" si="246"/>
        <v>6553.5750000000007</v>
      </c>
      <c r="Q795" s="86">
        <f t="shared" si="247"/>
        <v>15291.675000000001</v>
      </c>
      <c r="R795" s="6">
        <v>0.95</v>
      </c>
      <c r="S795" s="85">
        <f t="shared" si="242"/>
        <v>8301.1949999999997</v>
      </c>
      <c r="T795" s="86">
        <f t="shared" si="243"/>
        <v>17039.294999999998</v>
      </c>
      <c r="U795" s="6">
        <v>0.6</v>
      </c>
      <c r="V795" s="85">
        <f t="shared" si="244"/>
        <v>5242.8599999999997</v>
      </c>
      <c r="W795" s="86">
        <f t="shared" si="245"/>
        <v>13980.96</v>
      </c>
    </row>
    <row r="796" spans="1:23" ht="16.5" x14ac:dyDescent="0.25">
      <c r="A796" s="64" t="s">
        <v>7131</v>
      </c>
      <c r="B796" s="65" t="s">
        <v>7201</v>
      </c>
      <c r="C796" s="2" t="s">
        <v>701</v>
      </c>
      <c r="D796" s="1" t="s">
        <v>700</v>
      </c>
      <c r="E796" s="3">
        <v>1</v>
      </c>
      <c r="F796" s="3">
        <v>1</v>
      </c>
      <c r="G796" s="7">
        <v>1339.05</v>
      </c>
      <c r="H796" s="4">
        <f>+G796*E796</f>
        <v>1339.05</v>
      </c>
      <c r="I796" s="5">
        <v>0</v>
      </c>
      <c r="J796" s="4">
        <f t="shared" si="238"/>
        <v>0</v>
      </c>
      <c r="K796" s="4">
        <f t="shared" si="239"/>
        <v>1339.05</v>
      </c>
      <c r="L796" s="6">
        <v>0.85</v>
      </c>
      <c r="M796" s="4">
        <f t="shared" si="240"/>
        <v>1138.1924999999999</v>
      </c>
      <c r="N796" s="4">
        <f t="shared" si="241"/>
        <v>2477.2424999999998</v>
      </c>
      <c r="O796" s="6">
        <v>0.75</v>
      </c>
      <c r="P796" s="85">
        <f t="shared" si="246"/>
        <v>1004.2874999999999</v>
      </c>
      <c r="Q796" s="86">
        <f t="shared" si="247"/>
        <v>2343.3374999999996</v>
      </c>
      <c r="R796" s="6">
        <v>0.95</v>
      </c>
      <c r="S796" s="85">
        <f t="shared" si="242"/>
        <v>1272.0974999999999</v>
      </c>
      <c r="T796" s="86">
        <f t="shared" si="243"/>
        <v>2611.1475</v>
      </c>
      <c r="U796" s="6">
        <v>0.6</v>
      </c>
      <c r="V796" s="85">
        <f t="shared" si="244"/>
        <v>803.43</v>
      </c>
      <c r="W796" s="86">
        <f t="shared" si="245"/>
        <v>2142.48</v>
      </c>
    </row>
    <row r="797" spans="1:23" ht="16.5" x14ac:dyDescent="0.25">
      <c r="A797" s="64" t="s">
        <v>7131</v>
      </c>
      <c r="B797" s="65" t="s">
        <v>7201</v>
      </c>
      <c r="C797" s="2" t="s">
        <v>709</v>
      </c>
      <c r="D797" s="1" t="s">
        <v>708</v>
      </c>
      <c r="E797" s="3">
        <v>2</v>
      </c>
      <c r="F797" s="3">
        <v>1</v>
      </c>
      <c r="G797" s="7">
        <v>7015</v>
      </c>
      <c r="H797" s="4">
        <f>+G797*E797</f>
        <v>14030</v>
      </c>
      <c r="I797" s="5">
        <v>0.05</v>
      </c>
      <c r="J797" s="4">
        <f t="shared" si="238"/>
        <v>350.75</v>
      </c>
      <c r="K797" s="4">
        <f t="shared" si="239"/>
        <v>6664.25</v>
      </c>
      <c r="L797" s="6">
        <v>0.85</v>
      </c>
      <c r="M797" s="4">
        <f t="shared" si="240"/>
        <v>5664.6125000000002</v>
      </c>
      <c r="N797" s="4">
        <f t="shared" si="241"/>
        <v>12328.862499999999</v>
      </c>
      <c r="O797" s="6">
        <v>0.75</v>
      </c>
      <c r="P797" s="85">
        <f t="shared" si="246"/>
        <v>4998.1875</v>
      </c>
      <c r="Q797" s="86">
        <f t="shared" si="247"/>
        <v>11662.4375</v>
      </c>
      <c r="R797" s="6">
        <v>0.95</v>
      </c>
      <c r="S797" s="85">
        <f t="shared" si="242"/>
        <v>6331.0374999999995</v>
      </c>
      <c r="T797" s="86">
        <f t="shared" si="243"/>
        <v>12995.287499999999</v>
      </c>
      <c r="U797" s="6">
        <v>0.6</v>
      </c>
      <c r="V797" s="85">
        <f t="shared" si="244"/>
        <v>3998.5499999999997</v>
      </c>
      <c r="W797" s="86">
        <f t="shared" si="245"/>
        <v>10662.8</v>
      </c>
    </row>
    <row r="798" spans="1:23" ht="16.5" x14ac:dyDescent="0.25">
      <c r="A798" s="64" t="s">
        <v>7131</v>
      </c>
      <c r="B798" s="65" t="s">
        <v>7201</v>
      </c>
      <c r="C798" s="2" t="s">
        <v>695</v>
      </c>
      <c r="D798" s="1" t="s">
        <v>694</v>
      </c>
      <c r="E798" s="3">
        <v>1</v>
      </c>
      <c r="F798" s="3">
        <v>1</v>
      </c>
      <c r="G798" s="7">
        <v>8066</v>
      </c>
      <c r="H798" s="4">
        <f>+G798*E798</f>
        <v>8066</v>
      </c>
      <c r="I798" s="5">
        <v>0.05</v>
      </c>
      <c r="J798" s="4">
        <f t="shared" si="238"/>
        <v>403.3</v>
      </c>
      <c r="K798" s="4">
        <f t="shared" si="239"/>
        <v>7662.7</v>
      </c>
      <c r="L798" s="6">
        <v>0.95</v>
      </c>
      <c r="M798" s="4">
        <f t="shared" si="240"/>
        <v>7279.5649999999996</v>
      </c>
      <c r="N798" s="4">
        <f t="shared" si="241"/>
        <v>14942.264999999999</v>
      </c>
      <c r="O798" s="6">
        <v>0.75</v>
      </c>
      <c r="P798" s="85">
        <f t="shared" si="246"/>
        <v>5747.0249999999996</v>
      </c>
      <c r="Q798" s="86">
        <f t="shared" si="247"/>
        <v>13409.724999999999</v>
      </c>
      <c r="R798" s="6">
        <v>0.95</v>
      </c>
      <c r="S798" s="85">
        <f t="shared" si="242"/>
        <v>7279.5649999999996</v>
      </c>
      <c r="T798" s="86">
        <f t="shared" si="243"/>
        <v>14942.264999999999</v>
      </c>
      <c r="U798" s="6">
        <v>0.6</v>
      </c>
      <c r="V798" s="85">
        <f t="shared" si="244"/>
        <v>4597.62</v>
      </c>
      <c r="W798" s="86">
        <f t="shared" si="245"/>
        <v>12260.32</v>
      </c>
    </row>
    <row r="799" spans="1:23" ht="16.5" x14ac:dyDescent="0.25">
      <c r="A799" s="64" t="s">
        <v>7131</v>
      </c>
      <c r="B799" s="65" t="s">
        <v>7201</v>
      </c>
      <c r="C799" s="2" t="s">
        <v>742</v>
      </c>
      <c r="D799" s="1" t="s">
        <v>741</v>
      </c>
      <c r="E799" s="3">
        <v>3</v>
      </c>
      <c r="F799" s="3">
        <v>1</v>
      </c>
      <c r="G799" s="7">
        <v>2241</v>
      </c>
      <c r="H799" s="4">
        <f>+G799*E799</f>
        <v>6723</v>
      </c>
      <c r="I799" s="5">
        <v>0.05</v>
      </c>
      <c r="J799" s="4">
        <f t="shared" si="238"/>
        <v>112.05000000000001</v>
      </c>
      <c r="K799" s="4">
        <f t="shared" si="239"/>
        <v>2128.9499999999998</v>
      </c>
      <c r="L799" s="6">
        <v>0.85</v>
      </c>
      <c r="M799" s="4">
        <f t="shared" si="240"/>
        <v>1809.6074999999998</v>
      </c>
      <c r="N799" s="4">
        <f t="shared" si="241"/>
        <v>3938.5574999999999</v>
      </c>
      <c r="O799" s="6">
        <v>0.75</v>
      </c>
      <c r="P799" s="85">
        <f t="shared" si="246"/>
        <v>1596.7124999999999</v>
      </c>
      <c r="Q799" s="86">
        <f t="shared" si="247"/>
        <v>3725.6624999999995</v>
      </c>
      <c r="R799" s="6">
        <v>0.95</v>
      </c>
      <c r="S799" s="85">
        <f t="shared" si="242"/>
        <v>2022.5024999999998</v>
      </c>
      <c r="T799" s="86">
        <f t="shared" si="243"/>
        <v>4151.4524999999994</v>
      </c>
      <c r="U799" s="6">
        <v>0.6</v>
      </c>
      <c r="V799" s="85">
        <f t="shared" si="244"/>
        <v>1277.3699999999999</v>
      </c>
      <c r="W799" s="86">
        <f t="shared" si="245"/>
        <v>3406.3199999999997</v>
      </c>
    </row>
    <row r="800" spans="1:23" ht="16.5" x14ac:dyDescent="0.25">
      <c r="A800" s="64" t="s">
        <v>7131</v>
      </c>
      <c r="B800" s="65" t="s">
        <v>7201</v>
      </c>
      <c r="C800" s="2" t="s">
        <v>744</v>
      </c>
      <c r="D800" s="1" t="s">
        <v>743</v>
      </c>
      <c r="E800" s="3">
        <f>22-6</f>
        <v>16</v>
      </c>
      <c r="F800" s="3">
        <v>1</v>
      </c>
      <c r="G800" s="7">
        <v>218</v>
      </c>
      <c r="H800" s="4">
        <f>+G800*E800</f>
        <v>3488</v>
      </c>
      <c r="I800" s="5">
        <v>0.05</v>
      </c>
      <c r="J800" s="4">
        <f t="shared" si="238"/>
        <v>10.9</v>
      </c>
      <c r="K800" s="4">
        <f t="shared" si="239"/>
        <v>207.1</v>
      </c>
      <c r="L800" s="6">
        <v>0.85</v>
      </c>
      <c r="M800" s="4">
        <f t="shared" si="240"/>
        <v>176.035</v>
      </c>
      <c r="N800" s="4">
        <f t="shared" si="241"/>
        <v>383.13499999999999</v>
      </c>
      <c r="O800" s="6">
        <v>0.75</v>
      </c>
      <c r="P800" s="85">
        <f t="shared" si="246"/>
        <v>155.32499999999999</v>
      </c>
      <c r="Q800" s="86">
        <f t="shared" si="247"/>
        <v>362.42499999999995</v>
      </c>
      <c r="R800" s="6">
        <v>0.95</v>
      </c>
      <c r="S800" s="85">
        <f t="shared" si="242"/>
        <v>196.74499999999998</v>
      </c>
      <c r="T800" s="86">
        <f t="shared" si="243"/>
        <v>403.84499999999997</v>
      </c>
      <c r="U800" s="6">
        <v>0.6</v>
      </c>
      <c r="V800" s="85">
        <f t="shared" si="244"/>
        <v>124.25999999999999</v>
      </c>
      <c r="W800" s="86">
        <f t="shared" si="245"/>
        <v>331.36</v>
      </c>
    </row>
    <row r="801" spans="1:23" ht="16.5" x14ac:dyDescent="0.25">
      <c r="A801" s="64" t="s">
        <v>7131</v>
      </c>
      <c r="B801" s="65" t="s">
        <v>7201</v>
      </c>
      <c r="C801" s="2" t="s">
        <v>746</v>
      </c>
      <c r="D801" s="1" t="s">
        <v>745</v>
      </c>
      <c r="E801" s="3">
        <f>24-18</f>
        <v>6</v>
      </c>
      <c r="F801" s="3">
        <v>1</v>
      </c>
      <c r="G801" s="7">
        <v>223</v>
      </c>
      <c r="H801" s="4">
        <f>+G801*E801</f>
        <v>1338</v>
      </c>
      <c r="I801" s="5">
        <v>0.05</v>
      </c>
      <c r="J801" s="4">
        <f t="shared" si="238"/>
        <v>11.15</v>
      </c>
      <c r="K801" s="4">
        <f t="shared" si="239"/>
        <v>211.85</v>
      </c>
      <c r="L801" s="6">
        <v>0.95</v>
      </c>
      <c r="M801" s="4">
        <f t="shared" si="240"/>
        <v>201.25749999999999</v>
      </c>
      <c r="N801" s="4">
        <f t="shared" si="241"/>
        <v>413.10749999999996</v>
      </c>
      <c r="O801" s="6">
        <v>0.75</v>
      </c>
      <c r="P801" s="85">
        <f t="shared" si="246"/>
        <v>158.88749999999999</v>
      </c>
      <c r="Q801" s="86">
        <f t="shared" si="247"/>
        <v>370.73749999999995</v>
      </c>
      <c r="R801" s="6">
        <v>0.95</v>
      </c>
      <c r="S801" s="85">
        <f t="shared" si="242"/>
        <v>201.25749999999999</v>
      </c>
      <c r="T801" s="86">
        <f t="shared" si="243"/>
        <v>413.10749999999996</v>
      </c>
      <c r="U801" s="6">
        <v>0.6</v>
      </c>
      <c r="V801" s="85">
        <f t="shared" si="244"/>
        <v>127.10999999999999</v>
      </c>
      <c r="W801" s="86">
        <f t="shared" si="245"/>
        <v>338.96</v>
      </c>
    </row>
    <row r="802" spans="1:23" ht="16.5" x14ac:dyDescent="0.25">
      <c r="A802" s="64" t="s">
        <v>7131</v>
      </c>
      <c r="B802" s="65" t="s">
        <v>7201</v>
      </c>
      <c r="C802" s="2" t="s">
        <v>748</v>
      </c>
      <c r="D802" s="1" t="s">
        <v>747</v>
      </c>
      <c r="E802" s="3">
        <v>2</v>
      </c>
      <c r="F802" s="3">
        <v>1</v>
      </c>
      <c r="G802" s="7">
        <v>854</v>
      </c>
      <c r="H802" s="4">
        <f>+G802*E802</f>
        <v>1708</v>
      </c>
      <c r="I802" s="5">
        <v>0.05</v>
      </c>
      <c r="J802" s="4">
        <f t="shared" si="238"/>
        <v>42.7</v>
      </c>
      <c r="K802" s="4">
        <f t="shared" si="239"/>
        <v>811.3</v>
      </c>
      <c r="L802" s="6">
        <v>0.85</v>
      </c>
      <c r="M802" s="4">
        <f t="shared" si="240"/>
        <v>689.6049999999999</v>
      </c>
      <c r="N802" s="4">
        <f t="shared" si="241"/>
        <v>1500.9049999999997</v>
      </c>
      <c r="O802" s="6">
        <v>0.75</v>
      </c>
      <c r="P802" s="85">
        <f t="shared" si="246"/>
        <v>608.47499999999991</v>
      </c>
      <c r="Q802" s="86">
        <f t="shared" si="247"/>
        <v>1419.7749999999999</v>
      </c>
      <c r="R802" s="6">
        <v>0.95</v>
      </c>
      <c r="S802" s="85">
        <f t="shared" si="242"/>
        <v>770.7349999999999</v>
      </c>
      <c r="T802" s="86">
        <f t="shared" si="243"/>
        <v>1582.0349999999999</v>
      </c>
      <c r="U802" s="6">
        <v>0.6</v>
      </c>
      <c r="V802" s="85">
        <f t="shared" si="244"/>
        <v>486.78</v>
      </c>
      <c r="W802" s="86">
        <f t="shared" si="245"/>
        <v>1298.08</v>
      </c>
    </row>
    <row r="803" spans="1:23" ht="16.5" x14ac:dyDescent="0.25">
      <c r="A803" s="64" t="s">
        <v>7131</v>
      </c>
      <c r="B803" s="65" t="s">
        <v>7201</v>
      </c>
      <c r="C803" s="2" t="s">
        <v>962</v>
      </c>
      <c r="D803" s="1" t="s">
        <v>961</v>
      </c>
      <c r="E803" s="3">
        <v>2</v>
      </c>
      <c r="F803" s="3">
        <v>1</v>
      </c>
      <c r="G803" s="7">
        <v>2338</v>
      </c>
      <c r="H803" s="4">
        <f>+G803*E803</f>
        <v>4676</v>
      </c>
      <c r="I803" s="5">
        <v>0.05</v>
      </c>
      <c r="J803" s="4">
        <f t="shared" si="238"/>
        <v>116.9</v>
      </c>
      <c r="K803" s="4">
        <f t="shared" si="239"/>
        <v>2221.1</v>
      </c>
      <c r="L803" s="6">
        <v>0.85</v>
      </c>
      <c r="M803" s="4">
        <f t="shared" si="240"/>
        <v>1887.9349999999999</v>
      </c>
      <c r="N803" s="4">
        <f t="shared" si="241"/>
        <v>4109.0349999999999</v>
      </c>
      <c r="O803" s="6">
        <v>0.75</v>
      </c>
      <c r="P803" s="85">
        <f t="shared" si="246"/>
        <v>1665.8249999999998</v>
      </c>
      <c r="Q803" s="86">
        <f t="shared" si="247"/>
        <v>3886.9249999999997</v>
      </c>
      <c r="R803" s="6">
        <v>0.95</v>
      </c>
      <c r="S803" s="85">
        <f t="shared" si="242"/>
        <v>2110.0449999999996</v>
      </c>
      <c r="T803" s="86">
        <f t="shared" si="243"/>
        <v>4331.1449999999995</v>
      </c>
      <c r="U803" s="6">
        <v>0.6</v>
      </c>
      <c r="V803" s="85">
        <f t="shared" si="244"/>
        <v>1332.6599999999999</v>
      </c>
      <c r="W803" s="86">
        <f t="shared" si="245"/>
        <v>3553.7599999999998</v>
      </c>
    </row>
    <row r="804" spans="1:23" ht="16.5" x14ac:dyDescent="0.25">
      <c r="A804" s="64" t="s">
        <v>7131</v>
      </c>
      <c r="B804" s="65" t="s">
        <v>7201</v>
      </c>
      <c r="C804" s="2" t="s">
        <v>964</v>
      </c>
      <c r="D804" s="1" t="s">
        <v>963</v>
      </c>
      <c r="E804" s="3">
        <v>1</v>
      </c>
      <c r="F804" s="3">
        <v>1</v>
      </c>
      <c r="G804" s="7">
        <v>578</v>
      </c>
      <c r="H804" s="4">
        <f>+G804*E804</f>
        <v>578</v>
      </c>
      <c r="I804" s="5">
        <v>0.05</v>
      </c>
      <c r="J804" s="4">
        <f t="shared" si="238"/>
        <v>28.900000000000002</v>
      </c>
      <c r="K804" s="4">
        <f t="shared" si="239"/>
        <v>549.1</v>
      </c>
      <c r="L804" s="6">
        <v>0.85</v>
      </c>
      <c r="M804" s="4">
        <f t="shared" si="240"/>
        <v>466.73500000000001</v>
      </c>
      <c r="N804" s="4">
        <f t="shared" si="241"/>
        <v>1015.835</v>
      </c>
      <c r="O804" s="6">
        <v>0.75</v>
      </c>
      <c r="P804" s="85">
        <f t="shared" si="246"/>
        <v>411.82500000000005</v>
      </c>
      <c r="Q804" s="86">
        <f t="shared" si="247"/>
        <v>960.92500000000007</v>
      </c>
      <c r="R804" s="6">
        <v>0.95</v>
      </c>
      <c r="S804" s="85">
        <f t="shared" si="242"/>
        <v>521.64499999999998</v>
      </c>
      <c r="T804" s="86">
        <f t="shared" si="243"/>
        <v>1070.7449999999999</v>
      </c>
      <c r="U804" s="6">
        <v>0.6</v>
      </c>
      <c r="V804" s="85">
        <f t="shared" si="244"/>
        <v>329.46</v>
      </c>
      <c r="W804" s="86">
        <f t="shared" si="245"/>
        <v>878.56</v>
      </c>
    </row>
    <row r="805" spans="1:23" ht="16.5" x14ac:dyDescent="0.25">
      <c r="A805" s="64" t="s">
        <v>7131</v>
      </c>
      <c r="B805" s="65" t="s">
        <v>7201</v>
      </c>
      <c r="C805" s="2" t="s">
        <v>976</v>
      </c>
      <c r="D805" s="1" t="s">
        <v>975</v>
      </c>
      <c r="E805" s="3">
        <v>4</v>
      </c>
      <c r="F805" s="3">
        <v>1</v>
      </c>
      <c r="G805" s="4">
        <v>3570.57</v>
      </c>
      <c r="H805" s="4">
        <f>+G805*E805</f>
        <v>14282.28</v>
      </c>
      <c r="I805" s="5">
        <v>0</v>
      </c>
      <c r="J805" s="4">
        <f t="shared" si="238"/>
        <v>0</v>
      </c>
      <c r="K805" s="4">
        <f t="shared" si="239"/>
        <v>3570.57</v>
      </c>
      <c r="L805" s="6">
        <v>0.85</v>
      </c>
      <c r="M805" s="4">
        <f t="shared" si="240"/>
        <v>3034.9845</v>
      </c>
      <c r="N805" s="4">
        <f t="shared" si="241"/>
        <v>6605.5545000000002</v>
      </c>
      <c r="O805" s="6">
        <v>0.75</v>
      </c>
      <c r="P805" s="85">
        <f t="shared" si="246"/>
        <v>2677.9275000000002</v>
      </c>
      <c r="Q805" s="86">
        <f t="shared" si="247"/>
        <v>6248.4975000000004</v>
      </c>
      <c r="R805" s="6">
        <v>0.95</v>
      </c>
      <c r="S805" s="85">
        <f t="shared" si="242"/>
        <v>3392.0414999999998</v>
      </c>
      <c r="T805" s="86">
        <f t="shared" si="243"/>
        <v>6962.6115</v>
      </c>
      <c r="U805" s="6">
        <v>0.6</v>
      </c>
      <c r="V805" s="85">
        <f t="shared" si="244"/>
        <v>2142.3420000000001</v>
      </c>
      <c r="W805" s="86">
        <f t="shared" si="245"/>
        <v>5712.9120000000003</v>
      </c>
    </row>
    <row r="806" spans="1:23" ht="16.5" x14ac:dyDescent="0.25">
      <c r="A806" s="64" t="s">
        <v>7131</v>
      </c>
      <c r="B806" s="65" t="s">
        <v>7201</v>
      </c>
      <c r="C806" s="2" t="s">
        <v>978</v>
      </c>
      <c r="D806" s="1" t="s">
        <v>977</v>
      </c>
      <c r="E806" s="3">
        <v>4</v>
      </c>
      <c r="F806" s="3">
        <v>1</v>
      </c>
      <c r="G806" s="4">
        <v>4080.79</v>
      </c>
      <c r="H806" s="4">
        <f>+G806*E806</f>
        <v>16323.16</v>
      </c>
      <c r="I806" s="5">
        <v>0</v>
      </c>
      <c r="J806" s="4">
        <f t="shared" si="238"/>
        <v>0</v>
      </c>
      <c r="K806" s="4">
        <f t="shared" si="239"/>
        <v>4080.79</v>
      </c>
      <c r="L806" s="6">
        <v>0.85</v>
      </c>
      <c r="M806" s="4">
        <f t="shared" si="240"/>
        <v>3468.6714999999999</v>
      </c>
      <c r="N806" s="4">
        <f t="shared" si="241"/>
        <v>7549.4614999999994</v>
      </c>
      <c r="O806" s="6">
        <v>0.75</v>
      </c>
      <c r="P806" s="85">
        <f t="shared" si="246"/>
        <v>3060.5924999999997</v>
      </c>
      <c r="Q806" s="86">
        <f t="shared" si="247"/>
        <v>7141.3824999999997</v>
      </c>
      <c r="R806" s="6">
        <v>0.95</v>
      </c>
      <c r="S806" s="85">
        <f t="shared" si="242"/>
        <v>3876.7504999999996</v>
      </c>
      <c r="T806" s="86">
        <f t="shared" si="243"/>
        <v>7957.5404999999992</v>
      </c>
      <c r="U806" s="6">
        <v>0.6</v>
      </c>
      <c r="V806" s="85">
        <f t="shared" si="244"/>
        <v>2448.4739999999997</v>
      </c>
      <c r="W806" s="86">
        <f t="shared" si="245"/>
        <v>6529.2639999999992</v>
      </c>
    </row>
    <row r="807" spans="1:23" ht="16.5" x14ac:dyDescent="0.25">
      <c r="A807" s="64" t="s">
        <v>7131</v>
      </c>
      <c r="B807" s="65" t="s">
        <v>7201</v>
      </c>
      <c r="C807" s="2" t="s">
        <v>996</v>
      </c>
      <c r="D807" s="10" t="s">
        <v>995</v>
      </c>
      <c r="E807" s="3">
        <v>1</v>
      </c>
      <c r="F807" s="3">
        <v>1</v>
      </c>
      <c r="G807" s="4">
        <v>2320.73</v>
      </c>
      <c r="H807" s="4">
        <f>+G807*E807</f>
        <v>2320.73</v>
      </c>
      <c r="I807" s="5">
        <v>0.05</v>
      </c>
      <c r="J807" s="4">
        <f t="shared" si="238"/>
        <v>116.0365</v>
      </c>
      <c r="K807" s="4">
        <f t="shared" si="239"/>
        <v>2204.6934999999999</v>
      </c>
      <c r="L807" s="6">
        <v>0.35</v>
      </c>
      <c r="M807" s="4">
        <f t="shared" si="240"/>
        <v>771.64272499999993</v>
      </c>
      <c r="N807" s="4">
        <f t="shared" si="241"/>
        <v>2976.336225</v>
      </c>
      <c r="O807" s="6">
        <v>0.75</v>
      </c>
      <c r="P807" s="85">
        <f t="shared" si="246"/>
        <v>1653.520125</v>
      </c>
      <c r="Q807" s="86">
        <f t="shared" si="247"/>
        <v>3858.2136249999999</v>
      </c>
      <c r="R807" s="6">
        <v>0.95</v>
      </c>
      <c r="S807" s="85">
        <f t="shared" si="242"/>
        <v>2094.4588249999997</v>
      </c>
      <c r="T807" s="86">
        <f t="shared" si="243"/>
        <v>4299.1523249999991</v>
      </c>
      <c r="U807" s="6">
        <v>0.6</v>
      </c>
      <c r="V807" s="85">
        <f t="shared" si="244"/>
        <v>1322.8160999999998</v>
      </c>
      <c r="W807" s="86">
        <f t="shared" si="245"/>
        <v>3527.5095999999994</v>
      </c>
    </row>
    <row r="808" spans="1:23" ht="16.5" x14ac:dyDescent="0.25">
      <c r="A808" s="64" t="s">
        <v>7131</v>
      </c>
      <c r="B808" s="65" t="s">
        <v>7201</v>
      </c>
      <c r="C808" s="2" t="s">
        <v>7258</v>
      </c>
      <c r="D808" s="8" t="s">
        <v>2852</v>
      </c>
      <c r="E808" s="3">
        <v>2</v>
      </c>
      <c r="F808" s="3">
        <v>1</v>
      </c>
      <c r="G808" s="4">
        <v>973.58</v>
      </c>
      <c r="H808" s="4">
        <f>+G808*E808</f>
        <v>1947.16</v>
      </c>
      <c r="I808" s="5">
        <v>0</v>
      </c>
      <c r="J808" s="4">
        <f t="shared" si="238"/>
        <v>0</v>
      </c>
      <c r="K808" s="4">
        <f t="shared" si="239"/>
        <v>973.58</v>
      </c>
      <c r="L808" s="6">
        <v>1</v>
      </c>
      <c r="M808" s="4">
        <f t="shared" si="240"/>
        <v>973.58</v>
      </c>
      <c r="N808" s="4">
        <f t="shared" si="241"/>
        <v>1947.16</v>
      </c>
      <c r="O808" s="6">
        <v>0.75</v>
      </c>
      <c r="P808" s="85">
        <f t="shared" si="246"/>
        <v>730.18500000000006</v>
      </c>
      <c r="Q808" s="86">
        <f t="shared" si="247"/>
        <v>1703.7650000000001</v>
      </c>
      <c r="R808" s="6">
        <v>0.95</v>
      </c>
      <c r="S808" s="85">
        <f t="shared" si="242"/>
        <v>924.90099999999995</v>
      </c>
      <c r="T808" s="86">
        <f t="shared" si="243"/>
        <v>1898.481</v>
      </c>
      <c r="U808" s="6">
        <v>0.6</v>
      </c>
      <c r="V808" s="85">
        <f t="shared" si="244"/>
        <v>584.14800000000002</v>
      </c>
      <c r="W808" s="86">
        <f t="shared" si="245"/>
        <v>1557.7280000000001</v>
      </c>
    </row>
    <row r="809" spans="1:23" ht="16.5" x14ac:dyDescent="0.25">
      <c r="A809" s="64" t="s">
        <v>7131</v>
      </c>
      <c r="B809" s="65" t="s">
        <v>7201</v>
      </c>
      <c r="C809" s="2" t="s">
        <v>982</v>
      </c>
      <c r="D809" s="1" t="s">
        <v>981</v>
      </c>
      <c r="E809" s="3">
        <v>1</v>
      </c>
      <c r="F809" s="3">
        <v>1</v>
      </c>
      <c r="G809" s="4">
        <v>10040.200000000001</v>
      </c>
      <c r="H809" s="4">
        <f>+G809*E809</f>
        <v>10040.200000000001</v>
      </c>
      <c r="I809" s="5">
        <v>0</v>
      </c>
      <c r="J809" s="4">
        <f t="shared" si="238"/>
        <v>0</v>
      </c>
      <c r="K809" s="4">
        <f t="shared" si="239"/>
        <v>10040.200000000001</v>
      </c>
      <c r="L809" s="6">
        <v>0.85</v>
      </c>
      <c r="M809" s="4">
        <f t="shared" si="240"/>
        <v>8534.17</v>
      </c>
      <c r="N809" s="4">
        <f t="shared" si="241"/>
        <v>18574.370000000003</v>
      </c>
      <c r="O809" s="6">
        <v>0.75</v>
      </c>
      <c r="P809" s="85">
        <f t="shared" si="246"/>
        <v>7530.1500000000005</v>
      </c>
      <c r="Q809" s="86">
        <f t="shared" si="247"/>
        <v>17570.350000000002</v>
      </c>
      <c r="R809" s="6">
        <v>0.95</v>
      </c>
      <c r="S809" s="85">
        <f t="shared" si="242"/>
        <v>9538.19</v>
      </c>
      <c r="T809" s="86">
        <f t="shared" si="243"/>
        <v>19578.39</v>
      </c>
      <c r="U809" s="6">
        <v>0.6</v>
      </c>
      <c r="V809" s="85">
        <f t="shared" si="244"/>
        <v>6024.12</v>
      </c>
      <c r="W809" s="86">
        <f t="shared" si="245"/>
        <v>16064.32</v>
      </c>
    </row>
    <row r="810" spans="1:23" ht="16.5" x14ac:dyDescent="0.25">
      <c r="A810" s="64" t="s">
        <v>7131</v>
      </c>
      <c r="B810" s="65" t="s">
        <v>7201</v>
      </c>
      <c r="C810" s="2" t="s">
        <v>988</v>
      </c>
      <c r="D810" s="1" t="s">
        <v>987</v>
      </c>
      <c r="E810" s="3">
        <v>2</v>
      </c>
      <c r="F810" s="3">
        <v>1</v>
      </c>
      <c r="G810" s="7">
        <v>3915</v>
      </c>
      <c r="H810" s="4">
        <f>+G810*E810</f>
        <v>7830</v>
      </c>
      <c r="I810" s="5">
        <v>0.05</v>
      </c>
      <c r="J810" s="4">
        <f t="shared" si="238"/>
        <v>195.75</v>
      </c>
      <c r="K810" s="4">
        <f t="shared" si="239"/>
        <v>3719.25</v>
      </c>
      <c r="L810" s="6">
        <v>0.85</v>
      </c>
      <c r="M810" s="4">
        <f t="shared" si="240"/>
        <v>3161.3624999999997</v>
      </c>
      <c r="N810" s="4">
        <f t="shared" si="241"/>
        <v>6880.6124999999993</v>
      </c>
      <c r="O810" s="6">
        <v>0.75</v>
      </c>
      <c r="P810" s="85">
        <f t="shared" si="246"/>
        <v>2789.4375</v>
      </c>
      <c r="Q810" s="86">
        <f t="shared" si="247"/>
        <v>6508.6875</v>
      </c>
      <c r="R810" s="6">
        <v>0.95</v>
      </c>
      <c r="S810" s="85">
        <f t="shared" si="242"/>
        <v>3533.2874999999999</v>
      </c>
      <c r="T810" s="86">
        <f t="shared" si="243"/>
        <v>7252.5375000000004</v>
      </c>
      <c r="U810" s="6">
        <v>0.6</v>
      </c>
      <c r="V810" s="85">
        <f t="shared" si="244"/>
        <v>2231.5499999999997</v>
      </c>
      <c r="W810" s="86">
        <f t="shared" si="245"/>
        <v>5950.7999999999993</v>
      </c>
    </row>
    <row r="811" spans="1:23" ht="16.5" x14ac:dyDescent="0.25">
      <c r="A811" s="64" t="s">
        <v>7131</v>
      </c>
      <c r="B811" s="65" t="s">
        <v>7201</v>
      </c>
      <c r="C811" s="2" t="s">
        <v>984</v>
      </c>
      <c r="D811" s="1" t="s">
        <v>983</v>
      </c>
      <c r="E811" s="3">
        <v>2</v>
      </c>
      <c r="F811" s="3">
        <v>1</v>
      </c>
      <c r="G811" s="4">
        <v>9186.8700000000008</v>
      </c>
      <c r="H811" s="4">
        <f>+G811*E811</f>
        <v>18373.740000000002</v>
      </c>
      <c r="I811" s="5">
        <v>0</v>
      </c>
      <c r="J811" s="4">
        <f t="shared" si="238"/>
        <v>0</v>
      </c>
      <c r="K811" s="4">
        <f t="shared" si="239"/>
        <v>9186.8700000000008</v>
      </c>
      <c r="L811" s="6">
        <v>0.85</v>
      </c>
      <c r="M811" s="4">
        <f t="shared" si="240"/>
        <v>7808.8395</v>
      </c>
      <c r="N811" s="4">
        <f t="shared" si="241"/>
        <v>16995.709500000001</v>
      </c>
      <c r="O811" s="6">
        <v>0.75</v>
      </c>
      <c r="P811" s="85">
        <f t="shared" si="246"/>
        <v>6890.1525000000001</v>
      </c>
      <c r="Q811" s="86">
        <f t="shared" si="247"/>
        <v>16077.022500000001</v>
      </c>
      <c r="R811" s="6">
        <v>0.95</v>
      </c>
      <c r="S811" s="85">
        <f t="shared" si="242"/>
        <v>8727.5264999999999</v>
      </c>
      <c r="T811" s="86">
        <f t="shared" si="243"/>
        <v>17914.396500000003</v>
      </c>
      <c r="U811" s="6">
        <v>0.6</v>
      </c>
      <c r="V811" s="85">
        <f t="shared" si="244"/>
        <v>5512.1220000000003</v>
      </c>
      <c r="W811" s="86">
        <f t="shared" si="245"/>
        <v>14698.992000000002</v>
      </c>
    </row>
    <row r="812" spans="1:23" ht="16.5" x14ac:dyDescent="0.25">
      <c r="A812" s="64" t="s">
        <v>7131</v>
      </c>
      <c r="B812" s="65" t="s">
        <v>7201</v>
      </c>
      <c r="C812" s="2" t="s">
        <v>4789</v>
      </c>
      <c r="D812" s="1" t="s">
        <v>4788</v>
      </c>
      <c r="E812" s="3">
        <v>4</v>
      </c>
      <c r="F812" s="3">
        <v>1</v>
      </c>
      <c r="G812" s="7">
        <v>146</v>
      </c>
      <c r="H812" s="4">
        <f>+G812*E812</f>
        <v>584</v>
      </c>
      <c r="I812" s="5">
        <v>0.05</v>
      </c>
      <c r="J812" s="4">
        <f t="shared" si="238"/>
        <v>7.3000000000000007</v>
      </c>
      <c r="K812" s="4">
        <f t="shared" si="239"/>
        <v>138.69999999999999</v>
      </c>
      <c r="L812" s="6">
        <v>0.85</v>
      </c>
      <c r="M812" s="4">
        <f t="shared" si="240"/>
        <v>117.89499999999998</v>
      </c>
      <c r="N812" s="4">
        <f t="shared" si="241"/>
        <v>256.59499999999997</v>
      </c>
      <c r="O812" s="6">
        <v>0.75</v>
      </c>
      <c r="P812" s="85">
        <f t="shared" si="246"/>
        <v>104.02499999999999</v>
      </c>
      <c r="Q812" s="86">
        <f t="shared" si="247"/>
        <v>242.72499999999997</v>
      </c>
      <c r="R812" s="6">
        <v>0.95</v>
      </c>
      <c r="S812" s="85">
        <f t="shared" si="242"/>
        <v>131.76499999999999</v>
      </c>
      <c r="T812" s="86">
        <f t="shared" si="243"/>
        <v>270.46499999999997</v>
      </c>
      <c r="U812" s="6">
        <v>0.6</v>
      </c>
      <c r="V812" s="85">
        <f t="shared" si="244"/>
        <v>83.219999999999985</v>
      </c>
      <c r="W812" s="86">
        <f t="shared" si="245"/>
        <v>221.91999999999996</v>
      </c>
    </row>
    <row r="813" spans="1:23" ht="16.5" x14ac:dyDescent="0.25">
      <c r="A813" s="64" t="s">
        <v>7131</v>
      </c>
      <c r="B813" s="65" t="s">
        <v>7201</v>
      </c>
      <c r="C813" s="2" t="s">
        <v>980</v>
      </c>
      <c r="D813" s="1" t="s">
        <v>979</v>
      </c>
      <c r="E813" s="3">
        <v>3</v>
      </c>
      <c r="F813" s="3">
        <v>1</v>
      </c>
      <c r="G813" s="4">
        <v>7633</v>
      </c>
      <c r="H813" s="4">
        <f>+G813*E813</f>
        <v>22899</v>
      </c>
      <c r="I813" s="5">
        <v>0</v>
      </c>
      <c r="J813" s="4">
        <f t="shared" si="238"/>
        <v>0</v>
      </c>
      <c r="K813" s="4">
        <f t="shared" si="239"/>
        <v>7633</v>
      </c>
      <c r="L813" s="6">
        <v>0.85</v>
      </c>
      <c r="M813" s="4">
        <f t="shared" si="240"/>
        <v>6488.05</v>
      </c>
      <c r="N813" s="4">
        <f t="shared" si="241"/>
        <v>14121.05</v>
      </c>
      <c r="O813" s="6">
        <v>0.75</v>
      </c>
      <c r="P813" s="85">
        <f t="shared" si="246"/>
        <v>5724.75</v>
      </c>
      <c r="Q813" s="86">
        <f t="shared" si="247"/>
        <v>13357.75</v>
      </c>
      <c r="R813" s="6">
        <v>0.95</v>
      </c>
      <c r="S813" s="85">
        <f t="shared" si="242"/>
        <v>7251.3499999999995</v>
      </c>
      <c r="T813" s="86">
        <f t="shared" si="243"/>
        <v>14884.349999999999</v>
      </c>
      <c r="U813" s="6">
        <v>0.6</v>
      </c>
      <c r="V813" s="85">
        <f t="shared" si="244"/>
        <v>4579.8</v>
      </c>
      <c r="W813" s="86">
        <f t="shared" si="245"/>
        <v>12212.8</v>
      </c>
    </row>
    <row r="814" spans="1:23" ht="16.5" x14ac:dyDescent="0.25">
      <c r="A814" s="64" t="s">
        <v>7131</v>
      </c>
      <c r="B814" s="65" t="s">
        <v>7201</v>
      </c>
      <c r="C814" s="2" t="s">
        <v>1000</v>
      </c>
      <c r="D814" s="1" t="s">
        <v>999</v>
      </c>
      <c r="E814" s="3">
        <v>1</v>
      </c>
      <c r="F814" s="3">
        <v>1</v>
      </c>
      <c r="G814" s="7">
        <v>4781</v>
      </c>
      <c r="H814" s="4">
        <f>+G814*E814</f>
        <v>4781</v>
      </c>
      <c r="I814" s="5">
        <v>0.05</v>
      </c>
      <c r="J814" s="4">
        <f t="shared" si="238"/>
        <v>239.05</v>
      </c>
      <c r="K814" s="4">
        <f t="shared" si="239"/>
        <v>4541.95</v>
      </c>
      <c r="L814" s="6">
        <v>0.65</v>
      </c>
      <c r="M814" s="4">
        <f t="shared" si="240"/>
        <v>2952.2674999999999</v>
      </c>
      <c r="N814" s="4">
        <f t="shared" si="241"/>
        <v>7494.2174999999997</v>
      </c>
      <c r="O814" s="6">
        <v>0.75</v>
      </c>
      <c r="P814" s="85">
        <f t="shared" si="246"/>
        <v>3406.4624999999996</v>
      </c>
      <c r="Q814" s="86">
        <f t="shared" si="247"/>
        <v>7948.4124999999995</v>
      </c>
      <c r="R814" s="6">
        <v>0.95</v>
      </c>
      <c r="S814" s="85">
        <f t="shared" si="242"/>
        <v>4314.8525</v>
      </c>
      <c r="T814" s="86">
        <f t="shared" si="243"/>
        <v>8856.8024999999998</v>
      </c>
      <c r="U814" s="6">
        <v>0.6</v>
      </c>
      <c r="V814" s="85">
        <f t="shared" si="244"/>
        <v>2725.1699999999996</v>
      </c>
      <c r="W814" s="86">
        <f t="shared" si="245"/>
        <v>7267.119999999999</v>
      </c>
    </row>
    <row r="815" spans="1:23" ht="16.5" x14ac:dyDescent="0.25">
      <c r="A815" s="64" t="s">
        <v>7131</v>
      </c>
      <c r="B815" s="65" t="s">
        <v>7201</v>
      </c>
      <c r="C815" s="2" t="s">
        <v>1259</v>
      </c>
      <c r="D815" s="1" t="s">
        <v>1258</v>
      </c>
      <c r="E815" s="3">
        <v>2</v>
      </c>
      <c r="F815" s="3">
        <v>1</v>
      </c>
      <c r="G815" s="4">
        <v>220.7</v>
      </c>
      <c r="H815" s="4">
        <f>+G815*E815</f>
        <v>441.4</v>
      </c>
      <c r="I815" s="5">
        <v>0</v>
      </c>
      <c r="J815" s="4">
        <f t="shared" si="238"/>
        <v>0</v>
      </c>
      <c r="K815" s="4">
        <f t="shared" si="239"/>
        <v>220.7</v>
      </c>
      <c r="L815" s="6">
        <v>0.85</v>
      </c>
      <c r="M815" s="4">
        <f t="shared" si="240"/>
        <v>187.595</v>
      </c>
      <c r="N815" s="4">
        <f t="shared" si="241"/>
        <v>408.29499999999996</v>
      </c>
      <c r="O815" s="6">
        <v>0.75</v>
      </c>
      <c r="P815" s="85">
        <f t="shared" si="246"/>
        <v>165.52499999999998</v>
      </c>
      <c r="Q815" s="86">
        <f t="shared" si="247"/>
        <v>386.22499999999997</v>
      </c>
      <c r="R815" s="6">
        <v>0.95</v>
      </c>
      <c r="S815" s="85">
        <f t="shared" si="242"/>
        <v>209.66499999999999</v>
      </c>
      <c r="T815" s="86">
        <f t="shared" si="243"/>
        <v>430.36500000000001</v>
      </c>
      <c r="U815" s="6">
        <v>0.6</v>
      </c>
      <c r="V815" s="85">
        <f t="shared" si="244"/>
        <v>132.41999999999999</v>
      </c>
      <c r="W815" s="86">
        <f t="shared" si="245"/>
        <v>353.12</v>
      </c>
    </row>
    <row r="816" spans="1:23" ht="16.5" x14ac:dyDescent="0.25">
      <c r="A816" s="64" t="s">
        <v>7131</v>
      </c>
      <c r="B816" s="65" t="s">
        <v>7201</v>
      </c>
      <c r="C816" s="2" t="s">
        <v>1262</v>
      </c>
      <c r="D816" s="8" t="s">
        <v>1261</v>
      </c>
      <c r="E816" s="3">
        <v>20.65</v>
      </c>
      <c r="F816" s="3">
        <v>1</v>
      </c>
      <c r="G816" s="4">
        <f>16038.53/305</f>
        <v>52.585344262295081</v>
      </c>
      <c r="H816" s="4">
        <f>+G816*E816</f>
        <v>1085.8873590163932</v>
      </c>
      <c r="I816" s="5">
        <v>0</v>
      </c>
      <c r="J816" s="4">
        <f t="shared" si="238"/>
        <v>0</v>
      </c>
      <c r="K816" s="4">
        <f t="shared" si="239"/>
        <v>52.585344262295081</v>
      </c>
      <c r="L816" s="6">
        <v>1</v>
      </c>
      <c r="M816" s="4">
        <f t="shared" si="240"/>
        <v>52.585344262295081</v>
      </c>
      <c r="N816" s="4">
        <f t="shared" si="241"/>
        <v>105.17068852459016</v>
      </c>
      <c r="O816" s="6">
        <v>0.75</v>
      </c>
      <c r="P816" s="85">
        <f t="shared" si="246"/>
        <v>39.439008196721311</v>
      </c>
      <c r="Q816" s="86">
        <f t="shared" si="247"/>
        <v>92.024352459016399</v>
      </c>
      <c r="R816" s="6">
        <v>0.95</v>
      </c>
      <c r="S816" s="85">
        <f t="shared" si="242"/>
        <v>49.956077049180323</v>
      </c>
      <c r="T816" s="86">
        <f t="shared" si="243"/>
        <v>102.5414213114754</v>
      </c>
      <c r="U816" s="6">
        <v>0.6</v>
      </c>
      <c r="V816" s="85">
        <f t="shared" si="244"/>
        <v>31.551206557377046</v>
      </c>
      <c r="W816" s="86">
        <f t="shared" si="245"/>
        <v>84.136550819672124</v>
      </c>
    </row>
    <row r="817" spans="1:23" ht="16.5" x14ac:dyDescent="0.25">
      <c r="A817" s="64" t="s">
        <v>7131</v>
      </c>
      <c r="B817" s="65" t="s">
        <v>7201</v>
      </c>
      <c r="C817" s="2" t="s">
        <v>1268</v>
      </c>
      <c r="D817" s="10" t="s">
        <v>1267</v>
      </c>
      <c r="E817" s="3">
        <v>13</v>
      </c>
      <c r="F817" s="3">
        <v>1</v>
      </c>
      <c r="G817" s="4">
        <v>197</v>
      </c>
      <c r="H817" s="4">
        <f>+G817*E817</f>
        <v>2561</v>
      </c>
      <c r="I817" s="5">
        <v>0</v>
      </c>
      <c r="J817" s="4">
        <f t="shared" si="238"/>
        <v>0</v>
      </c>
      <c r="K817" s="4">
        <f t="shared" si="239"/>
        <v>197</v>
      </c>
      <c r="L817" s="6">
        <v>0.85</v>
      </c>
      <c r="M817" s="4">
        <f t="shared" si="240"/>
        <v>167.45</v>
      </c>
      <c r="N817" s="4">
        <f t="shared" si="241"/>
        <v>364.45</v>
      </c>
      <c r="O817" s="6">
        <v>0.75</v>
      </c>
      <c r="P817" s="85">
        <f t="shared" si="246"/>
        <v>147.75</v>
      </c>
      <c r="Q817" s="86">
        <f t="shared" si="247"/>
        <v>344.75</v>
      </c>
      <c r="R817" s="6">
        <v>0.95</v>
      </c>
      <c r="S817" s="85">
        <f t="shared" si="242"/>
        <v>187.14999999999998</v>
      </c>
      <c r="T817" s="86">
        <f t="shared" si="243"/>
        <v>384.15</v>
      </c>
      <c r="U817" s="6">
        <v>0.6</v>
      </c>
      <c r="V817" s="85">
        <f t="shared" si="244"/>
        <v>118.19999999999999</v>
      </c>
      <c r="W817" s="86">
        <f t="shared" si="245"/>
        <v>315.2</v>
      </c>
    </row>
    <row r="818" spans="1:23" ht="16.5" x14ac:dyDescent="0.25">
      <c r="A818" s="64" t="s">
        <v>7131</v>
      </c>
      <c r="B818" s="65" t="s">
        <v>7201</v>
      </c>
      <c r="C818" s="2" t="s">
        <v>1270</v>
      </c>
      <c r="D818" s="10" t="s">
        <v>1269</v>
      </c>
      <c r="E818" s="3">
        <f>26.86-4</f>
        <v>22.86</v>
      </c>
      <c r="F818" s="3">
        <v>1</v>
      </c>
      <c r="G818" s="4">
        <v>500.63</v>
      </c>
      <c r="H818" s="4">
        <f>+G818*E818</f>
        <v>11444.4018</v>
      </c>
      <c r="I818" s="5">
        <v>0</v>
      </c>
      <c r="J818" s="4">
        <f t="shared" si="238"/>
        <v>0</v>
      </c>
      <c r="K818" s="4">
        <f t="shared" si="239"/>
        <v>500.63</v>
      </c>
      <c r="L818" s="6">
        <v>0.95</v>
      </c>
      <c r="M818" s="4">
        <f t="shared" si="240"/>
        <v>475.5985</v>
      </c>
      <c r="N818" s="4">
        <f t="shared" si="241"/>
        <v>976.22849999999994</v>
      </c>
      <c r="O818" s="6">
        <v>0.75</v>
      </c>
      <c r="P818" s="85">
        <f t="shared" si="246"/>
        <v>375.47249999999997</v>
      </c>
      <c r="Q818" s="86">
        <f t="shared" si="247"/>
        <v>876.10249999999996</v>
      </c>
      <c r="R818" s="6">
        <v>0.95</v>
      </c>
      <c r="S818" s="85">
        <f t="shared" si="242"/>
        <v>475.5985</v>
      </c>
      <c r="T818" s="86">
        <f t="shared" si="243"/>
        <v>976.22849999999994</v>
      </c>
      <c r="U818" s="6">
        <v>0.6</v>
      </c>
      <c r="V818" s="85">
        <f t="shared" si="244"/>
        <v>300.37799999999999</v>
      </c>
      <c r="W818" s="86">
        <f t="shared" si="245"/>
        <v>801.00800000000004</v>
      </c>
    </row>
    <row r="819" spans="1:23" ht="16.5" x14ac:dyDescent="0.25">
      <c r="A819" s="64" t="s">
        <v>7131</v>
      </c>
      <c r="B819" s="65" t="s">
        <v>7201</v>
      </c>
      <c r="C819" s="2" t="s">
        <v>1279</v>
      </c>
      <c r="D819" s="1" t="s">
        <v>1278</v>
      </c>
      <c r="E819" s="3">
        <v>21.67</v>
      </c>
      <c r="F819" s="3">
        <v>1</v>
      </c>
      <c r="G819" s="4">
        <v>376</v>
      </c>
      <c r="H819" s="4">
        <f>+G819*E819</f>
        <v>8147.920000000001</v>
      </c>
      <c r="I819" s="5">
        <v>0</v>
      </c>
      <c r="J819" s="4">
        <f t="shared" si="238"/>
        <v>0</v>
      </c>
      <c r="K819" s="4">
        <f t="shared" si="239"/>
        <v>376</v>
      </c>
      <c r="L819" s="6">
        <v>0.85</v>
      </c>
      <c r="M819" s="4">
        <f t="shared" si="240"/>
        <v>319.59999999999997</v>
      </c>
      <c r="N819" s="4">
        <f t="shared" si="241"/>
        <v>695.59999999999991</v>
      </c>
      <c r="O819" s="6">
        <v>0.75</v>
      </c>
      <c r="P819" s="85">
        <f t="shared" si="246"/>
        <v>282</v>
      </c>
      <c r="Q819" s="86">
        <f t="shared" si="247"/>
        <v>658</v>
      </c>
      <c r="R819" s="6">
        <v>0.95</v>
      </c>
      <c r="S819" s="85">
        <f t="shared" si="242"/>
        <v>357.2</v>
      </c>
      <c r="T819" s="86">
        <f t="shared" si="243"/>
        <v>733.2</v>
      </c>
      <c r="U819" s="6">
        <v>0.6</v>
      </c>
      <c r="V819" s="85">
        <f t="shared" si="244"/>
        <v>225.6</v>
      </c>
      <c r="W819" s="86">
        <f t="shared" si="245"/>
        <v>601.6</v>
      </c>
    </row>
    <row r="820" spans="1:23" ht="16.5" x14ac:dyDescent="0.25">
      <c r="A820" s="64" t="s">
        <v>7131</v>
      </c>
      <c r="B820" s="65" t="s">
        <v>7201</v>
      </c>
      <c r="C820" s="2" t="s">
        <v>1281</v>
      </c>
      <c r="D820" s="1" t="s">
        <v>1280</v>
      </c>
      <c r="E820" s="3">
        <v>0.4</v>
      </c>
      <c r="F820" s="3">
        <v>1</v>
      </c>
      <c r="G820" s="4">
        <v>420</v>
      </c>
      <c r="H820" s="4">
        <f>+G820*E820</f>
        <v>168</v>
      </c>
      <c r="I820" s="5">
        <v>0</v>
      </c>
      <c r="J820" s="4">
        <f t="shared" si="238"/>
        <v>0</v>
      </c>
      <c r="K820" s="4">
        <f t="shared" si="239"/>
        <v>420</v>
      </c>
      <c r="L820" s="6">
        <v>0.85</v>
      </c>
      <c r="M820" s="4">
        <f t="shared" si="240"/>
        <v>357</v>
      </c>
      <c r="N820" s="4">
        <f t="shared" si="241"/>
        <v>777</v>
      </c>
      <c r="O820" s="6">
        <v>0.75</v>
      </c>
      <c r="P820" s="85">
        <f t="shared" si="246"/>
        <v>315</v>
      </c>
      <c r="Q820" s="86">
        <f t="shared" si="247"/>
        <v>735</v>
      </c>
      <c r="R820" s="6">
        <v>0.95</v>
      </c>
      <c r="S820" s="85">
        <f t="shared" si="242"/>
        <v>399</v>
      </c>
      <c r="T820" s="86">
        <f t="shared" si="243"/>
        <v>819</v>
      </c>
      <c r="U820" s="6">
        <v>0.6</v>
      </c>
      <c r="V820" s="85">
        <f t="shared" si="244"/>
        <v>252</v>
      </c>
      <c r="W820" s="86">
        <f t="shared" si="245"/>
        <v>672</v>
      </c>
    </row>
    <row r="821" spans="1:23" ht="16.5" x14ac:dyDescent="0.25">
      <c r="A821" s="64" t="s">
        <v>7131</v>
      </c>
      <c r="B821" s="65" t="s">
        <v>7201</v>
      </c>
      <c r="C821" s="2" t="s">
        <v>1283</v>
      </c>
      <c r="D821" s="1" t="s">
        <v>1282</v>
      </c>
      <c r="E821" s="3">
        <f>67.33-1.7-25</f>
        <v>40.629999999999995</v>
      </c>
      <c r="F821" s="3">
        <v>1</v>
      </c>
      <c r="G821" s="4">
        <v>420</v>
      </c>
      <c r="H821" s="4">
        <f>+G821*E821</f>
        <v>17064.599999999999</v>
      </c>
      <c r="I821" s="5">
        <v>0</v>
      </c>
      <c r="J821" s="4">
        <f t="shared" si="238"/>
        <v>0</v>
      </c>
      <c r="K821" s="4">
        <f t="shared" si="239"/>
        <v>420</v>
      </c>
      <c r="L821" s="6">
        <v>0.85</v>
      </c>
      <c r="M821" s="4">
        <f t="shared" si="240"/>
        <v>357</v>
      </c>
      <c r="N821" s="4">
        <f t="shared" si="241"/>
        <v>777</v>
      </c>
      <c r="O821" s="6">
        <v>0.75</v>
      </c>
      <c r="P821" s="85">
        <f t="shared" si="246"/>
        <v>315</v>
      </c>
      <c r="Q821" s="86">
        <f t="shared" si="247"/>
        <v>735</v>
      </c>
      <c r="R821" s="6">
        <v>0.95</v>
      </c>
      <c r="S821" s="85">
        <f t="shared" si="242"/>
        <v>399</v>
      </c>
      <c r="T821" s="86">
        <f t="shared" si="243"/>
        <v>819</v>
      </c>
      <c r="U821" s="6">
        <v>0.6</v>
      </c>
      <c r="V821" s="85">
        <f t="shared" si="244"/>
        <v>252</v>
      </c>
      <c r="W821" s="86">
        <f t="shared" si="245"/>
        <v>672</v>
      </c>
    </row>
    <row r="822" spans="1:23" ht="16.5" x14ac:dyDescent="0.25">
      <c r="A822" s="64" t="s">
        <v>7131</v>
      </c>
      <c r="B822" s="65" t="s">
        <v>7201</v>
      </c>
      <c r="C822" s="2" t="s">
        <v>1295</v>
      </c>
      <c r="D822" s="1" t="s">
        <v>1294</v>
      </c>
      <c r="E822" s="3">
        <v>15</v>
      </c>
      <c r="F822" s="3">
        <v>1</v>
      </c>
      <c r="G822" s="4">
        <f>16814.2/20</f>
        <v>840.71</v>
      </c>
      <c r="H822" s="4">
        <f>+G822*E822</f>
        <v>12610.650000000001</v>
      </c>
      <c r="I822" s="5">
        <v>0</v>
      </c>
      <c r="J822" s="4">
        <f t="shared" si="238"/>
        <v>0</v>
      </c>
      <c r="K822" s="4">
        <f t="shared" si="239"/>
        <v>840.71</v>
      </c>
      <c r="L822" s="6">
        <v>0.85</v>
      </c>
      <c r="M822" s="4">
        <f t="shared" si="240"/>
        <v>714.60350000000005</v>
      </c>
      <c r="N822" s="4">
        <f t="shared" si="241"/>
        <v>1555.3135000000002</v>
      </c>
      <c r="O822" s="6">
        <v>0.75</v>
      </c>
      <c r="P822" s="85">
        <f t="shared" si="246"/>
        <v>630.53250000000003</v>
      </c>
      <c r="Q822" s="86">
        <f t="shared" si="247"/>
        <v>1471.2425000000001</v>
      </c>
      <c r="R822" s="6">
        <v>0.95</v>
      </c>
      <c r="S822" s="85">
        <f t="shared" si="242"/>
        <v>798.67449999999997</v>
      </c>
      <c r="T822" s="86">
        <f t="shared" si="243"/>
        <v>1639.3845000000001</v>
      </c>
      <c r="U822" s="6">
        <v>0.6</v>
      </c>
      <c r="V822" s="85">
        <f t="shared" si="244"/>
        <v>504.42599999999999</v>
      </c>
      <c r="W822" s="86">
        <f t="shared" si="245"/>
        <v>1345.136</v>
      </c>
    </row>
    <row r="823" spans="1:23" ht="16.5" x14ac:dyDescent="0.25">
      <c r="A823" s="64" t="s">
        <v>7131</v>
      </c>
      <c r="B823" s="65" t="s">
        <v>7201</v>
      </c>
      <c r="C823" s="2" t="s">
        <v>1285</v>
      </c>
      <c r="D823" s="1" t="s">
        <v>1284</v>
      </c>
      <c r="E823" s="3">
        <f>6.45-0.25</f>
        <v>6.2</v>
      </c>
      <c r="F823" s="3">
        <v>1</v>
      </c>
      <c r="G823" s="4">
        <v>590</v>
      </c>
      <c r="H823" s="4">
        <f>+G823*E823</f>
        <v>3658</v>
      </c>
      <c r="I823" s="5">
        <v>0</v>
      </c>
      <c r="J823" s="4">
        <f t="shared" si="238"/>
        <v>0</v>
      </c>
      <c r="K823" s="4">
        <f t="shared" si="239"/>
        <v>590</v>
      </c>
      <c r="L823" s="6">
        <v>0.85</v>
      </c>
      <c r="M823" s="4">
        <f t="shared" si="240"/>
        <v>501.5</v>
      </c>
      <c r="N823" s="4">
        <f t="shared" si="241"/>
        <v>1091.5</v>
      </c>
      <c r="O823" s="6">
        <v>0.75</v>
      </c>
      <c r="P823" s="85">
        <f t="shared" si="246"/>
        <v>442.5</v>
      </c>
      <c r="Q823" s="86">
        <f t="shared" si="247"/>
        <v>1032.5</v>
      </c>
      <c r="R823" s="6">
        <v>0.95</v>
      </c>
      <c r="S823" s="85">
        <f t="shared" si="242"/>
        <v>560.5</v>
      </c>
      <c r="T823" s="86">
        <f t="shared" si="243"/>
        <v>1150.5</v>
      </c>
      <c r="U823" s="6">
        <v>0.6</v>
      </c>
      <c r="V823" s="85">
        <f t="shared" si="244"/>
        <v>354</v>
      </c>
      <c r="W823" s="86">
        <f t="shared" si="245"/>
        <v>944</v>
      </c>
    </row>
    <row r="824" spans="1:23" ht="16.5" x14ac:dyDescent="0.25">
      <c r="A824" s="64" t="s">
        <v>7131</v>
      </c>
      <c r="B824" s="65" t="s">
        <v>7201</v>
      </c>
      <c r="C824" s="2" t="s">
        <v>1287</v>
      </c>
      <c r="D824" s="1" t="s">
        <v>1286</v>
      </c>
      <c r="E824" s="3">
        <v>97</v>
      </c>
      <c r="F824" s="3">
        <v>1</v>
      </c>
      <c r="G824" s="4">
        <v>171</v>
      </c>
      <c r="H824" s="4">
        <f>+G824*E824</f>
        <v>16587</v>
      </c>
      <c r="I824" s="5">
        <v>0</v>
      </c>
      <c r="J824" s="4">
        <f t="shared" si="238"/>
        <v>0</v>
      </c>
      <c r="K824" s="4">
        <f t="shared" si="239"/>
        <v>171</v>
      </c>
      <c r="L824" s="6">
        <v>0.85</v>
      </c>
      <c r="M824" s="4">
        <f t="shared" si="240"/>
        <v>145.35</v>
      </c>
      <c r="N824" s="4">
        <f t="shared" si="241"/>
        <v>316.35000000000002</v>
      </c>
      <c r="O824" s="6">
        <v>0.75</v>
      </c>
      <c r="P824" s="85">
        <f t="shared" si="246"/>
        <v>128.25</v>
      </c>
      <c r="Q824" s="86">
        <f t="shared" si="247"/>
        <v>299.25</v>
      </c>
      <c r="R824" s="6">
        <v>0.95</v>
      </c>
      <c r="S824" s="85">
        <f t="shared" si="242"/>
        <v>162.44999999999999</v>
      </c>
      <c r="T824" s="86">
        <f t="shared" si="243"/>
        <v>333.45</v>
      </c>
      <c r="U824" s="6">
        <v>0.6</v>
      </c>
      <c r="V824" s="85">
        <f t="shared" si="244"/>
        <v>102.6</v>
      </c>
      <c r="W824" s="86">
        <f t="shared" si="245"/>
        <v>273.60000000000002</v>
      </c>
    </row>
    <row r="825" spans="1:23" ht="16.5" x14ac:dyDescent="0.25">
      <c r="A825" s="64" t="s">
        <v>7131</v>
      </c>
      <c r="B825" s="65" t="s">
        <v>7201</v>
      </c>
      <c r="C825" s="2" t="s">
        <v>1289</v>
      </c>
      <c r="D825" s="1" t="s">
        <v>1288</v>
      </c>
      <c r="E825" s="3">
        <f>92-4</f>
        <v>88</v>
      </c>
      <c r="F825" s="3">
        <v>1</v>
      </c>
      <c r="G825" s="4">
        <v>171</v>
      </c>
      <c r="H825" s="4">
        <f>+G825*E825</f>
        <v>15048</v>
      </c>
      <c r="I825" s="5">
        <v>0</v>
      </c>
      <c r="J825" s="4">
        <f t="shared" si="238"/>
        <v>0</v>
      </c>
      <c r="K825" s="4">
        <f t="shared" si="239"/>
        <v>171</v>
      </c>
      <c r="L825" s="6">
        <v>0.55000000000000004</v>
      </c>
      <c r="M825" s="4">
        <f t="shared" si="240"/>
        <v>94.050000000000011</v>
      </c>
      <c r="N825" s="4">
        <f t="shared" si="241"/>
        <v>265.05</v>
      </c>
      <c r="O825" s="6">
        <v>0.75</v>
      </c>
      <c r="P825" s="85">
        <f t="shared" si="246"/>
        <v>128.25</v>
      </c>
      <c r="Q825" s="86">
        <f t="shared" si="247"/>
        <v>299.25</v>
      </c>
      <c r="R825" s="6">
        <v>0.95</v>
      </c>
      <c r="S825" s="85">
        <f t="shared" si="242"/>
        <v>162.44999999999999</v>
      </c>
      <c r="T825" s="86">
        <f t="shared" si="243"/>
        <v>333.45</v>
      </c>
      <c r="U825" s="6">
        <v>0.6</v>
      </c>
      <c r="V825" s="85">
        <f t="shared" si="244"/>
        <v>102.6</v>
      </c>
      <c r="W825" s="86">
        <f t="shared" si="245"/>
        <v>273.60000000000002</v>
      </c>
    </row>
    <row r="826" spans="1:23" ht="16.5" x14ac:dyDescent="0.25">
      <c r="A826" s="64" t="s">
        <v>7131</v>
      </c>
      <c r="B826" s="65" t="s">
        <v>7201</v>
      </c>
      <c r="C826" s="2" t="s">
        <v>1291</v>
      </c>
      <c r="D826" s="10" t="s">
        <v>1290</v>
      </c>
      <c r="E826" s="3">
        <f>63-5</f>
        <v>58</v>
      </c>
      <c r="F826" s="3">
        <v>1</v>
      </c>
      <c r="G826" s="4">
        <v>171</v>
      </c>
      <c r="H826" s="4">
        <f>+G826*E826</f>
        <v>9918</v>
      </c>
      <c r="I826" s="5">
        <v>0</v>
      </c>
      <c r="J826" s="4">
        <f t="shared" si="238"/>
        <v>0</v>
      </c>
      <c r="K826" s="4">
        <f t="shared" si="239"/>
        <v>171</v>
      </c>
      <c r="L826" s="6">
        <v>0.55000000000000004</v>
      </c>
      <c r="M826" s="4">
        <f t="shared" si="240"/>
        <v>94.050000000000011</v>
      </c>
      <c r="N826" s="4">
        <f t="shared" si="241"/>
        <v>265.05</v>
      </c>
      <c r="O826" s="6">
        <v>0.75</v>
      </c>
      <c r="P826" s="85">
        <f t="shared" si="246"/>
        <v>128.25</v>
      </c>
      <c r="Q826" s="86">
        <f t="shared" si="247"/>
        <v>299.25</v>
      </c>
      <c r="R826" s="6">
        <v>0.95</v>
      </c>
      <c r="S826" s="85">
        <f t="shared" si="242"/>
        <v>162.44999999999999</v>
      </c>
      <c r="T826" s="86">
        <f t="shared" si="243"/>
        <v>333.45</v>
      </c>
      <c r="U826" s="6">
        <v>0.6</v>
      </c>
      <c r="V826" s="85">
        <f t="shared" si="244"/>
        <v>102.6</v>
      </c>
      <c r="W826" s="86">
        <f t="shared" si="245"/>
        <v>273.60000000000002</v>
      </c>
    </row>
    <row r="827" spans="1:23" ht="16.5" x14ac:dyDescent="0.25">
      <c r="A827" s="64" t="s">
        <v>7131</v>
      </c>
      <c r="B827" s="65" t="s">
        <v>7201</v>
      </c>
      <c r="C827" s="2" t="s">
        <v>1293</v>
      </c>
      <c r="D827" s="1" t="s">
        <v>1292</v>
      </c>
      <c r="E827" s="3">
        <f>100-8.5-49.85-4-4.5-6-0.7</f>
        <v>26.45</v>
      </c>
      <c r="F827" s="3">
        <v>1</v>
      </c>
      <c r="G827" s="4">
        <f>23451.33/100</f>
        <v>234.51330000000002</v>
      </c>
      <c r="H827" s="4">
        <f>+G827*E827</f>
        <v>6202.8767850000004</v>
      </c>
      <c r="I827" s="5">
        <v>0</v>
      </c>
      <c r="J827" s="4">
        <f t="shared" si="238"/>
        <v>0</v>
      </c>
      <c r="K827" s="4">
        <f t="shared" si="239"/>
        <v>234.51330000000002</v>
      </c>
      <c r="L827" s="6">
        <v>0.85</v>
      </c>
      <c r="M827" s="4">
        <f t="shared" si="240"/>
        <v>199.33630500000001</v>
      </c>
      <c r="N827" s="4">
        <f t="shared" si="241"/>
        <v>433.849605</v>
      </c>
      <c r="O827" s="6">
        <v>0.75</v>
      </c>
      <c r="P827" s="85">
        <f t="shared" si="246"/>
        <v>175.884975</v>
      </c>
      <c r="Q827" s="86">
        <f t="shared" si="247"/>
        <v>410.39827500000001</v>
      </c>
      <c r="R827" s="6">
        <v>0.95</v>
      </c>
      <c r="S827" s="85">
        <f t="shared" si="242"/>
        <v>222.78763499999999</v>
      </c>
      <c r="T827" s="86">
        <f t="shared" si="243"/>
        <v>457.30093499999998</v>
      </c>
      <c r="U827" s="6">
        <v>0.6</v>
      </c>
      <c r="V827" s="85">
        <f t="shared" si="244"/>
        <v>140.70797999999999</v>
      </c>
      <c r="W827" s="86">
        <f t="shared" si="245"/>
        <v>375.22127999999998</v>
      </c>
    </row>
    <row r="828" spans="1:23" ht="16.5" x14ac:dyDescent="0.25">
      <c r="A828" s="64" t="s">
        <v>7131</v>
      </c>
      <c r="B828" s="65" t="s">
        <v>7201</v>
      </c>
      <c r="C828" s="2" t="s">
        <v>1255</v>
      </c>
      <c r="D828" s="1" t="s">
        <v>1254</v>
      </c>
      <c r="E828" s="3">
        <f>30-14</f>
        <v>16</v>
      </c>
      <c r="F828" s="3">
        <v>1</v>
      </c>
      <c r="G828" s="4">
        <v>881</v>
      </c>
      <c r="H828" s="4">
        <f>+G828*E828</f>
        <v>14096</v>
      </c>
      <c r="I828" s="5">
        <v>0</v>
      </c>
      <c r="J828" s="4">
        <f t="shared" ref="J828:J891" si="248">+G828*I828</f>
        <v>0</v>
      </c>
      <c r="K828" s="4">
        <f t="shared" ref="K828:K891" si="249">+G828-J828</f>
        <v>881</v>
      </c>
      <c r="L828" s="6">
        <v>0.85</v>
      </c>
      <c r="M828" s="4">
        <f t="shared" si="240"/>
        <v>748.85</v>
      </c>
      <c r="N828" s="4">
        <f t="shared" si="241"/>
        <v>1629.85</v>
      </c>
      <c r="O828" s="6">
        <v>0.75</v>
      </c>
      <c r="P828" s="85">
        <f t="shared" si="246"/>
        <v>660.75</v>
      </c>
      <c r="Q828" s="86">
        <f t="shared" si="247"/>
        <v>1541.75</v>
      </c>
      <c r="R828" s="6">
        <v>0.95</v>
      </c>
      <c r="S828" s="85">
        <f t="shared" si="242"/>
        <v>836.94999999999993</v>
      </c>
      <c r="T828" s="86">
        <f t="shared" si="243"/>
        <v>1717.9499999999998</v>
      </c>
      <c r="U828" s="6">
        <v>0.6</v>
      </c>
      <c r="V828" s="85">
        <f t="shared" si="244"/>
        <v>528.6</v>
      </c>
      <c r="W828" s="86">
        <f t="shared" si="245"/>
        <v>1409.6</v>
      </c>
    </row>
    <row r="829" spans="1:23" ht="16.5" x14ac:dyDescent="0.25">
      <c r="A829" s="64" t="s">
        <v>7131</v>
      </c>
      <c r="B829" s="65" t="s">
        <v>7201</v>
      </c>
      <c r="C829" s="2" t="s">
        <v>1257</v>
      </c>
      <c r="D829" s="1" t="s">
        <v>1256</v>
      </c>
      <c r="E829" s="3">
        <f>34.5-5</f>
        <v>29.5</v>
      </c>
      <c r="F829" s="3">
        <v>1</v>
      </c>
      <c r="G829" s="4">
        <f>66331/98.45</f>
        <v>673.75317420010151</v>
      </c>
      <c r="H829" s="4">
        <f>+G829*E829</f>
        <v>19875.718638902996</v>
      </c>
      <c r="I829" s="5">
        <v>0</v>
      </c>
      <c r="J829" s="4">
        <f t="shared" si="248"/>
        <v>0</v>
      </c>
      <c r="K829" s="4">
        <f t="shared" si="249"/>
        <v>673.75317420010151</v>
      </c>
      <c r="L829" s="6">
        <v>0.45</v>
      </c>
      <c r="M829" s="4">
        <f t="shared" si="240"/>
        <v>303.1889283900457</v>
      </c>
      <c r="N829" s="4">
        <f t="shared" si="241"/>
        <v>976.94210259014721</v>
      </c>
      <c r="O829" s="6">
        <v>0.75</v>
      </c>
      <c r="P829" s="85">
        <f t="shared" si="246"/>
        <v>505.31488065007613</v>
      </c>
      <c r="Q829" s="86">
        <f t="shared" si="247"/>
        <v>1179.0680548501778</v>
      </c>
      <c r="R829" s="6">
        <v>0.95</v>
      </c>
      <c r="S829" s="85">
        <f t="shared" si="242"/>
        <v>640.06551549009646</v>
      </c>
      <c r="T829" s="86">
        <f t="shared" si="243"/>
        <v>1313.818689690198</v>
      </c>
      <c r="U829" s="6">
        <v>0.6</v>
      </c>
      <c r="V829" s="85">
        <f t="shared" si="244"/>
        <v>404.25190452006092</v>
      </c>
      <c r="W829" s="86">
        <f t="shared" si="245"/>
        <v>1078.0050787201624</v>
      </c>
    </row>
    <row r="830" spans="1:23" ht="16.5" x14ac:dyDescent="0.25">
      <c r="A830" s="64" t="s">
        <v>7131</v>
      </c>
      <c r="B830" s="65" t="s">
        <v>7201</v>
      </c>
      <c r="C830" s="2" t="s">
        <v>1338</v>
      </c>
      <c r="D830" s="1" t="s">
        <v>1337</v>
      </c>
      <c r="E830" s="3">
        <v>7</v>
      </c>
      <c r="F830" s="3">
        <v>1</v>
      </c>
      <c r="G830" s="7">
        <v>903</v>
      </c>
      <c r="H830" s="4">
        <f>+G830*E830</f>
        <v>6321</v>
      </c>
      <c r="I830" s="5">
        <v>0.05</v>
      </c>
      <c r="J830" s="4">
        <f t="shared" si="248"/>
        <v>45.150000000000006</v>
      </c>
      <c r="K830" s="4">
        <f t="shared" si="249"/>
        <v>857.85</v>
      </c>
      <c r="L830" s="6">
        <v>0.85</v>
      </c>
      <c r="M830" s="4">
        <f t="shared" si="240"/>
        <v>729.17250000000001</v>
      </c>
      <c r="N830" s="4">
        <f t="shared" si="241"/>
        <v>1587.0225</v>
      </c>
      <c r="O830" s="6">
        <v>0.75</v>
      </c>
      <c r="P830" s="85">
        <f t="shared" si="246"/>
        <v>643.38750000000005</v>
      </c>
      <c r="Q830" s="86">
        <f t="shared" si="247"/>
        <v>1501.2375000000002</v>
      </c>
      <c r="R830" s="6">
        <v>0.95</v>
      </c>
      <c r="S830" s="85">
        <f t="shared" si="242"/>
        <v>814.95749999999998</v>
      </c>
      <c r="T830" s="86">
        <f t="shared" si="243"/>
        <v>1672.8074999999999</v>
      </c>
      <c r="U830" s="6">
        <v>0.6</v>
      </c>
      <c r="V830" s="85">
        <f t="shared" si="244"/>
        <v>514.71</v>
      </c>
      <c r="W830" s="86">
        <f t="shared" si="245"/>
        <v>1372.56</v>
      </c>
    </row>
    <row r="831" spans="1:23" ht="16.5" x14ac:dyDescent="0.25">
      <c r="A831" s="64" t="s">
        <v>7131</v>
      </c>
      <c r="B831" s="65" t="s">
        <v>7201</v>
      </c>
      <c r="C831" s="2" t="s">
        <v>1350</v>
      </c>
      <c r="D831" s="1" t="s">
        <v>1349</v>
      </c>
      <c r="E831" s="3">
        <v>10</v>
      </c>
      <c r="F831" s="3">
        <v>1</v>
      </c>
      <c r="G831" s="4">
        <v>234.1</v>
      </c>
      <c r="H831" s="4">
        <f>+G831*E831</f>
        <v>2341</v>
      </c>
      <c r="I831" s="5">
        <v>0.15</v>
      </c>
      <c r="J831" s="4">
        <f t="shared" si="248"/>
        <v>35.114999999999995</v>
      </c>
      <c r="K831" s="4">
        <f t="shared" si="249"/>
        <v>198.98500000000001</v>
      </c>
      <c r="L831" s="6">
        <v>0.85</v>
      </c>
      <c r="M831" s="4">
        <f t="shared" si="240"/>
        <v>169.13724999999999</v>
      </c>
      <c r="N831" s="4">
        <f t="shared" si="241"/>
        <v>368.12225000000001</v>
      </c>
      <c r="O831" s="6">
        <v>0.75</v>
      </c>
      <c r="P831" s="85">
        <f t="shared" si="246"/>
        <v>149.23875000000001</v>
      </c>
      <c r="Q831" s="86">
        <f t="shared" si="247"/>
        <v>348.22375</v>
      </c>
      <c r="R831" s="6">
        <v>0.95</v>
      </c>
      <c r="S831" s="85">
        <f t="shared" si="242"/>
        <v>189.03575000000001</v>
      </c>
      <c r="T831" s="86">
        <f t="shared" si="243"/>
        <v>388.02075000000002</v>
      </c>
      <c r="U831" s="6">
        <v>0.6</v>
      </c>
      <c r="V831" s="85">
        <f t="shared" si="244"/>
        <v>119.39100000000001</v>
      </c>
      <c r="W831" s="86">
        <f t="shared" si="245"/>
        <v>318.37600000000003</v>
      </c>
    </row>
    <row r="832" spans="1:23" ht="16.5" x14ac:dyDescent="0.25">
      <c r="A832" s="64" t="s">
        <v>7131</v>
      </c>
      <c r="B832" s="65" t="s">
        <v>7201</v>
      </c>
      <c r="C832" s="2" t="s">
        <v>1354</v>
      </c>
      <c r="D832" s="1" t="s">
        <v>1353</v>
      </c>
      <c r="E832" s="3">
        <v>10</v>
      </c>
      <c r="F832" s="3">
        <v>1</v>
      </c>
      <c r="G832" s="4">
        <v>143</v>
      </c>
      <c r="H832" s="4">
        <f>+G832*E832</f>
        <v>1430</v>
      </c>
      <c r="I832" s="5">
        <v>0</v>
      </c>
      <c r="J832" s="4">
        <f t="shared" si="248"/>
        <v>0</v>
      </c>
      <c r="K832" s="4">
        <f t="shared" si="249"/>
        <v>143</v>
      </c>
      <c r="L832" s="6">
        <v>0.85</v>
      </c>
      <c r="M832" s="4">
        <f t="shared" si="240"/>
        <v>121.55</v>
      </c>
      <c r="N832" s="4">
        <f t="shared" si="241"/>
        <v>264.55</v>
      </c>
      <c r="O832" s="6">
        <v>0.75</v>
      </c>
      <c r="P832" s="85">
        <f t="shared" si="246"/>
        <v>107.25</v>
      </c>
      <c r="Q832" s="86">
        <f t="shared" si="247"/>
        <v>250.25</v>
      </c>
      <c r="R832" s="6">
        <v>0.95</v>
      </c>
      <c r="S832" s="85">
        <f t="shared" si="242"/>
        <v>135.85</v>
      </c>
      <c r="T832" s="86">
        <f t="shared" si="243"/>
        <v>278.85000000000002</v>
      </c>
      <c r="U832" s="6">
        <v>0.6</v>
      </c>
      <c r="V832" s="85">
        <f t="shared" si="244"/>
        <v>85.8</v>
      </c>
      <c r="W832" s="86">
        <f t="shared" si="245"/>
        <v>228.8</v>
      </c>
    </row>
    <row r="833" spans="1:23" ht="16.5" x14ac:dyDescent="0.25">
      <c r="A833" s="64" t="s">
        <v>7131</v>
      </c>
      <c r="B833" s="65" t="s">
        <v>7201</v>
      </c>
      <c r="C833" s="2" t="s">
        <v>657</v>
      </c>
      <c r="D833" s="10" t="s">
        <v>656</v>
      </c>
      <c r="E833" s="3">
        <v>11</v>
      </c>
      <c r="F833" s="3">
        <v>1</v>
      </c>
      <c r="G833" s="7">
        <v>185</v>
      </c>
      <c r="H833" s="4">
        <f>+G833*E833</f>
        <v>2035</v>
      </c>
      <c r="I833" s="5">
        <v>0</v>
      </c>
      <c r="J833" s="4">
        <f t="shared" si="248"/>
        <v>0</v>
      </c>
      <c r="K833" s="4">
        <f t="shared" si="249"/>
        <v>185</v>
      </c>
      <c r="L833" s="6">
        <v>0.85</v>
      </c>
      <c r="M833" s="4">
        <f t="shared" si="240"/>
        <v>157.25</v>
      </c>
      <c r="N833" s="4">
        <f t="shared" si="241"/>
        <v>342.25</v>
      </c>
      <c r="O833" s="6">
        <v>0.75</v>
      </c>
      <c r="P833" s="85">
        <f t="shared" si="246"/>
        <v>138.75</v>
      </c>
      <c r="Q833" s="86">
        <f t="shared" si="247"/>
        <v>323.75</v>
      </c>
      <c r="R833" s="6">
        <v>0.95</v>
      </c>
      <c r="S833" s="85">
        <f t="shared" si="242"/>
        <v>175.75</v>
      </c>
      <c r="T833" s="86">
        <f t="shared" si="243"/>
        <v>360.75</v>
      </c>
      <c r="U833" s="6">
        <v>0.6</v>
      </c>
      <c r="V833" s="85">
        <f t="shared" si="244"/>
        <v>111</v>
      </c>
      <c r="W833" s="86">
        <f t="shared" si="245"/>
        <v>296</v>
      </c>
    </row>
    <row r="834" spans="1:23" ht="16.5" x14ac:dyDescent="0.25">
      <c r="A834" s="64" t="s">
        <v>7131</v>
      </c>
      <c r="B834" s="65" t="s">
        <v>7201</v>
      </c>
      <c r="C834" s="2" t="s">
        <v>1356</v>
      </c>
      <c r="D834" s="1" t="s">
        <v>1355</v>
      </c>
      <c r="E834" s="3">
        <v>17</v>
      </c>
      <c r="F834" s="3">
        <v>1</v>
      </c>
      <c r="G834" s="4">
        <v>195</v>
      </c>
      <c r="H834" s="4">
        <f>+G834*E834</f>
        <v>3315</v>
      </c>
      <c r="I834" s="5">
        <v>0</v>
      </c>
      <c r="J834" s="4">
        <f t="shared" si="248"/>
        <v>0</v>
      </c>
      <c r="K834" s="4">
        <f t="shared" si="249"/>
        <v>195</v>
      </c>
      <c r="L834" s="6">
        <v>0.85</v>
      </c>
      <c r="M834" s="4">
        <f t="shared" si="240"/>
        <v>165.75</v>
      </c>
      <c r="N834" s="4">
        <f t="shared" si="241"/>
        <v>360.75</v>
      </c>
      <c r="O834" s="6">
        <v>0.75</v>
      </c>
      <c r="P834" s="85">
        <f t="shared" si="246"/>
        <v>146.25</v>
      </c>
      <c r="Q834" s="86">
        <f t="shared" si="247"/>
        <v>341.25</v>
      </c>
      <c r="R834" s="6">
        <v>0.95</v>
      </c>
      <c r="S834" s="85">
        <f t="shared" si="242"/>
        <v>185.25</v>
      </c>
      <c r="T834" s="86">
        <f t="shared" si="243"/>
        <v>380.25</v>
      </c>
      <c r="U834" s="6">
        <v>0.6</v>
      </c>
      <c r="V834" s="85">
        <f t="shared" si="244"/>
        <v>117</v>
      </c>
      <c r="W834" s="86">
        <f t="shared" si="245"/>
        <v>312</v>
      </c>
    </row>
    <row r="835" spans="1:23" ht="16.5" x14ac:dyDescent="0.25">
      <c r="A835" s="64" t="s">
        <v>7131</v>
      </c>
      <c r="B835" s="65" t="s">
        <v>7201</v>
      </c>
      <c r="C835" s="2" t="s">
        <v>1362</v>
      </c>
      <c r="D835" s="1" t="s">
        <v>1361</v>
      </c>
      <c r="E835" s="3">
        <v>12</v>
      </c>
      <c r="F835" s="3">
        <v>1</v>
      </c>
      <c r="G835" s="7">
        <v>425.7</v>
      </c>
      <c r="H835" s="4">
        <f>+G835*E835</f>
        <v>5108.3999999999996</v>
      </c>
      <c r="I835" s="5">
        <v>0</v>
      </c>
      <c r="J835" s="4">
        <f t="shared" si="248"/>
        <v>0</v>
      </c>
      <c r="K835" s="4">
        <f t="shared" si="249"/>
        <v>425.7</v>
      </c>
      <c r="L835" s="6">
        <v>0.85</v>
      </c>
      <c r="M835" s="4">
        <f t="shared" si="240"/>
        <v>361.84499999999997</v>
      </c>
      <c r="N835" s="4">
        <f t="shared" si="241"/>
        <v>787.54499999999996</v>
      </c>
      <c r="O835" s="6">
        <v>0.75</v>
      </c>
      <c r="P835" s="85">
        <f t="shared" si="246"/>
        <v>319.27499999999998</v>
      </c>
      <c r="Q835" s="86">
        <f t="shared" si="247"/>
        <v>744.97499999999991</v>
      </c>
      <c r="R835" s="6">
        <v>0.95</v>
      </c>
      <c r="S835" s="85">
        <f t="shared" si="242"/>
        <v>404.41499999999996</v>
      </c>
      <c r="T835" s="86">
        <f t="shared" si="243"/>
        <v>830.11500000000001</v>
      </c>
      <c r="U835" s="6">
        <v>0.6</v>
      </c>
      <c r="V835" s="85">
        <f t="shared" si="244"/>
        <v>255.42</v>
      </c>
      <c r="W835" s="86">
        <f t="shared" si="245"/>
        <v>681.12</v>
      </c>
    </row>
    <row r="836" spans="1:23" ht="16.5" x14ac:dyDescent="0.25">
      <c r="A836" s="64" t="s">
        <v>7131</v>
      </c>
      <c r="B836" s="65" t="s">
        <v>7201</v>
      </c>
      <c r="C836" s="2" t="s">
        <v>1348</v>
      </c>
      <c r="D836" s="1" t="s">
        <v>1347</v>
      </c>
      <c r="E836" s="3">
        <v>3</v>
      </c>
      <c r="F836" s="3">
        <v>1</v>
      </c>
      <c r="G836" s="4">
        <v>312</v>
      </c>
      <c r="H836" s="4">
        <f>+G836*E836</f>
        <v>936</v>
      </c>
      <c r="I836" s="5">
        <v>0.15</v>
      </c>
      <c r="J836" s="4">
        <f t="shared" si="248"/>
        <v>46.8</v>
      </c>
      <c r="K836" s="4">
        <f t="shared" si="249"/>
        <v>265.2</v>
      </c>
      <c r="L836" s="6">
        <v>0.85</v>
      </c>
      <c r="M836" s="4">
        <f t="shared" si="240"/>
        <v>225.42</v>
      </c>
      <c r="N836" s="4">
        <f t="shared" si="241"/>
        <v>490.62</v>
      </c>
      <c r="O836" s="6">
        <v>0.75</v>
      </c>
      <c r="P836" s="85">
        <f t="shared" si="246"/>
        <v>198.89999999999998</v>
      </c>
      <c r="Q836" s="86">
        <f t="shared" si="247"/>
        <v>464.09999999999997</v>
      </c>
      <c r="R836" s="6">
        <v>0.95</v>
      </c>
      <c r="S836" s="85">
        <f t="shared" si="242"/>
        <v>251.93999999999997</v>
      </c>
      <c r="T836" s="86">
        <f t="shared" si="243"/>
        <v>517.14</v>
      </c>
      <c r="U836" s="6">
        <v>0.6</v>
      </c>
      <c r="V836" s="85">
        <f t="shared" si="244"/>
        <v>159.11999999999998</v>
      </c>
      <c r="W836" s="86">
        <f t="shared" si="245"/>
        <v>424.31999999999994</v>
      </c>
    </row>
    <row r="837" spans="1:23" ht="16.5" x14ac:dyDescent="0.25">
      <c r="A837" s="64" t="s">
        <v>7131</v>
      </c>
      <c r="B837" s="65" t="s">
        <v>7201</v>
      </c>
      <c r="C837" s="2" t="s">
        <v>1358</v>
      </c>
      <c r="D837" s="1" t="s">
        <v>1357</v>
      </c>
      <c r="E837" s="3">
        <f>6+8</f>
        <v>14</v>
      </c>
      <c r="F837" s="3">
        <v>1</v>
      </c>
      <c r="G837" s="7">
        <v>214.08</v>
      </c>
      <c r="H837" s="4">
        <f>+G837*E837</f>
        <v>2997.1200000000003</v>
      </c>
      <c r="I837" s="5">
        <v>0.2</v>
      </c>
      <c r="J837" s="4">
        <f t="shared" si="248"/>
        <v>42.816000000000003</v>
      </c>
      <c r="K837" s="4">
        <f t="shared" si="249"/>
        <v>171.26400000000001</v>
      </c>
      <c r="L837" s="6">
        <v>0.85</v>
      </c>
      <c r="M837" s="4">
        <f t="shared" si="240"/>
        <v>145.5744</v>
      </c>
      <c r="N837" s="4">
        <f t="shared" si="241"/>
        <v>316.83839999999998</v>
      </c>
      <c r="O837" s="6">
        <v>0.75</v>
      </c>
      <c r="P837" s="85">
        <f t="shared" si="246"/>
        <v>128.44800000000001</v>
      </c>
      <c r="Q837" s="86">
        <f t="shared" si="247"/>
        <v>299.71199999999999</v>
      </c>
      <c r="R837" s="6">
        <v>0.95</v>
      </c>
      <c r="S837" s="85">
        <f t="shared" si="242"/>
        <v>162.70080000000002</v>
      </c>
      <c r="T837" s="86">
        <f t="shared" si="243"/>
        <v>333.96480000000003</v>
      </c>
      <c r="U837" s="6">
        <v>0.6</v>
      </c>
      <c r="V837" s="85">
        <f t="shared" si="244"/>
        <v>102.75840000000001</v>
      </c>
      <c r="W837" s="86">
        <f t="shared" si="245"/>
        <v>274.0224</v>
      </c>
    </row>
    <row r="838" spans="1:23" ht="16.5" x14ac:dyDescent="0.25">
      <c r="A838" s="64" t="s">
        <v>7131</v>
      </c>
      <c r="B838" s="65" t="s">
        <v>7201</v>
      </c>
      <c r="C838" s="2" t="s">
        <v>1360</v>
      </c>
      <c r="D838" s="10" t="s">
        <v>1359</v>
      </c>
      <c r="E838" s="3">
        <v>11</v>
      </c>
      <c r="F838" s="3">
        <v>1</v>
      </c>
      <c r="G838" s="7">
        <v>130</v>
      </c>
      <c r="H838" s="4">
        <f>+G838*E838</f>
        <v>1430</v>
      </c>
      <c r="I838" s="5">
        <v>0.04</v>
      </c>
      <c r="J838" s="4">
        <f t="shared" si="248"/>
        <v>5.2</v>
      </c>
      <c r="K838" s="4">
        <f t="shared" si="249"/>
        <v>124.8</v>
      </c>
      <c r="L838" s="6">
        <v>0.85</v>
      </c>
      <c r="M838" s="4">
        <f t="shared" si="240"/>
        <v>106.08</v>
      </c>
      <c r="N838" s="4">
        <f t="shared" si="241"/>
        <v>230.88</v>
      </c>
      <c r="O838" s="6">
        <v>0.75</v>
      </c>
      <c r="P838" s="85">
        <f t="shared" si="246"/>
        <v>93.6</v>
      </c>
      <c r="Q838" s="86">
        <f t="shared" si="247"/>
        <v>218.39999999999998</v>
      </c>
      <c r="R838" s="6">
        <v>0.95</v>
      </c>
      <c r="S838" s="85">
        <f t="shared" si="242"/>
        <v>118.55999999999999</v>
      </c>
      <c r="T838" s="86">
        <f t="shared" si="243"/>
        <v>243.35999999999999</v>
      </c>
      <c r="U838" s="6">
        <v>0.6</v>
      </c>
      <c r="V838" s="85">
        <f t="shared" si="244"/>
        <v>74.88</v>
      </c>
      <c r="W838" s="86">
        <f t="shared" si="245"/>
        <v>199.68</v>
      </c>
    </row>
    <row r="839" spans="1:23" ht="16.5" x14ac:dyDescent="0.25">
      <c r="A839" s="64" t="s">
        <v>7131</v>
      </c>
      <c r="B839" s="65" t="s">
        <v>7201</v>
      </c>
      <c r="C839" s="2" t="s">
        <v>1366</v>
      </c>
      <c r="D839" s="1" t="s">
        <v>1365</v>
      </c>
      <c r="E839" s="3">
        <v>6</v>
      </c>
      <c r="F839" s="3">
        <v>1</v>
      </c>
      <c r="G839" s="7">
        <v>1966</v>
      </c>
      <c r="H839" s="4">
        <f>+G839*E839</f>
        <v>11796</v>
      </c>
      <c r="I839" s="5">
        <v>0.05</v>
      </c>
      <c r="J839" s="4">
        <f t="shared" si="248"/>
        <v>98.300000000000011</v>
      </c>
      <c r="K839" s="4">
        <f t="shared" si="249"/>
        <v>1867.7</v>
      </c>
      <c r="L839" s="6">
        <v>0.85</v>
      </c>
      <c r="M839" s="4">
        <f t="shared" si="240"/>
        <v>1587.5450000000001</v>
      </c>
      <c r="N839" s="4">
        <f t="shared" si="241"/>
        <v>3455.2449999999999</v>
      </c>
      <c r="O839" s="6">
        <v>0.75</v>
      </c>
      <c r="P839" s="85">
        <f t="shared" si="246"/>
        <v>1400.7750000000001</v>
      </c>
      <c r="Q839" s="86">
        <f t="shared" si="247"/>
        <v>3268.4750000000004</v>
      </c>
      <c r="R839" s="6">
        <v>0.95</v>
      </c>
      <c r="S839" s="85">
        <f t="shared" si="242"/>
        <v>1774.3150000000001</v>
      </c>
      <c r="T839" s="86">
        <f t="shared" si="243"/>
        <v>3642.0150000000003</v>
      </c>
      <c r="U839" s="6">
        <v>0.6</v>
      </c>
      <c r="V839" s="85">
        <f t="shared" si="244"/>
        <v>1120.6199999999999</v>
      </c>
      <c r="W839" s="86">
        <f t="shared" si="245"/>
        <v>2988.3199999999997</v>
      </c>
    </row>
    <row r="840" spans="1:23" ht="16.5" x14ac:dyDescent="0.25">
      <c r="A840" s="64" t="s">
        <v>7131</v>
      </c>
      <c r="B840" s="65" t="s">
        <v>7201</v>
      </c>
      <c r="C840" s="2" t="s">
        <v>1372</v>
      </c>
      <c r="D840" s="1" t="s">
        <v>1371</v>
      </c>
      <c r="E840" s="3">
        <v>1</v>
      </c>
      <c r="F840" s="3">
        <v>1</v>
      </c>
      <c r="G840" s="7">
        <v>3250</v>
      </c>
      <c r="H840" s="4">
        <f>+G840*E840</f>
        <v>3250</v>
      </c>
      <c r="I840" s="5">
        <v>0.05</v>
      </c>
      <c r="J840" s="4">
        <f t="shared" si="248"/>
        <v>162.5</v>
      </c>
      <c r="K840" s="4">
        <f t="shared" si="249"/>
        <v>3087.5</v>
      </c>
      <c r="L840" s="6">
        <v>0.85</v>
      </c>
      <c r="M840" s="4">
        <f t="shared" si="240"/>
        <v>2624.375</v>
      </c>
      <c r="N840" s="4">
        <f t="shared" si="241"/>
        <v>5711.875</v>
      </c>
      <c r="O840" s="6">
        <v>0.75</v>
      </c>
      <c r="P840" s="85">
        <f t="shared" si="246"/>
        <v>2315.625</v>
      </c>
      <c r="Q840" s="86">
        <f t="shared" si="247"/>
        <v>5403.125</v>
      </c>
      <c r="R840" s="6">
        <v>0.95</v>
      </c>
      <c r="S840" s="85">
        <f t="shared" si="242"/>
        <v>2933.125</v>
      </c>
      <c r="T840" s="86">
        <f t="shared" si="243"/>
        <v>6020.625</v>
      </c>
      <c r="U840" s="6">
        <v>0.6</v>
      </c>
      <c r="V840" s="85">
        <f t="shared" si="244"/>
        <v>1852.5</v>
      </c>
      <c r="W840" s="86">
        <f t="shared" si="245"/>
        <v>4940</v>
      </c>
    </row>
    <row r="841" spans="1:23" ht="16.5" x14ac:dyDescent="0.25">
      <c r="A841" s="64" t="s">
        <v>7131</v>
      </c>
      <c r="B841" s="65" t="s">
        <v>7201</v>
      </c>
      <c r="C841" s="2" t="s">
        <v>1374</v>
      </c>
      <c r="D841" s="1" t="s">
        <v>1373</v>
      </c>
      <c r="E841" s="3">
        <v>8</v>
      </c>
      <c r="F841" s="3">
        <v>1</v>
      </c>
      <c r="G841" s="7">
        <v>472</v>
      </c>
      <c r="H841" s="4">
        <f>+G841*E841</f>
        <v>3776</v>
      </c>
      <c r="I841" s="5">
        <v>0.05</v>
      </c>
      <c r="J841" s="4">
        <f t="shared" si="248"/>
        <v>23.6</v>
      </c>
      <c r="K841" s="4">
        <f t="shared" si="249"/>
        <v>448.4</v>
      </c>
      <c r="L841" s="6">
        <v>0.95</v>
      </c>
      <c r="M841" s="4">
        <f t="shared" si="240"/>
        <v>425.97999999999996</v>
      </c>
      <c r="N841" s="4">
        <f t="shared" si="241"/>
        <v>874.37999999999988</v>
      </c>
      <c r="O841" s="6">
        <v>0.75</v>
      </c>
      <c r="P841" s="85">
        <f t="shared" si="246"/>
        <v>336.29999999999995</v>
      </c>
      <c r="Q841" s="86">
        <f t="shared" si="247"/>
        <v>784.69999999999993</v>
      </c>
      <c r="R841" s="6">
        <v>0.95</v>
      </c>
      <c r="S841" s="85">
        <f t="shared" si="242"/>
        <v>425.97999999999996</v>
      </c>
      <c r="T841" s="86">
        <f t="shared" si="243"/>
        <v>874.37999999999988</v>
      </c>
      <c r="U841" s="6">
        <v>0.6</v>
      </c>
      <c r="V841" s="85">
        <f t="shared" si="244"/>
        <v>269.03999999999996</v>
      </c>
      <c r="W841" s="86">
        <f t="shared" si="245"/>
        <v>717.43999999999994</v>
      </c>
    </row>
    <row r="842" spans="1:23" ht="16.5" x14ac:dyDescent="0.25">
      <c r="A842" s="64" t="s">
        <v>7131</v>
      </c>
      <c r="B842" s="65" t="s">
        <v>7201</v>
      </c>
      <c r="C842" s="2" t="s">
        <v>1376</v>
      </c>
      <c r="D842" s="1" t="s">
        <v>1375</v>
      </c>
      <c r="E842" s="3">
        <v>6</v>
      </c>
      <c r="F842" s="3">
        <v>1</v>
      </c>
      <c r="G842" s="7">
        <v>651</v>
      </c>
      <c r="H842" s="4">
        <f>+G842*E842</f>
        <v>3906</v>
      </c>
      <c r="I842" s="5">
        <v>0.05</v>
      </c>
      <c r="J842" s="4">
        <f t="shared" si="248"/>
        <v>32.550000000000004</v>
      </c>
      <c r="K842" s="4">
        <f t="shared" si="249"/>
        <v>618.45000000000005</v>
      </c>
      <c r="L842" s="6">
        <v>0.85</v>
      </c>
      <c r="M842" s="4">
        <f t="shared" si="240"/>
        <v>525.6825</v>
      </c>
      <c r="N842" s="4">
        <f t="shared" si="241"/>
        <v>1144.1325000000002</v>
      </c>
      <c r="O842" s="6">
        <v>0.75</v>
      </c>
      <c r="P842" s="85">
        <f t="shared" si="246"/>
        <v>463.83750000000003</v>
      </c>
      <c r="Q842" s="86">
        <f t="shared" si="247"/>
        <v>1082.2875000000001</v>
      </c>
      <c r="R842" s="6">
        <v>0.95</v>
      </c>
      <c r="S842" s="85">
        <f t="shared" si="242"/>
        <v>587.52750000000003</v>
      </c>
      <c r="T842" s="86">
        <f t="shared" si="243"/>
        <v>1205.9775</v>
      </c>
      <c r="U842" s="6">
        <v>0.6</v>
      </c>
      <c r="V842" s="85">
        <f t="shared" si="244"/>
        <v>371.07</v>
      </c>
      <c r="W842" s="86">
        <f t="shared" si="245"/>
        <v>989.52</v>
      </c>
    </row>
    <row r="843" spans="1:23" ht="16.5" x14ac:dyDescent="0.25">
      <c r="A843" s="64" t="s">
        <v>7131</v>
      </c>
      <c r="B843" s="65" t="s">
        <v>7201</v>
      </c>
      <c r="C843" s="2" t="s">
        <v>1379</v>
      </c>
      <c r="D843" s="10" t="s">
        <v>1378</v>
      </c>
      <c r="E843" s="3">
        <v>11</v>
      </c>
      <c r="F843" s="3">
        <v>1</v>
      </c>
      <c r="G843" s="4">
        <v>1220</v>
      </c>
      <c r="H843" s="4">
        <f>+G843*E843</f>
        <v>13420</v>
      </c>
      <c r="I843" s="5">
        <v>0</v>
      </c>
      <c r="J843" s="4">
        <f t="shared" si="248"/>
        <v>0</v>
      </c>
      <c r="K843" s="4">
        <f t="shared" si="249"/>
        <v>1220</v>
      </c>
      <c r="L843" s="6">
        <v>0.85</v>
      </c>
      <c r="M843" s="4">
        <f t="shared" si="240"/>
        <v>1037</v>
      </c>
      <c r="N843" s="4">
        <f t="shared" si="241"/>
        <v>2257</v>
      </c>
      <c r="O843" s="6">
        <v>0.75</v>
      </c>
      <c r="P843" s="85">
        <f t="shared" si="246"/>
        <v>915</v>
      </c>
      <c r="Q843" s="86">
        <f t="shared" si="247"/>
        <v>2135</v>
      </c>
      <c r="R843" s="6">
        <v>0.95</v>
      </c>
      <c r="S843" s="85">
        <f t="shared" si="242"/>
        <v>1159</v>
      </c>
      <c r="T843" s="86">
        <f t="shared" si="243"/>
        <v>2379</v>
      </c>
      <c r="U843" s="6">
        <v>0.6</v>
      </c>
      <c r="V843" s="85">
        <f t="shared" si="244"/>
        <v>732</v>
      </c>
      <c r="W843" s="86">
        <f t="shared" si="245"/>
        <v>1952</v>
      </c>
    </row>
    <row r="844" spans="1:23" ht="16.5" x14ac:dyDescent="0.25">
      <c r="A844" s="64" t="s">
        <v>7131</v>
      </c>
      <c r="B844" s="65" t="s">
        <v>7201</v>
      </c>
      <c r="C844" s="2" t="s">
        <v>1364</v>
      </c>
      <c r="D844" s="1" t="s">
        <v>1363</v>
      </c>
      <c r="E844" s="3">
        <v>1</v>
      </c>
      <c r="F844" s="3">
        <v>1</v>
      </c>
      <c r="G844" s="7">
        <v>3552</v>
      </c>
      <c r="H844" s="4">
        <f>+G844*E844</f>
        <v>3552</v>
      </c>
      <c r="I844" s="5">
        <v>0.05</v>
      </c>
      <c r="J844" s="4">
        <f t="shared" si="248"/>
        <v>177.60000000000002</v>
      </c>
      <c r="K844" s="4">
        <f t="shared" si="249"/>
        <v>3374.4</v>
      </c>
      <c r="L844" s="6">
        <v>0.85</v>
      </c>
      <c r="M844" s="4">
        <f t="shared" ref="M844:M907" si="250">+K844*L844</f>
        <v>2868.24</v>
      </c>
      <c r="N844" s="4">
        <f t="shared" ref="N844:N907" si="251">+K844+M844</f>
        <v>6242.6399999999994</v>
      </c>
      <c r="O844" s="6">
        <v>0.75</v>
      </c>
      <c r="P844" s="85">
        <f t="shared" si="246"/>
        <v>2530.8000000000002</v>
      </c>
      <c r="Q844" s="86">
        <f t="shared" si="247"/>
        <v>5905.2000000000007</v>
      </c>
      <c r="R844" s="6">
        <v>0.95</v>
      </c>
      <c r="S844" s="85">
        <f t="shared" si="242"/>
        <v>3205.68</v>
      </c>
      <c r="T844" s="86">
        <f t="shared" si="243"/>
        <v>6580.08</v>
      </c>
      <c r="U844" s="6">
        <v>0.6</v>
      </c>
      <c r="V844" s="85">
        <f t="shared" si="244"/>
        <v>2024.6399999999999</v>
      </c>
      <c r="W844" s="86">
        <f t="shared" si="245"/>
        <v>5399.04</v>
      </c>
    </row>
    <row r="845" spans="1:23" ht="16.5" x14ac:dyDescent="0.25">
      <c r="A845" s="64" t="s">
        <v>7131</v>
      </c>
      <c r="B845" s="65" t="s">
        <v>7201</v>
      </c>
      <c r="C845" s="2" t="s">
        <v>8381</v>
      </c>
      <c r="D845" s="8" t="s">
        <v>8380</v>
      </c>
      <c r="E845" s="3">
        <v>6</v>
      </c>
      <c r="F845" s="3">
        <v>1</v>
      </c>
      <c r="G845" s="7">
        <v>3537</v>
      </c>
      <c r="H845" s="4">
        <f>+G845*E845</f>
        <v>21222</v>
      </c>
      <c r="I845" s="5">
        <v>0.05</v>
      </c>
      <c r="J845" s="4">
        <f t="shared" si="248"/>
        <v>176.85000000000002</v>
      </c>
      <c r="K845" s="4">
        <f t="shared" si="249"/>
        <v>3360.15</v>
      </c>
      <c r="L845" s="6">
        <v>0.85</v>
      </c>
      <c r="M845" s="4">
        <f t="shared" si="250"/>
        <v>2856.1275000000001</v>
      </c>
      <c r="N845" s="4">
        <f t="shared" si="251"/>
        <v>6216.2775000000001</v>
      </c>
      <c r="O845" s="6">
        <v>0.75</v>
      </c>
      <c r="P845" s="85">
        <f t="shared" si="246"/>
        <v>2520.1125000000002</v>
      </c>
      <c r="Q845" s="86">
        <f t="shared" si="247"/>
        <v>5880.2625000000007</v>
      </c>
      <c r="R845" s="6">
        <v>0.95</v>
      </c>
      <c r="S845" s="85">
        <f t="shared" ref="S845:S908" si="252">+K845*R845</f>
        <v>3192.1424999999999</v>
      </c>
      <c r="T845" s="86">
        <f t="shared" ref="T845:T908" si="253">+S845+K845</f>
        <v>6552.2924999999996</v>
      </c>
      <c r="U845" s="6">
        <v>0.6</v>
      </c>
      <c r="V845" s="85">
        <f t="shared" ref="V845:V908" si="254">+K845*U845</f>
        <v>2016.09</v>
      </c>
      <c r="W845" s="86">
        <f t="shared" ref="W845:W908" si="255">+V845+K845</f>
        <v>5376.24</v>
      </c>
    </row>
    <row r="846" spans="1:23" ht="16.5" x14ac:dyDescent="0.25">
      <c r="A846" s="64" t="s">
        <v>7131</v>
      </c>
      <c r="B846" s="65" t="s">
        <v>7201</v>
      </c>
      <c r="C846" s="2" t="s">
        <v>1403</v>
      </c>
      <c r="D846" s="1" t="s">
        <v>1402</v>
      </c>
      <c r="E846" s="3">
        <v>5</v>
      </c>
      <c r="F846" s="3">
        <v>1</v>
      </c>
      <c r="G846" s="4">
        <v>805</v>
      </c>
      <c r="H846" s="4">
        <f>+G846*E846</f>
        <v>4025</v>
      </c>
      <c r="I846" s="5">
        <v>0.05</v>
      </c>
      <c r="J846" s="4">
        <f t="shared" si="248"/>
        <v>40.25</v>
      </c>
      <c r="K846" s="4">
        <f t="shared" si="249"/>
        <v>764.75</v>
      </c>
      <c r="L846" s="6">
        <v>0.95</v>
      </c>
      <c r="M846" s="4">
        <f t="shared" si="250"/>
        <v>726.51249999999993</v>
      </c>
      <c r="N846" s="4">
        <f t="shared" si="251"/>
        <v>1491.2624999999998</v>
      </c>
      <c r="O846" s="6">
        <v>0.75</v>
      </c>
      <c r="P846" s="85">
        <f t="shared" ref="P846:P909" si="256">+K846*O846</f>
        <v>573.5625</v>
      </c>
      <c r="Q846" s="86">
        <f t="shared" ref="Q846:Q909" si="257">+K846+P846</f>
        <v>1338.3125</v>
      </c>
      <c r="R846" s="6">
        <v>0.95</v>
      </c>
      <c r="S846" s="85">
        <f t="shared" si="252"/>
        <v>726.51249999999993</v>
      </c>
      <c r="T846" s="86">
        <f t="shared" si="253"/>
        <v>1491.2624999999998</v>
      </c>
      <c r="U846" s="6">
        <v>0.6</v>
      </c>
      <c r="V846" s="85">
        <f t="shared" si="254"/>
        <v>458.84999999999997</v>
      </c>
      <c r="W846" s="86">
        <f t="shared" si="255"/>
        <v>1223.5999999999999</v>
      </c>
    </row>
    <row r="847" spans="1:23" ht="16.5" x14ac:dyDescent="0.25">
      <c r="A847" s="64" t="s">
        <v>7131</v>
      </c>
      <c r="B847" s="65" t="s">
        <v>7201</v>
      </c>
      <c r="C847" s="2" t="s">
        <v>1419</v>
      </c>
      <c r="D847" s="1" t="s">
        <v>1418</v>
      </c>
      <c r="E847" s="3">
        <v>3</v>
      </c>
      <c r="F847" s="3">
        <v>1</v>
      </c>
      <c r="G847" s="7">
        <v>1250</v>
      </c>
      <c r="H847" s="4">
        <f>+G847*E847</f>
        <v>3750</v>
      </c>
      <c r="I847" s="5">
        <v>0</v>
      </c>
      <c r="J847" s="4">
        <f t="shared" si="248"/>
        <v>0</v>
      </c>
      <c r="K847" s="4">
        <f t="shared" si="249"/>
        <v>1250</v>
      </c>
      <c r="L847" s="6">
        <v>0.85</v>
      </c>
      <c r="M847" s="4">
        <f t="shared" si="250"/>
        <v>1062.5</v>
      </c>
      <c r="N847" s="4">
        <f t="shared" si="251"/>
        <v>2312.5</v>
      </c>
      <c r="O847" s="6">
        <v>0.75</v>
      </c>
      <c r="P847" s="85">
        <f t="shared" si="256"/>
        <v>937.5</v>
      </c>
      <c r="Q847" s="86">
        <f t="shared" si="257"/>
        <v>2187.5</v>
      </c>
      <c r="R847" s="6">
        <v>0.95</v>
      </c>
      <c r="S847" s="85">
        <f t="shared" si="252"/>
        <v>1187.5</v>
      </c>
      <c r="T847" s="86">
        <f t="shared" si="253"/>
        <v>2437.5</v>
      </c>
      <c r="U847" s="6">
        <v>0.6</v>
      </c>
      <c r="V847" s="85">
        <f t="shared" si="254"/>
        <v>750</v>
      </c>
      <c r="W847" s="86">
        <f t="shared" si="255"/>
        <v>2000</v>
      </c>
    </row>
    <row r="848" spans="1:23" ht="16.5" x14ac:dyDescent="0.25">
      <c r="A848" s="64" t="s">
        <v>7131</v>
      </c>
      <c r="B848" s="65" t="s">
        <v>7201</v>
      </c>
      <c r="C848" s="2" t="s">
        <v>7204</v>
      </c>
      <c r="D848" s="1" t="s">
        <v>2864</v>
      </c>
      <c r="E848" s="3">
        <v>4</v>
      </c>
      <c r="F848" s="3">
        <v>1</v>
      </c>
      <c r="G848" s="4">
        <v>5953</v>
      </c>
      <c r="H848" s="4">
        <f>+G848*E848</f>
        <v>23812</v>
      </c>
      <c r="I848" s="5">
        <v>0.1</v>
      </c>
      <c r="J848" s="4">
        <f t="shared" si="248"/>
        <v>595.30000000000007</v>
      </c>
      <c r="K848" s="4">
        <f t="shared" si="249"/>
        <v>5357.7</v>
      </c>
      <c r="L848" s="6">
        <v>1.1000000000000001</v>
      </c>
      <c r="M848" s="4">
        <f t="shared" si="250"/>
        <v>5893.47</v>
      </c>
      <c r="N848" s="4">
        <f t="shared" si="251"/>
        <v>11251.17</v>
      </c>
      <c r="O848" s="6">
        <v>0.75</v>
      </c>
      <c r="P848" s="85">
        <f t="shared" si="256"/>
        <v>4018.2749999999996</v>
      </c>
      <c r="Q848" s="86">
        <f t="shared" si="257"/>
        <v>9375.9749999999985</v>
      </c>
      <c r="R848" s="6">
        <v>0.95</v>
      </c>
      <c r="S848" s="85">
        <f t="shared" si="252"/>
        <v>5089.8149999999996</v>
      </c>
      <c r="T848" s="86">
        <f t="shared" si="253"/>
        <v>10447.514999999999</v>
      </c>
      <c r="U848" s="6">
        <v>0.6</v>
      </c>
      <c r="V848" s="85">
        <f t="shared" si="254"/>
        <v>3214.62</v>
      </c>
      <c r="W848" s="86">
        <f t="shared" si="255"/>
        <v>8572.32</v>
      </c>
    </row>
    <row r="849" spans="1:23" ht="16.5" x14ac:dyDescent="0.25">
      <c r="A849" s="64" t="s">
        <v>7131</v>
      </c>
      <c r="B849" s="65" t="s">
        <v>7201</v>
      </c>
      <c r="C849" s="2" t="s">
        <v>1413</v>
      </c>
      <c r="D849" s="1" t="s">
        <v>1412</v>
      </c>
      <c r="E849" s="3">
        <v>12</v>
      </c>
      <c r="F849" s="3">
        <v>1</v>
      </c>
      <c r="G849" s="7">
        <v>605</v>
      </c>
      <c r="H849" s="4">
        <f>+G849*E849</f>
        <v>7260</v>
      </c>
      <c r="I849" s="5">
        <v>0.05</v>
      </c>
      <c r="J849" s="4">
        <f t="shared" si="248"/>
        <v>30.25</v>
      </c>
      <c r="K849" s="4">
        <f t="shared" si="249"/>
        <v>574.75</v>
      </c>
      <c r="L849" s="6">
        <v>0.85</v>
      </c>
      <c r="M849" s="4">
        <f t="shared" si="250"/>
        <v>488.53749999999997</v>
      </c>
      <c r="N849" s="4">
        <f t="shared" si="251"/>
        <v>1063.2874999999999</v>
      </c>
      <c r="O849" s="6">
        <v>0.75</v>
      </c>
      <c r="P849" s="85">
        <f t="shared" si="256"/>
        <v>431.0625</v>
      </c>
      <c r="Q849" s="86">
        <f t="shared" si="257"/>
        <v>1005.8125</v>
      </c>
      <c r="R849" s="6">
        <v>0.95</v>
      </c>
      <c r="S849" s="85">
        <f t="shared" si="252"/>
        <v>546.01249999999993</v>
      </c>
      <c r="T849" s="86">
        <f t="shared" si="253"/>
        <v>1120.7624999999998</v>
      </c>
      <c r="U849" s="6">
        <v>0.6</v>
      </c>
      <c r="V849" s="85">
        <f t="shared" si="254"/>
        <v>344.84999999999997</v>
      </c>
      <c r="W849" s="86">
        <f t="shared" si="255"/>
        <v>919.59999999999991</v>
      </c>
    </row>
    <row r="850" spans="1:23" ht="16.5" x14ac:dyDescent="0.25">
      <c r="A850" s="64" t="s">
        <v>7131</v>
      </c>
      <c r="B850" s="65" t="s">
        <v>7201</v>
      </c>
      <c r="C850" s="2" t="s">
        <v>1421</v>
      </c>
      <c r="D850" s="1" t="s">
        <v>1420</v>
      </c>
      <c r="E850" s="3">
        <v>6</v>
      </c>
      <c r="F850" s="3">
        <v>1</v>
      </c>
      <c r="G850" s="7">
        <v>1080</v>
      </c>
      <c r="H850" s="4">
        <f>+G850*E850</f>
        <v>6480</v>
      </c>
      <c r="I850" s="5">
        <v>0</v>
      </c>
      <c r="J850" s="4">
        <f t="shared" si="248"/>
        <v>0</v>
      </c>
      <c r="K850" s="4">
        <f t="shared" si="249"/>
        <v>1080</v>
      </c>
      <c r="L850" s="6">
        <v>0.95</v>
      </c>
      <c r="M850" s="4">
        <f t="shared" si="250"/>
        <v>1026</v>
      </c>
      <c r="N850" s="4">
        <f t="shared" si="251"/>
        <v>2106</v>
      </c>
      <c r="O850" s="6">
        <v>0.75</v>
      </c>
      <c r="P850" s="85">
        <f t="shared" si="256"/>
        <v>810</v>
      </c>
      <c r="Q850" s="86">
        <f t="shared" si="257"/>
        <v>1890</v>
      </c>
      <c r="R850" s="6">
        <v>0.95</v>
      </c>
      <c r="S850" s="85">
        <f t="shared" si="252"/>
        <v>1026</v>
      </c>
      <c r="T850" s="86">
        <f t="shared" si="253"/>
        <v>2106</v>
      </c>
      <c r="U850" s="6">
        <v>0.6</v>
      </c>
      <c r="V850" s="85">
        <f t="shared" si="254"/>
        <v>648</v>
      </c>
      <c r="W850" s="86">
        <f t="shared" si="255"/>
        <v>1728</v>
      </c>
    </row>
    <row r="851" spans="1:23" ht="16.5" x14ac:dyDescent="0.25">
      <c r="A851" s="64" t="s">
        <v>7131</v>
      </c>
      <c r="B851" s="65" t="s">
        <v>7201</v>
      </c>
      <c r="C851" s="2" t="s">
        <v>1405</v>
      </c>
      <c r="D851" s="1" t="s">
        <v>1404</v>
      </c>
      <c r="E851" s="3">
        <v>4</v>
      </c>
      <c r="F851" s="3">
        <v>1</v>
      </c>
      <c r="G851" s="7">
        <v>831</v>
      </c>
      <c r="H851" s="4">
        <f>+G851*E851</f>
        <v>3324</v>
      </c>
      <c r="I851" s="5">
        <v>0.05</v>
      </c>
      <c r="J851" s="4">
        <f t="shared" si="248"/>
        <v>41.550000000000004</v>
      </c>
      <c r="K851" s="4">
        <f t="shared" si="249"/>
        <v>789.45</v>
      </c>
      <c r="L851" s="6">
        <v>0.85</v>
      </c>
      <c r="M851" s="4">
        <f t="shared" si="250"/>
        <v>671.03250000000003</v>
      </c>
      <c r="N851" s="4">
        <f t="shared" si="251"/>
        <v>1460.4825000000001</v>
      </c>
      <c r="O851" s="6">
        <v>0.75</v>
      </c>
      <c r="P851" s="85">
        <f t="shared" si="256"/>
        <v>592.08750000000009</v>
      </c>
      <c r="Q851" s="86">
        <f t="shared" si="257"/>
        <v>1381.5375000000001</v>
      </c>
      <c r="R851" s="6">
        <v>0.95</v>
      </c>
      <c r="S851" s="85">
        <f t="shared" si="252"/>
        <v>749.97749999999996</v>
      </c>
      <c r="T851" s="86">
        <f t="shared" si="253"/>
        <v>1539.4275</v>
      </c>
      <c r="U851" s="6">
        <v>0.6</v>
      </c>
      <c r="V851" s="85">
        <f t="shared" si="254"/>
        <v>473.67</v>
      </c>
      <c r="W851" s="86">
        <f t="shared" si="255"/>
        <v>1263.1200000000001</v>
      </c>
    </row>
    <row r="852" spans="1:23" ht="16.5" x14ac:dyDescent="0.25">
      <c r="A852" s="64" t="s">
        <v>7131</v>
      </c>
      <c r="B852" s="65" t="s">
        <v>7201</v>
      </c>
      <c r="C852" s="2" t="s">
        <v>7207</v>
      </c>
      <c r="D852" s="10" t="s">
        <v>779</v>
      </c>
      <c r="E852" s="3">
        <v>1</v>
      </c>
      <c r="F852" s="3">
        <v>1</v>
      </c>
      <c r="G852" s="4">
        <v>873</v>
      </c>
      <c r="H852" s="4">
        <f>+G852*E852</f>
        <v>873</v>
      </c>
      <c r="I852" s="5">
        <v>0.05</v>
      </c>
      <c r="J852" s="4">
        <f t="shared" si="248"/>
        <v>43.650000000000006</v>
      </c>
      <c r="K852" s="4">
        <f t="shared" si="249"/>
        <v>829.35</v>
      </c>
      <c r="L852" s="6">
        <v>0.35</v>
      </c>
      <c r="M852" s="4">
        <f t="shared" si="250"/>
        <v>290.27249999999998</v>
      </c>
      <c r="N852" s="4">
        <f t="shared" si="251"/>
        <v>1119.6224999999999</v>
      </c>
      <c r="O852" s="6">
        <v>0.75</v>
      </c>
      <c r="P852" s="85">
        <f t="shared" si="256"/>
        <v>622.01250000000005</v>
      </c>
      <c r="Q852" s="86">
        <f t="shared" si="257"/>
        <v>1451.3625000000002</v>
      </c>
      <c r="R852" s="6">
        <v>0.95</v>
      </c>
      <c r="S852" s="85">
        <f t="shared" si="252"/>
        <v>787.88249999999994</v>
      </c>
      <c r="T852" s="86">
        <f t="shared" si="253"/>
        <v>1617.2325000000001</v>
      </c>
      <c r="U852" s="6">
        <v>0.6</v>
      </c>
      <c r="V852" s="85">
        <f t="shared" si="254"/>
        <v>497.61</v>
      </c>
      <c r="W852" s="86">
        <f t="shared" si="255"/>
        <v>1326.96</v>
      </c>
    </row>
    <row r="853" spans="1:23" ht="16.5" x14ac:dyDescent="0.25">
      <c r="A853" s="64" t="s">
        <v>7131</v>
      </c>
      <c r="B853" s="65" t="s">
        <v>7201</v>
      </c>
      <c r="C853" s="2" t="s">
        <v>1407</v>
      </c>
      <c r="D853" s="1" t="s">
        <v>1406</v>
      </c>
      <c r="E853" s="3">
        <v>3</v>
      </c>
      <c r="F853" s="3">
        <v>1</v>
      </c>
      <c r="G853" s="7">
        <v>575</v>
      </c>
      <c r="H853" s="4">
        <f>+G853*E853</f>
        <v>1725</v>
      </c>
      <c r="I853" s="5">
        <v>0.05</v>
      </c>
      <c r="J853" s="4">
        <f t="shared" si="248"/>
        <v>28.75</v>
      </c>
      <c r="K853" s="4">
        <f t="shared" si="249"/>
        <v>546.25</v>
      </c>
      <c r="L853" s="6">
        <v>0.85</v>
      </c>
      <c r="M853" s="4">
        <f t="shared" si="250"/>
        <v>464.3125</v>
      </c>
      <c r="N853" s="4">
        <f t="shared" si="251"/>
        <v>1010.5625</v>
      </c>
      <c r="O853" s="6">
        <v>0.75</v>
      </c>
      <c r="P853" s="85">
        <f t="shared" si="256"/>
        <v>409.6875</v>
      </c>
      <c r="Q853" s="86">
        <f t="shared" si="257"/>
        <v>955.9375</v>
      </c>
      <c r="R853" s="6">
        <v>0.95</v>
      </c>
      <c r="S853" s="85">
        <f t="shared" si="252"/>
        <v>518.9375</v>
      </c>
      <c r="T853" s="86">
        <f t="shared" si="253"/>
        <v>1065.1875</v>
      </c>
      <c r="U853" s="6">
        <v>0.6</v>
      </c>
      <c r="V853" s="85">
        <f t="shared" si="254"/>
        <v>327.75</v>
      </c>
      <c r="W853" s="86">
        <f t="shared" si="255"/>
        <v>874</v>
      </c>
    </row>
    <row r="854" spans="1:23" ht="16.5" x14ac:dyDescent="0.25">
      <c r="A854" s="64" t="s">
        <v>7131</v>
      </c>
      <c r="B854" s="65" t="s">
        <v>7201</v>
      </c>
      <c r="C854" s="2" t="s">
        <v>1415</v>
      </c>
      <c r="D854" s="1" t="s">
        <v>1414</v>
      </c>
      <c r="E854" s="3">
        <v>4</v>
      </c>
      <c r="F854" s="3">
        <v>1</v>
      </c>
      <c r="G854" s="7">
        <v>906</v>
      </c>
      <c r="H854" s="4">
        <f>+G854*E854</f>
        <v>3624</v>
      </c>
      <c r="I854" s="5">
        <v>0.05</v>
      </c>
      <c r="J854" s="4">
        <f t="shared" si="248"/>
        <v>45.300000000000004</v>
      </c>
      <c r="K854" s="4">
        <f t="shared" si="249"/>
        <v>860.7</v>
      </c>
      <c r="L854" s="6">
        <v>0.85</v>
      </c>
      <c r="M854" s="4">
        <f t="shared" si="250"/>
        <v>731.59500000000003</v>
      </c>
      <c r="N854" s="4">
        <f t="shared" si="251"/>
        <v>1592.2950000000001</v>
      </c>
      <c r="O854" s="6">
        <v>0.75</v>
      </c>
      <c r="P854" s="85">
        <f t="shared" si="256"/>
        <v>645.52500000000009</v>
      </c>
      <c r="Q854" s="86">
        <f t="shared" si="257"/>
        <v>1506.2250000000001</v>
      </c>
      <c r="R854" s="6">
        <v>0.95</v>
      </c>
      <c r="S854" s="85">
        <f t="shared" si="252"/>
        <v>817.66499999999996</v>
      </c>
      <c r="T854" s="86">
        <f t="shared" si="253"/>
        <v>1678.365</v>
      </c>
      <c r="U854" s="6">
        <v>0.6</v>
      </c>
      <c r="V854" s="85">
        <f t="shared" si="254"/>
        <v>516.41999999999996</v>
      </c>
      <c r="W854" s="86">
        <f t="shared" si="255"/>
        <v>1377.12</v>
      </c>
    </row>
    <row r="855" spans="1:23" ht="16.5" x14ac:dyDescent="0.25">
      <c r="A855" s="64" t="s">
        <v>7131</v>
      </c>
      <c r="B855" s="65" t="s">
        <v>7201</v>
      </c>
      <c r="C855" s="2" t="s">
        <v>7205</v>
      </c>
      <c r="D855" s="1" t="s">
        <v>2606</v>
      </c>
      <c r="E855" s="3">
        <v>3</v>
      </c>
      <c r="F855" s="3">
        <v>1</v>
      </c>
      <c r="G855" s="7">
        <v>8900</v>
      </c>
      <c r="H855" s="4">
        <f>+G855*E855</f>
        <v>26700</v>
      </c>
      <c r="I855" s="5">
        <v>0</v>
      </c>
      <c r="J855" s="4">
        <f t="shared" si="248"/>
        <v>0</v>
      </c>
      <c r="K855" s="4">
        <f t="shared" si="249"/>
        <v>8900</v>
      </c>
      <c r="L855" s="6">
        <v>0.85</v>
      </c>
      <c r="M855" s="4">
        <f t="shared" si="250"/>
        <v>7565</v>
      </c>
      <c r="N855" s="4">
        <f t="shared" si="251"/>
        <v>16465</v>
      </c>
      <c r="O855" s="6">
        <v>0.75</v>
      </c>
      <c r="P855" s="85">
        <f t="shared" si="256"/>
        <v>6675</v>
      </c>
      <c r="Q855" s="86">
        <f t="shared" si="257"/>
        <v>15575</v>
      </c>
      <c r="R855" s="6">
        <v>0.95</v>
      </c>
      <c r="S855" s="85">
        <f t="shared" si="252"/>
        <v>8455</v>
      </c>
      <c r="T855" s="86">
        <f t="shared" si="253"/>
        <v>17355</v>
      </c>
      <c r="U855" s="6">
        <v>0.6</v>
      </c>
      <c r="V855" s="85">
        <f t="shared" si="254"/>
        <v>5340</v>
      </c>
      <c r="W855" s="86">
        <f t="shared" si="255"/>
        <v>14240</v>
      </c>
    </row>
    <row r="856" spans="1:23" ht="16.5" x14ac:dyDescent="0.25">
      <c r="A856" s="64" t="s">
        <v>7131</v>
      </c>
      <c r="B856" s="65" t="s">
        <v>7201</v>
      </c>
      <c r="C856" s="2" t="s">
        <v>7206</v>
      </c>
      <c r="D856" s="1" t="s">
        <v>5326</v>
      </c>
      <c r="E856" s="3">
        <v>1</v>
      </c>
      <c r="F856" s="3">
        <v>1</v>
      </c>
      <c r="G856" s="7">
        <v>928.53</v>
      </c>
      <c r="H856" s="4">
        <f>+G856*E856</f>
        <v>928.53</v>
      </c>
      <c r="I856" s="5">
        <v>0.05</v>
      </c>
      <c r="J856" s="4">
        <f t="shared" si="248"/>
        <v>46.426500000000004</v>
      </c>
      <c r="K856" s="4">
        <f t="shared" si="249"/>
        <v>882.10349999999994</v>
      </c>
      <c r="L856" s="6">
        <v>0.85</v>
      </c>
      <c r="M856" s="4">
        <f t="shared" si="250"/>
        <v>749.78797499999996</v>
      </c>
      <c r="N856" s="4">
        <f t="shared" si="251"/>
        <v>1631.8914749999999</v>
      </c>
      <c r="O856" s="6">
        <v>0.75</v>
      </c>
      <c r="P856" s="85">
        <f t="shared" si="256"/>
        <v>661.5776249999999</v>
      </c>
      <c r="Q856" s="86">
        <f t="shared" si="257"/>
        <v>1543.6811249999998</v>
      </c>
      <c r="R856" s="6">
        <v>0.95</v>
      </c>
      <c r="S856" s="85">
        <f t="shared" si="252"/>
        <v>837.99832499999991</v>
      </c>
      <c r="T856" s="86">
        <f t="shared" si="253"/>
        <v>1720.1018249999997</v>
      </c>
      <c r="U856" s="6">
        <v>0.6</v>
      </c>
      <c r="V856" s="85">
        <f t="shared" si="254"/>
        <v>529.26209999999992</v>
      </c>
      <c r="W856" s="86">
        <f t="shared" si="255"/>
        <v>1411.3655999999999</v>
      </c>
    </row>
    <row r="857" spans="1:23" ht="16.5" x14ac:dyDescent="0.25">
      <c r="A857" s="64" t="s">
        <v>7131</v>
      </c>
      <c r="B857" s="65" t="s">
        <v>7201</v>
      </c>
      <c r="C857" s="2" t="s">
        <v>1429</v>
      </c>
      <c r="D857" s="1" t="s">
        <v>1428</v>
      </c>
      <c r="E857" s="3">
        <v>1</v>
      </c>
      <c r="F857" s="3">
        <v>1</v>
      </c>
      <c r="G857" s="7">
        <v>3635</v>
      </c>
      <c r="H857" s="4">
        <f>+G857*E857</f>
        <v>3635</v>
      </c>
      <c r="I857" s="5">
        <v>0.05</v>
      </c>
      <c r="J857" s="4">
        <f t="shared" si="248"/>
        <v>181.75</v>
      </c>
      <c r="K857" s="4">
        <f t="shared" si="249"/>
        <v>3453.25</v>
      </c>
      <c r="L857" s="6">
        <v>0.85</v>
      </c>
      <c r="M857" s="4">
        <f t="shared" si="250"/>
        <v>2935.2624999999998</v>
      </c>
      <c r="N857" s="4">
        <f t="shared" si="251"/>
        <v>6388.5124999999998</v>
      </c>
      <c r="O857" s="6">
        <v>0.75</v>
      </c>
      <c r="P857" s="85">
        <f t="shared" si="256"/>
        <v>2589.9375</v>
      </c>
      <c r="Q857" s="86">
        <f t="shared" si="257"/>
        <v>6043.1875</v>
      </c>
      <c r="R857" s="6">
        <v>0.95</v>
      </c>
      <c r="S857" s="85">
        <f t="shared" si="252"/>
        <v>3280.5874999999996</v>
      </c>
      <c r="T857" s="86">
        <f t="shared" si="253"/>
        <v>6733.8374999999996</v>
      </c>
      <c r="U857" s="6">
        <v>0.6</v>
      </c>
      <c r="V857" s="85">
        <f t="shared" si="254"/>
        <v>2071.9499999999998</v>
      </c>
      <c r="W857" s="86">
        <f t="shared" si="255"/>
        <v>5525.2</v>
      </c>
    </row>
    <row r="858" spans="1:23" ht="16.5" x14ac:dyDescent="0.25">
      <c r="A858" s="64" t="s">
        <v>7131</v>
      </c>
      <c r="B858" s="65" t="s">
        <v>7201</v>
      </c>
      <c r="C858" s="2" t="s">
        <v>1441</v>
      </c>
      <c r="D858" s="10" t="s">
        <v>1440</v>
      </c>
      <c r="E858" s="3">
        <v>4</v>
      </c>
      <c r="F858" s="3">
        <v>1</v>
      </c>
      <c r="G858" s="4">
        <v>1372.3</v>
      </c>
      <c r="H858" s="4">
        <f>+G858*E858</f>
        <v>5489.2</v>
      </c>
      <c r="I858" s="5">
        <v>0</v>
      </c>
      <c r="J858" s="4">
        <f t="shared" si="248"/>
        <v>0</v>
      </c>
      <c r="K858" s="4">
        <f t="shared" si="249"/>
        <v>1372.3</v>
      </c>
      <c r="L858" s="6">
        <v>0.85</v>
      </c>
      <c r="M858" s="4">
        <f t="shared" si="250"/>
        <v>1166.4549999999999</v>
      </c>
      <c r="N858" s="4">
        <f t="shared" si="251"/>
        <v>2538.7550000000001</v>
      </c>
      <c r="O858" s="6">
        <v>0.75</v>
      </c>
      <c r="P858" s="85">
        <f t="shared" si="256"/>
        <v>1029.2249999999999</v>
      </c>
      <c r="Q858" s="86">
        <f t="shared" si="257"/>
        <v>2401.5249999999996</v>
      </c>
      <c r="R858" s="6">
        <v>0.95</v>
      </c>
      <c r="S858" s="85">
        <f t="shared" si="252"/>
        <v>1303.6849999999999</v>
      </c>
      <c r="T858" s="86">
        <f t="shared" si="253"/>
        <v>2675.9849999999997</v>
      </c>
      <c r="U858" s="6">
        <v>0.6</v>
      </c>
      <c r="V858" s="85">
        <f t="shared" si="254"/>
        <v>823.38</v>
      </c>
      <c r="W858" s="86">
        <f t="shared" si="255"/>
        <v>2195.6799999999998</v>
      </c>
    </row>
    <row r="859" spans="1:23" ht="16.5" x14ac:dyDescent="0.25">
      <c r="A859" s="64" t="s">
        <v>7131</v>
      </c>
      <c r="B859" s="65" t="s">
        <v>7201</v>
      </c>
      <c r="C859" s="2" t="s">
        <v>1923</v>
      </c>
      <c r="D859" s="1" t="s">
        <v>1922</v>
      </c>
      <c r="E859" s="3">
        <v>5</v>
      </c>
      <c r="F859" s="3">
        <v>1</v>
      </c>
      <c r="G859" s="4">
        <v>1739</v>
      </c>
      <c r="H859" s="4">
        <f>+G859*E859</f>
        <v>8695</v>
      </c>
      <c r="I859" s="5">
        <v>0</v>
      </c>
      <c r="J859" s="4">
        <f t="shared" si="248"/>
        <v>0</v>
      </c>
      <c r="K859" s="4">
        <f t="shared" si="249"/>
        <v>1739</v>
      </c>
      <c r="L859" s="6">
        <v>0.85</v>
      </c>
      <c r="M859" s="4">
        <f t="shared" si="250"/>
        <v>1478.1499999999999</v>
      </c>
      <c r="N859" s="4">
        <f t="shared" si="251"/>
        <v>3217.1499999999996</v>
      </c>
      <c r="O859" s="6">
        <v>0.75</v>
      </c>
      <c r="P859" s="85">
        <f t="shared" si="256"/>
        <v>1304.25</v>
      </c>
      <c r="Q859" s="86">
        <f t="shared" si="257"/>
        <v>3043.25</v>
      </c>
      <c r="R859" s="6">
        <v>0.95</v>
      </c>
      <c r="S859" s="85">
        <f t="shared" si="252"/>
        <v>1652.05</v>
      </c>
      <c r="T859" s="86">
        <f t="shared" si="253"/>
        <v>3391.05</v>
      </c>
      <c r="U859" s="6">
        <v>0.6</v>
      </c>
      <c r="V859" s="85">
        <f t="shared" si="254"/>
        <v>1043.3999999999999</v>
      </c>
      <c r="W859" s="86">
        <f t="shared" si="255"/>
        <v>2782.3999999999996</v>
      </c>
    </row>
    <row r="860" spans="1:23" ht="16.5" x14ac:dyDescent="0.25">
      <c r="A860" s="64" t="s">
        <v>7131</v>
      </c>
      <c r="B860" s="65" t="s">
        <v>7201</v>
      </c>
      <c r="C860" s="2" t="s">
        <v>1925</v>
      </c>
      <c r="D860" s="1" t="s">
        <v>1924</v>
      </c>
      <c r="E860" s="3">
        <v>1</v>
      </c>
      <c r="F860" s="3">
        <v>1</v>
      </c>
      <c r="G860" s="7">
        <v>1069</v>
      </c>
      <c r="H860" s="4">
        <f>+G860*E860</f>
        <v>1069</v>
      </c>
      <c r="I860" s="5">
        <v>0</v>
      </c>
      <c r="J860" s="4">
        <f t="shared" si="248"/>
        <v>0</v>
      </c>
      <c r="K860" s="4">
        <f t="shared" si="249"/>
        <v>1069</v>
      </c>
      <c r="L860" s="6">
        <v>0.85</v>
      </c>
      <c r="M860" s="4">
        <f t="shared" si="250"/>
        <v>908.65</v>
      </c>
      <c r="N860" s="4">
        <f t="shared" si="251"/>
        <v>1977.65</v>
      </c>
      <c r="O860" s="6">
        <v>0.75</v>
      </c>
      <c r="P860" s="85">
        <f t="shared" si="256"/>
        <v>801.75</v>
      </c>
      <c r="Q860" s="86">
        <f t="shared" si="257"/>
        <v>1870.75</v>
      </c>
      <c r="R860" s="6">
        <v>0.95</v>
      </c>
      <c r="S860" s="85">
        <f t="shared" si="252"/>
        <v>1015.55</v>
      </c>
      <c r="T860" s="86">
        <f t="shared" si="253"/>
        <v>2084.5500000000002</v>
      </c>
      <c r="U860" s="6">
        <v>0.6</v>
      </c>
      <c r="V860" s="85">
        <f t="shared" si="254"/>
        <v>641.4</v>
      </c>
      <c r="W860" s="86">
        <f t="shared" si="255"/>
        <v>1710.4</v>
      </c>
    </row>
    <row r="861" spans="1:23" ht="16.5" x14ac:dyDescent="0.25">
      <c r="A861" s="64" t="s">
        <v>7131</v>
      </c>
      <c r="B861" s="65" t="s">
        <v>7201</v>
      </c>
      <c r="C861" s="2" t="s">
        <v>1941</v>
      </c>
      <c r="D861" s="1" t="s">
        <v>1940</v>
      </c>
      <c r="E861" s="3">
        <v>9</v>
      </c>
      <c r="F861" s="3">
        <v>1</v>
      </c>
      <c r="G861" s="4">
        <v>247</v>
      </c>
      <c r="H861" s="4">
        <f>+G861*E861</f>
        <v>2223</v>
      </c>
      <c r="I861" s="5">
        <v>0</v>
      </c>
      <c r="J861" s="4">
        <f t="shared" si="248"/>
        <v>0</v>
      </c>
      <c r="K861" s="4">
        <f t="shared" si="249"/>
        <v>247</v>
      </c>
      <c r="L861" s="6">
        <v>0.85</v>
      </c>
      <c r="M861" s="4">
        <f t="shared" si="250"/>
        <v>209.95</v>
      </c>
      <c r="N861" s="4">
        <f t="shared" si="251"/>
        <v>456.95</v>
      </c>
      <c r="O861" s="6">
        <v>0.75</v>
      </c>
      <c r="P861" s="85">
        <f t="shared" si="256"/>
        <v>185.25</v>
      </c>
      <c r="Q861" s="86">
        <f t="shared" si="257"/>
        <v>432.25</v>
      </c>
      <c r="R861" s="6">
        <v>0.95</v>
      </c>
      <c r="S861" s="85">
        <f t="shared" si="252"/>
        <v>234.64999999999998</v>
      </c>
      <c r="T861" s="86">
        <f t="shared" si="253"/>
        <v>481.65</v>
      </c>
      <c r="U861" s="6">
        <v>0.6</v>
      </c>
      <c r="V861" s="85">
        <f t="shared" si="254"/>
        <v>148.19999999999999</v>
      </c>
      <c r="W861" s="86">
        <f t="shared" si="255"/>
        <v>395.2</v>
      </c>
    </row>
    <row r="862" spans="1:23" ht="16.5" x14ac:dyDescent="0.25">
      <c r="A862" s="64" t="s">
        <v>7131</v>
      </c>
      <c r="B862" s="65" t="s">
        <v>7201</v>
      </c>
      <c r="C862" s="2" t="s">
        <v>1945</v>
      </c>
      <c r="D862" s="1" t="s">
        <v>1944</v>
      </c>
      <c r="E862" s="3">
        <f>50-15</f>
        <v>35</v>
      </c>
      <c r="F862" s="3">
        <v>1</v>
      </c>
      <c r="G862" s="4">
        <v>57</v>
      </c>
      <c r="H862" s="4">
        <f>+G862*E862</f>
        <v>1995</v>
      </c>
      <c r="I862" s="5">
        <v>0</v>
      </c>
      <c r="J862" s="4">
        <f t="shared" si="248"/>
        <v>0</v>
      </c>
      <c r="K862" s="4">
        <f t="shared" si="249"/>
        <v>57</v>
      </c>
      <c r="L862" s="6">
        <v>0.85</v>
      </c>
      <c r="M862" s="4">
        <f t="shared" si="250"/>
        <v>48.449999999999996</v>
      </c>
      <c r="N862" s="4">
        <f t="shared" si="251"/>
        <v>105.44999999999999</v>
      </c>
      <c r="O862" s="6">
        <v>0.75</v>
      </c>
      <c r="P862" s="85">
        <f t="shared" si="256"/>
        <v>42.75</v>
      </c>
      <c r="Q862" s="86">
        <f t="shared" si="257"/>
        <v>99.75</v>
      </c>
      <c r="R862" s="6">
        <v>0.95</v>
      </c>
      <c r="S862" s="85">
        <f t="shared" si="252"/>
        <v>54.15</v>
      </c>
      <c r="T862" s="86">
        <f t="shared" si="253"/>
        <v>111.15</v>
      </c>
      <c r="U862" s="6">
        <v>0.6</v>
      </c>
      <c r="V862" s="85">
        <f t="shared" si="254"/>
        <v>34.199999999999996</v>
      </c>
      <c r="W862" s="86">
        <f t="shared" si="255"/>
        <v>91.199999999999989</v>
      </c>
    </row>
    <row r="863" spans="1:23" ht="16.5" x14ac:dyDescent="0.25">
      <c r="A863" s="64" t="s">
        <v>7131</v>
      </c>
      <c r="B863" s="65" t="s">
        <v>7201</v>
      </c>
      <c r="C863" s="2" t="s">
        <v>1943</v>
      </c>
      <c r="D863" s="1" t="s">
        <v>1942</v>
      </c>
      <c r="E863" s="3">
        <f>12+7</f>
        <v>19</v>
      </c>
      <c r="F863" s="3">
        <v>1</v>
      </c>
      <c r="G863" s="4">
        <v>345.39</v>
      </c>
      <c r="H863" s="4">
        <f>+G863*E863</f>
        <v>6562.41</v>
      </c>
      <c r="I863" s="5">
        <v>0.05</v>
      </c>
      <c r="J863" s="4">
        <f t="shared" si="248"/>
        <v>17.269500000000001</v>
      </c>
      <c r="K863" s="4">
        <f t="shared" si="249"/>
        <v>328.12049999999999</v>
      </c>
      <c r="L863" s="6">
        <v>0.85</v>
      </c>
      <c r="M863" s="4">
        <f t="shared" si="250"/>
        <v>278.90242499999999</v>
      </c>
      <c r="N863" s="4">
        <f t="shared" si="251"/>
        <v>607.02292499999999</v>
      </c>
      <c r="O863" s="6">
        <v>0.75</v>
      </c>
      <c r="P863" s="85">
        <f t="shared" si="256"/>
        <v>246.09037499999999</v>
      </c>
      <c r="Q863" s="86">
        <f t="shared" si="257"/>
        <v>574.21087499999999</v>
      </c>
      <c r="R863" s="6">
        <v>0.95</v>
      </c>
      <c r="S863" s="85">
        <f t="shared" si="252"/>
        <v>311.71447499999999</v>
      </c>
      <c r="T863" s="86">
        <f t="shared" si="253"/>
        <v>639.83497499999999</v>
      </c>
      <c r="U863" s="6">
        <v>0.6</v>
      </c>
      <c r="V863" s="85">
        <f t="shared" si="254"/>
        <v>196.8723</v>
      </c>
      <c r="W863" s="86">
        <f t="shared" si="255"/>
        <v>524.99279999999999</v>
      </c>
    </row>
    <row r="864" spans="1:23" ht="16.5" x14ac:dyDescent="0.25">
      <c r="A864" s="64" t="s">
        <v>7131</v>
      </c>
      <c r="B864" s="65" t="s">
        <v>7201</v>
      </c>
      <c r="C864" s="2" t="s">
        <v>1949</v>
      </c>
      <c r="D864" s="1" t="s">
        <v>1948</v>
      </c>
      <c r="E864" s="3">
        <v>6</v>
      </c>
      <c r="F864" s="3">
        <v>1</v>
      </c>
      <c r="G864" s="7">
        <v>360</v>
      </c>
      <c r="H864" s="4">
        <f>+G864*E864</f>
        <v>2160</v>
      </c>
      <c r="I864" s="5">
        <v>0</v>
      </c>
      <c r="J864" s="4">
        <f t="shared" si="248"/>
        <v>0</v>
      </c>
      <c r="K864" s="4">
        <f t="shared" si="249"/>
        <v>360</v>
      </c>
      <c r="L864" s="6">
        <v>0.85</v>
      </c>
      <c r="M864" s="4">
        <f t="shared" si="250"/>
        <v>306</v>
      </c>
      <c r="N864" s="4">
        <f t="shared" si="251"/>
        <v>666</v>
      </c>
      <c r="O864" s="6">
        <v>0.75</v>
      </c>
      <c r="P864" s="85">
        <f t="shared" si="256"/>
        <v>270</v>
      </c>
      <c r="Q864" s="86">
        <f t="shared" si="257"/>
        <v>630</v>
      </c>
      <c r="R864" s="6">
        <v>0.95</v>
      </c>
      <c r="S864" s="85">
        <f t="shared" si="252"/>
        <v>342</v>
      </c>
      <c r="T864" s="86">
        <f t="shared" si="253"/>
        <v>702</v>
      </c>
      <c r="U864" s="6">
        <v>0.6</v>
      </c>
      <c r="V864" s="85">
        <f t="shared" si="254"/>
        <v>216</v>
      </c>
      <c r="W864" s="86">
        <f t="shared" si="255"/>
        <v>576</v>
      </c>
    </row>
    <row r="865" spans="1:23" ht="16.5" x14ac:dyDescent="0.25">
      <c r="A865" s="64" t="s">
        <v>7131</v>
      </c>
      <c r="B865" s="65" t="s">
        <v>7201</v>
      </c>
      <c r="C865" s="2" t="s">
        <v>1947</v>
      </c>
      <c r="D865" s="1" t="s">
        <v>1946</v>
      </c>
      <c r="E865" s="3">
        <f>17+15</f>
        <v>32</v>
      </c>
      <c r="F865" s="3">
        <v>1</v>
      </c>
      <c r="G865" s="4">
        <f>4646.02/30</f>
        <v>154.86733333333333</v>
      </c>
      <c r="H865" s="4">
        <f>+G865*E865</f>
        <v>4955.7546666666667</v>
      </c>
      <c r="I865" s="5">
        <v>0</v>
      </c>
      <c r="J865" s="4">
        <f t="shared" si="248"/>
        <v>0</v>
      </c>
      <c r="K865" s="4">
        <f t="shared" si="249"/>
        <v>154.86733333333333</v>
      </c>
      <c r="L865" s="6">
        <v>0.85</v>
      </c>
      <c r="M865" s="4">
        <f t="shared" si="250"/>
        <v>131.63723333333334</v>
      </c>
      <c r="N865" s="4">
        <f t="shared" si="251"/>
        <v>286.50456666666668</v>
      </c>
      <c r="O865" s="6">
        <v>0.75</v>
      </c>
      <c r="P865" s="85">
        <f t="shared" si="256"/>
        <v>116.15049999999999</v>
      </c>
      <c r="Q865" s="86">
        <f t="shared" si="257"/>
        <v>271.01783333333333</v>
      </c>
      <c r="R865" s="6">
        <v>0.95</v>
      </c>
      <c r="S865" s="85">
        <f t="shared" si="252"/>
        <v>147.12396666666666</v>
      </c>
      <c r="T865" s="86">
        <f t="shared" si="253"/>
        <v>301.99130000000002</v>
      </c>
      <c r="U865" s="6">
        <v>0.6</v>
      </c>
      <c r="V865" s="85">
        <f t="shared" si="254"/>
        <v>92.920400000000001</v>
      </c>
      <c r="W865" s="86">
        <f t="shared" si="255"/>
        <v>247.78773333333334</v>
      </c>
    </row>
    <row r="866" spans="1:23" ht="16.5" x14ac:dyDescent="0.25">
      <c r="A866" s="64" t="s">
        <v>7131</v>
      </c>
      <c r="B866" s="65" t="s">
        <v>7201</v>
      </c>
      <c r="C866" s="2" t="s">
        <v>1977</v>
      </c>
      <c r="D866" s="10" t="s">
        <v>1976</v>
      </c>
      <c r="E866" s="3">
        <v>51</v>
      </c>
      <c r="F866" s="3">
        <v>1</v>
      </c>
      <c r="G866" s="4">
        <v>66.150000000000006</v>
      </c>
      <c r="H866" s="4">
        <f>+G866*E866</f>
        <v>3373.65</v>
      </c>
      <c r="I866" s="5">
        <v>0</v>
      </c>
      <c r="J866" s="4">
        <f t="shared" si="248"/>
        <v>0</v>
      </c>
      <c r="K866" s="4">
        <f t="shared" si="249"/>
        <v>66.150000000000006</v>
      </c>
      <c r="L866" s="6">
        <v>0.85</v>
      </c>
      <c r="M866" s="4">
        <f t="shared" si="250"/>
        <v>56.227500000000006</v>
      </c>
      <c r="N866" s="4">
        <f t="shared" si="251"/>
        <v>122.37750000000001</v>
      </c>
      <c r="O866" s="6">
        <v>0.75</v>
      </c>
      <c r="P866" s="85">
        <f t="shared" si="256"/>
        <v>49.612500000000004</v>
      </c>
      <c r="Q866" s="86">
        <f t="shared" si="257"/>
        <v>115.76250000000002</v>
      </c>
      <c r="R866" s="6">
        <v>0.95</v>
      </c>
      <c r="S866" s="85">
        <f t="shared" si="252"/>
        <v>62.842500000000001</v>
      </c>
      <c r="T866" s="86">
        <f t="shared" si="253"/>
        <v>128.99250000000001</v>
      </c>
      <c r="U866" s="6">
        <v>0.6</v>
      </c>
      <c r="V866" s="85">
        <f t="shared" si="254"/>
        <v>39.690000000000005</v>
      </c>
      <c r="W866" s="86">
        <f t="shared" si="255"/>
        <v>105.84</v>
      </c>
    </row>
    <row r="867" spans="1:23" ht="16.5" x14ac:dyDescent="0.25">
      <c r="A867" s="64" t="s">
        <v>7131</v>
      </c>
      <c r="B867" s="65" t="s">
        <v>7201</v>
      </c>
      <c r="C867" s="2" t="s">
        <v>1981</v>
      </c>
      <c r="D867" s="1" t="s">
        <v>1982</v>
      </c>
      <c r="E867" s="3">
        <f>17+5</f>
        <v>22</v>
      </c>
      <c r="F867" s="3">
        <v>1</v>
      </c>
      <c r="G867" s="4">
        <v>542.67999999999995</v>
      </c>
      <c r="H867" s="4">
        <f>+G867*E867</f>
        <v>11938.96</v>
      </c>
      <c r="I867" s="5">
        <v>0.15</v>
      </c>
      <c r="J867" s="4">
        <f t="shared" si="248"/>
        <v>81.401999999999987</v>
      </c>
      <c r="K867" s="4">
        <f t="shared" si="249"/>
        <v>461.27799999999996</v>
      </c>
      <c r="L867" s="6">
        <v>0.85</v>
      </c>
      <c r="M867" s="4">
        <f t="shared" si="250"/>
        <v>392.08629999999994</v>
      </c>
      <c r="N867" s="4">
        <f t="shared" si="251"/>
        <v>853.36429999999996</v>
      </c>
      <c r="O867" s="6">
        <v>0.75</v>
      </c>
      <c r="P867" s="85">
        <f t="shared" si="256"/>
        <v>345.95849999999996</v>
      </c>
      <c r="Q867" s="86">
        <f t="shared" si="257"/>
        <v>807.23649999999998</v>
      </c>
      <c r="R867" s="6">
        <v>0.95</v>
      </c>
      <c r="S867" s="85">
        <f t="shared" si="252"/>
        <v>438.21409999999992</v>
      </c>
      <c r="T867" s="86">
        <f t="shared" si="253"/>
        <v>899.49209999999994</v>
      </c>
      <c r="U867" s="6">
        <v>0.6</v>
      </c>
      <c r="V867" s="85">
        <f t="shared" si="254"/>
        <v>276.76679999999999</v>
      </c>
      <c r="W867" s="86">
        <f t="shared" si="255"/>
        <v>738.0447999999999</v>
      </c>
    </row>
    <row r="868" spans="1:23" ht="16.5" x14ac:dyDescent="0.25">
      <c r="A868" s="64" t="s">
        <v>7131</v>
      </c>
      <c r="B868" s="65" t="s">
        <v>7201</v>
      </c>
      <c r="C868" s="2" t="s">
        <v>1980</v>
      </c>
      <c r="D868" s="1" t="s">
        <v>1979</v>
      </c>
      <c r="E868" s="3">
        <v>10</v>
      </c>
      <c r="F868" s="3">
        <v>1</v>
      </c>
      <c r="G868" s="4">
        <v>241.5</v>
      </c>
      <c r="H868" s="4">
        <f>+G868*E868</f>
        <v>2415</v>
      </c>
      <c r="I868" s="5">
        <v>0.23</v>
      </c>
      <c r="J868" s="4">
        <f t="shared" si="248"/>
        <v>55.545000000000002</v>
      </c>
      <c r="K868" s="4">
        <f t="shared" si="249"/>
        <v>185.95499999999998</v>
      </c>
      <c r="L868" s="6">
        <v>0.85</v>
      </c>
      <c r="M868" s="4">
        <f t="shared" si="250"/>
        <v>158.06174999999999</v>
      </c>
      <c r="N868" s="4">
        <f t="shared" si="251"/>
        <v>344.01675</v>
      </c>
      <c r="O868" s="6">
        <v>0.75</v>
      </c>
      <c r="P868" s="85">
        <f t="shared" si="256"/>
        <v>139.46625</v>
      </c>
      <c r="Q868" s="86">
        <f t="shared" si="257"/>
        <v>325.42124999999999</v>
      </c>
      <c r="R868" s="6">
        <v>0.95</v>
      </c>
      <c r="S868" s="85">
        <f t="shared" si="252"/>
        <v>176.65724999999998</v>
      </c>
      <c r="T868" s="86">
        <f t="shared" si="253"/>
        <v>362.61224999999996</v>
      </c>
      <c r="U868" s="6">
        <v>0.6</v>
      </c>
      <c r="V868" s="85">
        <f t="shared" si="254"/>
        <v>111.57299999999999</v>
      </c>
      <c r="W868" s="86">
        <f t="shared" si="255"/>
        <v>297.52799999999996</v>
      </c>
    </row>
    <row r="869" spans="1:23" ht="16.5" x14ac:dyDescent="0.25">
      <c r="A869" s="64" t="s">
        <v>7131</v>
      </c>
      <c r="B869" s="65" t="s">
        <v>7201</v>
      </c>
      <c r="C869" s="2" t="s">
        <v>1986</v>
      </c>
      <c r="D869" s="1" t="s">
        <v>1985</v>
      </c>
      <c r="E869" s="3">
        <v>6</v>
      </c>
      <c r="F869" s="3">
        <v>1</v>
      </c>
      <c r="G869" s="4">
        <v>292.02999999999997</v>
      </c>
      <c r="H869" s="4">
        <f>+G869*E869</f>
        <v>1752.1799999999998</v>
      </c>
      <c r="I869" s="5">
        <v>0.05</v>
      </c>
      <c r="J869" s="4">
        <f t="shared" si="248"/>
        <v>14.6015</v>
      </c>
      <c r="K869" s="4">
        <f t="shared" si="249"/>
        <v>277.42849999999999</v>
      </c>
      <c r="L869" s="6">
        <v>0.85</v>
      </c>
      <c r="M869" s="4">
        <f t="shared" si="250"/>
        <v>235.81422499999999</v>
      </c>
      <c r="N869" s="4">
        <f t="shared" si="251"/>
        <v>513.24272499999995</v>
      </c>
      <c r="O869" s="6">
        <v>0.75</v>
      </c>
      <c r="P869" s="85">
        <f t="shared" si="256"/>
        <v>208.07137499999999</v>
      </c>
      <c r="Q869" s="86">
        <f t="shared" si="257"/>
        <v>485.49987499999997</v>
      </c>
      <c r="R869" s="6">
        <v>0.95</v>
      </c>
      <c r="S869" s="85">
        <f t="shared" si="252"/>
        <v>263.557075</v>
      </c>
      <c r="T869" s="86">
        <f t="shared" si="253"/>
        <v>540.98557499999993</v>
      </c>
      <c r="U869" s="6">
        <v>0.6</v>
      </c>
      <c r="V869" s="85">
        <f t="shared" si="254"/>
        <v>166.4571</v>
      </c>
      <c r="W869" s="86">
        <f t="shared" si="255"/>
        <v>443.88559999999995</v>
      </c>
    </row>
    <row r="870" spans="1:23" ht="16.5" x14ac:dyDescent="0.25">
      <c r="A870" s="64" t="s">
        <v>7131</v>
      </c>
      <c r="B870" s="65" t="s">
        <v>7201</v>
      </c>
      <c r="C870" s="2" t="s">
        <v>1984</v>
      </c>
      <c r="D870" s="10" t="s">
        <v>1983</v>
      </c>
      <c r="E870" s="3">
        <v>42</v>
      </c>
      <c r="F870" s="3">
        <v>1</v>
      </c>
      <c r="G870" s="4">
        <v>177.56</v>
      </c>
      <c r="H870" s="4">
        <f>+G870*E870</f>
        <v>7457.52</v>
      </c>
      <c r="I870" s="5">
        <v>0.2</v>
      </c>
      <c r="J870" s="4">
        <f t="shared" si="248"/>
        <v>35.512</v>
      </c>
      <c r="K870" s="4">
        <f t="shared" si="249"/>
        <v>142.048</v>
      </c>
      <c r="L870" s="6">
        <v>0.85</v>
      </c>
      <c r="M870" s="4">
        <f t="shared" si="250"/>
        <v>120.74079999999999</v>
      </c>
      <c r="N870" s="4">
        <f t="shared" si="251"/>
        <v>262.78879999999998</v>
      </c>
      <c r="O870" s="6">
        <v>0.75</v>
      </c>
      <c r="P870" s="85">
        <f t="shared" si="256"/>
        <v>106.536</v>
      </c>
      <c r="Q870" s="86">
        <f t="shared" si="257"/>
        <v>248.584</v>
      </c>
      <c r="R870" s="6">
        <v>0.95</v>
      </c>
      <c r="S870" s="85">
        <f t="shared" si="252"/>
        <v>134.94559999999998</v>
      </c>
      <c r="T870" s="86">
        <f t="shared" si="253"/>
        <v>276.99360000000001</v>
      </c>
      <c r="U870" s="6">
        <v>0.6</v>
      </c>
      <c r="V870" s="85">
        <f t="shared" si="254"/>
        <v>85.228799999999993</v>
      </c>
      <c r="W870" s="86">
        <f t="shared" si="255"/>
        <v>227.27679999999998</v>
      </c>
    </row>
    <row r="871" spans="1:23" ht="16.5" x14ac:dyDescent="0.25">
      <c r="A871" s="64" t="s">
        <v>7131</v>
      </c>
      <c r="B871" s="65" t="s">
        <v>7201</v>
      </c>
      <c r="C871" s="2" t="s">
        <v>2723</v>
      </c>
      <c r="D871" s="1" t="s">
        <v>2722</v>
      </c>
      <c r="E871" s="3">
        <v>5</v>
      </c>
      <c r="F871" s="3">
        <v>1</v>
      </c>
      <c r="G871" s="7">
        <v>205</v>
      </c>
      <c r="H871" s="4">
        <f>+G871*E871</f>
        <v>1025</v>
      </c>
      <c r="I871" s="5">
        <v>0.05</v>
      </c>
      <c r="J871" s="4">
        <f t="shared" si="248"/>
        <v>10.25</v>
      </c>
      <c r="K871" s="4">
        <f t="shared" si="249"/>
        <v>194.75</v>
      </c>
      <c r="L871" s="6">
        <v>0.85</v>
      </c>
      <c r="M871" s="4">
        <f t="shared" si="250"/>
        <v>165.53749999999999</v>
      </c>
      <c r="N871" s="4">
        <f t="shared" si="251"/>
        <v>360.28750000000002</v>
      </c>
      <c r="O871" s="6">
        <v>0.75</v>
      </c>
      <c r="P871" s="85">
        <f t="shared" si="256"/>
        <v>146.0625</v>
      </c>
      <c r="Q871" s="86">
        <f t="shared" si="257"/>
        <v>340.8125</v>
      </c>
      <c r="R871" s="6">
        <v>0.95</v>
      </c>
      <c r="S871" s="85">
        <f t="shared" si="252"/>
        <v>185.01249999999999</v>
      </c>
      <c r="T871" s="86">
        <f t="shared" si="253"/>
        <v>379.76249999999999</v>
      </c>
      <c r="U871" s="6">
        <v>0.6</v>
      </c>
      <c r="V871" s="85">
        <f t="shared" si="254"/>
        <v>116.85</v>
      </c>
      <c r="W871" s="86">
        <f t="shared" si="255"/>
        <v>311.60000000000002</v>
      </c>
    </row>
    <row r="872" spans="1:23" ht="16.5" x14ac:dyDescent="0.25">
      <c r="A872" s="64" t="s">
        <v>7131</v>
      </c>
      <c r="B872" s="65" t="s">
        <v>7201</v>
      </c>
      <c r="C872" s="2" t="s">
        <v>1988</v>
      </c>
      <c r="D872" s="1" t="s">
        <v>1987</v>
      </c>
      <c r="E872" s="3">
        <v>9</v>
      </c>
      <c r="F872" s="3">
        <v>1</v>
      </c>
      <c r="G872" s="7">
        <f>3727.4/24</f>
        <v>155.30833333333334</v>
      </c>
      <c r="H872" s="4">
        <f>+G872*E872</f>
        <v>1397.7750000000001</v>
      </c>
      <c r="I872" s="5">
        <v>0.05</v>
      </c>
      <c r="J872" s="4">
        <f t="shared" si="248"/>
        <v>7.7654166666666669</v>
      </c>
      <c r="K872" s="4">
        <f t="shared" si="249"/>
        <v>147.54291666666666</v>
      </c>
      <c r="L872" s="6">
        <v>0.85</v>
      </c>
      <c r="M872" s="4">
        <f t="shared" si="250"/>
        <v>125.41147916666665</v>
      </c>
      <c r="N872" s="4">
        <f t="shared" si="251"/>
        <v>272.95439583333331</v>
      </c>
      <c r="O872" s="6">
        <v>0.75</v>
      </c>
      <c r="P872" s="85">
        <f t="shared" si="256"/>
        <v>110.65718749999999</v>
      </c>
      <c r="Q872" s="86">
        <f t="shared" si="257"/>
        <v>258.20010416666662</v>
      </c>
      <c r="R872" s="6">
        <v>0.95</v>
      </c>
      <c r="S872" s="85">
        <f t="shared" si="252"/>
        <v>140.16577083333331</v>
      </c>
      <c r="T872" s="86">
        <f t="shared" si="253"/>
        <v>287.7086875</v>
      </c>
      <c r="U872" s="6">
        <v>0.6</v>
      </c>
      <c r="V872" s="85">
        <f t="shared" si="254"/>
        <v>88.525749999999988</v>
      </c>
      <c r="W872" s="86">
        <f t="shared" si="255"/>
        <v>236.06866666666664</v>
      </c>
    </row>
    <row r="873" spans="1:23" ht="16.5" x14ac:dyDescent="0.25">
      <c r="A873" s="64" t="s">
        <v>7131</v>
      </c>
      <c r="B873" s="65" t="s">
        <v>7201</v>
      </c>
      <c r="C873" s="2" t="s">
        <v>1990</v>
      </c>
      <c r="D873" s="1" t="s">
        <v>1989</v>
      </c>
      <c r="E873" s="3">
        <v>16</v>
      </c>
      <c r="F873" s="3">
        <v>1</v>
      </c>
      <c r="G873" s="4">
        <v>327.10000000000002</v>
      </c>
      <c r="H873" s="4">
        <f>+G873*E873</f>
        <v>5233.6000000000004</v>
      </c>
      <c r="I873" s="5">
        <v>0.2</v>
      </c>
      <c r="J873" s="4">
        <f t="shared" si="248"/>
        <v>65.42</v>
      </c>
      <c r="K873" s="4">
        <f t="shared" si="249"/>
        <v>261.68</v>
      </c>
      <c r="L873" s="6">
        <v>0.85</v>
      </c>
      <c r="M873" s="4">
        <f t="shared" si="250"/>
        <v>222.428</v>
      </c>
      <c r="N873" s="4">
        <f t="shared" si="251"/>
        <v>484.108</v>
      </c>
      <c r="O873" s="6">
        <v>0.75</v>
      </c>
      <c r="P873" s="85">
        <f t="shared" si="256"/>
        <v>196.26</v>
      </c>
      <c r="Q873" s="86">
        <f t="shared" si="257"/>
        <v>457.94</v>
      </c>
      <c r="R873" s="6">
        <v>0.95</v>
      </c>
      <c r="S873" s="85">
        <f t="shared" si="252"/>
        <v>248.596</v>
      </c>
      <c r="T873" s="86">
        <f t="shared" si="253"/>
        <v>510.27600000000001</v>
      </c>
      <c r="U873" s="6">
        <v>0.6</v>
      </c>
      <c r="V873" s="85">
        <f t="shared" si="254"/>
        <v>157.00800000000001</v>
      </c>
      <c r="W873" s="86">
        <f t="shared" si="255"/>
        <v>418.68799999999999</v>
      </c>
    </row>
    <row r="874" spans="1:23" ht="16.5" x14ac:dyDescent="0.25">
      <c r="A874" s="64" t="s">
        <v>7131</v>
      </c>
      <c r="B874" s="65" t="s">
        <v>7201</v>
      </c>
      <c r="C874" s="2" t="s">
        <v>1992</v>
      </c>
      <c r="D874" s="1" t="s">
        <v>1991</v>
      </c>
      <c r="E874" s="3">
        <v>10</v>
      </c>
      <c r="F874" s="3">
        <v>1</v>
      </c>
      <c r="G874" s="7">
        <v>215</v>
      </c>
      <c r="H874" s="4">
        <f>+G874*E874</f>
        <v>2150</v>
      </c>
      <c r="I874" s="5">
        <v>0</v>
      </c>
      <c r="J874" s="4">
        <f t="shared" si="248"/>
        <v>0</v>
      </c>
      <c r="K874" s="4">
        <f t="shared" si="249"/>
        <v>215</v>
      </c>
      <c r="L874" s="6">
        <v>0.85</v>
      </c>
      <c r="M874" s="4">
        <f t="shared" si="250"/>
        <v>182.75</v>
      </c>
      <c r="N874" s="4">
        <f t="shared" si="251"/>
        <v>397.75</v>
      </c>
      <c r="O874" s="6">
        <v>0.75</v>
      </c>
      <c r="P874" s="85">
        <f t="shared" si="256"/>
        <v>161.25</v>
      </c>
      <c r="Q874" s="86">
        <f t="shared" si="257"/>
        <v>376.25</v>
      </c>
      <c r="R874" s="6">
        <v>0.95</v>
      </c>
      <c r="S874" s="85">
        <f t="shared" si="252"/>
        <v>204.25</v>
      </c>
      <c r="T874" s="86">
        <f t="shared" si="253"/>
        <v>419.25</v>
      </c>
      <c r="U874" s="6">
        <v>0.6</v>
      </c>
      <c r="V874" s="85">
        <f t="shared" si="254"/>
        <v>129</v>
      </c>
      <c r="W874" s="86">
        <f t="shared" si="255"/>
        <v>344</v>
      </c>
    </row>
    <row r="875" spans="1:23" ht="16.5" x14ac:dyDescent="0.25">
      <c r="A875" s="64" t="s">
        <v>7131</v>
      </c>
      <c r="B875" s="65" t="s">
        <v>7201</v>
      </c>
      <c r="C875" s="2" t="s">
        <v>1346</v>
      </c>
      <c r="D875" s="1" t="s">
        <v>1345</v>
      </c>
      <c r="E875" s="3">
        <v>10</v>
      </c>
      <c r="F875" s="3">
        <v>1</v>
      </c>
      <c r="G875" s="4">
        <v>234.1</v>
      </c>
      <c r="H875" s="4">
        <f>+G875*E875</f>
        <v>2341</v>
      </c>
      <c r="I875" s="5">
        <v>0.15</v>
      </c>
      <c r="J875" s="4">
        <f t="shared" si="248"/>
        <v>35.114999999999995</v>
      </c>
      <c r="K875" s="4">
        <f t="shared" si="249"/>
        <v>198.98500000000001</v>
      </c>
      <c r="L875" s="6">
        <v>0.85</v>
      </c>
      <c r="M875" s="4">
        <f t="shared" si="250"/>
        <v>169.13724999999999</v>
      </c>
      <c r="N875" s="4">
        <f t="shared" si="251"/>
        <v>368.12225000000001</v>
      </c>
      <c r="O875" s="6">
        <v>0.75</v>
      </c>
      <c r="P875" s="85">
        <f t="shared" si="256"/>
        <v>149.23875000000001</v>
      </c>
      <c r="Q875" s="86">
        <f t="shared" si="257"/>
        <v>348.22375</v>
      </c>
      <c r="R875" s="6">
        <v>0.95</v>
      </c>
      <c r="S875" s="85">
        <f t="shared" si="252"/>
        <v>189.03575000000001</v>
      </c>
      <c r="T875" s="86">
        <f t="shared" si="253"/>
        <v>388.02075000000002</v>
      </c>
      <c r="U875" s="6">
        <v>0.6</v>
      </c>
      <c r="V875" s="85">
        <f t="shared" si="254"/>
        <v>119.39100000000001</v>
      </c>
      <c r="W875" s="86">
        <f t="shared" si="255"/>
        <v>318.37600000000003</v>
      </c>
    </row>
    <row r="876" spans="1:23" ht="16.5" x14ac:dyDescent="0.25">
      <c r="A876" s="64" t="s">
        <v>7131</v>
      </c>
      <c r="B876" s="65" t="s">
        <v>7201</v>
      </c>
      <c r="C876" s="2" t="s">
        <v>2014</v>
      </c>
      <c r="D876" s="1" t="s">
        <v>2013</v>
      </c>
      <c r="E876" s="3">
        <v>29</v>
      </c>
      <c r="F876" s="3">
        <v>1</v>
      </c>
      <c r="G876" s="7">
        <v>68</v>
      </c>
      <c r="H876" s="4">
        <f>+G876*E876</f>
        <v>1972</v>
      </c>
      <c r="I876" s="5">
        <v>0.05</v>
      </c>
      <c r="J876" s="4">
        <f t="shared" si="248"/>
        <v>3.4000000000000004</v>
      </c>
      <c r="K876" s="4">
        <f t="shared" si="249"/>
        <v>64.599999999999994</v>
      </c>
      <c r="L876" s="6">
        <v>0.85</v>
      </c>
      <c r="M876" s="4">
        <f t="shared" si="250"/>
        <v>54.91</v>
      </c>
      <c r="N876" s="4">
        <f t="shared" si="251"/>
        <v>119.50999999999999</v>
      </c>
      <c r="O876" s="6">
        <v>0.75</v>
      </c>
      <c r="P876" s="85">
        <f t="shared" si="256"/>
        <v>48.449999999999996</v>
      </c>
      <c r="Q876" s="86">
        <f t="shared" si="257"/>
        <v>113.04999999999998</v>
      </c>
      <c r="R876" s="6">
        <v>0.95</v>
      </c>
      <c r="S876" s="85">
        <f t="shared" si="252"/>
        <v>61.36999999999999</v>
      </c>
      <c r="T876" s="86">
        <f t="shared" si="253"/>
        <v>125.96999999999998</v>
      </c>
      <c r="U876" s="6">
        <v>0.6</v>
      </c>
      <c r="V876" s="85">
        <f t="shared" si="254"/>
        <v>38.76</v>
      </c>
      <c r="W876" s="86">
        <f t="shared" si="255"/>
        <v>103.35999999999999</v>
      </c>
    </row>
    <row r="877" spans="1:23" ht="16.5" x14ac:dyDescent="0.25">
      <c r="A877" s="64" t="s">
        <v>7131</v>
      </c>
      <c r="B877" s="65" t="s">
        <v>7201</v>
      </c>
      <c r="C877" s="2" t="s">
        <v>2016</v>
      </c>
      <c r="D877" s="1" t="s">
        <v>2015</v>
      </c>
      <c r="E877" s="3">
        <f>71-25</f>
        <v>46</v>
      </c>
      <c r="F877" s="3">
        <v>1</v>
      </c>
      <c r="G877" s="7">
        <v>126.35</v>
      </c>
      <c r="H877" s="4">
        <f>+G877*E877</f>
        <v>5812.0999999999995</v>
      </c>
      <c r="I877" s="5">
        <v>0.05</v>
      </c>
      <c r="J877" s="4">
        <f t="shared" si="248"/>
        <v>6.3174999999999999</v>
      </c>
      <c r="K877" s="4">
        <f t="shared" si="249"/>
        <v>120.0325</v>
      </c>
      <c r="L877" s="6">
        <v>0.85</v>
      </c>
      <c r="M877" s="4">
        <f t="shared" si="250"/>
        <v>102.027625</v>
      </c>
      <c r="N877" s="4">
        <f t="shared" si="251"/>
        <v>222.060125</v>
      </c>
      <c r="O877" s="6">
        <v>0.75</v>
      </c>
      <c r="P877" s="85">
        <f t="shared" si="256"/>
        <v>90.024374999999992</v>
      </c>
      <c r="Q877" s="86">
        <f t="shared" si="257"/>
        <v>210.05687499999999</v>
      </c>
      <c r="R877" s="6">
        <v>0.95</v>
      </c>
      <c r="S877" s="85">
        <f t="shared" si="252"/>
        <v>114.03087499999999</v>
      </c>
      <c r="T877" s="86">
        <f t="shared" si="253"/>
        <v>234.06337500000001</v>
      </c>
      <c r="U877" s="6">
        <v>0.6</v>
      </c>
      <c r="V877" s="85">
        <f t="shared" si="254"/>
        <v>72.019499999999994</v>
      </c>
      <c r="W877" s="86">
        <f t="shared" si="255"/>
        <v>192.05199999999999</v>
      </c>
    </row>
    <row r="878" spans="1:23" ht="16.5" x14ac:dyDescent="0.25">
      <c r="A878" s="64" t="s">
        <v>7131</v>
      </c>
      <c r="B878" s="65" t="s">
        <v>7201</v>
      </c>
      <c r="C878" s="2" t="s">
        <v>2012</v>
      </c>
      <c r="D878" s="1" t="s">
        <v>2011</v>
      </c>
      <c r="E878" s="3">
        <v>14</v>
      </c>
      <c r="F878" s="3">
        <v>1</v>
      </c>
      <c r="G878" s="4">
        <f>1230.6/25</f>
        <v>49.223999999999997</v>
      </c>
      <c r="H878" s="4">
        <f>+G878*E878</f>
        <v>689.13599999999997</v>
      </c>
      <c r="I878" s="5">
        <v>0.05</v>
      </c>
      <c r="J878" s="4">
        <f t="shared" si="248"/>
        <v>2.4611999999999998</v>
      </c>
      <c r="K878" s="4">
        <f t="shared" si="249"/>
        <v>46.762799999999999</v>
      </c>
      <c r="L878" s="6">
        <v>1</v>
      </c>
      <c r="M878" s="4">
        <f t="shared" si="250"/>
        <v>46.762799999999999</v>
      </c>
      <c r="N878" s="4">
        <f t="shared" si="251"/>
        <v>93.525599999999997</v>
      </c>
      <c r="O878" s="6">
        <v>0.75</v>
      </c>
      <c r="P878" s="85">
        <f t="shared" si="256"/>
        <v>35.072099999999999</v>
      </c>
      <c r="Q878" s="86">
        <f t="shared" si="257"/>
        <v>81.834900000000005</v>
      </c>
      <c r="R878" s="6">
        <v>0.95</v>
      </c>
      <c r="S878" s="85">
        <f t="shared" si="252"/>
        <v>44.424659999999996</v>
      </c>
      <c r="T878" s="86">
        <f t="shared" si="253"/>
        <v>91.187459999999987</v>
      </c>
      <c r="U878" s="6">
        <v>0.6</v>
      </c>
      <c r="V878" s="85">
        <f t="shared" si="254"/>
        <v>28.057679999999998</v>
      </c>
      <c r="W878" s="86">
        <f t="shared" si="255"/>
        <v>74.820480000000003</v>
      </c>
    </row>
    <row r="879" spans="1:23" ht="16.5" x14ac:dyDescent="0.25">
      <c r="A879" s="64" t="s">
        <v>7131</v>
      </c>
      <c r="B879" s="65" t="s">
        <v>7201</v>
      </c>
      <c r="C879" s="2" t="s">
        <v>2018</v>
      </c>
      <c r="D879" s="1" t="s">
        <v>2017</v>
      </c>
      <c r="E879" s="3">
        <f>53-25</f>
        <v>28</v>
      </c>
      <c r="F879" s="3">
        <v>1</v>
      </c>
      <c r="G879" s="4">
        <f>727.21/25</f>
        <v>29.0884</v>
      </c>
      <c r="H879" s="4">
        <f>+G879*E879</f>
        <v>814.47519999999997</v>
      </c>
      <c r="I879" s="5">
        <v>0.05</v>
      </c>
      <c r="J879" s="4">
        <f t="shared" si="248"/>
        <v>1.45442</v>
      </c>
      <c r="K879" s="4">
        <f t="shared" si="249"/>
        <v>27.633980000000001</v>
      </c>
      <c r="L879" s="6">
        <v>1</v>
      </c>
      <c r="M879" s="4">
        <f t="shared" si="250"/>
        <v>27.633980000000001</v>
      </c>
      <c r="N879" s="4">
        <f t="shared" si="251"/>
        <v>55.267960000000002</v>
      </c>
      <c r="O879" s="6">
        <v>0.75</v>
      </c>
      <c r="P879" s="85">
        <f t="shared" si="256"/>
        <v>20.725484999999999</v>
      </c>
      <c r="Q879" s="86">
        <f t="shared" si="257"/>
        <v>48.359465</v>
      </c>
      <c r="R879" s="6">
        <v>0.95</v>
      </c>
      <c r="S879" s="85">
        <f t="shared" si="252"/>
        <v>26.252281</v>
      </c>
      <c r="T879" s="86">
        <f t="shared" si="253"/>
        <v>53.886261000000005</v>
      </c>
      <c r="U879" s="6">
        <v>0.6</v>
      </c>
      <c r="V879" s="85">
        <f t="shared" si="254"/>
        <v>16.580387999999999</v>
      </c>
      <c r="W879" s="86">
        <f t="shared" si="255"/>
        <v>44.214368</v>
      </c>
    </row>
    <row r="880" spans="1:23" ht="16.5" x14ac:dyDescent="0.25">
      <c r="A880" s="64" t="s">
        <v>7131</v>
      </c>
      <c r="B880" s="65" t="s">
        <v>7201</v>
      </c>
      <c r="C880" s="2" t="s">
        <v>2695</v>
      </c>
      <c r="D880" s="1" t="s">
        <v>2694</v>
      </c>
      <c r="E880" s="3">
        <v>3</v>
      </c>
      <c r="F880" s="3">
        <v>1</v>
      </c>
      <c r="G880" s="7">
        <v>832</v>
      </c>
      <c r="H880" s="4">
        <f>+G880*E880</f>
        <v>2496</v>
      </c>
      <c r="I880" s="5">
        <v>0.05</v>
      </c>
      <c r="J880" s="4">
        <f t="shared" si="248"/>
        <v>41.6</v>
      </c>
      <c r="K880" s="4">
        <f t="shared" si="249"/>
        <v>790.4</v>
      </c>
      <c r="L880" s="6">
        <v>0.85</v>
      </c>
      <c r="M880" s="4">
        <f t="shared" si="250"/>
        <v>671.83999999999992</v>
      </c>
      <c r="N880" s="4">
        <f t="shared" si="251"/>
        <v>1462.2399999999998</v>
      </c>
      <c r="O880" s="6">
        <v>0.75</v>
      </c>
      <c r="P880" s="85">
        <f t="shared" si="256"/>
        <v>592.79999999999995</v>
      </c>
      <c r="Q880" s="86">
        <f t="shared" si="257"/>
        <v>1383.1999999999998</v>
      </c>
      <c r="R880" s="6">
        <v>0.95</v>
      </c>
      <c r="S880" s="85">
        <f t="shared" si="252"/>
        <v>750.88</v>
      </c>
      <c r="T880" s="86">
        <f t="shared" si="253"/>
        <v>1541.28</v>
      </c>
      <c r="U880" s="6">
        <v>0.6</v>
      </c>
      <c r="V880" s="85">
        <f t="shared" si="254"/>
        <v>474.23999999999995</v>
      </c>
      <c r="W880" s="86">
        <f t="shared" si="255"/>
        <v>1264.6399999999999</v>
      </c>
    </row>
    <row r="881" spans="1:23" ht="16.5" x14ac:dyDescent="0.25">
      <c r="A881" s="64" t="s">
        <v>7131</v>
      </c>
      <c r="B881" s="65" t="s">
        <v>7201</v>
      </c>
      <c r="C881" s="2" t="s">
        <v>2036</v>
      </c>
      <c r="D881" s="10" t="s">
        <v>2035</v>
      </c>
      <c r="E881" s="3">
        <v>9</v>
      </c>
      <c r="F881" s="3">
        <v>1</v>
      </c>
      <c r="G881" s="7">
        <v>638</v>
      </c>
      <c r="H881" s="4">
        <f>+G881*E881</f>
        <v>5742</v>
      </c>
      <c r="I881" s="5">
        <v>0.05</v>
      </c>
      <c r="J881" s="4">
        <f t="shared" si="248"/>
        <v>31.900000000000002</v>
      </c>
      <c r="K881" s="4">
        <f t="shared" si="249"/>
        <v>606.1</v>
      </c>
      <c r="L881" s="6">
        <v>0.85</v>
      </c>
      <c r="M881" s="4">
        <f t="shared" si="250"/>
        <v>515.18500000000006</v>
      </c>
      <c r="N881" s="4">
        <f t="shared" si="251"/>
        <v>1121.2850000000001</v>
      </c>
      <c r="O881" s="6">
        <v>0.75</v>
      </c>
      <c r="P881" s="85">
        <f t="shared" si="256"/>
        <v>454.57500000000005</v>
      </c>
      <c r="Q881" s="86">
        <f t="shared" si="257"/>
        <v>1060.6750000000002</v>
      </c>
      <c r="R881" s="6">
        <v>0.95</v>
      </c>
      <c r="S881" s="85">
        <f t="shared" si="252"/>
        <v>575.79499999999996</v>
      </c>
      <c r="T881" s="86">
        <f t="shared" si="253"/>
        <v>1181.895</v>
      </c>
      <c r="U881" s="6">
        <v>0.6</v>
      </c>
      <c r="V881" s="85">
        <f t="shared" si="254"/>
        <v>363.66</v>
      </c>
      <c r="W881" s="86">
        <f t="shared" si="255"/>
        <v>969.76</v>
      </c>
    </row>
    <row r="882" spans="1:23" ht="16.5" x14ac:dyDescent="0.25">
      <c r="A882" s="64" t="s">
        <v>7131</v>
      </c>
      <c r="B882" s="65" t="s">
        <v>7201</v>
      </c>
      <c r="C882" s="2" t="s">
        <v>2038</v>
      </c>
      <c r="D882" s="10" t="s">
        <v>2037</v>
      </c>
      <c r="E882" s="3">
        <v>7</v>
      </c>
      <c r="F882" s="3">
        <v>1</v>
      </c>
      <c r="G882" s="7">
        <v>385</v>
      </c>
      <c r="H882" s="4">
        <f>+G882*E882</f>
        <v>2695</v>
      </c>
      <c r="I882" s="5">
        <v>0.05</v>
      </c>
      <c r="J882" s="4">
        <f t="shared" si="248"/>
        <v>19.25</v>
      </c>
      <c r="K882" s="4">
        <f t="shared" si="249"/>
        <v>365.75</v>
      </c>
      <c r="L882" s="6">
        <v>0.85</v>
      </c>
      <c r="M882" s="4">
        <f t="shared" si="250"/>
        <v>310.88749999999999</v>
      </c>
      <c r="N882" s="4">
        <f t="shared" si="251"/>
        <v>676.63750000000005</v>
      </c>
      <c r="O882" s="6">
        <v>0.75</v>
      </c>
      <c r="P882" s="85">
        <f t="shared" si="256"/>
        <v>274.3125</v>
      </c>
      <c r="Q882" s="86">
        <f t="shared" si="257"/>
        <v>640.0625</v>
      </c>
      <c r="R882" s="6">
        <v>0.95</v>
      </c>
      <c r="S882" s="85">
        <f t="shared" si="252"/>
        <v>347.46249999999998</v>
      </c>
      <c r="T882" s="86">
        <f t="shared" si="253"/>
        <v>713.21249999999998</v>
      </c>
      <c r="U882" s="6">
        <v>0.6</v>
      </c>
      <c r="V882" s="85">
        <f t="shared" si="254"/>
        <v>219.45</v>
      </c>
      <c r="W882" s="86">
        <f t="shared" si="255"/>
        <v>585.20000000000005</v>
      </c>
    </row>
    <row r="883" spans="1:23" ht="16.5" x14ac:dyDescent="0.25">
      <c r="A883" s="64" t="s">
        <v>7131</v>
      </c>
      <c r="B883" s="65" t="s">
        <v>7201</v>
      </c>
      <c r="C883" s="2" t="s">
        <v>2040</v>
      </c>
      <c r="D883" s="10" t="s">
        <v>2039</v>
      </c>
      <c r="E883" s="3">
        <v>2</v>
      </c>
      <c r="F883" s="3">
        <v>1</v>
      </c>
      <c r="G883" s="7">
        <v>297</v>
      </c>
      <c r="H883" s="4">
        <f>+G883*E883</f>
        <v>594</v>
      </c>
      <c r="I883" s="5">
        <v>0.05</v>
      </c>
      <c r="J883" s="4">
        <f t="shared" si="248"/>
        <v>14.850000000000001</v>
      </c>
      <c r="K883" s="4">
        <f t="shared" si="249"/>
        <v>282.14999999999998</v>
      </c>
      <c r="L883" s="6">
        <v>0.85</v>
      </c>
      <c r="M883" s="4">
        <f t="shared" si="250"/>
        <v>239.82749999999999</v>
      </c>
      <c r="N883" s="4">
        <f t="shared" si="251"/>
        <v>521.97749999999996</v>
      </c>
      <c r="O883" s="6">
        <v>0.75</v>
      </c>
      <c r="P883" s="85">
        <f t="shared" si="256"/>
        <v>211.61249999999998</v>
      </c>
      <c r="Q883" s="86">
        <f t="shared" si="257"/>
        <v>493.76249999999993</v>
      </c>
      <c r="R883" s="6">
        <v>0.95</v>
      </c>
      <c r="S883" s="85">
        <f t="shared" si="252"/>
        <v>268.04249999999996</v>
      </c>
      <c r="T883" s="86">
        <f t="shared" si="253"/>
        <v>550.19249999999988</v>
      </c>
      <c r="U883" s="6">
        <v>0.6</v>
      </c>
      <c r="V883" s="85">
        <f t="shared" si="254"/>
        <v>169.29</v>
      </c>
      <c r="W883" s="86">
        <f t="shared" si="255"/>
        <v>451.43999999999994</v>
      </c>
    </row>
    <row r="884" spans="1:23" ht="16.5" x14ac:dyDescent="0.25">
      <c r="A884" s="64" t="s">
        <v>7131</v>
      </c>
      <c r="B884" s="65" t="s">
        <v>7201</v>
      </c>
      <c r="C884" s="2" t="s">
        <v>2042</v>
      </c>
      <c r="D884" s="10" t="s">
        <v>2041</v>
      </c>
      <c r="E884" s="3">
        <v>9</v>
      </c>
      <c r="F884" s="3">
        <v>1</v>
      </c>
      <c r="G884" s="7">
        <v>224</v>
      </c>
      <c r="H884" s="4">
        <f>+G884*E884</f>
        <v>2016</v>
      </c>
      <c r="I884" s="5">
        <v>0.05</v>
      </c>
      <c r="J884" s="4">
        <f t="shared" si="248"/>
        <v>11.200000000000001</v>
      </c>
      <c r="K884" s="4">
        <f t="shared" si="249"/>
        <v>212.8</v>
      </c>
      <c r="L884" s="6">
        <v>0.85</v>
      </c>
      <c r="M884" s="4">
        <f t="shared" si="250"/>
        <v>180.88</v>
      </c>
      <c r="N884" s="4">
        <f t="shared" si="251"/>
        <v>393.68</v>
      </c>
      <c r="O884" s="6">
        <v>0.75</v>
      </c>
      <c r="P884" s="85">
        <f t="shared" si="256"/>
        <v>159.60000000000002</v>
      </c>
      <c r="Q884" s="86">
        <f t="shared" si="257"/>
        <v>372.40000000000003</v>
      </c>
      <c r="R884" s="6">
        <v>0.95</v>
      </c>
      <c r="S884" s="85">
        <f t="shared" si="252"/>
        <v>202.16</v>
      </c>
      <c r="T884" s="86">
        <f t="shared" si="253"/>
        <v>414.96000000000004</v>
      </c>
      <c r="U884" s="6">
        <v>0.6</v>
      </c>
      <c r="V884" s="85">
        <f t="shared" si="254"/>
        <v>127.68</v>
      </c>
      <c r="W884" s="86">
        <f t="shared" si="255"/>
        <v>340.48</v>
      </c>
    </row>
    <row r="885" spans="1:23" ht="16.5" x14ac:dyDescent="0.25">
      <c r="A885" s="64" t="s">
        <v>7131</v>
      </c>
      <c r="B885" s="65" t="s">
        <v>7201</v>
      </c>
      <c r="C885" s="2" t="s">
        <v>2044</v>
      </c>
      <c r="D885" s="1" t="s">
        <v>2043</v>
      </c>
      <c r="E885" s="3">
        <v>3</v>
      </c>
      <c r="F885" s="3">
        <v>1</v>
      </c>
      <c r="G885" s="7">
        <v>270.41000000000003</v>
      </c>
      <c r="H885" s="4">
        <f>+G885*E885</f>
        <v>811.23</v>
      </c>
      <c r="I885" s="5">
        <v>0</v>
      </c>
      <c r="J885" s="4">
        <f t="shared" si="248"/>
        <v>0</v>
      </c>
      <c r="K885" s="4">
        <f t="shared" si="249"/>
        <v>270.41000000000003</v>
      </c>
      <c r="L885" s="6">
        <v>0.85</v>
      </c>
      <c r="M885" s="4">
        <f t="shared" si="250"/>
        <v>229.8485</v>
      </c>
      <c r="N885" s="4">
        <f t="shared" si="251"/>
        <v>500.25850000000003</v>
      </c>
      <c r="O885" s="6">
        <v>0.75</v>
      </c>
      <c r="P885" s="85">
        <f t="shared" si="256"/>
        <v>202.8075</v>
      </c>
      <c r="Q885" s="86">
        <f t="shared" si="257"/>
        <v>473.21750000000003</v>
      </c>
      <c r="R885" s="6">
        <v>0.95</v>
      </c>
      <c r="S885" s="85">
        <f t="shared" si="252"/>
        <v>256.8895</v>
      </c>
      <c r="T885" s="86">
        <f t="shared" si="253"/>
        <v>527.29950000000008</v>
      </c>
      <c r="U885" s="6">
        <v>0.6</v>
      </c>
      <c r="V885" s="85">
        <f t="shared" si="254"/>
        <v>162.24600000000001</v>
      </c>
      <c r="W885" s="86">
        <f t="shared" si="255"/>
        <v>432.65600000000006</v>
      </c>
    </row>
    <row r="886" spans="1:23" ht="16.5" x14ac:dyDescent="0.25">
      <c r="A886" s="64" t="s">
        <v>7131</v>
      </c>
      <c r="B886" s="65" t="s">
        <v>7201</v>
      </c>
      <c r="C886" s="2" t="s">
        <v>2047</v>
      </c>
      <c r="D886" s="1" t="s">
        <v>2046</v>
      </c>
      <c r="E886" s="3">
        <f>30+14</f>
        <v>44</v>
      </c>
      <c r="F886" s="3">
        <v>1</v>
      </c>
      <c r="G886" s="4">
        <v>147</v>
      </c>
      <c r="H886" s="4">
        <f>+G886*E886</f>
        <v>6468</v>
      </c>
      <c r="I886" s="5">
        <v>0</v>
      </c>
      <c r="J886" s="4">
        <f t="shared" si="248"/>
        <v>0</v>
      </c>
      <c r="K886" s="4">
        <f t="shared" si="249"/>
        <v>147</v>
      </c>
      <c r="L886" s="6">
        <v>0.85</v>
      </c>
      <c r="M886" s="4">
        <f t="shared" si="250"/>
        <v>124.95</v>
      </c>
      <c r="N886" s="4">
        <f t="shared" si="251"/>
        <v>271.95</v>
      </c>
      <c r="O886" s="6">
        <v>0.75</v>
      </c>
      <c r="P886" s="85">
        <f t="shared" si="256"/>
        <v>110.25</v>
      </c>
      <c r="Q886" s="86">
        <f t="shared" si="257"/>
        <v>257.25</v>
      </c>
      <c r="R886" s="6">
        <v>0.95</v>
      </c>
      <c r="S886" s="85">
        <f t="shared" si="252"/>
        <v>139.65</v>
      </c>
      <c r="T886" s="86">
        <f t="shared" si="253"/>
        <v>286.64999999999998</v>
      </c>
      <c r="U886" s="6">
        <v>0.6</v>
      </c>
      <c r="V886" s="85">
        <f t="shared" si="254"/>
        <v>88.2</v>
      </c>
      <c r="W886" s="86">
        <f t="shared" si="255"/>
        <v>235.2</v>
      </c>
    </row>
    <row r="887" spans="1:23" ht="16.5" x14ac:dyDescent="0.25">
      <c r="A887" s="64" t="s">
        <v>7131</v>
      </c>
      <c r="B887" s="65" t="s">
        <v>7201</v>
      </c>
      <c r="C887" s="2" t="s">
        <v>2045</v>
      </c>
      <c r="D887" s="1" t="s">
        <v>2048</v>
      </c>
      <c r="E887" s="3">
        <f>30+79</f>
        <v>109</v>
      </c>
      <c r="F887" s="3">
        <v>1</v>
      </c>
      <c r="G887" s="7">
        <v>134</v>
      </c>
      <c r="H887" s="4">
        <f>+G887*E887</f>
        <v>14606</v>
      </c>
      <c r="I887" s="5">
        <v>0.05</v>
      </c>
      <c r="J887" s="4">
        <f t="shared" si="248"/>
        <v>6.7</v>
      </c>
      <c r="K887" s="4">
        <f t="shared" si="249"/>
        <v>127.3</v>
      </c>
      <c r="L887" s="6">
        <v>0.85</v>
      </c>
      <c r="M887" s="4">
        <f t="shared" si="250"/>
        <v>108.205</v>
      </c>
      <c r="N887" s="4">
        <f t="shared" si="251"/>
        <v>235.505</v>
      </c>
      <c r="O887" s="6">
        <v>0.75</v>
      </c>
      <c r="P887" s="85">
        <f t="shared" si="256"/>
        <v>95.474999999999994</v>
      </c>
      <c r="Q887" s="86">
        <f t="shared" si="257"/>
        <v>222.77499999999998</v>
      </c>
      <c r="R887" s="6">
        <v>0.95</v>
      </c>
      <c r="S887" s="85">
        <f t="shared" si="252"/>
        <v>120.93499999999999</v>
      </c>
      <c r="T887" s="86">
        <f t="shared" si="253"/>
        <v>248.23499999999999</v>
      </c>
      <c r="U887" s="6">
        <v>0.6</v>
      </c>
      <c r="V887" s="85">
        <f t="shared" si="254"/>
        <v>76.38</v>
      </c>
      <c r="W887" s="86">
        <f t="shared" si="255"/>
        <v>203.68</v>
      </c>
    </row>
    <row r="888" spans="1:23" ht="16.5" x14ac:dyDescent="0.25">
      <c r="A888" s="64" t="s">
        <v>7131</v>
      </c>
      <c r="B888" s="65" t="s">
        <v>7201</v>
      </c>
      <c r="C888" s="2" t="s">
        <v>2084</v>
      </c>
      <c r="D888" s="1" t="s">
        <v>2083</v>
      </c>
      <c r="E888" s="3">
        <f>103.2-4-3</f>
        <v>96.2</v>
      </c>
      <c r="F888" s="3">
        <v>1</v>
      </c>
      <c r="G888" s="4">
        <v>475</v>
      </c>
      <c r="H888" s="4">
        <f>+G888*E888</f>
        <v>45695</v>
      </c>
      <c r="I888" s="5">
        <v>0</v>
      </c>
      <c r="J888" s="4">
        <f t="shared" si="248"/>
        <v>0</v>
      </c>
      <c r="K888" s="4">
        <f t="shared" si="249"/>
        <v>475</v>
      </c>
      <c r="L888" s="6">
        <v>0.85</v>
      </c>
      <c r="M888" s="4">
        <f t="shared" si="250"/>
        <v>403.75</v>
      </c>
      <c r="N888" s="4">
        <f t="shared" si="251"/>
        <v>878.75</v>
      </c>
      <c r="O888" s="6">
        <v>0.75</v>
      </c>
      <c r="P888" s="85">
        <f t="shared" si="256"/>
        <v>356.25</v>
      </c>
      <c r="Q888" s="86">
        <f t="shared" si="257"/>
        <v>831.25</v>
      </c>
      <c r="R888" s="6">
        <v>0.95</v>
      </c>
      <c r="S888" s="85">
        <f t="shared" si="252"/>
        <v>451.25</v>
      </c>
      <c r="T888" s="86">
        <f t="shared" si="253"/>
        <v>926.25</v>
      </c>
      <c r="U888" s="6">
        <v>0.6</v>
      </c>
      <c r="V888" s="85">
        <f t="shared" si="254"/>
        <v>285</v>
      </c>
      <c r="W888" s="86">
        <f t="shared" si="255"/>
        <v>760</v>
      </c>
    </row>
    <row r="889" spans="1:23" ht="16.5" x14ac:dyDescent="0.25">
      <c r="A889" s="64" t="s">
        <v>7131</v>
      </c>
      <c r="B889" s="65" t="s">
        <v>7201</v>
      </c>
      <c r="C889" s="2" t="s">
        <v>2086</v>
      </c>
      <c r="D889" s="1" t="s">
        <v>2085</v>
      </c>
      <c r="E889" s="3">
        <v>38.5</v>
      </c>
      <c r="F889" s="3">
        <v>1</v>
      </c>
      <c r="G889" s="4">
        <v>597</v>
      </c>
      <c r="H889" s="4">
        <f>+G889*E889</f>
        <v>22984.5</v>
      </c>
      <c r="I889" s="5">
        <v>0</v>
      </c>
      <c r="J889" s="4">
        <f t="shared" si="248"/>
        <v>0</v>
      </c>
      <c r="K889" s="4">
        <f t="shared" si="249"/>
        <v>597</v>
      </c>
      <c r="L889" s="6">
        <v>0.45</v>
      </c>
      <c r="M889" s="4">
        <f t="shared" si="250"/>
        <v>268.65000000000003</v>
      </c>
      <c r="N889" s="4">
        <f t="shared" si="251"/>
        <v>865.65000000000009</v>
      </c>
      <c r="O889" s="6">
        <v>0.75</v>
      </c>
      <c r="P889" s="85">
        <f t="shared" si="256"/>
        <v>447.75</v>
      </c>
      <c r="Q889" s="86">
        <f t="shared" si="257"/>
        <v>1044.75</v>
      </c>
      <c r="R889" s="6">
        <v>0.95</v>
      </c>
      <c r="S889" s="85">
        <f t="shared" si="252"/>
        <v>567.15</v>
      </c>
      <c r="T889" s="86">
        <f t="shared" si="253"/>
        <v>1164.1500000000001</v>
      </c>
      <c r="U889" s="6">
        <v>0.6</v>
      </c>
      <c r="V889" s="85">
        <f t="shared" si="254"/>
        <v>358.2</v>
      </c>
      <c r="W889" s="86">
        <f t="shared" si="255"/>
        <v>955.2</v>
      </c>
    </row>
    <row r="890" spans="1:23" ht="16.5" x14ac:dyDescent="0.25">
      <c r="A890" s="64" t="s">
        <v>7131</v>
      </c>
      <c r="B890" s="65" t="s">
        <v>7201</v>
      </c>
      <c r="C890" s="2" t="s">
        <v>1251</v>
      </c>
      <c r="D890" s="1" t="s">
        <v>1250</v>
      </c>
      <c r="E890" s="3">
        <f>13.5-7</f>
        <v>6.5</v>
      </c>
      <c r="F890" s="3">
        <v>1</v>
      </c>
      <c r="G890" s="4">
        <v>725</v>
      </c>
      <c r="H890" s="4">
        <f>+G890*E890</f>
        <v>4712.5</v>
      </c>
      <c r="I890" s="5">
        <v>0</v>
      </c>
      <c r="J890" s="4">
        <f t="shared" si="248"/>
        <v>0</v>
      </c>
      <c r="K890" s="4">
        <f t="shared" si="249"/>
        <v>725</v>
      </c>
      <c r="L890" s="6">
        <v>0.45</v>
      </c>
      <c r="M890" s="4">
        <f t="shared" si="250"/>
        <v>326.25</v>
      </c>
      <c r="N890" s="4">
        <f t="shared" si="251"/>
        <v>1051.25</v>
      </c>
      <c r="O890" s="6">
        <v>0.75</v>
      </c>
      <c r="P890" s="85">
        <f t="shared" si="256"/>
        <v>543.75</v>
      </c>
      <c r="Q890" s="86">
        <f t="shared" si="257"/>
        <v>1268.75</v>
      </c>
      <c r="R890" s="6">
        <v>0.95</v>
      </c>
      <c r="S890" s="85">
        <f t="shared" si="252"/>
        <v>688.75</v>
      </c>
      <c r="T890" s="86">
        <f t="shared" si="253"/>
        <v>1413.75</v>
      </c>
      <c r="U890" s="6">
        <v>0.6</v>
      </c>
      <c r="V890" s="85">
        <f t="shared" si="254"/>
        <v>435</v>
      </c>
      <c r="W890" s="86">
        <f t="shared" si="255"/>
        <v>1160</v>
      </c>
    </row>
    <row r="891" spans="1:23" ht="16.5" x14ac:dyDescent="0.25">
      <c r="A891" s="64" t="s">
        <v>7131</v>
      </c>
      <c r="B891" s="65" t="s">
        <v>7201</v>
      </c>
      <c r="C891" s="2" t="s">
        <v>2311</v>
      </c>
      <c r="D891" s="1" t="s">
        <v>2310</v>
      </c>
      <c r="E891" s="3">
        <v>1</v>
      </c>
      <c r="F891" s="3">
        <v>1</v>
      </c>
      <c r="G891" s="7">
        <v>6320</v>
      </c>
      <c r="H891" s="4">
        <f>+G891*E891</f>
        <v>6320</v>
      </c>
      <c r="I891" s="5">
        <v>0.05</v>
      </c>
      <c r="J891" s="4">
        <f t="shared" si="248"/>
        <v>316</v>
      </c>
      <c r="K891" s="4">
        <f t="shared" si="249"/>
        <v>6004</v>
      </c>
      <c r="L891" s="6">
        <v>0.85</v>
      </c>
      <c r="M891" s="4">
        <f t="shared" si="250"/>
        <v>5103.3999999999996</v>
      </c>
      <c r="N891" s="4">
        <f t="shared" si="251"/>
        <v>11107.4</v>
      </c>
      <c r="O891" s="6">
        <v>0.75</v>
      </c>
      <c r="P891" s="85">
        <f t="shared" si="256"/>
        <v>4503</v>
      </c>
      <c r="Q891" s="86">
        <f t="shared" si="257"/>
        <v>10507</v>
      </c>
      <c r="R891" s="6">
        <v>0.95</v>
      </c>
      <c r="S891" s="85">
        <f t="shared" si="252"/>
        <v>5703.8</v>
      </c>
      <c r="T891" s="86">
        <f t="shared" si="253"/>
        <v>11707.8</v>
      </c>
      <c r="U891" s="6">
        <v>0.6</v>
      </c>
      <c r="V891" s="85">
        <f t="shared" si="254"/>
        <v>3602.4</v>
      </c>
      <c r="W891" s="86">
        <f t="shared" si="255"/>
        <v>9606.4</v>
      </c>
    </row>
    <row r="892" spans="1:23" ht="16.5" x14ac:dyDescent="0.25">
      <c r="A892" s="64" t="s">
        <v>7131</v>
      </c>
      <c r="B892" s="65" t="s">
        <v>7201</v>
      </c>
      <c r="C892" s="2" t="s">
        <v>2309</v>
      </c>
      <c r="D892" s="1" t="s">
        <v>2308</v>
      </c>
      <c r="E892" s="3">
        <v>2</v>
      </c>
      <c r="F892" s="3">
        <v>1</v>
      </c>
      <c r="G892" s="7">
        <v>3819</v>
      </c>
      <c r="H892" s="4">
        <f>+G892*E892</f>
        <v>7638</v>
      </c>
      <c r="I892" s="5">
        <v>0.05</v>
      </c>
      <c r="J892" s="4">
        <f t="shared" ref="J892:J955" si="258">+G892*I892</f>
        <v>190.95000000000002</v>
      </c>
      <c r="K892" s="4">
        <f t="shared" ref="K892:K955" si="259">+G892-J892</f>
        <v>3628.05</v>
      </c>
      <c r="L892" s="6">
        <v>0.85</v>
      </c>
      <c r="M892" s="4">
        <f t="shared" si="250"/>
        <v>3083.8425000000002</v>
      </c>
      <c r="N892" s="4">
        <f t="shared" si="251"/>
        <v>6711.8924999999999</v>
      </c>
      <c r="O892" s="6">
        <v>0.75</v>
      </c>
      <c r="P892" s="85">
        <f t="shared" si="256"/>
        <v>2721.0375000000004</v>
      </c>
      <c r="Q892" s="86">
        <f t="shared" si="257"/>
        <v>6349.0875000000005</v>
      </c>
      <c r="R892" s="6">
        <v>0.95</v>
      </c>
      <c r="S892" s="85">
        <f t="shared" si="252"/>
        <v>3446.6475</v>
      </c>
      <c r="T892" s="86">
        <f t="shared" si="253"/>
        <v>7074.6975000000002</v>
      </c>
      <c r="U892" s="6">
        <v>0.6</v>
      </c>
      <c r="V892" s="85">
        <f t="shared" si="254"/>
        <v>2176.83</v>
      </c>
      <c r="W892" s="86">
        <f t="shared" si="255"/>
        <v>5804.88</v>
      </c>
    </row>
    <row r="893" spans="1:23" ht="16.5" x14ac:dyDescent="0.25">
      <c r="A893" s="64" t="s">
        <v>7131</v>
      </c>
      <c r="B893" s="65" t="s">
        <v>7201</v>
      </c>
      <c r="C893" s="2" t="s">
        <v>2357</v>
      </c>
      <c r="D893" s="10" t="s">
        <v>2356</v>
      </c>
      <c r="E893" s="3">
        <v>10</v>
      </c>
      <c r="F893" s="3">
        <v>1</v>
      </c>
      <c r="G893" s="4">
        <v>1666</v>
      </c>
      <c r="H893" s="4">
        <f>+G893*E893</f>
        <v>16660</v>
      </c>
      <c r="I893" s="5">
        <v>0</v>
      </c>
      <c r="J893" s="4">
        <f t="shared" si="258"/>
        <v>0</v>
      </c>
      <c r="K893" s="4">
        <f t="shared" si="259"/>
        <v>1666</v>
      </c>
      <c r="L893" s="6">
        <v>0.85</v>
      </c>
      <c r="M893" s="4">
        <f t="shared" si="250"/>
        <v>1416.1</v>
      </c>
      <c r="N893" s="4">
        <f t="shared" si="251"/>
        <v>3082.1</v>
      </c>
      <c r="O893" s="6">
        <v>0.75</v>
      </c>
      <c r="P893" s="85">
        <f t="shared" si="256"/>
        <v>1249.5</v>
      </c>
      <c r="Q893" s="86">
        <f t="shared" si="257"/>
        <v>2915.5</v>
      </c>
      <c r="R893" s="6">
        <v>0.95</v>
      </c>
      <c r="S893" s="85">
        <f t="shared" si="252"/>
        <v>1582.6999999999998</v>
      </c>
      <c r="T893" s="86">
        <f t="shared" si="253"/>
        <v>3248.7</v>
      </c>
      <c r="U893" s="6">
        <v>0.6</v>
      </c>
      <c r="V893" s="85">
        <f t="shared" si="254"/>
        <v>999.59999999999991</v>
      </c>
      <c r="W893" s="86">
        <f t="shared" si="255"/>
        <v>2665.6</v>
      </c>
    </row>
    <row r="894" spans="1:23" ht="16.5" x14ac:dyDescent="0.25">
      <c r="A894" s="64" t="s">
        <v>7131</v>
      </c>
      <c r="B894" s="65" t="s">
        <v>7201</v>
      </c>
      <c r="C894" s="2" t="s">
        <v>2363</v>
      </c>
      <c r="D894" s="1" t="s">
        <v>2362</v>
      </c>
      <c r="E894" s="3">
        <v>23</v>
      </c>
      <c r="F894" s="3">
        <v>1</v>
      </c>
      <c r="G894" s="4">
        <v>1136.69</v>
      </c>
      <c r="H894" s="4">
        <f>+G894*E894</f>
        <v>26143.870000000003</v>
      </c>
      <c r="I894" s="5">
        <v>0.3</v>
      </c>
      <c r="J894" s="4">
        <f t="shared" si="258"/>
        <v>341.00700000000001</v>
      </c>
      <c r="K894" s="4">
        <f t="shared" si="259"/>
        <v>795.68299999999999</v>
      </c>
      <c r="L894" s="6">
        <v>0.85</v>
      </c>
      <c r="M894" s="4">
        <f t="shared" si="250"/>
        <v>676.33055000000002</v>
      </c>
      <c r="N894" s="4">
        <f t="shared" si="251"/>
        <v>1472.0135500000001</v>
      </c>
      <c r="O894" s="6">
        <v>0.75</v>
      </c>
      <c r="P894" s="85">
        <f t="shared" si="256"/>
        <v>596.76224999999999</v>
      </c>
      <c r="Q894" s="86">
        <f t="shared" si="257"/>
        <v>1392.44525</v>
      </c>
      <c r="R894" s="6">
        <v>0.95</v>
      </c>
      <c r="S894" s="85">
        <f t="shared" si="252"/>
        <v>755.89884999999992</v>
      </c>
      <c r="T894" s="86">
        <f t="shared" si="253"/>
        <v>1551.58185</v>
      </c>
      <c r="U894" s="6">
        <v>0.6</v>
      </c>
      <c r="V894" s="85">
        <f t="shared" si="254"/>
        <v>477.40979999999996</v>
      </c>
      <c r="W894" s="86">
        <f t="shared" si="255"/>
        <v>1273.0927999999999</v>
      </c>
    </row>
    <row r="895" spans="1:23" ht="16.5" x14ac:dyDescent="0.25">
      <c r="A895" s="64" t="s">
        <v>7131</v>
      </c>
      <c r="B895" s="65" t="s">
        <v>7201</v>
      </c>
      <c r="C895" s="2" t="s">
        <v>2361</v>
      </c>
      <c r="D895" s="10" t="s">
        <v>2360</v>
      </c>
      <c r="E895" s="3">
        <v>12</v>
      </c>
      <c r="F895" s="3">
        <v>1</v>
      </c>
      <c r="G895" s="4">
        <v>1550</v>
      </c>
      <c r="H895" s="4">
        <f>+G895*E895</f>
        <v>18600</v>
      </c>
      <c r="I895" s="5">
        <v>0</v>
      </c>
      <c r="J895" s="4">
        <f t="shared" si="258"/>
        <v>0</v>
      </c>
      <c r="K895" s="4">
        <f t="shared" si="259"/>
        <v>1550</v>
      </c>
      <c r="L895" s="6">
        <v>0.35</v>
      </c>
      <c r="M895" s="4">
        <f t="shared" si="250"/>
        <v>542.5</v>
      </c>
      <c r="N895" s="4">
        <f t="shared" si="251"/>
        <v>2092.5</v>
      </c>
      <c r="O895" s="6">
        <v>0.75</v>
      </c>
      <c r="P895" s="85">
        <f t="shared" si="256"/>
        <v>1162.5</v>
      </c>
      <c r="Q895" s="86">
        <f t="shared" si="257"/>
        <v>2712.5</v>
      </c>
      <c r="R895" s="6">
        <v>0.95</v>
      </c>
      <c r="S895" s="85">
        <f t="shared" si="252"/>
        <v>1472.5</v>
      </c>
      <c r="T895" s="86">
        <f t="shared" si="253"/>
        <v>3022.5</v>
      </c>
      <c r="U895" s="6">
        <v>0.6</v>
      </c>
      <c r="V895" s="85">
        <f t="shared" si="254"/>
        <v>930</v>
      </c>
      <c r="W895" s="86">
        <f t="shared" si="255"/>
        <v>2480</v>
      </c>
    </row>
    <row r="896" spans="1:23" ht="16.5" x14ac:dyDescent="0.25">
      <c r="A896" s="64" t="s">
        <v>7131</v>
      </c>
      <c r="B896" s="65" t="s">
        <v>7201</v>
      </c>
      <c r="C896" s="2" t="s">
        <v>2349</v>
      </c>
      <c r="D896" s="1" t="s">
        <v>2348</v>
      </c>
      <c r="E896" s="3">
        <v>17</v>
      </c>
      <c r="F896" s="3">
        <v>1</v>
      </c>
      <c r="G896" s="4">
        <v>227</v>
      </c>
      <c r="H896" s="4">
        <f>+G896*E896</f>
        <v>3859</v>
      </c>
      <c r="I896" s="5">
        <v>0</v>
      </c>
      <c r="J896" s="4">
        <f t="shared" si="258"/>
        <v>0</v>
      </c>
      <c r="K896" s="4">
        <f t="shared" si="259"/>
        <v>227</v>
      </c>
      <c r="L896" s="6">
        <v>0.85</v>
      </c>
      <c r="M896" s="4">
        <f t="shared" si="250"/>
        <v>192.95</v>
      </c>
      <c r="N896" s="4">
        <f t="shared" si="251"/>
        <v>419.95</v>
      </c>
      <c r="O896" s="6">
        <v>0.75</v>
      </c>
      <c r="P896" s="85">
        <f t="shared" si="256"/>
        <v>170.25</v>
      </c>
      <c r="Q896" s="86">
        <f t="shared" si="257"/>
        <v>397.25</v>
      </c>
      <c r="R896" s="6">
        <v>0.95</v>
      </c>
      <c r="S896" s="85">
        <f t="shared" si="252"/>
        <v>215.64999999999998</v>
      </c>
      <c r="T896" s="86">
        <f t="shared" si="253"/>
        <v>442.65</v>
      </c>
      <c r="U896" s="6">
        <v>0.6</v>
      </c>
      <c r="V896" s="85">
        <f t="shared" si="254"/>
        <v>136.19999999999999</v>
      </c>
      <c r="W896" s="86">
        <f t="shared" si="255"/>
        <v>363.2</v>
      </c>
    </row>
    <row r="897" spans="1:23" ht="16.5" x14ac:dyDescent="0.25">
      <c r="A897" s="64" t="s">
        <v>7131</v>
      </c>
      <c r="B897" s="65" t="s">
        <v>7201</v>
      </c>
      <c r="C897" s="2" t="s">
        <v>2351</v>
      </c>
      <c r="D897" s="8" t="s">
        <v>2350</v>
      </c>
      <c r="E897" s="3">
        <v>21</v>
      </c>
      <c r="F897" s="3">
        <v>1</v>
      </c>
      <c r="G897" s="4">
        <v>606.84</v>
      </c>
      <c r="H897" s="4">
        <f>+G897*E897</f>
        <v>12743.640000000001</v>
      </c>
      <c r="I897" s="5">
        <v>0.05</v>
      </c>
      <c r="J897" s="4">
        <f t="shared" si="258"/>
        <v>30.342000000000002</v>
      </c>
      <c r="K897" s="4">
        <f t="shared" si="259"/>
        <v>576.49800000000005</v>
      </c>
      <c r="L897" s="6">
        <v>0.85</v>
      </c>
      <c r="M897" s="4">
        <f t="shared" si="250"/>
        <v>490.02330000000001</v>
      </c>
      <c r="N897" s="4">
        <f t="shared" si="251"/>
        <v>1066.5213000000001</v>
      </c>
      <c r="O897" s="6">
        <v>0.75</v>
      </c>
      <c r="P897" s="85">
        <f t="shared" si="256"/>
        <v>432.37350000000004</v>
      </c>
      <c r="Q897" s="86">
        <f t="shared" si="257"/>
        <v>1008.8715000000001</v>
      </c>
      <c r="R897" s="6">
        <v>0.95</v>
      </c>
      <c r="S897" s="85">
        <f t="shared" si="252"/>
        <v>547.67309999999998</v>
      </c>
      <c r="T897" s="86">
        <f t="shared" si="253"/>
        <v>1124.1711</v>
      </c>
      <c r="U897" s="6">
        <v>0.6</v>
      </c>
      <c r="V897" s="85">
        <f t="shared" si="254"/>
        <v>345.89879999999999</v>
      </c>
      <c r="W897" s="86">
        <f t="shared" si="255"/>
        <v>922.39679999999998</v>
      </c>
    </row>
    <row r="898" spans="1:23" ht="16.5" x14ac:dyDescent="0.25">
      <c r="A898" s="64" t="s">
        <v>7131</v>
      </c>
      <c r="B898" s="65" t="s">
        <v>7201</v>
      </c>
      <c r="C898" s="2" t="s">
        <v>2353</v>
      </c>
      <c r="D898" s="8" t="s">
        <v>2352</v>
      </c>
      <c r="E898" s="3">
        <v>13</v>
      </c>
      <c r="F898" s="3">
        <v>1</v>
      </c>
      <c r="G898" s="4">
        <v>178.7</v>
      </c>
      <c r="H898" s="4">
        <f>+G898*E898</f>
        <v>2323.1</v>
      </c>
      <c r="I898" s="5">
        <v>0.04</v>
      </c>
      <c r="J898" s="4">
        <f t="shared" si="258"/>
        <v>7.1479999999999997</v>
      </c>
      <c r="K898" s="4">
        <f t="shared" si="259"/>
        <v>171.55199999999999</v>
      </c>
      <c r="L898" s="6">
        <v>0.85</v>
      </c>
      <c r="M898" s="4">
        <f t="shared" si="250"/>
        <v>145.8192</v>
      </c>
      <c r="N898" s="4">
        <f t="shared" si="251"/>
        <v>317.37119999999999</v>
      </c>
      <c r="O898" s="6">
        <v>0.75</v>
      </c>
      <c r="P898" s="85">
        <f t="shared" si="256"/>
        <v>128.66399999999999</v>
      </c>
      <c r="Q898" s="86">
        <f t="shared" si="257"/>
        <v>300.21600000000001</v>
      </c>
      <c r="R898" s="6">
        <v>0.95</v>
      </c>
      <c r="S898" s="85">
        <f t="shared" si="252"/>
        <v>162.97439999999997</v>
      </c>
      <c r="T898" s="86">
        <f t="shared" si="253"/>
        <v>334.52639999999997</v>
      </c>
      <c r="U898" s="6">
        <v>0.6</v>
      </c>
      <c r="V898" s="85">
        <f t="shared" si="254"/>
        <v>102.93119999999999</v>
      </c>
      <c r="W898" s="86">
        <f t="shared" si="255"/>
        <v>274.48320000000001</v>
      </c>
    </row>
    <row r="899" spans="1:23" ht="16.5" x14ac:dyDescent="0.25">
      <c r="A899" s="64" t="s">
        <v>7131</v>
      </c>
      <c r="B899" s="65" t="s">
        <v>7201</v>
      </c>
      <c r="C899" s="2" t="s">
        <v>2355</v>
      </c>
      <c r="D899" s="10" t="s">
        <v>2354</v>
      </c>
      <c r="E899" s="3">
        <v>25</v>
      </c>
      <c r="F899" s="3">
        <v>1</v>
      </c>
      <c r="G899" s="4">
        <f>7522.4/20</f>
        <v>376.12</v>
      </c>
      <c r="H899" s="4">
        <f>+G899*E899</f>
        <v>9403</v>
      </c>
      <c r="I899" s="5">
        <v>0</v>
      </c>
      <c r="J899" s="4">
        <f t="shared" si="258"/>
        <v>0</v>
      </c>
      <c r="K899" s="4">
        <f t="shared" si="259"/>
        <v>376.12</v>
      </c>
      <c r="L899" s="6">
        <v>0.85</v>
      </c>
      <c r="M899" s="4">
        <f t="shared" si="250"/>
        <v>319.702</v>
      </c>
      <c r="N899" s="4">
        <f t="shared" si="251"/>
        <v>695.822</v>
      </c>
      <c r="O899" s="6">
        <v>0.75</v>
      </c>
      <c r="P899" s="85">
        <f t="shared" si="256"/>
        <v>282.09000000000003</v>
      </c>
      <c r="Q899" s="86">
        <f t="shared" si="257"/>
        <v>658.21</v>
      </c>
      <c r="R899" s="6">
        <v>0.95</v>
      </c>
      <c r="S899" s="85">
        <f t="shared" si="252"/>
        <v>357.31399999999996</v>
      </c>
      <c r="T899" s="86">
        <f t="shared" si="253"/>
        <v>733.43399999999997</v>
      </c>
      <c r="U899" s="6">
        <v>0.6</v>
      </c>
      <c r="V899" s="85">
        <f t="shared" si="254"/>
        <v>225.672</v>
      </c>
      <c r="W899" s="86">
        <f t="shared" si="255"/>
        <v>601.79200000000003</v>
      </c>
    </row>
    <row r="900" spans="1:23" ht="16.5" x14ac:dyDescent="0.25">
      <c r="A900" s="64" t="s">
        <v>7131</v>
      </c>
      <c r="B900" s="65" t="s">
        <v>7201</v>
      </c>
      <c r="C900" s="2" t="s">
        <v>2359</v>
      </c>
      <c r="D900" s="10" t="s">
        <v>2358</v>
      </c>
      <c r="E900" s="3">
        <v>10</v>
      </c>
      <c r="F900" s="3">
        <v>1</v>
      </c>
      <c r="G900" s="4">
        <v>636.16999999999996</v>
      </c>
      <c r="H900" s="4">
        <f>+G900*E900</f>
        <v>6361.7</v>
      </c>
      <c r="I900" s="5">
        <v>0.15</v>
      </c>
      <c r="J900" s="4">
        <f t="shared" si="258"/>
        <v>95.425499999999985</v>
      </c>
      <c r="K900" s="4">
        <f t="shared" si="259"/>
        <v>540.74450000000002</v>
      </c>
      <c r="L900" s="6">
        <v>0.85</v>
      </c>
      <c r="M900" s="4">
        <f t="shared" si="250"/>
        <v>459.63282500000003</v>
      </c>
      <c r="N900" s="4">
        <f t="shared" si="251"/>
        <v>1000.377325</v>
      </c>
      <c r="O900" s="6">
        <v>0.75</v>
      </c>
      <c r="P900" s="85">
        <f t="shared" si="256"/>
        <v>405.55837500000001</v>
      </c>
      <c r="Q900" s="86">
        <f t="shared" si="257"/>
        <v>946.30287500000009</v>
      </c>
      <c r="R900" s="6">
        <v>0.95</v>
      </c>
      <c r="S900" s="85">
        <f t="shared" si="252"/>
        <v>513.70727499999998</v>
      </c>
      <c r="T900" s="86">
        <f t="shared" si="253"/>
        <v>1054.451775</v>
      </c>
      <c r="U900" s="6">
        <v>0.6</v>
      </c>
      <c r="V900" s="85">
        <f t="shared" si="254"/>
        <v>324.44670000000002</v>
      </c>
      <c r="W900" s="86">
        <f t="shared" si="255"/>
        <v>865.19119999999998</v>
      </c>
    </row>
    <row r="901" spans="1:23" ht="16.5" x14ac:dyDescent="0.25">
      <c r="A901" s="64" t="s">
        <v>7131</v>
      </c>
      <c r="B901" s="65" t="s">
        <v>7201</v>
      </c>
      <c r="C901" s="2" t="s">
        <v>2367</v>
      </c>
      <c r="D901" s="10" t="s">
        <v>2366</v>
      </c>
      <c r="E901" s="3">
        <v>91</v>
      </c>
      <c r="F901" s="3">
        <v>1</v>
      </c>
      <c r="G901" s="7">
        <v>91</v>
      </c>
      <c r="H901" s="4">
        <f>+G901*E901</f>
        <v>8281</v>
      </c>
      <c r="I901" s="5">
        <v>0.05</v>
      </c>
      <c r="J901" s="4">
        <f t="shared" si="258"/>
        <v>4.55</v>
      </c>
      <c r="K901" s="4">
        <f t="shared" si="259"/>
        <v>86.45</v>
      </c>
      <c r="L901" s="6">
        <v>0.85</v>
      </c>
      <c r="M901" s="4">
        <f t="shared" si="250"/>
        <v>73.482500000000002</v>
      </c>
      <c r="N901" s="4">
        <f t="shared" si="251"/>
        <v>159.9325</v>
      </c>
      <c r="O901" s="6">
        <v>0.75</v>
      </c>
      <c r="P901" s="85">
        <f t="shared" si="256"/>
        <v>64.837500000000006</v>
      </c>
      <c r="Q901" s="86">
        <f t="shared" si="257"/>
        <v>151.28750000000002</v>
      </c>
      <c r="R901" s="6">
        <v>0.95</v>
      </c>
      <c r="S901" s="85">
        <f t="shared" si="252"/>
        <v>82.127499999999998</v>
      </c>
      <c r="T901" s="86">
        <f t="shared" si="253"/>
        <v>168.57749999999999</v>
      </c>
      <c r="U901" s="6">
        <v>0.6</v>
      </c>
      <c r="V901" s="85">
        <f t="shared" si="254"/>
        <v>51.87</v>
      </c>
      <c r="W901" s="86">
        <f t="shared" si="255"/>
        <v>138.32</v>
      </c>
    </row>
    <row r="902" spans="1:23" ht="16.5" x14ac:dyDescent="0.25">
      <c r="A902" s="64" t="s">
        <v>7131</v>
      </c>
      <c r="B902" s="65" t="s">
        <v>7201</v>
      </c>
      <c r="C902" s="2" t="s">
        <v>2365</v>
      </c>
      <c r="D902" s="1" t="s">
        <v>2364</v>
      </c>
      <c r="E902" s="3">
        <v>50</v>
      </c>
      <c r="F902" s="3">
        <v>1</v>
      </c>
      <c r="G902" s="4">
        <v>75.599999999999994</v>
      </c>
      <c r="H902" s="4">
        <f>+G902*E902</f>
        <v>3779.9999999999995</v>
      </c>
      <c r="I902" s="5">
        <v>0.04</v>
      </c>
      <c r="J902" s="4">
        <f t="shared" si="258"/>
        <v>3.024</v>
      </c>
      <c r="K902" s="4">
        <f t="shared" si="259"/>
        <v>72.575999999999993</v>
      </c>
      <c r="L902" s="6">
        <v>0.85</v>
      </c>
      <c r="M902" s="4">
        <f t="shared" si="250"/>
        <v>61.689599999999992</v>
      </c>
      <c r="N902" s="4">
        <f t="shared" si="251"/>
        <v>134.26559999999998</v>
      </c>
      <c r="O902" s="6">
        <v>0.75</v>
      </c>
      <c r="P902" s="85">
        <f t="shared" si="256"/>
        <v>54.431999999999995</v>
      </c>
      <c r="Q902" s="86">
        <f t="shared" si="257"/>
        <v>127.00799999999998</v>
      </c>
      <c r="R902" s="6">
        <v>0.95</v>
      </c>
      <c r="S902" s="85">
        <f t="shared" si="252"/>
        <v>68.947199999999995</v>
      </c>
      <c r="T902" s="86">
        <f t="shared" si="253"/>
        <v>141.52319999999997</v>
      </c>
      <c r="U902" s="6">
        <v>0.6</v>
      </c>
      <c r="V902" s="85">
        <f t="shared" si="254"/>
        <v>43.545599999999993</v>
      </c>
      <c r="W902" s="86">
        <f t="shared" si="255"/>
        <v>116.12159999999999</v>
      </c>
    </row>
    <row r="903" spans="1:23" ht="16.5" x14ac:dyDescent="0.25">
      <c r="A903" s="64" t="s">
        <v>7131</v>
      </c>
      <c r="B903" s="65" t="s">
        <v>7201</v>
      </c>
      <c r="C903" s="2" t="s">
        <v>2373</v>
      </c>
      <c r="D903" s="10" t="s">
        <v>2372</v>
      </c>
      <c r="E903" s="3">
        <v>4</v>
      </c>
      <c r="F903" s="3">
        <v>1</v>
      </c>
      <c r="G903" s="4">
        <v>1306</v>
      </c>
      <c r="H903" s="4">
        <f>+G903*E903</f>
        <v>5224</v>
      </c>
      <c r="I903" s="5">
        <v>0.1</v>
      </c>
      <c r="J903" s="4">
        <f t="shared" si="258"/>
        <v>130.6</v>
      </c>
      <c r="K903" s="4">
        <f t="shared" si="259"/>
        <v>1175.4000000000001</v>
      </c>
      <c r="L903" s="6">
        <v>0.85</v>
      </c>
      <c r="M903" s="4">
        <f t="shared" si="250"/>
        <v>999.09</v>
      </c>
      <c r="N903" s="4">
        <f t="shared" si="251"/>
        <v>2174.4900000000002</v>
      </c>
      <c r="O903" s="6">
        <v>0.75</v>
      </c>
      <c r="P903" s="85">
        <f t="shared" si="256"/>
        <v>881.55000000000007</v>
      </c>
      <c r="Q903" s="86">
        <f t="shared" si="257"/>
        <v>2056.9500000000003</v>
      </c>
      <c r="R903" s="6">
        <v>0.95</v>
      </c>
      <c r="S903" s="85">
        <f t="shared" si="252"/>
        <v>1116.6300000000001</v>
      </c>
      <c r="T903" s="86">
        <f t="shared" si="253"/>
        <v>2292.0300000000002</v>
      </c>
      <c r="U903" s="6">
        <v>0.6</v>
      </c>
      <c r="V903" s="85">
        <f t="shared" si="254"/>
        <v>705.24</v>
      </c>
      <c r="W903" s="86">
        <f t="shared" si="255"/>
        <v>1880.64</v>
      </c>
    </row>
    <row r="904" spans="1:23" ht="16.5" x14ac:dyDescent="0.25">
      <c r="A904" s="64" t="s">
        <v>7131</v>
      </c>
      <c r="B904" s="65" t="s">
        <v>7201</v>
      </c>
      <c r="C904" s="2" t="s">
        <v>2375</v>
      </c>
      <c r="D904" s="1" t="s">
        <v>2374</v>
      </c>
      <c r="E904" s="3">
        <v>10</v>
      </c>
      <c r="F904" s="3">
        <v>1</v>
      </c>
      <c r="G904" s="7">
        <v>212</v>
      </c>
      <c r="H904" s="4">
        <f>+G904*E904</f>
        <v>2120</v>
      </c>
      <c r="I904" s="5">
        <v>0.05</v>
      </c>
      <c r="J904" s="4">
        <f t="shared" si="258"/>
        <v>10.600000000000001</v>
      </c>
      <c r="K904" s="4">
        <f t="shared" si="259"/>
        <v>201.4</v>
      </c>
      <c r="L904" s="6">
        <v>0.85</v>
      </c>
      <c r="M904" s="4">
        <f t="shared" si="250"/>
        <v>171.19</v>
      </c>
      <c r="N904" s="4">
        <f t="shared" si="251"/>
        <v>372.59000000000003</v>
      </c>
      <c r="O904" s="6">
        <v>0.75</v>
      </c>
      <c r="P904" s="85">
        <f t="shared" si="256"/>
        <v>151.05000000000001</v>
      </c>
      <c r="Q904" s="86">
        <f t="shared" si="257"/>
        <v>352.45000000000005</v>
      </c>
      <c r="R904" s="6">
        <v>0.95</v>
      </c>
      <c r="S904" s="85">
        <f t="shared" si="252"/>
        <v>191.32999999999998</v>
      </c>
      <c r="T904" s="86">
        <f t="shared" si="253"/>
        <v>392.73</v>
      </c>
      <c r="U904" s="6">
        <v>0.6</v>
      </c>
      <c r="V904" s="85">
        <f t="shared" si="254"/>
        <v>120.84</v>
      </c>
      <c r="W904" s="86">
        <f t="shared" si="255"/>
        <v>322.24</v>
      </c>
    </row>
    <row r="905" spans="1:23" ht="16.5" x14ac:dyDescent="0.25">
      <c r="A905" s="64" t="s">
        <v>7131</v>
      </c>
      <c r="B905" s="65" t="s">
        <v>7201</v>
      </c>
      <c r="C905" s="2" t="s">
        <v>2513</v>
      </c>
      <c r="D905" s="1" t="s">
        <v>2512</v>
      </c>
      <c r="E905" s="3">
        <v>1</v>
      </c>
      <c r="F905" s="3">
        <v>1</v>
      </c>
      <c r="G905" s="7">
        <v>4706</v>
      </c>
      <c r="H905" s="4">
        <f>+G905*E905</f>
        <v>4706</v>
      </c>
      <c r="I905" s="5">
        <v>0.05</v>
      </c>
      <c r="J905" s="4">
        <f t="shared" si="258"/>
        <v>235.3</v>
      </c>
      <c r="K905" s="4">
        <f t="shared" si="259"/>
        <v>4470.7</v>
      </c>
      <c r="L905" s="6">
        <v>1</v>
      </c>
      <c r="M905" s="4">
        <f t="shared" si="250"/>
        <v>4470.7</v>
      </c>
      <c r="N905" s="4">
        <f t="shared" si="251"/>
        <v>8941.4</v>
      </c>
      <c r="O905" s="6">
        <v>0.75</v>
      </c>
      <c r="P905" s="85">
        <f t="shared" si="256"/>
        <v>3353.0249999999996</v>
      </c>
      <c r="Q905" s="86">
        <f t="shared" si="257"/>
        <v>7823.7249999999995</v>
      </c>
      <c r="R905" s="6">
        <v>0.95</v>
      </c>
      <c r="S905" s="85">
        <f t="shared" si="252"/>
        <v>4247.165</v>
      </c>
      <c r="T905" s="86">
        <f t="shared" si="253"/>
        <v>8717.8649999999998</v>
      </c>
      <c r="U905" s="6">
        <v>0.6</v>
      </c>
      <c r="V905" s="85">
        <f t="shared" si="254"/>
        <v>2682.4199999999996</v>
      </c>
      <c r="W905" s="86">
        <f t="shared" si="255"/>
        <v>7153.119999999999</v>
      </c>
    </row>
    <row r="906" spans="1:23" ht="16.5" x14ac:dyDescent="0.25">
      <c r="A906" s="64" t="s">
        <v>7131</v>
      </c>
      <c r="B906" s="65" t="s">
        <v>7201</v>
      </c>
      <c r="C906" s="2" t="s">
        <v>2687</v>
      </c>
      <c r="D906" s="1" t="s">
        <v>2686</v>
      </c>
      <c r="E906" s="3">
        <v>3</v>
      </c>
      <c r="F906" s="3">
        <v>1</v>
      </c>
      <c r="G906" s="7">
        <v>798</v>
      </c>
      <c r="H906" s="4">
        <f>+G906*E906</f>
        <v>2394</v>
      </c>
      <c r="I906" s="5">
        <v>0.05</v>
      </c>
      <c r="J906" s="4">
        <f t="shared" si="258"/>
        <v>39.900000000000006</v>
      </c>
      <c r="K906" s="4">
        <f t="shared" si="259"/>
        <v>758.1</v>
      </c>
      <c r="L906" s="6">
        <v>0.85</v>
      </c>
      <c r="M906" s="4">
        <f t="shared" si="250"/>
        <v>644.38499999999999</v>
      </c>
      <c r="N906" s="4">
        <f t="shared" si="251"/>
        <v>1402.4850000000001</v>
      </c>
      <c r="O906" s="6">
        <v>0.75</v>
      </c>
      <c r="P906" s="85">
        <f t="shared" si="256"/>
        <v>568.57500000000005</v>
      </c>
      <c r="Q906" s="86">
        <f t="shared" si="257"/>
        <v>1326.6750000000002</v>
      </c>
      <c r="R906" s="6">
        <v>0.95</v>
      </c>
      <c r="S906" s="85">
        <f t="shared" si="252"/>
        <v>720.19499999999994</v>
      </c>
      <c r="T906" s="86">
        <f t="shared" si="253"/>
        <v>1478.2950000000001</v>
      </c>
      <c r="U906" s="6">
        <v>0.6</v>
      </c>
      <c r="V906" s="85">
        <f t="shared" si="254"/>
        <v>454.86</v>
      </c>
      <c r="W906" s="86">
        <f t="shared" si="255"/>
        <v>1212.96</v>
      </c>
    </row>
    <row r="907" spans="1:23" ht="16.5" x14ac:dyDescent="0.25">
      <c r="A907" s="64" t="s">
        <v>7131</v>
      </c>
      <c r="B907" s="65" t="s">
        <v>7201</v>
      </c>
      <c r="C907" s="2" t="s">
        <v>2693</v>
      </c>
      <c r="D907" s="1" t="s">
        <v>2692</v>
      </c>
      <c r="E907" s="3">
        <v>11</v>
      </c>
      <c r="F907" s="3">
        <v>1</v>
      </c>
      <c r="G907" s="4">
        <v>585</v>
      </c>
      <c r="H907" s="4">
        <f>+G907*E907</f>
        <v>6435</v>
      </c>
      <c r="I907" s="5">
        <v>0.05</v>
      </c>
      <c r="J907" s="4">
        <f t="shared" si="258"/>
        <v>29.25</v>
      </c>
      <c r="K907" s="4">
        <f t="shared" si="259"/>
        <v>555.75</v>
      </c>
      <c r="L907" s="6">
        <v>0.85</v>
      </c>
      <c r="M907" s="4">
        <f t="shared" si="250"/>
        <v>472.38749999999999</v>
      </c>
      <c r="N907" s="4">
        <f t="shared" si="251"/>
        <v>1028.1375</v>
      </c>
      <c r="O907" s="6">
        <v>0.75</v>
      </c>
      <c r="P907" s="85">
        <f t="shared" si="256"/>
        <v>416.8125</v>
      </c>
      <c r="Q907" s="86">
        <f t="shared" si="257"/>
        <v>972.5625</v>
      </c>
      <c r="R907" s="6">
        <v>0.95</v>
      </c>
      <c r="S907" s="85">
        <f t="shared" si="252"/>
        <v>527.96249999999998</v>
      </c>
      <c r="T907" s="86">
        <f t="shared" si="253"/>
        <v>1083.7125000000001</v>
      </c>
      <c r="U907" s="6">
        <v>0.6</v>
      </c>
      <c r="V907" s="85">
        <f t="shared" si="254"/>
        <v>333.45</v>
      </c>
      <c r="W907" s="86">
        <f t="shared" si="255"/>
        <v>889.2</v>
      </c>
    </row>
    <row r="908" spans="1:23" ht="16.5" x14ac:dyDescent="0.25">
      <c r="A908" s="64" t="s">
        <v>7131</v>
      </c>
      <c r="B908" s="65" t="s">
        <v>7201</v>
      </c>
      <c r="C908" s="2" t="s">
        <v>12</v>
      </c>
      <c r="D908" s="1" t="s">
        <v>11</v>
      </c>
      <c r="E908" s="3">
        <v>1</v>
      </c>
      <c r="F908" s="3">
        <v>1</v>
      </c>
      <c r="G908" s="7">
        <v>155</v>
      </c>
      <c r="H908" s="4">
        <f>+G908*E908</f>
        <v>155</v>
      </c>
      <c r="I908" s="5">
        <v>0</v>
      </c>
      <c r="J908" s="4">
        <f t="shared" si="258"/>
        <v>0</v>
      </c>
      <c r="K908" s="4">
        <f t="shared" si="259"/>
        <v>155</v>
      </c>
      <c r="L908" s="6">
        <v>0.85</v>
      </c>
      <c r="M908" s="4">
        <f t="shared" ref="M908:M971" si="260">+K908*L908</f>
        <v>131.75</v>
      </c>
      <c r="N908" s="4">
        <f t="shared" ref="N908:N971" si="261">+K908+M908</f>
        <v>286.75</v>
      </c>
      <c r="O908" s="6">
        <v>0.75</v>
      </c>
      <c r="P908" s="85">
        <f t="shared" si="256"/>
        <v>116.25</v>
      </c>
      <c r="Q908" s="86">
        <f t="shared" si="257"/>
        <v>271.25</v>
      </c>
      <c r="R908" s="6">
        <v>0.95</v>
      </c>
      <c r="S908" s="85">
        <f t="shared" si="252"/>
        <v>147.25</v>
      </c>
      <c r="T908" s="86">
        <f t="shared" si="253"/>
        <v>302.25</v>
      </c>
      <c r="U908" s="6">
        <v>0.6</v>
      </c>
      <c r="V908" s="85">
        <f t="shared" si="254"/>
        <v>93</v>
      </c>
      <c r="W908" s="86">
        <f t="shared" si="255"/>
        <v>248</v>
      </c>
    </row>
    <row r="909" spans="1:23" ht="16.5" x14ac:dyDescent="0.25">
      <c r="A909" s="64" t="s">
        <v>7131</v>
      </c>
      <c r="B909" s="65" t="s">
        <v>7201</v>
      </c>
      <c r="C909" s="2" t="s">
        <v>2697</v>
      </c>
      <c r="D909" s="1" t="s">
        <v>2696</v>
      </c>
      <c r="E909" s="3">
        <v>7</v>
      </c>
      <c r="F909" s="3">
        <v>1</v>
      </c>
      <c r="G909" s="7">
        <v>885</v>
      </c>
      <c r="H909" s="4">
        <f>+G909*E909</f>
        <v>6195</v>
      </c>
      <c r="I909" s="5">
        <v>0</v>
      </c>
      <c r="J909" s="4">
        <f t="shared" si="258"/>
        <v>0</v>
      </c>
      <c r="K909" s="4">
        <f t="shared" si="259"/>
        <v>885</v>
      </c>
      <c r="L909" s="6">
        <v>0.85</v>
      </c>
      <c r="M909" s="4">
        <f t="shared" si="260"/>
        <v>752.25</v>
      </c>
      <c r="N909" s="4">
        <f t="shared" si="261"/>
        <v>1637.25</v>
      </c>
      <c r="O909" s="6">
        <v>0.75</v>
      </c>
      <c r="P909" s="85">
        <f t="shared" si="256"/>
        <v>663.75</v>
      </c>
      <c r="Q909" s="86">
        <f t="shared" si="257"/>
        <v>1548.75</v>
      </c>
      <c r="R909" s="6">
        <v>0.95</v>
      </c>
      <c r="S909" s="85">
        <f t="shared" ref="S909:S972" si="262">+K909*R909</f>
        <v>840.75</v>
      </c>
      <c r="T909" s="86">
        <f t="shared" ref="T909:T972" si="263">+S909+K909</f>
        <v>1725.75</v>
      </c>
      <c r="U909" s="6">
        <v>0.6</v>
      </c>
      <c r="V909" s="85">
        <f t="shared" ref="V909:V972" si="264">+K909*U909</f>
        <v>531</v>
      </c>
      <c r="W909" s="86">
        <f t="shared" ref="W909:W972" si="265">+V909+K909</f>
        <v>1416</v>
      </c>
    </row>
    <row r="910" spans="1:23" ht="16.5" x14ac:dyDescent="0.25">
      <c r="A910" s="64" t="s">
        <v>7131</v>
      </c>
      <c r="B910" s="65" t="s">
        <v>7201</v>
      </c>
      <c r="C910" s="2" t="s">
        <v>2699</v>
      </c>
      <c r="D910" s="1" t="s">
        <v>2698</v>
      </c>
      <c r="E910" s="3">
        <v>1</v>
      </c>
      <c r="F910" s="3">
        <v>1</v>
      </c>
      <c r="G910" s="7">
        <v>888</v>
      </c>
      <c r="H910" s="4">
        <f>+G910*E910</f>
        <v>888</v>
      </c>
      <c r="I910" s="5">
        <v>0.05</v>
      </c>
      <c r="J910" s="4">
        <f t="shared" si="258"/>
        <v>44.400000000000006</v>
      </c>
      <c r="K910" s="4">
        <f t="shared" si="259"/>
        <v>843.6</v>
      </c>
      <c r="L910" s="6">
        <v>0.85</v>
      </c>
      <c r="M910" s="4">
        <f t="shared" si="260"/>
        <v>717.06</v>
      </c>
      <c r="N910" s="4">
        <f t="shared" si="261"/>
        <v>1560.6599999999999</v>
      </c>
      <c r="O910" s="6">
        <v>0.75</v>
      </c>
      <c r="P910" s="85">
        <f t="shared" ref="P910:P973" si="266">+K910*O910</f>
        <v>632.70000000000005</v>
      </c>
      <c r="Q910" s="86">
        <f t="shared" ref="Q910:Q973" si="267">+K910+P910</f>
        <v>1476.3000000000002</v>
      </c>
      <c r="R910" s="6">
        <v>0.95</v>
      </c>
      <c r="S910" s="85">
        <f t="shared" si="262"/>
        <v>801.42</v>
      </c>
      <c r="T910" s="86">
        <f t="shared" si="263"/>
        <v>1645.02</v>
      </c>
      <c r="U910" s="6">
        <v>0.6</v>
      </c>
      <c r="V910" s="85">
        <f t="shared" si="264"/>
        <v>506.15999999999997</v>
      </c>
      <c r="W910" s="86">
        <f t="shared" si="265"/>
        <v>1349.76</v>
      </c>
    </row>
    <row r="911" spans="1:23" ht="16.5" x14ac:dyDescent="0.25">
      <c r="A911" s="64" t="s">
        <v>7131</v>
      </c>
      <c r="B911" s="65" t="s">
        <v>7201</v>
      </c>
      <c r="C911" s="2" t="s">
        <v>2709</v>
      </c>
      <c r="D911" s="1" t="s">
        <v>2708</v>
      </c>
      <c r="E911" s="3">
        <v>4</v>
      </c>
      <c r="F911" s="3">
        <v>1</v>
      </c>
      <c r="G911" s="7">
        <v>2145</v>
      </c>
      <c r="H911" s="4">
        <f>+G911*E911</f>
        <v>8580</v>
      </c>
      <c r="I911" s="5">
        <v>0</v>
      </c>
      <c r="J911" s="4">
        <f t="shared" si="258"/>
        <v>0</v>
      </c>
      <c r="K911" s="4">
        <f t="shared" si="259"/>
        <v>2145</v>
      </c>
      <c r="L911" s="6">
        <v>0.85</v>
      </c>
      <c r="M911" s="4">
        <f t="shared" si="260"/>
        <v>1823.25</v>
      </c>
      <c r="N911" s="4">
        <f t="shared" si="261"/>
        <v>3968.25</v>
      </c>
      <c r="O911" s="6">
        <v>0.75</v>
      </c>
      <c r="P911" s="85">
        <f t="shared" si="266"/>
        <v>1608.75</v>
      </c>
      <c r="Q911" s="86">
        <f t="shared" si="267"/>
        <v>3753.75</v>
      </c>
      <c r="R911" s="6">
        <v>0.95</v>
      </c>
      <c r="S911" s="85">
        <f t="shared" si="262"/>
        <v>2037.75</v>
      </c>
      <c r="T911" s="86">
        <f t="shared" si="263"/>
        <v>4182.75</v>
      </c>
      <c r="U911" s="6">
        <v>0.6</v>
      </c>
      <c r="V911" s="85">
        <f t="shared" si="264"/>
        <v>1287</v>
      </c>
      <c r="W911" s="86">
        <f t="shared" si="265"/>
        <v>3432</v>
      </c>
    </row>
    <row r="912" spans="1:23" ht="16.5" x14ac:dyDescent="0.25">
      <c r="A912" s="64" t="s">
        <v>7131</v>
      </c>
      <c r="B912" s="65" t="s">
        <v>7201</v>
      </c>
      <c r="C912" s="2" t="s">
        <v>2711</v>
      </c>
      <c r="D912" s="1" t="s">
        <v>2710</v>
      </c>
      <c r="E912" s="3">
        <v>1</v>
      </c>
      <c r="F912" s="3">
        <v>1</v>
      </c>
      <c r="G912" s="7">
        <v>226</v>
      </c>
      <c r="H912" s="4">
        <f>+G912*E912</f>
        <v>226</v>
      </c>
      <c r="I912" s="5">
        <v>0.05</v>
      </c>
      <c r="J912" s="4">
        <f t="shared" si="258"/>
        <v>11.3</v>
      </c>
      <c r="K912" s="4">
        <f t="shared" si="259"/>
        <v>214.7</v>
      </c>
      <c r="L912" s="6">
        <v>0.85</v>
      </c>
      <c r="M912" s="4">
        <f t="shared" si="260"/>
        <v>182.49499999999998</v>
      </c>
      <c r="N912" s="4">
        <f t="shared" si="261"/>
        <v>397.19499999999994</v>
      </c>
      <c r="O912" s="6">
        <v>0.75</v>
      </c>
      <c r="P912" s="85">
        <f t="shared" si="266"/>
        <v>161.02499999999998</v>
      </c>
      <c r="Q912" s="86">
        <f t="shared" si="267"/>
        <v>375.72499999999997</v>
      </c>
      <c r="R912" s="6">
        <v>0.95</v>
      </c>
      <c r="S912" s="85">
        <f t="shared" si="262"/>
        <v>203.96499999999997</v>
      </c>
      <c r="T912" s="86">
        <f t="shared" si="263"/>
        <v>418.66499999999996</v>
      </c>
      <c r="U912" s="6">
        <v>0.6</v>
      </c>
      <c r="V912" s="85">
        <f t="shared" si="264"/>
        <v>128.82</v>
      </c>
      <c r="W912" s="86">
        <f t="shared" si="265"/>
        <v>343.52</v>
      </c>
    </row>
    <row r="913" spans="1:23" ht="16.5" x14ac:dyDescent="0.25">
      <c r="A913" s="64" t="s">
        <v>7131</v>
      </c>
      <c r="B913" s="65" t="s">
        <v>7201</v>
      </c>
      <c r="C913" s="2" t="s">
        <v>2713</v>
      </c>
      <c r="D913" s="1" t="s">
        <v>2712</v>
      </c>
      <c r="E913" s="3">
        <v>7</v>
      </c>
      <c r="F913" s="3">
        <v>1</v>
      </c>
      <c r="G913" s="7">
        <v>365</v>
      </c>
      <c r="H913" s="4">
        <f>+G913*E913</f>
        <v>2555</v>
      </c>
      <c r="I913" s="5">
        <v>0.05</v>
      </c>
      <c r="J913" s="4">
        <f t="shared" si="258"/>
        <v>18.25</v>
      </c>
      <c r="K913" s="4">
        <f t="shared" si="259"/>
        <v>346.75</v>
      </c>
      <c r="L913" s="6">
        <v>0.85</v>
      </c>
      <c r="M913" s="4">
        <f t="shared" si="260"/>
        <v>294.73750000000001</v>
      </c>
      <c r="N913" s="4">
        <f t="shared" si="261"/>
        <v>641.48749999999995</v>
      </c>
      <c r="O913" s="6">
        <v>0.75</v>
      </c>
      <c r="P913" s="85">
        <f t="shared" si="266"/>
        <v>260.0625</v>
      </c>
      <c r="Q913" s="86">
        <f t="shared" si="267"/>
        <v>606.8125</v>
      </c>
      <c r="R913" s="6">
        <v>0.95</v>
      </c>
      <c r="S913" s="85">
        <f t="shared" si="262"/>
        <v>329.41249999999997</v>
      </c>
      <c r="T913" s="86">
        <f t="shared" si="263"/>
        <v>676.16249999999991</v>
      </c>
      <c r="U913" s="6">
        <v>0.6</v>
      </c>
      <c r="V913" s="85">
        <f t="shared" si="264"/>
        <v>208.04999999999998</v>
      </c>
      <c r="W913" s="86">
        <f t="shared" si="265"/>
        <v>554.79999999999995</v>
      </c>
    </row>
    <row r="914" spans="1:23" ht="16.5" x14ac:dyDescent="0.25">
      <c r="A914" s="64" t="s">
        <v>7131</v>
      </c>
      <c r="B914" s="65" t="s">
        <v>7201</v>
      </c>
      <c r="C914" s="2" t="s">
        <v>2721</v>
      </c>
      <c r="D914" s="1" t="s">
        <v>2720</v>
      </c>
      <c r="E914" s="3">
        <v>5</v>
      </c>
      <c r="F914" s="3">
        <v>1</v>
      </c>
      <c r="G914" s="7">
        <v>623</v>
      </c>
      <c r="H914" s="4">
        <f>+G914*E914</f>
        <v>3115</v>
      </c>
      <c r="I914" s="5">
        <v>0.05</v>
      </c>
      <c r="J914" s="4">
        <f t="shared" si="258"/>
        <v>31.150000000000002</v>
      </c>
      <c r="K914" s="4">
        <f t="shared" si="259"/>
        <v>591.85</v>
      </c>
      <c r="L914" s="6">
        <v>0.85</v>
      </c>
      <c r="M914" s="4">
        <f t="shared" si="260"/>
        <v>503.07249999999999</v>
      </c>
      <c r="N914" s="4">
        <f t="shared" si="261"/>
        <v>1094.9225000000001</v>
      </c>
      <c r="O914" s="6">
        <v>0.75</v>
      </c>
      <c r="P914" s="85">
        <f t="shared" si="266"/>
        <v>443.88750000000005</v>
      </c>
      <c r="Q914" s="86">
        <f t="shared" si="267"/>
        <v>1035.7375000000002</v>
      </c>
      <c r="R914" s="6">
        <v>0.95</v>
      </c>
      <c r="S914" s="85">
        <f t="shared" si="262"/>
        <v>562.25750000000005</v>
      </c>
      <c r="T914" s="86">
        <f t="shared" si="263"/>
        <v>1154.1075000000001</v>
      </c>
      <c r="U914" s="6">
        <v>0.6</v>
      </c>
      <c r="V914" s="85">
        <f t="shared" si="264"/>
        <v>355.11</v>
      </c>
      <c r="W914" s="86">
        <f t="shared" si="265"/>
        <v>946.96</v>
      </c>
    </row>
    <row r="915" spans="1:23" ht="16.5" x14ac:dyDescent="0.25">
      <c r="A915" s="64" t="s">
        <v>7131</v>
      </c>
      <c r="B915" s="65" t="s">
        <v>7201</v>
      </c>
      <c r="C915" s="2" t="s">
        <v>2729</v>
      </c>
      <c r="D915" s="8" t="s">
        <v>2728</v>
      </c>
      <c r="E915" s="3">
        <v>10</v>
      </c>
      <c r="F915" s="3">
        <v>1</v>
      </c>
      <c r="G915" s="4">
        <v>129.54</v>
      </c>
      <c r="H915" s="4">
        <f>+G915*E915</f>
        <v>1295.3999999999999</v>
      </c>
      <c r="I915" s="5">
        <v>0.05</v>
      </c>
      <c r="J915" s="4">
        <f t="shared" si="258"/>
        <v>6.4770000000000003</v>
      </c>
      <c r="K915" s="4">
        <f t="shared" si="259"/>
        <v>123.06299999999999</v>
      </c>
      <c r="L915" s="6">
        <v>1.5</v>
      </c>
      <c r="M915" s="4">
        <f t="shared" si="260"/>
        <v>184.59449999999998</v>
      </c>
      <c r="N915" s="4">
        <f t="shared" si="261"/>
        <v>307.65749999999997</v>
      </c>
      <c r="O915" s="6">
        <v>0.75</v>
      </c>
      <c r="P915" s="85">
        <f t="shared" si="266"/>
        <v>92.297249999999991</v>
      </c>
      <c r="Q915" s="86">
        <f t="shared" si="267"/>
        <v>215.36024999999998</v>
      </c>
      <c r="R915" s="6">
        <v>0.95</v>
      </c>
      <c r="S915" s="85">
        <f t="shared" si="262"/>
        <v>116.90984999999998</v>
      </c>
      <c r="T915" s="86">
        <f t="shared" si="263"/>
        <v>239.97284999999997</v>
      </c>
      <c r="U915" s="6">
        <v>0.6</v>
      </c>
      <c r="V915" s="85">
        <f t="shared" si="264"/>
        <v>73.837799999999987</v>
      </c>
      <c r="W915" s="86">
        <f t="shared" si="265"/>
        <v>196.90079999999998</v>
      </c>
    </row>
    <row r="916" spans="1:23" ht="16.5" x14ac:dyDescent="0.25">
      <c r="A916" s="64" t="s">
        <v>7131</v>
      </c>
      <c r="B916" s="65" t="s">
        <v>7201</v>
      </c>
      <c r="C916" s="2" t="s">
        <v>2691</v>
      </c>
      <c r="D916" s="1" t="s">
        <v>957</v>
      </c>
      <c r="E916" s="3">
        <v>1</v>
      </c>
      <c r="F916" s="3">
        <v>1</v>
      </c>
      <c r="G916" s="7">
        <v>509</v>
      </c>
      <c r="H916" s="4">
        <f>+G916*E916</f>
        <v>509</v>
      </c>
      <c r="I916" s="5">
        <v>0.05</v>
      </c>
      <c r="J916" s="4">
        <f t="shared" si="258"/>
        <v>25.450000000000003</v>
      </c>
      <c r="K916" s="4">
        <f t="shared" si="259"/>
        <v>483.55</v>
      </c>
      <c r="L916" s="6">
        <v>0.95</v>
      </c>
      <c r="M916" s="4">
        <f t="shared" si="260"/>
        <v>459.3725</v>
      </c>
      <c r="N916" s="4">
        <f t="shared" si="261"/>
        <v>942.92250000000001</v>
      </c>
      <c r="O916" s="6">
        <v>0.75</v>
      </c>
      <c r="P916" s="85">
        <f t="shared" si="266"/>
        <v>362.66250000000002</v>
      </c>
      <c r="Q916" s="86">
        <f t="shared" si="267"/>
        <v>846.21250000000009</v>
      </c>
      <c r="R916" s="6">
        <v>0.95</v>
      </c>
      <c r="S916" s="85">
        <f t="shared" si="262"/>
        <v>459.3725</v>
      </c>
      <c r="T916" s="86">
        <f t="shared" si="263"/>
        <v>942.92250000000001</v>
      </c>
      <c r="U916" s="6">
        <v>0.6</v>
      </c>
      <c r="V916" s="85">
        <f t="shared" si="264"/>
        <v>290.13</v>
      </c>
      <c r="W916" s="86">
        <f t="shared" si="265"/>
        <v>773.68000000000006</v>
      </c>
    </row>
    <row r="917" spans="1:23" ht="16.5" x14ac:dyDescent="0.25">
      <c r="A917" s="64" t="s">
        <v>7131</v>
      </c>
      <c r="B917" s="65" t="s">
        <v>7201</v>
      </c>
      <c r="C917" s="2" t="s">
        <v>2860</v>
      </c>
      <c r="D917" s="10" t="s">
        <v>2859</v>
      </c>
      <c r="E917" s="3">
        <v>2</v>
      </c>
      <c r="F917" s="3">
        <v>1</v>
      </c>
      <c r="G917" s="4">
        <v>3562</v>
      </c>
      <c r="H917" s="4">
        <f>+G917*E917</f>
        <v>7124</v>
      </c>
      <c r="I917" s="5">
        <v>0.05</v>
      </c>
      <c r="J917" s="4">
        <f t="shared" si="258"/>
        <v>178.10000000000002</v>
      </c>
      <c r="K917" s="4">
        <f t="shared" si="259"/>
        <v>3383.9</v>
      </c>
      <c r="L917" s="6">
        <v>0.85</v>
      </c>
      <c r="M917" s="4">
        <f t="shared" si="260"/>
        <v>2876.3150000000001</v>
      </c>
      <c r="N917" s="4">
        <f t="shared" si="261"/>
        <v>6260.2150000000001</v>
      </c>
      <c r="O917" s="6">
        <v>0.75</v>
      </c>
      <c r="P917" s="85">
        <f t="shared" si="266"/>
        <v>2537.9250000000002</v>
      </c>
      <c r="Q917" s="86">
        <f t="shared" si="267"/>
        <v>5921.8250000000007</v>
      </c>
      <c r="R917" s="6">
        <v>0.95</v>
      </c>
      <c r="S917" s="85">
        <f t="shared" si="262"/>
        <v>3214.7049999999999</v>
      </c>
      <c r="T917" s="86">
        <f t="shared" si="263"/>
        <v>6598.6049999999996</v>
      </c>
      <c r="U917" s="6">
        <v>0.6</v>
      </c>
      <c r="V917" s="85">
        <f t="shared" si="264"/>
        <v>2030.34</v>
      </c>
      <c r="W917" s="86">
        <f t="shared" si="265"/>
        <v>5414.24</v>
      </c>
    </row>
    <row r="918" spans="1:23" ht="16.5" x14ac:dyDescent="0.25">
      <c r="A918" s="64" t="s">
        <v>7131</v>
      </c>
      <c r="B918" s="65" t="s">
        <v>7201</v>
      </c>
      <c r="C918" s="2" t="s">
        <v>2856</v>
      </c>
      <c r="D918" s="1" t="s">
        <v>2855</v>
      </c>
      <c r="E918" s="3">
        <v>2</v>
      </c>
      <c r="F918" s="3">
        <v>1</v>
      </c>
      <c r="G918" s="7">
        <v>1757</v>
      </c>
      <c r="H918" s="4">
        <f>+G918*E918</f>
        <v>3514</v>
      </c>
      <c r="I918" s="5">
        <v>0.05</v>
      </c>
      <c r="J918" s="4">
        <f t="shared" si="258"/>
        <v>87.850000000000009</v>
      </c>
      <c r="K918" s="4">
        <f t="shared" si="259"/>
        <v>1669.15</v>
      </c>
      <c r="L918" s="6">
        <v>0.85</v>
      </c>
      <c r="M918" s="4">
        <f t="shared" si="260"/>
        <v>1418.7775000000001</v>
      </c>
      <c r="N918" s="4">
        <f t="shared" si="261"/>
        <v>3087.9275000000002</v>
      </c>
      <c r="O918" s="6">
        <v>0.75</v>
      </c>
      <c r="P918" s="85">
        <f t="shared" si="266"/>
        <v>1251.8625000000002</v>
      </c>
      <c r="Q918" s="86">
        <f t="shared" si="267"/>
        <v>2921.0125000000003</v>
      </c>
      <c r="R918" s="6">
        <v>0.95</v>
      </c>
      <c r="S918" s="85">
        <f t="shared" si="262"/>
        <v>1585.6925000000001</v>
      </c>
      <c r="T918" s="86">
        <f t="shared" si="263"/>
        <v>3254.8425000000002</v>
      </c>
      <c r="U918" s="6">
        <v>0.6</v>
      </c>
      <c r="V918" s="85">
        <f t="shared" si="264"/>
        <v>1001.49</v>
      </c>
      <c r="W918" s="86">
        <f t="shared" si="265"/>
        <v>2670.6400000000003</v>
      </c>
    </row>
    <row r="919" spans="1:23" ht="16.5" x14ac:dyDescent="0.25">
      <c r="A919" s="64" t="s">
        <v>7131</v>
      </c>
      <c r="B919" s="65" t="s">
        <v>7201</v>
      </c>
      <c r="C919" s="2" t="s">
        <v>2863</v>
      </c>
      <c r="D919" s="1" t="s">
        <v>2862</v>
      </c>
      <c r="E919" s="3">
        <v>3</v>
      </c>
      <c r="F919" s="3">
        <v>1</v>
      </c>
      <c r="G919" s="4">
        <v>3784</v>
      </c>
      <c r="H919" s="4">
        <f>+G919*E919</f>
        <v>11352</v>
      </c>
      <c r="I919" s="5">
        <v>0.2</v>
      </c>
      <c r="J919" s="4">
        <f t="shared" si="258"/>
        <v>756.80000000000007</v>
      </c>
      <c r="K919" s="4">
        <f t="shared" si="259"/>
        <v>3027.2</v>
      </c>
      <c r="L919" s="6">
        <v>1.1000000000000001</v>
      </c>
      <c r="M919" s="4">
        <f t="shared" si="260"/>
        <v>3329.92</v>
      </c>
      <c r="N919" s="4">
        <f t="shared" si="261"/>
        <v>6357.12</v>
      </c>
      <c r="O919" s="6">
        <v>0.75</v>
      </c>
      <c r="P919" s="85">
        <f t="shared" si="266"/>
        <v>2270.3999999999996</v>
      </c>
      <c r="Q919" s="86">
        <f t="shared" si="267"/>
        <v>5297.5999999999995</v>
      </c>
      <c r="R919" s="6">
        <v>0.95</v>
      </c>
      <c r="S919" s="85">
        <f t="shared" si="262"/>
        <v>2875.8399999999997</v>
      </c>
      <c r="T919" s="86">
        <f t="shared" si="263"/>
        <v>5903.0399999999991</v>
      </c>
      <c r="U919" s="6">
        <v>0.6</v>
      </c>
      <c r="V919" s="85">
        <f t="shared" si="264"/>
        <v>1816.32</v>
      </c>
      <c r="W919" s="86">
        <f t="shared" si="265"/>
        <v>4843.5199999999995</v>
      </c>
    </row>
    <row r="920" spans="1:23" ht="16.5" x14ac:dyDescent="0.25">
      <c r="A920" s="64" t="s">
        <v>7131</v>
      </c>
      <c r="B920" s="65" t="s">
        <v>7201</v>
      </c>
      <c r="C920" s="2" t="s">
        <v>2866</v>
      </c>
      <c r="D920" s="1" t="s">
        <v>2865</v>
      </c>
      <c r="E920" s="3">
        <v>2</v>
      </c>
      <c r="F920" s="3">
        <v>1</v>
      </c>
      <c r="G920" s="7">
        <v>5005</v>
      </c>
      <c r="H920" s="4">
        <f>+G920*E920</f>
        <v>10010</v>
      </c>
      <c r="I920" s="5">
        <v>0</v>
      </c>
      <c r="J920" s="4">
        <f t="shared" si="258"/>
        <v>0</v>
      </c>
      <c r="K920" s="4">
        <f t="shared" si="259"/>
        <v>5005</v>
      </c>
      <c r="L920" s="6">
        <v>0.85</v>
      </c>
      <c r="M920" s="4">
        <f t="shared" si="260"/>
        <v>4254.25</v>
      </c>
      <c r="N920" s="4">
        <f t="shared" si="261"/>
        <v>9259.25</v>
      </c>
      <c r="O920" s="6">
        <v>0.75</v>
      </c>
      <c r="P920" s="85">
        <f t="shared" si="266"/>
        <v>3753.75</v>
      </c>
      <c r="Q920" s="86">
        <f t="shared" si="267"/>
        <v>8758.75</v>
      </c>
      <c r="R920" s="6">
        <v>0.95</v>
      </c>
      <c r="S920" s="85">
        <f t="shared" si="262"/>
        <v>4754.75</v>
      </c>
      <c r="T920" s="86">
        <f t="shared" si="263"/>
        <v>9759.75</v>
      </c>
      <c r="U920" s="6">
        <v>0.6</v>
      </c>
      <c r="V920" s="85">
        <f t="shared" si="264"/>
        <v>3003</v>
      </c>
      <c r="W920" s="86">
        <f t="shared" si="265"/>
        <v>8008</v>
      </c>
    </row>
    <row r="921" spans="1:23" ht="16.5" x14ac:dyDescent="0.25">
      <c r="A921" s="64" t="s">
        <v>7131</v>
      </c>
      <c r="B921" s="65" t="s">
        <v>7201</v>
      </c>
      <c r="C921" s="2" t="s">
        <v>2858</v>
      </c>
      <c r="D921" s="1" t="s">
        <v>2857</v>
      </c>
      <c r="E921" s="3">
        <v>3</v>
      </c>
      <c r="F921" s="3">
        <v>1</v>
      </c>
      <c r="G921" s="7">
        <v>2187</v>
      </c>
      <c r="H921" s="4">
        <f>+G921*E921</f>
        <v>6561</v>
      </c>
      <c r="I921" s="5">
        <v>0.05</v>
      </c>
      <c r="J921" s="4">
        <f t="shared" si="258"/>
        <v>109.35000000000001</v>
      </c>
      <c r="K921" s="4">
        <f t="shared" si="259"/>
        <v>2077.65</v>
      </c>
      <c r="L921" s="6">
        <v>0.85</v>
      </c>
      <c r="M921" s="4">
        <f t="shared" si="260"/>
        <v>1766.0025000000001</v>
      </c>
      <c r="N921" s="4">
        <f t="shared" si="261"/>
        <v>3843.6525000000001</v>
      </c>
      <c r="O921" s="6">
        <v>0.75</v>
      </c>
      <c r="P921" s="85">
        <f t="shared" si="266"/>
        <v>1558.2375000000002</v>
      </c>
      <c r="Q921" s="86">
        <f t="shared" si="267"/>
        <v>3635.8875000000003</v>
      </c>
      <c r="R921" s="6">
        <v>0.95</v>
      </c>
      <c r="S921" s="85">
        <f t="shared" si="262"/>
        <v>1973.7674999999999</v>
      </c>
      <c r="T921" s="86">
        <f t="shared" si="263"/>
        <v>4051.4175</v>
      </c>
      <c r="U921" s="6">
        <v>0.6</v>
      </c>
      <c r="V921" s="85">
        <f t="shared" si="264"/>
        <v>1246.5899999999999</v>
      </c>
      <c r="W921" s="86">
        <f t="shared" si="265"/>
        <v>3324.24</v>
      </c>
    </row>
    <row r="922" spans="1:23" ht="16.5" x14ac:dyDescent="0.25">
      <c r="A922" s="64" t="s">
        <v>7131</v>
      </c>
      <c r="B922" s="65" t="s">
        <v>7201</v>
      </c>
      <c r="C922" s="2" t="s">
        <v>2868</v>
      </c>
      <c r="D922" s="1" t="s">
        <v>2867</v>
      </c>
      <c r="E922" s="3">
        <v>1</v>
      </c>
      <c r="F922" s="3">
        <v>1</v>
      </c>
      <c r="G922" s="7">
        <v>3960</v>
      </c>
      <c r="H922" s="4">
        <f>+G922*E922</f>
        <v>3960</v>
      </c>
      <c r="I922" s="5">
        <v>0</v>
      </c>
      <c r="J922" s="4">
        <f t="shared" si="258"/>
        <v>0</v>
      </c>
      <c r="K922" s="4">
        <f t="shared" si="259"/>
        <v>3960</v>
      </c>
      <c r="L922" s="6">
        <v>0.85</v>
      </c>
      <c r="M922" s="4">
        <f t="shared" si="260"/>
        <v>3366</v>
      </c>
      <c r="N922" s="4">
        <f t="shared" si="261"/>
        <v>7326</v>
      </c>
      <c r="O922" s="6">
        <v>0.75</v>
      </c>
      <c r="P922" s="85">
        <f t="shared" si="266"/>
        <v>2970</v>
      </c>
      <c r="Q922" s="86">
        <f t="shared" si="267"/>
        <v>6930</v>
      </c>
      <c r="R922" s="6">
        <v>0.95</v>
      </c>
      <c r="S922" s="85">
        <f t="shared" si="262"/>
        <v>3762</v>
      </c>
      <c r="T922" s="86">
        <f t="shared" si="263"/>
        <v>7722</v>
      </c>
      <c r="U922" s="6">
        <v>0.6</v>
      </c>
      <c r="V922" s="85">
        <f t="shared" si="264"/>
        <v>2376</v>
      </c>
      <c r="W922" s="86">
        <f t="shared" si="265"/>
        <v>6336</v>
      </c>
    </row>
    <row r="923" spans="1:23" ht="16.5" x14ac:dyDescent="0.25">
      <c r="A923" s="64" t="s">
        <v>7131</v>
      </c>
      <c r="B923" s="65" t="s">
        <v>7201</v>
      </c>
      <c r="C923" s="2" t="s">
        <v>7230</v>
      </c>
      <c r="D923" s="1" t="s">
        <v>7229</v>
      </c>
      <c r="E923" s="3">
        <v>6</v>
      </c>
      <c r="F923" s="3">
        <v>1</v>
      </c>
      <c r="G923" s="7">
        <v>900.9</v>
      </c>
      <c r="H923" s="4">
        <f>+G923*E923</f>
        <v>5405.4</v>
      </c>
      <c r="I923" s="5">
        <v>0</v>
      </c>
      <c r="J923" s="4">
        <f t="shared" si="258"/>
        <v>0</v>
      </c>
      <c r="K923" s="4">
        <f t="shared" si="259"/>
        <v>900.9</v>
      </c>
      <c r="L923" s="6">
        <v>0.85</v>
      </c>
      <c r="M923" s="4">
        <f t="shared" si="260"/>
        <v>765.76499999999999</v>
      </c>
      <c r="N923" s="4">
        <f t="shared" si="261"/>
        <v>1666.665</v>
      </c>
      <c r="O923" s="6">
        <v>0.75</v>
      </c>
      <c r="P923" s="85">
        <f t="shared" si="266"/>
        <v>675.67499999999995</v>
      </c>
      <c r="Q923" s="86">
        <f t="shared" si="267"/>
        <v>1576.5749999999998</v>
      </c>
      <c r="R923" s="6">
        <v>0.95</v>
      </c>
      <c r="S923" s="85">
        <f t="shared" si="262"/>
        <v>855.8549999999999</v>
      </c>
      <c r="T923" s="86">
        <f t="shared" si="263"/>
        <v>1756.7549999999999</v>
      </c>
      <c r="U923" s="6">
        <v>0.6</v>
      </c>
      <c r="V923" s="85">
        <f t="shared" si="264"/>
        <v>540.54</v>
      </c>
      <c r="W923" s="86">
        <f t="shared" si="265"/>
        <v>1441.44</v>
      </c>
    </row>
    <row r="924" spans="1:23" ht="16.5" x14ac:dyDescent="0.25">
      <c r="A924" s="64" t="s">
        <v>7131</v>
      </c>
      <c r="B924" s="65" t="s">
        <v>7201</v>
      </c>
      <c r="C924" s="2" t="s">
        <v>2912</v>
      </c>
      <c r="D924" s="1" t="s">
        <v>2911</v>
      </c>
      <c r="E924" s="3">
        <v>3</v>
      </c>
      <c r="F924" s="3">
        <v>1</v>
      </c>
      <c r="G924" s="7">
        <v>5162.6400000000003</v>
      </c>
      <c r="H924" s="4">
        <f>+G924*E924</f>
        <v>15487.920000000002</v>
      </c>
      <c r="I924" s="5">
        <v>0.1</v>
      </c>
      <c r="J924" s="4">
        <f t="shared" si="258"/>
        <v>516.26400000000001</v>
      </c>
      <c r="K924" s="4">
        <f t="shared" si="259"/>
        <v>4646.3760000000002</v>
      </c>
      <c r="L924" s="6">
        <v>0.85</v>
      </c>
      <c r="M924" s="4">
        <f t="shared" si="260"/>
        <v>3949.4196000000002</v>
      </c>
      <c r="N924" s="4">
        <f t="shared" si="261"/>
        <v>8595.7956000000013</v>
      </c>
      <c r="O924" s="6">
        <v>0.75</v>
      </c>
      <c r="P924" s="85">
        <f t="shared" si="266"/>
        <v>3484.7820000000002</v>
      </c>
      <c r="Q924" s="86">
        <f t="shared" si="267"/>
        <v>8131.1580000000004</v>
      </c>
      <c r="R924" s="6">
        <v>0.95</v>
      </c>
      <c r="S924" s="85">
        <f t="shared" si="262"/>
        <v>4414.0572000000002</v>
      </c>
      <c r="T924" s="86">
        <f t="shared" si="263"/>
        <v>9060.4331999999995</v>
      </c>
      <c r="U924" s="6">
        <v>0.6</v>
      </c>
      <c r="V924" s="85">
        <f t="shared" si="264"/>
        <v>2787.8256000000001</v>
      </c>
      <c r="W924" s="86">
        <f t="shared" si="265"/>
        <v>7434.2016000000003</v>
      </c>
    </row>
    <row r="925" spans="1:23" ht="16.5" x14ac:dyDescent="0.25">
      <c r="A925" s="64" t="s">
        <v>7131</v>
      </c>
      <c r="B925" s="65" t="s">
        <v>7201</v>
      </c>
      <c r="C925" s="2" t="s">
        <v>3100</v>
      </c>
      <c r="D925" s="1" t="s">
        <v>3099</v>
      </c>
      <c r="E925" s="3">
        <v>3</v>
      </c>
      <c r="F925" s="3">
        <v>1</v>
      </c>
      <c r="G925" s="7">
        <v>3201</v>
      </c>
      <c r="H925" s="4">
        <f>+G925*E925</f>
        <v>9603</v>
      </c>
      <c r="I925" s="5">
        <v>0.05</v>
      </c>
      <c r="J925" s="4">
        <f t="shared" si="258"/>
        <v>160.05000000000001</v>
      </c>
      <c r="K925" s="4">
        <f t="shared" si="259"/>
        <v>3040.95</v>
      </c>
      <c r="L925" s="6">
        <v>0.85</v>
      </c>
      <c r="M925" s="4">
        <f t="shared" si="260"/>
        <v>2584.8074999999999</v>
      </c>
      <c r="N925" s="4">
        <f t="shared" si="261"/>
        <v>5625.7574999999997</v>
      </c>
      <c r="O925" s="6">
        <v>0.75</v>
      </c>
      <c r="P925" s="85">
        <f t="shared" si="266"/>
        <v>2280.7124999999996</v>
      </c>
      <c r="Q925" s="86">
        <f t="shared" si="267"/>
        <v>5321.6624999999995</v>
      </c>
      <c r="R925" s="6">
        <v>0.95</v>
      </c>
      <c r="S925" s="85">
        <f t="shared" si="262"/>
        <v>2888.9024999999997</v>
      </c>
      <c r="T925" s="86">
        <f t="shared" si="263"/>
        <v>5929.8524999999991</v>
      </c>
      <c r="U925" s="6">
        <v>0.6</v>
      </c>
      <c r="V925" s="85">
        <f t="shared" si="264"/>
        <v>1824.57</v>
      </c>
      <c r="W925" s="86">
        <f t="shared" si="265"/>
        <v>4865.5199999999995</v>
      </c>
    </row>
    <row r="926" spans="1:23" ht="16.5" x14ac:dyDescent="0.25">
      <c r="A926" s="64" t="s">
        <v>7131</v>
      </c>
      <c r="B926" s="65" t="s">
        <v>7201</v>
      </c>
      <c r="C926" s="2" t="s">
        <v>3102</v>
      </c>
      <c r="D926" s="1" t="s">
        <v>3101</v>
      </c>
      <c r="E926" s="3">
        <v>6</v>
      </c>
      <c r="F926" s="3">
        <v>1</v>
      </c>
      <c r="G926" s="7">
        <v>3507</v>
      </c>
      <c r="H926" s="4">
        <f>+G926*E926</f>
        <v>21042</v>
      </c>
      <c r="I926" s="5">
        <v>0.05</v>
      </c>
      <c r="J926" s="4">
        <f t="shared" si="258"/>
        <v>175.35000000000002</v>
      </c>
      <c r="K926" s="4">
        <f t="shared" si="259"/>
        <v>3331.65</v>
      </c>
      <c r="L926" s="6">
        <v>0.85</v>
      </c>
      <c r="M926" s="4">
        <f t="shared" si="260"/>
        <v>2831.9025000000001</v>
      </c>
      <c r="N926" s="4">
        <f t="shared" si="261"/>
        <v>6163.5524999999998</v>
      </c>
      <c r="O926" s="6">
        <v>0.75</v>
      </c>
      <c r="P926" s="85">
        <f t="shared" si="266"/>
        <v>2498.7375000000002</v>
      </c>
      <c r="Q926" s="86">
        <f t="shared" si="267"/>
        <v>5830.3875000000007</v>
      </c>
      <c r="R926" s="6">
        <v>0.95</v>
      </c>
      <c r="S926" s="85">
        <f t="shared" si="262"/>
        <v>3165.0675000000001</v>
      </c>
      <c r="T926" s="86">
        <f t="shared" si="263"/>
        <v>6496.7175000000007</v>
      </c>
      <c r="U926" s="6">
        <v>0.6</v>
      </c>
      <c r="V926" s="85">
        <f t="shared" si="264"/>
        <v>1998.99</v>
      </c>
      <c r="W926" s="86">
        <f t="shared" si="265"/>
        <v>5330.64</v>
      </c>
    </row>
    <row r="927" spans="1:23" ht="16.5" x14ac:dyDescent="0.25">
      <c r="A927" s="64" t="s">
        <v>7131</v>
      </c>
      <c r="B927" s="65" t="s">
        <v>7201</v>
      </c>
      <c r="C927" s="2" t="s">
        <v>3251</v>
      </c>
      <c r="D927" s="1" t="s">
        <v>3254</v>
      </c>
      <c r="E927" s="3">
        <v>7</v>
      </c>
      <c r="F927" s="3">
        <v>1</v>
      </c>
      <c r="G927" s="7">
        <v>692.48</v>
      </c>
      <c r="H927" s="4">
        <f>+G927*E927</f>
        <v>4847.3600000000006</v>
      </c>
      <c r="I927" s="5">
        <v>0</v>
      </c>
      <c r="J927" s="4">
        <f t="shared" si="258"/>
        <v>0</v>
      </c>
      <c r="K927" s="4">
        <f t="shared" si="259"/>
        <v>692.48</v>
      </c>
      <c r="L927" s="6">
        <v>0.85</v>
      </c>
      <c r="M927" s="4">
        <f t="shared" si="260"/>
        <v>588.60799999999995</v>
      </c>
      <c r="N927" s="4">
        <f t="shared" si="261"/>
        <v>1281.088</v>
      </c>
      <c r="O927" s="6">
        <v>0.75</v>
      </c>
      <c r="P927" s="85">
        <f t="shared" si="266"/>
        <v>519.36</v>
      </c>
      <c r="Q927" s="86">
        <f t="shared" si="267"/>
        <v>1211.8400000000001</v>
      </c>
      <c r="R927" s="6">
        <v>0.95</v>
      </c>
      <c r="S927" s="85">
        <f t="shared" si="262"/>
        <v>657.85599999999999</v>
      </c>
      <c r="T927" s="86">
        <f t="shared" si="263"/>
        <v>1350.336</v>
      </c>
      <c r="U927" s="6">
        <v>0.6</v>
      </c>
      <c r="V927" s="85">
        <f t="shared" si="264"/>
        <v>415.488</v>
      </c>
      <c r="W927" s="86">
        <f t="shared" si="265"/>
        <v>1107.9680000000001</v>
      </c>
    </row>
    <row r="928" spans="1:23" ht="16.5" x14ac:dyDescent="0.25">
      <c r="A928" s="64" t="s">
        <v>7131</v>
      </c>
      <c r="B928" s="65" t="s">
        <v>7201</v>
      </c>
      <c r="C928" s="2" t="s">
        <v>3265</v>
      </c>
      <c r="D928" s="1" t="s">
        <v>3264</v>
      </c>
      <c r="E928" s="3">
        <v>3</v>
      </c>
      <c r="F928" s="3">
        <v>1</v>
      </c>
      <c r="G928" s="7">
        <v>413</v>
      </c>
      <c r="H928" s="4">
        <f>+G928*E928</f>
        <v>1239</v>
      </c>
      <c r="I928" s="5">
        <v>0.05</v>
      </c>
      <c r="J928" s="4">
        <f t="shared" si="258"/>
        <v>20.650000000000002</v>
      </c>
      <c r="K928" s="4">
        <f t="shared" si="259"/>
        <v>392.35</v>
      </c>
      <c r="L928" s="6">
        <v>0.85</v>
      </c>
      <c r="M928" s="4">
        <f t="shared" si="260"/>
        <v>333.4975</v>
      </c>
      <c r="N928" s="4">
        <f t="shared" si="261"/>
        <v>725.84750000000008</v>
      </c>
      <c r="O928" s="6">
        <v>0.75</v>
      </c>
      <c r="P928" s="85">
        <f t="shared" si="266"/>
        <v>294.26250000000005</v>
      </c>
      <c r="Q928" s="86">
        <f t="shared" si="267"/>
        <v>686.61250000000007</v>
      </c>
      <c r="R928" s="6">
        <v>0.95</v>
      </c>
      <c r="S928" s="85">
        <f t="shared" si="262"/>
        <v>372.73250000000002</v>
      </c>
      <c r="T928" s="86">
        <f t="shared" si="263"/>
        <v>765.08249999999998</v>
      </c>
      <c r="U928" s="6">
        <v>0.6</v>
      </c>
      <c r="V928" s="85">
        <f t="shared" si="264"/>
        <v>235.41</v>
      </c>
      <c r="W928" s="86">
        <f t="shared" si="265"/>
        <v>627.76</v>
      </c>
    </row>
    <row r="929" spans="1:23" ht="16.5" x14ac:dyDescent="0.25">
      <c r="A929" s="64" t="s">
        <v>7131</v>
      </c>
      <c r="B929" s="65" t="s">
        <v>7201</v>
      </c>
      <c r="C929" s="2" t="s">
        <v>3267</v>
      </c>
      <c r="D929" s="1" t="s">
        <v>3266</v>
      </c>
      <c r="E929" s="3">
        <v>2</v>
      </c>
      <c r="F929" s="3">
        <v>1</v>
      </c>
      <c r="G929" s="7">
        <v>421</v>
      </c>
      <c r="H929" s="4">
        <f>+G929*E929</f>
        <v>842</v>
      </c>
      <c r="I929" s="5">
        <v>0.05</v>
      </c>
      <c r="J929" s="4">
        <f t="shared" si="258"/>
        <v>21.05</v>
      </c>
      <c r="K929" s="4">
        <f t="shared" si="259"/>
        <v>399.95</v>
      </c>
      <c r="L929" s="6">
        <v>0.85</v>
      </c>
      <c r="M929" s="4">
        <f t="shared" si="260"/>
        <v>339.95749999999998</v>
      </c>
      <c r="N929" s="4">
        <f t="shared" si="261"/>
        <v>739.90750000000003</v>
      </c>
      <c r="O929" s="6">
        <v>0.75</v>
      </c>
      <c r="P929" s="85">
        <f t="shared" si="266"/>
        <v>299.96249999999998</v>
      </c>
      <c r="Q929" s="86">
        <f t="shared" si="267"/>
        <v>699.91249999999991</v>
      </c>
      <c r="R929" s="6">
        <v>0.95</v>
      </c>
      <c r="S929" s="85">
        <f t="shared" si="262"/>
        <v>379.95249999999999</v>
      </c>
      <c r="T929" s="86">
        <f t="shared" si="263"/>
        <v>779.90249999999992</v>
      </c>
      <c r="U929" s="6">
        <v>0.6</v>
      </c>
      <c r="V929" s="85">
        <f t="shared" si="264"/>
        <v>239.96999999999997</v>
      </c>
      <c r="W929" s="86">
        <f t="shared" si="265"/>
        <v>639.91999999999996</v>
      </c>
    </row>
    <row r="930" spans="1:23" ht="16.5" x14ac:dyDescent="0.25">
      <c r="A930" s="64" t="s">
        <v>7131</v>
      </c>
      <c r="B930" s="65" t="s">
        <v>7201</v>
      </c>
      <c r="C930" s="2" t="s">
        <v>3273</v>
      </c>
      <c r="D930" s="1" t="s">
        <v>3272</v>
      </c>
      <c r="E930" s="3">
        <v>3</v>
      </c>
      <c r="F930" s="3">
        <v>1</v>
      </c>
      <c r="G930" s="7">
        <v>294.5</v>
      </c>
      <c r="H930" s="4">
        <f>+G930*E930</f>
        <v>883.5</v>
      </c>
      <c r="I930" s="5">
        <v>0.05</v>
      </c>
      <c r="J930" s="4">
        <f t="shared" si="258"/>
        <v>14.725000000000001</v>
      </c>
      <c r="K930" s="4">
        <f t="shared" si="259"/>
        <v>279.77499999999998</v>
      </c>
      <c r="L930" s="6">
        <v>0.85</v>
      </c>
      <c r="M930" s="4">
        <f t="shared" si="260"/>
        <v>237.80874999999997</v>
      </c>
      <c r="N930" s="4">
        <f t="shared" si="261"/>
        <v>517.58375000000001</v>
      </c>
      <c r="O930" s="6">
        <v>0.75</v>
      </c>
      <c r="P930" s="85">
        <f t="shared" si="266"/>
        <v>209.83124999999998</v>
      </c>
      <c r="Q930" s="86">
        <f t="shared" si="267"/>
        <v>489.60624999999993</v>
      </c>
      <c r="R930" s="6">
        <v>0.95</v>
      </c>
      <c r="S930" s="85">
        <f t="shared" si="262"/>
        <v>265.78624999999994</v>
      </c>
      <c r="T930" s="86">
        <f t="shared" si="263"/>
        <v>545.56124999999997</v>
      </c>
      <c r="U930" s="6">
        <v>0.6</v>
      </c>
      <c r="V930" s="85">
        <f t="shared" si="264"/>
        <v>167.86499999999998</v>
      </c>
      <c r="W930" s="86">
        <f t="shared" si="265"/>
        <v>447.64</v>
      </c>
    </row>
    <row r="931" spans="1:23" ht="16.5" x14ac:dyDescent="0.25">
      <c r="A931" s="64" t="s">
        <v>7131</v>
      </c>
      <c r="B931" s="65" t="s">
        <v>7201</v>
      </c>
      <c r="C931" s="29" t="s">
        <v>3275</v>
      </c>
      <c r="D931" s="1" t="s">
        <v>3274</v>
      </c>
      <c r="E931" s="3">
        <v>4</v>
      </c>
      <c r="F931" s="3">
        <v>1</v>
      </c>
      <c r="G931" s="7">
        <v>453.2</v>
      </c>
      <c r="H931" s="4">
        <f>+G931*E931</f>
        <v>1812.8</v>
      </c>
      <c r="I931" s="5">
        <v>0</v>
      </c>
      <c r="J931" s="4">
        <f t="shared" si="258"/>
        <v>0</v>
      </c>
      <c r="K931" s="4">
        <f t="shared" si="259"/>
        <v>453.2</v>
      </c>
      <c r="L931" s="6">
        <v>0.85</v>
      </c>
      <c r="M931" s="4">
        <f t="shared" si="260"/>
        <v>385.21999999999997</v>
      </c>
      <c r="N931" s="4">
        <f t="shared" si="261"/>
        <v>838.42</v>
      </c>
      <c r="O931" s="6">
        <v>0.75</v>
      </c>
      <c r="P931" s="85">
        <f t="shared" si="266"/>
        <v>339.9</v>
      </c>
      <c r="Q931" s="86">
        <f t="shared" si="267"/>
        <v>793.09999999999991</v>
      </c>
      <c r="R931" s="6">
        <v>0.95</v>
      </c>
      <c r="S931" s="85">
        <f t="shared" si="262"/>
        <v>430.53999999999996</v>
      </c>
      <c r="T931" s="86">
        <f t="shared" si="263"/>
        <v>883.74</v>
      </c>
      <c r="U931" s="6">
        <v>0.6</v>
      </c>
      <c r="V931" s="85">
        <f t="shared" si="264"/>
        <v>271.91999999999996</v>
      </c>
      <c r="W931" s="86">
        <f t="shared" si="265"/>
        <v>725.11999999999989</v>
      </c>
    </row>
    <row r="932" spans="1:23" ht="16.5" x14ac:dyDescent="0.25">
      <c r="A932" s="64" t="s">
        <v>7131</v>
      </c>
      <c r="B932" s="65" t="s">
        <v>7201</v>
      </c>
      <c r="C932" s="2" t="s">
        <v>3271</v>
      </c>
      <c r="D932" s="1" t="s">
        <v>3270</v>
      </c>
      <c r="E932" s="3">
        <v>3</v>
      </c>
      <c r="F932" s="3">
        <v>1</v>
      </c>
      <c r="G932" s="7">
        <v>658.9</v>
      </c>
      <c r="H932" s="4">
        <f>+G932*E932</f>
        <v>1976.6999999999998</v>
      </c>
      <c r="I932" s="5">
        <v>0</v>
      </c>
      <c r="J932" s="4">
        <f t="shared" si="258"/>
        <v>0</v>
      </c>
      <c r="K932" s="4">
        <f t="shared" si="259"/>
        <v>658.9</v>
      </c>
      <c r="L932" s="6">
        <v>0.85</v>
      </c>
      <c r="M932" s="4">
        <f t="shared" si="260"/>
        <v>560.06499999999994</v>
      </c>
      <c r="N932" s="4">
        <f t="shared" si="261"/>
        <v>1218.9649999999999</v>
      </c>
      <c r="O932" s="6">
        <v>0.75</v>
      </c>
      <c r="P932" s="85">
        <f t="shared" si="266"/>
        <v>494.17499999999995</v>
      </c>
      <c r="Q932" s="86">
        <f t="shared" si="267"/>
        <v>1153.0749999999998</v>
      </c>
      <c r="R932" s="6">
        <v>0.95</v>
      </c>
      <c r="S932" s="85">
        <f t="shared" si="262"/>
        <v>625.95499999999993</v>
      </c>
      <c r="T932" s="86">
        <f t="shared" si="263"/>
        <v>1284.855</v>
      </c>
      <c r="U932" s="6">
        <v>0.6</v>
      </c>
      <c r="V932" s="85">
        <f t="shared" si="264"/>
        <v>395.34</v>
      </c>
      <c r="W932" s="86">
        <f t="shared" si="265"/>
        <v>1054.24</v>
      </c>
    </row>
    <row r="933" spans="1:23" ht="16.5" x14ac:dyDescent="0.25">
      <c r="A933" s="64" t="s">
        <v>7131</v>
      </c>
      <c r="B933" s="65" t="s">
        <v>7201</v>
      </c>
      <c r="C933" s="2" t="s">
        <v>3269</v>
      </c>
      <c r="D933" s="1" t="s">
        <v>3268</v>
      </c>
      <c r="E933" s="3">
        <v>3</v>
      </c>
      <c r="F933" s="3">
        <v>1</v>
      </c>
      <c r="G933" s="7">
        <v>511.5</v>
      </c>
      <c r="H933" s="4">
        <f>+G933*E933</f>
        <v>1534.5</v>
      </c>
      <c r="I933" s="5">
        <v>0</v>
      </c>
      <c r="J933" s="4">
        <f t="shared" si="258"/>
        <v>0</v>
      </c>
      <c r="K933" s="4">
        <f t="shared" si="259"/>
        <v>511.5</v>
      </c>
      <c r="L933" s="6">
        <v>0.85</v>
      </c>
      <c r="M933" s="4">
        <f t="shared" si="260"/>
        <v>434.77499999999998</v>
      </c>
      <c r="N933" s="4">
        <f t="shared" si="261"/>
        <v>946.27499999999998</v>
      </c>
      <c r="O933" s="6">
        <v>0.75</v>
      </c>
      <c r="P933" s="85">
        <f t="shared" si="266"/>
        <v>383.625</v>
      </c>
      <c r="Q933" s="86">
        <f t="shared" si="267"/>
        <v>895.125</v>
      </c>
      <c r="R933" s="6">
        <v>0.95</v>
      </c>
      <c r="S933" s="85">
        <f t="shared" si="262"/>
        <v>485.92499999999995</v>
      </c>
      <c r="T933" s="86">
        <f t="shared" si="263"/>
        <v>997.42499999999995</v>
      </c>
      <c r="U933" s="6">
        <v>0.6</v>
      </c>
      <c r="V933" s="85">
        <f t="shared" si="264"/>
        <v>306.89999999999998</v>
      </c>
      <c r="W933" s="86">
        <f t="shared" si="265"/>
        <v>818.4</v>
      </c>
    </row>
    <row r="934" spans="1:23" ht="16.5" x14ac:dyDescent="0.25">
      <c r="A934" s="64" t="s">
        <v>7131</v>
      </c>
      <c r="B934" s="65" t="s">
        <v>7201</v>
      </c>
      <c r="C934" s="2" t="s">
        <v>3363</v>
      </c>
      <c r="D934" s="1" t="s">
        <v>3362</v>
      </c>
      <c r="E934" s="3">
        <v>2</v>
      </c>
      <c r="F934" s="3">
        <v>1</v>
      </c>
      <c r="G934" s="7">
        <v>678</v>
      </c>
      <c r="H934" s="4">
        <f>+G934*E934</f>
        <v>1356</v>
      </c>
      <c r="I934" s="5">
        <v>0.05</v>
      </c>
      <c r="J934" s="4">
        <f t="shared" si="258"/>
        <v>33.9</v>
      </c>
      <c r="K934" s="4">
        <f t="shared" si="259"/>
        <v>644.1</v>
      </c>
      <c r="L934" s="6">
        <v>0.85</v>
      </c>
      <c r="M934" s="4">
        <f t="shared" si="260"/>
        <v>547.48500000000001</v>
      </c>
      <c r="N934" s="4">
        <f t="shared" si="261"/>
        <v>1191.585</v>
      </c>
      <c r="O934" s="6">
        <v>0.75</v>
      </c>
      <c r="P934" s="85">
        <f t="shared" si="266"/>
        <v>483.07500000000005</v>
      </c>
      <c r="Q934" s="86">
        <f t="shared" si="267"/>
        <v>1127.1750000000002</v>
      </c>
      <c r="R934" s="6">
        <v>0.95</v>
      </c>
      <c r="S934" s="85">
        <f t="shared" si="262"/>
        <v>611.89499999999998</v>
      </c>
      <c r="T934" s="86">
        <f t="shared" si="263"/>
        <v>1255.9949999999999</v>
      </c>
      <c r="U934" s="6">
        <v>0.6</v>
      </c>
      <c r="V934" s="85">
        <f t="shared" si="264"/>
        <v>386.46</v>
      </c>
      <c r="W934" s="86">
        <f t="shared" si="265"/>
        <v>1030.56</v>
      </c>
    </row>
    <row r="935" spans="1:23" ht="16.5" x14ac:dyDescent="0.25">
      <c r="A935" s="64" t="s">
        <v>7131</v>
      </c>
      <c r="B935" s="65" t="s">
        <v>7201</v>
      </c>
      <c r="C935" s="2" t="s">
        <v>3391</v>
      </c>
      <c r="D935" s="1" t="s">
        <v>3390</v>
      </c>
      <c r="E935" s="3">
        <v>3</v>
      </c>
      <c r="F935" s="3">
        <v>1</v>
      </c>
      <c r="G935" s="7">
        <v>476</v>
      </c>
      <c r="H935" s="4">
        <f>+G935*E935</f>
        <v>1428</v>
      </c>
      <c r="I935" s="5">
        <v>0.05</v>
      </c>
      <c r="J935" s="4">
        <f t="shared" si="258"/>
        <v>23.8</v>
      </c>
      <c r="K935" s="4">
        <f t="shared" si="259"/>
        <v>452.2</v>
      </c>
      <c r="L935" s="6">
        <v>0.85</v>
      </c>
      <c r="M935" s="4">
        <f t="shared" si="260"/>
        <v>384.37</v>
      </c>
      <c r="N935" s="4">
        <f t="shared" si="261"/>
        <v>836.56999999999994</v>
      </c>
      <c r="O935" s="6">
        <v>0.75</v>
      </c>
      <c r="P935" s="85">
        <f t="shared" si="266"/>
        <v>339.15</v>
      </c>
      <c r="Q935" s="86">
        <f t="shared" si="267"/>
        <v>791.34999999999991</v>
      </c>
      <c r="R935" s="6">
        <v>0.95</v>
      </c>
      <c r="S935" s="85">
        <f t="shared" si="262"/>
        <v>429.59</v>
      </c>
      <c r="T935" s="86">
        <f t="shared" si="263"/>
        <v>881.79</v>
      </c>
      <c r="U935" s="6">
        <v>0.6</v>
      </c>
      <c r="V935" s="85">
        <f t="shared" si="264"/>
        <v>271.32</v>
      </c>
      <c r="W935" s="86">
        <f t="shared" si="265"/>
        <v>723.52</v>
      </c>
    </row>
    <row r="936" spans="1:23" ht="16.5" x14ac:dyDescent="0.25">
      <c r="A936" s="64" t="s">
        <v>7131</v>
      </c>
      <c r="B936" s="65" t="s">
        <v>7201</v>
      </c>
      <c r="C936" s="2" t="s">
        <v>3467</v>
      </c>
      <c r="D936" s="1" t="s">
        <v>3466</v>
      </c>
      <c r="E936" s="3">
        <v>24</v>
      </c>
      <c r="F936" s="3">
        <v>1</v>
      </c>
      <c r="G936" s="7">
        <v>39.6</v>
      </c>
      <c r="H936" s="4">
        <f>+G936*E936</f>
        <v>950.40000000000009</v>
      </c>
      <c r="I936" s="5">
        <v>0.05</v>
      </c>
      <c r="J936" s="4">
        <f t="shared" si="258"/>
        <v>1.9800000000000002</v>
      </c>
      <c r="K936" s="4">
        <f t="shared" si="259"/>
        <v>37.620000000000005</v>
      </c>
      <c r="L936" s="6">
        <v>0.85</v>
      </c>
      <c r="M936" s="4">
        <f t="shared" si="260"/>
        <v>31.977000000000004</v>
      </c>
      <c r="N936" s="4">
        <f t="shared" si="261"/>
        <v>69.597000000000008</v>
      </c>
      <c r="O936" s="6">
        <v>0.75</v>
      </c>
      <c r="P936" s="85">
        <f t="shared" si="266"/>
        <v>28.215000000000003</v>
      </c>
      <c r="Q936" s="86">
        <f t="shared" si="267"/>
        <v>65.835000000000008</v>
      </c>
      <c r="R936" s="6">
        <v>0.95</v>
      </c>
      <c r="S936" s="85">
        <f t="shared" si="262"/>
        <v>35.739000000000004</v>
      </c>
      <c r="T936" s="86">
        <f t="shared" si="263"/>
        <v>73.359000000000009</v>
      </c>
      <c r="U936" s="6">
        <v>0.6</v>
      </c>
      <c r="V936" s="85">
        <f t="shared" si="264"/>
        <v>22.572000000000003</v>
      </c>
      <c r="W936" s="86">
        <f t="shared" si="265"/>
        <v>60.192000000000007</v>
      </c>
    </row>
    <row r="937" spans="1:23" ht="16.5" x14ac:dyDescent="0.25">
      <c r="A937" s="64" t="s">
        <v>7131</v>
      </c>
      <c r="B937" s="65" t="s">
        <v>7201</v>
      </c>
      <c r="C937" s="2" t="s">
        <v>3469</v>
      </c>
      <c r="D937" s="8" t="s">
        <v>3468</v>
      </c>
      <c r="E937" s="3">
        <v>152</v>
      </c>
      <c r="F937" s="3">
        <v>1</v>
      </c>
      <c r="G937" s="4">
        <v>17</v>
      </c>
      <c r="H937" s="4">
        <f>+G937*E937</f>
        <v>2584</v>
      </c>
      <c r="I937" s="5">
        <v>0.05</v>
      </c>
      <c r="J937" s="4">
        <f t="shared" si="258"/>
        <v>0.85000000000000009</v>
      </c>
      <c r="K937" s="4">
        <f t="shared" si="259"/>
        <v>16.149999999999999</v>
      </c>
      <c r="L937" s="6">
        <v>1.4</v>
      </c>
      <c r="M937" s="4">
        <f t="shared" si="260"/>
        <v>22.609999999999996</v>
      </c>
      <c r="N937" s="4">
        <f t="shared" si="261"/>
        <v>38.759999999999991</v>
      </c>
      <c r="O937" s="6">
        <v>0.75</v>
      </c>
      <c r="P937" s="85">
        <f t="shared" si="266"/>
        <v>12.112499999999999</v>
      </c>
      <c r="Q937" s="86">
        <f t="shared" si="267"/>
        <v>28.262499999999996</v>
      </c>
      <c r="R937" s="6">
        <v>0.95</v>
      </c>
      <c r="S937" s="85">
        <f t="shared" si="262"/>
        <v>15.342499999999998</v>
      </c>
      <c r="T937" s="86">
        <f t="shared" si="263"/>
        <v>31.492499999999996</v>
      </c>
      <c r="U937" s="6">
        <v>0.6</v>
      </c>
      <c r="V937" s="85">
        <f t="shared" si="264"/>
        <v>9.69</v>
      </c>
      <c r="W937" s="86">
        <f t="shared" si="265"/>
        <v>25.839999999999996</v>
      </c>
    </row>
    <row r="938" spans="1:23" ht="16.5" x14ac:dyDescent="0.25">
      <c r="A938" s="64" t="s">
        <v>7131</v>
      </c>
      <c r="B938" s="65" t="s">
        <v>7201</v>
      </c>
      <c r="C938" s="2" t="s">
        <v>5430</v>
      </c>
      <c r="D938" s="1" t="s">
        <v>5429</v>
      </c>
      <c r="E938" s="3">
        <v>3</v>
      </c>
      <c r="F938" s="3">
        <v>1</v>
      </c>
      <c r="G938" s="7">
        <v>265</v>
      </c>
      <c r="H938" s="4">
        <f>+G938*E938</f>
        <v>795</v>
      </c>
      <c r="I938" s="5">
        <v>0</v>
      </c>
      <c r="J938" s="4">
        <f t="shared" si="258"/>
        <v>0</v>
      </c>
      <c r="K938" s="4">
        <f t="shared" si="259"/>
        <v>265</v>
      </c>
      <c r="L938" s="6">
        <v>0.85</v>
      </c>
      <c r="M938" s="4">
        <f t="shared" si="260"/>
        <v>225.25</v>
      </c>
      <c r="N938" s="4">
        <f t="shared" si="261"/>
        <v>490.25</v>
      </c>
      <c r="O938" s="6">
        <v>0.75</v>
      </c>
      <c r="P938" s="85">
        <f t="shared" si="266"/>
        <v>198.75</v>
      </c>
      <c r="Q938" s="86">
        <f t="shared" si="267"/>
        <v>463.75</v>
      </c>
      <c r="R938" s="6">
        <v>0.95</v>
      </c>
      <c r="S938" s="85">
        <f t="shared" si="262"/>
        <v>251.75</v>
      </c>
      <c r="T938" s="86">
        <f t="shared" si="263"/>
        <v>516.75</v>
      </c>
      <c r="U938" s="6">
        <v>0.6</v>
      </c>
      <c r="V938" s="85">
        <f t="shared" si="264"/>
        <v>159</v>
      </c>
      <c r="W938" s="86">
        <f t="shared" si="265"/>
        <v>424</v>
      </c>
    </row>
    <row r="939" spans="1:23" ht="16.5" x14ac:dyDescent="0.25">
      <c r="A939" s="64" t="s">
        <v>7131</v>
      </c>
      <c r="B939" s="65" t="s">
        <v>7201</v>
      </c>
      <c r="C939" s="2" t="s">
        <v>3471</v>
      </c>
      <c r="D939" s="8" t="s">
        <v>3470</v>
      </c>
      <c r="E939" s="3">
        <v>2</v>
      </c>
      <c r="F939" s="3">
        <v>1</v>
      </c>
      <c r="G939" s="4">
        <v>38.049999999999997</v>
      </c>
      <c r="H939" s="4">
        <f>+G939*E939</f>
        <v>76.099999999999994</v>
      </c>
      <c r="I939" s="5">
        <v>0.1</v>
      </c>
      <c r="J939" s="4">
        <f t="shared" si="258"/>
        <v>3.8049999999999997</v>
      </c>
      <c r="K939" s="4">
        <f t="shared" si="259"/>
        <v>34.244999999999997</v>
      </c>
      <c r="L939" s="6">
        <v>1.4</v>
      </c>
      <c r="M939" s="4">
        <f t="shared" si="260"/>
        <v>47.942999999999991</v>
      </c>
      <c r="N939" s="4">
        <f t="shared" si="261"/>
        <v>82.187999999999988</v>
      </c>
      <c r="O939" s="6">
        <v>0.75</v>
      </c>
      <c r="P939" s="85">
        <f t="shared" si="266"/>
        <v>25.683749999999996</v>
      </c>
      <c r="Q939" s="86">
        <f t="shared" si="267"/>
        <v>59.928749999999994</v>
      </c>
      <c r="R939" s="6">
        <v>0.95</v>
      </c>
      <c r="S939" s="85">
        <f t="shared" si="262"/>
        <v>32.532749999999993</v>
      </c>
      <c r="T939" s="86">
        <f t="shared" si="263"/>
        <v>66.777749999999997</v>
      </c>
      <c r="U939" s="6">
        <v>0.6</v>
      </c>
      <c r="V939" s="85">
        <f t="shared" si="264"/>
        <v>20.546999999999997</v>
      </c>
      <c r="W939" s="86">
        <f t="shared" si="265"/>
        <v>54.791999999999994</v>
      </c>
    </row>
    <row r="940" spans="1:23" ht="16.5" x14ac:dyDescent="0.25">
      <c r="A940" s="64" t="s">
        <v>7131</v>
      </c>
      <c r="B940" s="65" t="s">
        <v>7201</v>
      </c>
      <c r="C940" s="2" t="s">
        <v>3473</v>
      </c>
      <c r="D940" s="1" t="s">
        <v>3472</v>
      </c>
      <c r="E940" s="3">
        <v>125</v>
      </c>
      <c r="F940" s="3">
        <v>1</v>
      </c>
      <c r="G940" s="7">
        <v>27.9</v>
      </c>
      <c r="H940" s="4">
        <f>+G940*E940</f>
        <v>3487.5</v>
      </c>
      <c r="I940" s="5">
        <v>0.05</v>
      </c>
      <c r="J940" s="4">
        <f t="shared" si="258"/>
        <v>1.395</v>
      </c>
      <c r="K940" s="4">
        <f t="shared" si="259"/>
        <v>26.504999999999999</v>
      </c>
      <c r="L940" s="6">
        <v>0.85</v>
      </c>
      <c r="M940" s="4">
        <f t="shared" si="260"/>
        <v>22.529249999999998</v>
      </c>
      <c r="N940" s="4">
        <f t="shared" si="261"/>
        <v>49.03425</v>
      </c>
      <c r="O940" s="6">
        <v>0.75</v>
      </c>
      <c r="P940" s="85">
        <f t="shared" si="266"/>
        <v>19.87875</v>
      </c>
      <c r="Q940" s="86">
        <f t="shared" si="267"/>
        <v>46.383749999999999</v>
      </c>
      <c r="R940" s="6">
        <v>0.95</v>
      </c>
      <c r="S940" s="85">
        <f t="shared" si="262"/>
        <v>25.179749999999999</v>
      </c>
      <c r="T940" s="86">
        <f t="shared" si="263"/>
        <v>51.684749999999994</v>
      </c>
      <c r="U940" s="6">
        <v>0.6</v>
      </c>
      <c r="V940" s="85">
        <f t="shared" si="264"/>
        <v>15.902999999999999</v>
      </c>
      <c r="W940" s="86">
        <f t="shared" si="265"/>
        <v>42.408000000000001</v>
      </c>
    </row>
    <row r="941" spans="1:23" ht="16.5" x14ac:dyDescent="0.25">
      <c r="A941" s="64" t="s">
        <v>7131</v>
      </c>
      <c r="B941" s="65" t="s">
        <v>7201</v>
      </c>
      <c r="C941" s="2" t="s">
        <v>3497</v>
      </c>
      <c r="D941" s="1" t="s">
        <v>3496</v>
      </c>
      <c r="E941" s="3">
        <v>1</v>
      </c>
      <c r="F941" s="3">
        <v>1</v>
      </c>
      <c r="G941" s="7">
        <v>5859.05</v>
      </c>
      <c r="H941" s="4">
        <f>+G941*E941</f>
        <v>5859.05</v>
      </c>
      <c r="I941" s="5">
        <v>0</v>
      </c>
      <c r="J941" s="4">
        <f t="shared" si="258"/>
        <v>0</v>
      </c>
      <c r="K941" s="4">
        <f t="shared" si="259"/>
        <v>5859.05</v>
      </c>
      <c r="L941" s="6">
        <v>0.85</v>
      </c>
      <c r="M941" s="4">
        <f t="shared" si="260"/>
        <v>4980.1925000000001</v>
      </c>
      <c r="N941" s="4">
        <f t="shared" si="261"/>
        <v>10839.2425</v>
      </c>
      <c r="O941" s="6">
        <v>0.75</v>
      </c>
      <c r="P941" s="85">
        <f t="shared" si="266"/>
        <v>4394.2875000000004</v>
      </c>
      <c r="Q941" s="86">
        <f t="shared" si="267"/>
        <v>10253.337500000001</v>
      </c>
      <c r="R941" s="6">
        <v>0.95</v>
      </c>
      <c r="S941" s="85">
        <f t="shared" si="262"/>
        <v>5566.0974999999999</v>
      </c>
      <c r="T941" s="86">
        <f t="shared" si="263"/>
        <v>11425.147499999999</v>
      </c>
      <c r="U941" s="6">
        <v>0.6</v>
      </c>
      <c r="V941" s="85">
        <f t="shared" si="264"/>
        <v>3515.43</v>
      </c>
      <c r="W941" s="86">
        <f t="shared" si="265"/>
        <v>9374.48</v>
      </c>
    </row>
    <row r="942" spans="1:23" ht="16.5" x14ac:dyDescent="0.25">
      <c r="A942" s="64" t="s">
        <v>7131</v>
      </c>
      <c r="B942" s="65" t="s">
        <v>7201</v>
      </c>
      <c r="C942" s="2" t="s">
        <v>3488</v>
      </c>
      <c r="D942" s="1" t="s">
        <v>3487</v>
      </c>
      <c r="E942" s="3">
        <v>3</v>
      </c>
      <c r="F942" s="3">
        <v>1</v>
      </c>
      <c r="G942" s="7">
        <v>832</v>
      </c>
      <c r="H942" s="4">
        <f>+G942*E942</f>
        <v>2496</v>
      </c>
      <c r="I942" s="5">
        <v>0.05</v>
      </c>
      <c r="J942" s="4">
        <f t="shared" si="258"/>
        <v>41.6</v>
      </c>
      <c r="K942" s="4">
        <f t="shared" si="259"/>
        <v>790.4</v>
      </c>
      <c r="L942" s="6">
        <v>0.85</v>
      </c>
      <c r="M942" s="4">
        <f t="shared" si="260"/>
        <v>671.83999999999992</v>
      </c>
      <c r="N942" s="4">
        <f t="shared" si="261"/>
        <v>1462.2399999999998</v>
      </c>
      <c r="O942" s="6">
        <v>0.75</v>
      </c>
      <c r="P942" s="85">
        <f t="shared" si="266"/>
        <v>592.79999999999995</v>
      </c>
      <c r="Q942" s="86">
        <f t="shared" si="267"/>
        <v>1383.1999999999998</v>
      </c>
      <c r="R942" s="6">
        <v>0.95</v>
      </c>
      <c r="S942" s="85">
        <f t="shared" si="262"/>
        <v>750.88</v>
      </c>
      <c r="T942" s="86">
        <f t="shared" si="263"/>
        <v>1541.28</v>
      </c>
      <c r="U942" s="6">
        <v>0.6</v>
      </c>
      <c r="V942" s="85">
        <f t="shared" si="264"/>
        <v>474.23999999999995</v>
      </c>
      <c r="W942" s="86">
        <f t="shared" si="265"/>
        <v>1264.6399999999999</v>
      </c>
    </row>
    <row r="943" spans="1:23" ht="16.5" x14ac:dyDescent="0.25">
      <c r="A943" s="64" t="s">
        <v>7131</v>
      </c>
      <c r="B943" s="65" t="s">
        <v>7201</v>
      </c>
      <c r="C943" s="2" t="s">
        <v>3522</v>
      </c>
      <c r="D943" s="10" t="s">
        <v>3521</v>
      </c>
      <c r="E943" s="3">
        <v>2</v>
      </c>
      <c r="F943" s="3">
        <v>1</v>
      </c>
      <c r="G943" s="4">
        <v>3793.94</v>
      </c>
      <c r="H943" s="4">
        <f>+G943*E943</f>
        <v>7587.88</v>
      </c>
      <c r="I943" s="5">
        <v>0.05</v>
      </c>
      <c r="J943" s="4">
        <f t="shared" si="258"/>
        <v>189.697</v>
      </c>
      <c r="K943" s="4">
        <f t="shared" si="259"/>
        <v>3604.2429999999999</v>
      </c>
      <c r="L943" s="6">
        <v>0.35</v>
      </c>
      <c r="M943" s="4">
        <f t="shared" si="260"/>
        <v>1261.48505</v>
      </c>
      <c r="N943" s="4">
        <f t="shared" si="261"/>
        <v>4865.7280499999997</v>
      </c>
      <c r="O943" s="6">
        <v>0.75</v>
      </c>
      <c r="P943" s="85">
        <f t="shared" si="266"/>
        <v>2703.1822499999998</v>
      </c>
      <c r="Q943" s="86">
        <f t="shared" si="267"/>
        <v>6307.4252500000002</v>
      </c>
      <c r="R943" s="6">
        <v>0.95</v>
      </c>
      <c r="S943" s="85">
        <f t="shared" si="262"/>
        <v>3424.0308499999996</v>
      </c>
      <c r="T943" s="86">
        <f t="shared" si="263"/>
        <v>7028.2738499999996</v>
      </c>
      <c r="U943" s="6">
        <v>0.6</v>
      </c>
      <c r="V943" s="85">
        <f t="shared" si="264"/>
        <v>2162.5457999999999</v>
      </c>
      <c r="W943" s="86">
        <f t="shared" si="265"/>
        <v>5766.7888000000003</v>
      </c>
    </row>
    <row r="944" spans="1:23" ht="16.5" x14ac:dyDescent="0.25">
      <c r="A944" s="64" t="s">
        <v>7131</v>
      </c>
      <c r="B944" s="65" t="s">
        <v>7201</v>
      </c>
      <c r="C944" s="2" t="s">
        <v>3503</v>
      </c>
      <c r="D944" s="1" t="s">
        <v>3502</v>
      </c>
      <c r="E944" s="3">
        <v>1</v>
      </c>
      <c r="F944" s="3">
        <v>1</v>
      </c>
      <c r="G944" s="4">
        <v>3389</v>
      </c>
      <c r="H944" s="4">
        <f>+G944*E944</f>
        <v>3389</v>
      </c>
      <c r="I944" s="5">
        <v>0</v>
      </c>
      <c r="J944" s="4">
        <f t="shared" si="258"/>
        <v>0</v>
      </c>
      <c r="K944" s="4">
        <f t="shared" si="259"/>
        <v>3389</v>
      </c>
      <c r="L944" s="6">
        <v>0.85</v>
      </c>
      <c r="M944" s="4">
        <f t="shared" si="260"/>
        <v>2880.65</v>
      </c>
      <c r="N944" s="4">
        <f t="shared" si="261"/>
        <v>6269.65</v>
      </c>
      <c r="O944" s="6">
        <v>0.75</v>
      </c>
      <c r="P944" s="85">
        <f t="shared" si="266"/>
        <v>2541.75</v>
      </c>
      <c r="Q944" s="86">
        <f t="shared" si="267"/>
        <v>5930.75</v>
      </c>
      <c r="R944" s="6">
        <v>0.95</v>
      </c>
      <c r="S944" s="85">
        <f t="shared" si="262"/>
        <v>3219.5499999999997</v>
      </c>
      <c r="T944" s="86">
        <f t="shared" si="263"/>
        <v>6608.5499999999993</v>
      </c>
      <c r="U944" s="6">
        <v>0.6</v>
      </c>
      <c r="V944" s="85">
        <f t="shared" si="264"/>
        <v>2033.3999999999999</v>
      </c>
      <c r="W944" s="86">
        <f t="shared" si="265"/>
        <v>5422.4</v>
      </c>
    </row>
    <row r="945" spans="1:23" ht="16.5" x14ac:dyDescent="0.25">
      <c r="A945" s="64" t="s">
        <v>7131</v>
      </c>
      <c r="B945" s="65" t="s">
        <v>7201</v>
      </c>
      <c r="C945" s="2" t="s">
        <v>3520</v>
      </c>
      <c r="D945" s="1" t="s">
        <v>3519</v>
      </c>
      <c r="E945" s="3">
        <v>2</v>
      </c>
      <c r="F945" s="3">
        <v>1</v>
      </c>
      <c r="G945" s="7">
        <v>3080</v>
      </c>
      <c r="H945" s="4">
        <f>+G945*E945</f>
        <v>6160</v>
      </c>
      <c r="I945" s="5">
        <v>0</v>
      </c>
      <c r="J945" s="4">
        <f t="shared" si="258"/>
        <v>0</v>
      </c>
      <c r="K945" s="4">
        <f t="shared" si="259"/>
        <v>3080</v>
      </c>
      <c r="L945" s="6">
        <v>0.85</v>
      </c>
      <c r="M945" s="4">
        <f t="shared" si="260"/>
        <v>2618</v>
      </c>
      <c r="N945" s="4">
        <f t="shared" si="261"/>
        <v>5698</v>
      </c>
      <c r="O945" s="6">
        <v>0.75</v>
      </c>
      <c r="P945" s="85">
        <f t="shared" si="266"/>
        <v>2310</v>
      </c>
      <c r="Q945" s="86">
        <f t="shared" si="267"/>
        <v>5390</v>
      </c>
      <c r="R945" s="6">
        <v>0.95</v>
      </c>
      <c r="S945" s="85">
        <f t="shared" si="262"/>
        <v>2926</v>
      </c>
      <c r="T945" s="86">
        <f t="shared" si="263"/>
        <v>6006</v>
      </c>
      <c r="U945" s="6">
        <v>0.6</v>
      </c>
      <c r="V945" s="85">
        <f t="shared" si="264"/>
        <v>1848</v>
      </c>
      <c r="W945" s="86">
        <f t="shared" si="265"/>
        <v>4928</v>
      </c>
    </row>
    <row r="946" spans="1:23" s="25" customFormat="1" ht="16.5" x14ac:dyDescent="0.25">
      <c r="A946" s="64" t="s">
        <v>7131</v>
      </c>
      <c r="B946" s="65" t="s">
        <v>7201</v>
      </c>
      <c r="C946" s="2" t="s">
        <v>3528</v>
      </c>
      <c r="D946" s="1" t="s">
        <v>3527</v>
      </c>
      <c r="E946" s="3">
        <v>2</v>
      </c>
      <c r="F946" s="3">
        <v>1</v>
      </c>
      <c r="G946" s="7">
        <v>1381</v>
      </c>
      <c r="H946" s="4">
        <f>+G946*E946</f>
        <v>2762</v>
      </c>
      <c r="I946" s="5">
        <v>0.05</v>
      </c>
      <c r="J946" s="4">
        <f t="shared" si="258"/>
        <v>69.05</v>
      </c>
      <c r="K946" s="4">
        <f t="shared" si="259"/>
        <v>1311.95</v>
      </c>
      <c r="L946" s="6">
        <v>0.85</v>
      </c>
      <c r="M946" s="4">
        <f t="shared" si="260"/>
        <v>1115.1575</v>
      </c>
      <c r="N946" s="4">
        <f t="shared" si="261"/>
        <v>2427.1075000000001</v>
      </c>
      <c r="O946" s="6">
        <v>0.75</v>
      </c>
      <c r="P946" s="85">
        <f t="shared" si="266"/>
        <v>983.96250000000009</v>
      </c>
      <c r="Q946" s="86">
        <f t="shared" si="267"/>
        <v>2295.9125000000004</v>
      </c>
      <c r="R946" s="6">
        <v>0.95</v>
      </c>
      <c r="S946" s="85">
        <f t="shared" si="262"/>
        <v>1246.3525</v>
      </c>
      <c r="T946" s="86">
        <f t="shared" si="263"/>
        <v>2558.3024999999998</v>
      </c>
      <c r="U946" s="6">
        <v>0.6</v>
      </c>
      <c r="V946" s="85">
        <f t="shared" si="264"/>
        <v>787.17</v>
      </c>
      <c r="W946" s="86">
        <f t="shared" si="265"/>
        <v>2099.12</v>
      </c>
    </row>
    <row r="947" spans="1:23" ht="16.5" x14ac:dyDescent="0.25">
      <c r="A947" s="64" t="s">
        <v>7131</v>
      </c>
      <c r="B947" s="65" t="s">
        <v>7201</v>
      </c>
      <c r="C947" s="2" t="s">
        <v>4292</v>
      </c>
      <c r="D947" s="1" t="s">
        <v>4291</v>
      </c>
      <c r="E947" s="3">
        <v>6</v>
      </c>
      <c r="F947" s="3">
        <v>1</v>
      </c>
      <c r="G947" s="7">
        <v>90</v>
      </c>
      <c r="H947" s="4">
        <f>+G947*E947</f>
        <v>540</v>
      </c>
      <c r="I947" s="5">
        <v>0.05</v>
      </c>
      <c r="J947" s="4">
        <f t="shared" si="258"/>
        <v>4.5</v>
      </c>
      <c r="K947" s="4">
        <f t="shared" si="259"/>
        <v>85.5</v>
      </c>
      <c r="L947" s="6">
        <v>0.85</v>
      </c>
      <c r="M947" s="4">
        <f t="shared" si="260"/>
        <v>72.674999999999997</v>
      </c>
      <c r="N947" s="4">
        <f t="shared" si="261"/>
        <v>158.17500000000001</v>
      </c>
      <c r="O947" s="6">
        <v>0.75</v>
      </c>
      <c r="P947" s="85">
        <f t="shared" si="266"/>
        <v>64.125</v>
      </c>
      <c r="Q947" s="86">
        <f t="shared" si="267"/>
        <v>149.625</v>
      </c>
      <c r="R947" s="6">
        <v>0.95</v>
      </c>
      <c r="S947" s="85">
        <f t="shared" si="262"/>
        <v>81.224999999999994</v>
      </c>
      <c r="T947" s="86">
        <f t="shared" si="263"/>
        <v>166.72499999999999</v>
      </c>
      <c r="U947" s="6">
        <v>0.6</v>
      </c>
      <c r="V947" s="85">
        <f t="shared" si="264"/>
        <v>51.3</v>
      </c>
      <c r="W947" s="86">
        <f t="shared" si="265"/>
        <v>136.80000000000001</v>
      </c>
    </row>
    <row r="948" spans="1:23" ht="16.5" x14ac:dyDescent="0.25">
      <c r="A948" s="64" t="s">
        <v>7131</v>
      </c>
      <c r="B948" s="65" t="s">
        <v>7201</v>
      </c>
      <c r="C948" s="2" t="s">
        <v>4752</v>
      </c>
      <c r="D948" s="1" t="s">
        <v>4751</v>
      </c>
      <c r="E948" s="3">
        <v>2</v>
      </c>
      <c r="F948" s="3">
        <v>1</v>
      </c>
      <c r="G948" s="7">
        <v>168</v>
      </c>
      <c r="H948" s="4">
        <f>+G948*E948</f>
        <v>336</v>
      </c>
      <c r="I948" s="5">
        <v>0.05</v>
      </c>
      <c r="J948" s="4">
        <f t="shared" si="258"/>
        <v>8.4</v>
      </c>
      <c r="K948" s="4">
        <f t="shared" si="259"/>
        <v>159.6</v>
      </c>
      <c r="L948" s="6">
        <v>0.85</v>
      </c>
      <c r="M948" s="4">
        <f t="shared" si="260"/>
        <v>135.66</v>
      </c>
      <c r="N948" s="4">
        <f t="shared" si="261"/>
        <v>295.26</v>
      </c>
      <c r="O948" s="6">
        <v>0.75</v>
      </c>
      <c r="P948" s="85">
        <f t="shared" si="266"/>
        <v>119.69999999999999</v>
      </c>
      <c r="Q948" s="86">
        <f t="shared" si="267"/>
        <v>279.29999999999995</v>
      </c>
      <c r="R948" s="6">
        <v>0.95</v>
      </c>
      <c r="S948" s="85">
        <f t="shared" si="262"/>
        <v>151.61999999999998</v>
      </c>
      <c r="T948" s="86">
        <f t="shared" si="263"/>
        <v>311.21999999999997</v>
      </c>
      <c r="U948" s="6">
        <v>0.6</v>
      </c>
      <c r="V948" s="85">
        <f t="shared" si="264"/>
        <v>95.759999999999991</v>
      </c>
      <c r="W948" s="86">
        <f t="shared" si="265"/>
        <v>255.35999999999999</v>
      </c>
    </row>
    <row r="949" spans="1:23" ht="16.5" x14ac:dyDescent="0.25">
      <c r="A949" s="64" t="s">
        <v>7131</v>
      </c>
      <c r="B949" s="65" t="s">
        <v>7201</v>
      </c>
      <c r="C949" s="2" t="s">
        <v>5784</v>
      </c>
      <c r="D949" s="1" t="s">
        <v>5783</v>
      </c>
      <c r="E949" s="3">
        <v>5</v>
      </c>
      <c r="F949" s="3">
        <v>1</v>
      </c>
      <c r="G949" s="7">
        <v>832</v>
      </c>
      <c r="H949" s="4">
        <f>+G949*E949</f>
        <v>4160</v>
      </c>
      <c r="I949" s="5">
        <v>0.05</v>
      </c>
      <c r="J949" s="4">
        <f t="shared" si="258"/>
        <v>41.6</v>
      </c>
      <c r="K949" s="4">
        <f t="shared" si="259"/>
        <v>790.4</v>
      </c>
      <c r="L949" s="6">
        <v>0.85</v>
      </c>
      <c r="M949" s="4">
        <f t="shared" si="260"/>
        <v>671.83999999999992</v>
      </c>
      <c r="N949" s="4">
        <f t="shared" si="261"/>
        <v>1462.2399999999998</v>
      </c>
      <c r="O949" s="6">
        <v>0.75</v>
      </c>
      <c r="P949" s="85">
        <f t="shared" si="266"/>
        <v>592.79999999999995</v>
      </c>
      <c r="Q949" s="86">
        <f t="shared" si="267"/>
        <v>1383.1999999999998</v>
      </c>
      <c r="R949" s="6">
        <v>0.95</v>
      </c>
      <c r="S949" s="85">
        <f t="shared" si="262"/>
        <v>750.88</v>
      </c>
      <c r="T949" s="86">
        <f t="shared" si="263"/>
        <v>1541.28</v>
      </c>
      <c r="U949" s="6">
        <v>0.6</v>
      </c>
      <c r="V949" s="85">
        <f t="shared" si="264"/>
        <v>474.23999999999995</v>
      </c>
      <c r="W949" s="86">
        <f t="shared" si="265"/>
        <v>1264.6399999999999</v>
      </c>
    </row>
    <row r="950" spans="1:23" ht="16.5" x14ac:dyDescent="0.25">
      <c r="A950" s="64" t="s">
        <v>7131</v>
      </c>
      <c r="B950" s="65" t="s">
        <v>7201</v>
      </c>
      <c r="C950" s="2" t="s">
        <v>4754</v>
      </c>
      <c r="D950" s="1" t="s">
        <v>4753</v>
      </c>
      <c r="E950" s="3">
        <v>1</v>
      </c>
      <c r="F950" s="3">
        <v>1</v>
      </c>
      <c r="G950" s="7">
        <v>654</v>
      </c>
      <c r="H950" s="4">
        <f>+G950*E950</f>
        <v>654</v>
      </c>
      <c r="I950" s="5">
        <v>0.05</v>
      </c>
      <c r="J950" s="4">
        <f t="shared" si="258"/>
        <v>32.700000000000003</v>
      </c>
      <c r="K950" s="4">
        <f t="shared" si="259"/>
        <v>621.29999999999995</v>
      </c>
      <c r="L950" s="6">
        <v>0.85</v>
      </c>
      <c r="M950" s="4">
        <f t="shared" si="260"/>
        <v>528.1049999999999</v>
      </c>
      <c r="N950" s="4">
        <f t="shared" si="261"/>
        <v>1149.4049999999997</v>
      </c>
      <c r="O950" s="6">
        <v>0.75</v>
      </c>
      <c r="P950" s="85">
        <f t="shared" si="266"/>
        <v>465.97499999999997</v>
      </c>
      <c r="Q950" s="86">
        <f t="shared" si="267"/>
        <v>1087.2749999999999</v>
      </c>
      <c r="R950" s="6">
        <v>0.95</v>
      </c>
      <c r="S950" s="85">
        <f t="shared" si="262"/>
        <v>590.2349999999999</v>
      </c>
      <c r="T950" s="86">
        <f t="shared" si="263"/>
        <v>1211.5349999999999</v>
      </c>
      <c r="U950" s="6">
        <v>0.6</v>
      </c>
      <c r="V950" s="85">
        <f t="shared" si="264"/>
        <v>372.78</v>
      </c>
      <c r="W950" s="86">
        <f t="shared" si="265"/>
        <v>994.07999999999993</v>
      </c>
    </row>
    <row r="951" spans="1:23" ht="16.5" x14ac:dyDescent="0.25">
      <c r="A951" s="64" t="s">
        <v>7131</v>
      </c>
      <c r="B951" s="65" t="s">
        <v>7201</v>
      </c>
      <c r="C951" s="2" t="s">
        <v>4756</v>
      </c>
      <c r="D951" s="10" t="s">
        <v>4755</v>
      </c>
      <c r="E951" s="3">
        <v>8</v>
      </c>
      <c r="F951" s="3">
        <v>1</v>
      </c>
      <c r="G951" s="7">
        <v>686</v>
      </c>
      <c r="H951" s="4">
        <f>+G951*E951</f>
        <v>5488</v>
      </c>
      <c r="I951" s="5">
        <v>0.05</v>
      </c>
      <c r="J951" s="4">
        <f t="shared" si="258"/>
        <v>34.300000000000004</v>
      </c>
      <c r="K951" s="4">
        <f t="shared" si="259"/>
        <v>651.70000000000005</v>
      </c>
      <c r="L951" s="6">
        <v>0.85</v>
      </c>
      <c r="M951" s="4">
        <f t="shared" si="260"/>
        <v>553.94500000000005</v>
      </c>
      <c r="N951" s="4">
        <f t="shared" si="261"/>
        <v>1205.645</v>
      </c>
      <c r="O951" s="6">
        <v>0.75</v>
      </c>
      <c r="P951" s="85">
        <f t="shared" si="266"/>
        <v>488.77500000000003</v>
      </c>
      <c r="Q951" s="86">
        <f t="shared" si="267"/>
        <v>1140.4750000000001</v>
      </c>
      <c r="R951" s="6">
        <v>0.95</v>
      </c>
      <c r="S951" s="85">
        <f t="shared" si="262"/>
        <v>619.11500000000001</v>
      </c>
      <c r="T951" s="86">
        <f t="shared" si="263"/>
        <v>1270.8150000000001</v>
      </c>
      <c r="U951" s="6">
        <v>0.6</v>
      </c>
      <c r="V951" s="85">
        <f t="shared" si="264"/>
        <v>391.02000000000004</v>
      </c>
      <c r="W951" s="86">
        <f t="shared" si="265"/>
        <v>1042.72</v>
      </c>
    </row>
    <row r="952" spans="1:23" ht="16.5" x14ac:dyDescent="0.25">
      <c r="A952" s="64" t="s">
        <v>7131</v>
      </c>
      <c r="B952" s="65" t="s">
        <v>7201</v>
      </c>
      <c r="C952" s="2" t="s">
        <v>4758</v>
      </c>
      <c r="D952" s="10" t="s">
        <v>4757</v>
      </c>
      <c r="E952" s="3">
        <v>1</v>
      </c>
      <c r="F952" s="3">
        <v>1</v>
      </c>
      <c r="G952" s="4">
        <v>510.79</v>
      </c>
      <c r="H952" s="4">
        <f>+G952*E952</f>
        <v>510.79</v>
      </c>
      <c r="I952" s="5">
        <v>0.05</v>
      </c>
      <c r="J952" s="4">
        <f t="shared" si="258"/>
        <v>25.539500000000004</v>
      </c>
      <c r="K952" s="4">
        <f t="shared" si="259"/>
        <v>485.25049999999999</v>
      </c>
      <c r="L952" s="6">
        <v>0.35</v>
      </c>
      <c r="M952" s="4">
        <f t="shared" si="260"/>
        <v>169.83767499999999</v>
      </c>
      <c r="N952" s="4">
        <f t="shared" si="261"/>
        <v>655.08817499999998</v>
      </c>
      <c r="O952" s="6">
        <v>0.75</v>
      </c>
      <c r="P952" s="85">
        <f t="shared" si="266"/>
        <v>363.93787499999996</v>
      </c>
      <c r="Q952" s="86">
        <f t="shared" si="267"/>
        <v>849.18837499999995</v>
      </c>
      <c r="R952" s="6">
        <v>0.95</v>
      </c>
      <c r="S952" s="85">
        <f t="shared" si="262"/>
        <v>460.98797499999995</v>
      </c>
      <c r="T952" s="86">
        <f t="shared" si="263"/>
        <v>946.23847499999988</v>
      </c>
      <c r="U952" s="6">
        <v>0.6</v>
      </c>
      <c r="V952" s="85">
        <f t="shared" si="264"/>
        <v>291.15029999999996</v>
      </c>
      <c r="W952" s="86">
        <f t="shared" si="265"/>
        <v>776.40079999999989</v>
      </c>
    </row>
    <row r="953" spans="1:23" ht="16.5" x14ac:dyDescent="0.25">
      <c r="A953" s="64" t="s">
        <v>7131</v>
      </c>
      <c r="B953" s="65" t="s">
        <v>7201</v>
      </c>
      <c r="C953" s="2" t="s">
        <v>4760</v>
      </c>
      <c r="D953" s="1" t="s">
        <v>4759</v>
      </c>
      <c r="E953" s="3">
        <v>6</v>
      </c>
      <c r="F953" s="3">
        <v>1</v>
      </c>
      <c r="G953" s="7">
        <v>937</v>
      </c>
      <c r="H953" s="4">
        <f>+G953*E953</f>
        <v>5622</v>
      </c>
      <c r="I953" s="5">
        <v>0.05</v>
      </c>
      <c r="J953" s="4">
        <f t="shared" si="258"/>
        <v>46.85</v>
      </c>
      <c r="K953" s="4">
        <f t="shared" si="259"/>
        <v>890.15</v>
      </c>
      <c r="L953" s="6">
        <v>0.85</v>
      </c>
      <c r="M953" s="4">
        <f t="shared" si="260"/>
        <v>756.62749999999994</v>
      </c>
      <c r="N953" s="4">
        <f t="shared" si="261"/>
        <v>1646.7774999999999</v>
      </c>
      <c r="O953" s="6">
        <v>0.75</v>
      </c>
      <c r="P953" s="85">
        <f t="shared" si="266"/>
        <v>667.61249999999995</v>
      </c>
      <c r="Q953" s="86">
        <f t="shared" si="267"/>
        <v>1557.7624999999998</v>
      </c>
      <c r="R953" s="6">
        <v>0.95</v>
      </c>
      <c r="S953" s="85">
        <f t="shared" si="262"/>
        <v>845.64249999999993</v>
      </c>
      <c r="T953" s="86">
        <f t="shared" si="263"/>
        <v>1735.7925</v>
      </c>
      <c r="U953" s="6">
        <v>0.6</v>
      </c>
      <c r="V953" s="85">
        <f t="shared" si="264"/>
        <v>534.08999999999992</v>
      </c>
      <c r="W953" s="86">
        <f t="shared" si="265"/>
        <v>1424.2399999999998</v>
      </c>
    </row>
    <row r="954" spans="1:23" ht="16.5" x14ac:dyDescent="0.25">
      <c r="A954" s="64" t="s">
        <v>7131</v>
      </c>
      <c r="B954" s="65" t="s">
        <v>7201</v>
      </c>
      <c r="C954" s="2" t="s">
        <v>4762</v>
      </c>
      <c r="D954" s="1" t="s">
        <v>4761</v>
      </c>
      <c r="E954" s="3">
        <v>2</v>
      </c>
      <c r="F954" s="3">
        <v>1</v>
      </c>
      <c r="G954" s="7">
        <v>1235</v>
      </c>
      <c r="H954" s="4">
        <f>+G954*E954</f>
        <v>2470</v>
      </c>
      <c r="I954" s="5">
        <v>0.05</v>
      </c>
      <c r="J954" s="4">
        <f t="shared" si="258"/>
        <v>61.75</v>
      </c>
      <c r="K954" s="4">
        <f t="shared" si="259"/>
        <v>1173.25</v>
      </c>
      <c r="L954" s="6">
        <v>0.95</v>
      </c>
      <c r="M954" s="4">
        <f t="shared" si="260"/>
        <v>1114.5874999999999</v>
      </c>
      <c r="N954" s="4">
        <f t="shared" si="261"/>
        <v>2287.8374999999996</v>
      </c>
      <c r="O954" s="6">
        <v>0.75</v>
      </c>
      <c r="P954" s="85">
        <f t="shared" si="266"/>
        <v>879.9375</v>
      </c>
      <c r="Q954" s="86">
        <f t="shared" si="267"/>
        <v>2053.1875</v>
      </c>
      <c r="R954" s="6">
        <v>0.95</v>
      </c>
      <c r="S954" s="85">
        <f t="shared" si="262"/>
        <v>1114.5874999999999</v>
      </c>
      <c r="T954" s="86">
        <f t="shared" si="263"/>
        <v>2287.8374999999996</v>
      </c>
      <c r="U954" s="6">
        <v>0.6</v>
      </c>
      <c r="V954" s="85">
        <f t="shared" si="264"/>
        <v>703.94999999999993</v>
      </c>
      <c r="W954" s="86">
        <f t="shared" si="265"/>
        <v>1877.1999999999998</v>
      </c>
    </row>
    <row r="955" spans="1:23" ht="16.5" x14ac:dyDescent="0.25">
      <c r="A955" s="64" t="s">
        <v>7131</v>
      </c>
      <c r="B955" s="65" t="s">
        <v>7201</v>
      </c>
      <c r="C955" s="2" t="s">
        <v>4776</v>
      </c>
      <c r="D955" s="8" t="s">
        <v>4775</v>
      </c>
      <c r="E955" s="3">
        <v>1</v>
      </c>
      <c r="F955" s="3">
        <v>1</v>
      </c>
      <c r="G955" s="7">
        <v>124</v>
      </c>
      <c r="H955" s="4">
        <f>+G955*E955</f>
        <v>124</v>
      </c>
      <c r="I955" s="5">
        <v>0.05</v>
      </c>
      <c r="J955" s="4">
        <f t="shared" si="258"/>
        <v>6.2</v>
      </c>
      <c r="K955" s="4">
        <f t="shared" si="259"/>
        <v>117.8</v>
      </c>
      <c r="L955" s="6">
        <v>1</v>
      </c>
      <c r="M955" s="4">
        <f t="shared" si="260"/>
        <v>117.8</v>
      </c>
      <c r="N955" s="4">
        <f t="shared" si="261"/>
        <v>235.6</v>
      </c>
      <c r="O955" s="6">
        <v>0.75</v>
      </c>
      <c r="P955" s="85">
        <f t="shared" si="266"/>
        <v>88.35</v>
      </c>
      <c r="Q955" s="86">
        <f t="shared" si="267"/>
        <v>206.14999999999998</v>
      </c>
      <c r="R955" s="6">
        <v>0.95</v>
      </c>
      <c r="S955" s="85">
        <f t="shared" si="262"/>
        <v>111.91</v>
      </c>
      <c r="T955" s="86">
        <f t="shared" si="263"/>
        <v>229.70999999999998</v>
      </c>
      <c r="U955" s="6">
        <v>0.6</v>
      </c>
      <c r="V955" s="85">
        <f t="shared" si="264"/>
        <v>70.679999999999993</v>
      </c>
      <c r="W955" s="86">
        <f t="shared" si="265"/>
        <v>188.48</v>
      </c>
    </row>
    <row r="956" spans="1:23" ht="16.5" x14ac:dyDescent="0.25">
      <c r="A956" s="64" t="s">
        <v>7131</v>
      </c>
      <c r="B956" s="65" t="s">
        <v>7201</v>
      </c>
      <c r="C956" s="2" t="s">
        <v>4778</v>
      </c>
      <c r="D956" s="1" t="s">
        <v>4777</v>
      </c>
      <c r="E956" s="3">
        <v>2</v>
      </c>
      <c r="F956" s="3">
        <v>1</v>
      </c>
      <c r="G956" s="7">
        <v>1517</v>
      </c>
      <c r="H956" s="4">
        <f>+G956*E956</f>
        <v>3034</v>
      </c>
      <c r="I956" s="5">
        <v>0.05</v>
      </c>
      <c r="J956" s="4">
        <f t="shared" ref="J956:J1019" si="268">+G956*I956</f>
        <v>75.850000000000009</v>
      </c>
      <c r="K956" s="4">
        <f t="shared" ref="K956:K1019" si="269">+G956-J956</f>
        <v>1441.15</v>
      </c>
      <c r="L956" s="6">
        <v>0.95</v>
      </c>
      <c r="M956" s="4">
        <f t="shared" si="260"/>
        <v>1369.0925</v>
      </c>
      <c r="N956" s="4">
        <f t="shared" si="261"/>
        <v>2810.2425000000003</v>
      </c>
      <c r="O956" s="6">
        <v>0.75</v>
      </c>
      <c r="P956" s="85">
        <f t="shared" si="266"/>
        <v>1080.8625000000002</v>
      </c>
      <c r="Q956" s="86">
        <f t="shared" si="267"/>
        <v>2522.0125000000003</v>
      </c>
      <c r="R956" s="6">
        <v>0.95</v>
      </c>
      <c r="S956" s="85">
        <f t="shared" si="262"/>
        <v>1369.0925</v>
      </c>
      <c r="T956" s="86">
        <f t="shared" si="263"/>
        <v>2810.2425000000003</v>
      </c>
      <c r="U956" s="6">
        <v>0.6</v>
      </c>
      <c r="V956" s="85">
        <f t="shared" si="264"/>
        <v>864.69</v>
      </c>
      <c r="W956" s="86">
        <f t="shared" si="265"/>
        <v>2305.84</v>
      </c>
    </row>
    <row r="957" spans="1:23" ht="16.5" x14ac:dyDescent="0.25">
      <c r="A957" s="64" t="s">
        <v>7131</v>
      </c>
      <c r="B957" s="65" t="s">
        <v>7201</v>
      </c>
      <c r="C957" s="2" t="s">
        <v>4780</v>
      </c>
      <c r="D957" s="1" t="s">
        <v>4779</v>
      </c>
      <c r="E957" s="3">
        <v>5</v>
      </c>
      <c r="F957" s="3">
        <v>1</v>
      </c>
      <c r="G957" s="7">
        <v>175</v>
      </c>
      <c r="H957" s="4">
        <f>+G957*E957</f>
        <v>875</v>
      </c>
      <c r="I957" s="5">
        <v>0</v>
      </c>
      <c r="J957" s="4">
        <f t="shared" si="268"/>
        <v>0</v>
      </c>
      <c r="K957" s="4">
        <f t="shared" si="269"/>
        <v>175</v>
      </c>
      <c r="L957" s="6">
        <v>0.85</v>
      </c>
      <c r="M957" s="4">
        <f t="shared" si="260"/>
        <v>148.75</v>
      </c>
      <c r="N957" s="4">
        <f t="shared" si="261"/>
        <v>323.75</v>
      </c>
      <c r="O957" s="6">
        <v>0.75</v>
      </c>
      <c r="P957" s="85">
        <f t="shared" si="266"/>
        <v>131.25</v>
      </c>
      <c r="Q957" s="86">
        <f t="shared" si="267"/>
        <v>306.25</v>
      </c>
      <c r="R957" s="6">
        <v>0.95</v>
      </c>
      <c r="S957" s="85">
        <f t="shared" si="262"/>
        <v>166.25</v>
      </c>
      <c r="T957" s="86">
        <f t="shared" si="263"/>
        <v>341.25</v>
      </c>
      <c r="U957" s="6">
        <v>0.6</v>
      </c>
      <c r="V957" s="85">
        <f t="shared" si="264"/>
        <v>105</v>
      </c>
      <c r="W957" s="86">
        <f t="shared" si="265"/>
        <v>280</v>
      </c>
    </row>
    <row r="958" spans="1:23" ht="16.5" x14ac:dyDescent="0.25">
      <c r="A958" s="64" t="s">
        <v>7131</v>
      </c>
      <c r="B958" s="65" t="s">
        <v>7201</v>
      </c>
      <c r="C958" s="2" t="s">
        <v>5796</v>
      </c>
      <c r="D958" s="1" t="s">
        <v>5795</v>
      </c>
      <c r="E958" s="3">
        <v>2</v>
      </c>
      <c r="F958" s="3">
        <v>1</v>
      </c>
      <c r="G958" s="7">
        <v>606</v>
      </c>
      <c r="H958" s="4">
        <f>+G958*E958</f>
        <v>1212</v>
      </c>
      <c r="I958" s="5">
        <v>0.05</v>
      </c>
      <c r="J958" s="4">
        <f t="shared" si="268"/>
        <v>30.3</v>
      </c>
      <c r="K958" s="4">
        <f t="shared" si="269"/>
        <v>575.70000000000005</v>
      </c>
      <c r="L958" s="6">
        <v>0.85</v>
      </c>
      <c r="M958" s="4">
        <f t="shared" si="260"/>
        <v>489.34500000000003</v>
      </c>
      <c r="N958" s="4">
        <f t="shared" si="261"/>
        <v>1065.0450000000001</v>
      </c>
      <c r="O958" s="6">
        <v>0.75</v>
      </c>
      <c r="P958" s="85">
        <f t="shared" si="266"/>
        <v>431.77500000000003</v>
      </c>
      <c r="Q958" s="86">
        <f t="shared" si="267"/>
        <v>1007.4750000000001</v>
      </c>
      <c r="R958" s="6">
        <v>0.95</v>
      </c>
      <c r="S958" s="85">
        <f t="shared" si="262"/>
        <v>546.91499999999996</v>
      </c>
      <c r="T958" s="86">
        <f t="shared" si="263"/>
        <v>1122.615</v>
      </c>
      <c r="U958" s="6">
        <v>0.6</v>
      </c>
      <c r="V958" s="85">
        <f t="shared" si="264"/>
        <v>345.42</v>
      </c>
      <c r="W958" s="86">
        <f t="shared" si="265"/>
        <v>921.12000000000012</v>
      </c>
    </row>
    <row r="959" spans="1:23" ht="16.5" x14ac:dyDescent="0.25">
      <c r="A959" s="64" t="s">
        <v>7131</v>
      </c>
      <c r="B959" s="65" t="s">
        <v>7201</v>
      </c>
      <c r="C959" s="2" t="s">
        <v>4784</v>
      </c>
      <c r="D959" s="1" t="s">
        <v>4783</v>
      </c>
      <c r="E959" s="3">
        <v>6</v>
      </c>
      <c r="F959" s="3">
        <v>1</v>
      </c>
      <c r="G959" s="7">
        <v>196</v>
      </c>
      <c r="H959" s="4">
        <f>+G959*E959</f>
        <v>1176</v>
      </c>
      <c r="I959" s="5">
        <v>0.05</v>
      </c>
      <c r="J959" s="4">
        <f t="shared" si="268"/>
        <v>9.8000000000000007</v>
      </c>
      <c r="K959" s="4">
        <f t="shared" si="269"/>
        <v>186.2</v>
      </c>
      <c r="L959" s="6">
        <v>0.85</v>
      </c>
      <c r="M959" s="4">
        <f t="shared" si="260"/>
        <v>158.26999999999998</v>
      </c>
      <c r="N959" s="4">
        <f t="shared" si="261"/>
        <v>344.46999999999997</v>
      </c>
      <c r="O959" s="6">
        <v>0.75</v>
      </c>
      <c r="P959" s="85">
        <f t="shared" si="266"/>
        <v>139.64999999999998</v>
      </c>
      <c r="Q959" s="86">
        <f t="shared" si="267"/>
        <v>325.84999999999997</v>
      </c>
      <c r="R959" s="6">
        <v>0.95</v>
      </c>
      <c r="S959" s="85">
        <f t="shared" si="262"/>
        <v>176.89</v>
      </c>
      <c r="T959" s="86">
        <f t="shared" si="263"/>
        <v>363.09</v>
      </c>
      <c r="U959" s="6">
        <v>0.6</v>
      </c>
      <c r="V959" s="85">
        <f t="shared" si="264"/>
        <v>111.71999999999998</v>
      </c>
      <c r="W959" s="86">
        <f t="shared" si="265"/>
        <v>297.91999999999996</v>
      </c>
    </row>
    <row r="960" spans="1:23" ht="16.5" x14ac:dyDescent="0.25">
      <c r="A960" s="64" t="s">
        <v>7131</v>
      </c>
      <c r="B960" s="65" t="s">
        <v>7201</v>
      </c>
      <c r="C960" s="2" t="s">
        <v>4786</v>
      </c>
      <c r="D960" s="1" t="s">
        <v>4785</v>
      </c>
      <c r="E960" s="3">
        <v>2</v>
      </c>
      <c r="F960" s="3">
        <v>1</v>
      </c>
      <c r="G960" s="7">
        <v>619</v>
      </c>
      <c r="H960" s="4">
        <f>+G960*E960</f>
        <v>1238</v>
      </c>
      <c r="I960" s="5">
        <v>0.05</v>
      </c>
      <c r="J960" s="4">
        <f t="shared" si="268"/>
        <v>30.950000000000003</v>
      </c>
      <c r="K960" s="4">
        <f t="shared" si="269"/>
        <v>588.04999999999995</v>
      </c>
      <c r="L960" s="6">
        <v>0.85</v>
      </c>
      <c r="M960" s="4">
        <f t="shared" si="260"/>
        <v>499.84249999999997</v>
      </c>
      <c r="N960" s="4">
        <f t="shared" si="261"/>
        <v>1087.8924999999999</v>
      </c>
      <c r="O960" s="6">
        <v>0.75</v>
      </c>
      <c r="P960" s="85">
        <f t="shared" si="266"/>
        <v>441.03749999999997</v>
      </c>
      <c r="Q960" s="86">
        <f t="shared" si="267"/>
        <v>1029.0874999999999</v>
      </c>
      <c r="R960" s="6">
        <v>0.95</v>
      </c>
      <c r="S960" s="85">
        <f t="shared" si="262"/>
        <v>558.64749999999992</v>
      </c>
      <c r="T960" s="86">
        <f t="shared" si="263"/>
        <v>1146.6974999999998</v>
      </c>
      <c r="U960" s="6">
        <v>0.6</v>
      </c>
      <c r="V960" s="85">
        <f t="shared" si="264"/>
        <v>352.83</v>
      </c>
      <c r="W960" s="86">
        <f t="shared" si="265"/>
        <v>940.87999999999988</v>
      </c>
    </row>
    <row r="961" spans="1:23" ht="16.5" x14ac:dyDescent="0.25">
      <c r="A961" s="64" t="s">
        <v>7131</v>
      </c>
      <c r="B961" s="65" t="s">
        <v>7201</v>
      </c>
      <c r="C961" s="2" t="s">
        <v>4768</v>
      </c>
      <c r="D961" s="1" t="s">
        <v>4767</v>
      </c>
      <c r="E961" s="3">
        <v>3</v>
      </c>
      <c r="F961" s="3">
        <v>1</v>
      </c>
      <c r="G961" s="7">
        <v>994</v>
      </c>
      <c r="H961" s="4">
        <f>+G961*E961</f>
        <v>2982</v>
      </c>
      <c r="I961" s="5">
        <v>0.05</v>
      </c>
      <c r="J961" s="4">
        <f t="shared" si="268"/>
        <v>49.7</v>
      </c>
      <c r="K961" s="4">
        <f t="shared" si="269"/>
        <v>944.3</v>
      </c>
      <c r="L961" s="6">
        <v>0.85</v>
      </c>
      <c r="M961" s="4">
        <f t="shared" si="260"/>
        <v>802.65499999999997</v>
      </c>
      <c r="N961" s="4">
        <f t="shared" si="261"/>
        <v>1746.9549999999999</v>
      </c>
      <c r="O961" s="6">
        <v>0.75</v>
      </c>
      <c r="P961" s="85">
        <f t="shared" si="266"/>
        <v>708.22499999999991</v>
      </c>
      <c r="Q961" s="86">
        <f t="shared" si="267"/>
        <v>1652.5249999999999</v>
      </c>
      <c r="R961" s="6">
        <v>0.95</v>
      </c>
      <c r="S961" s="85">
        <f t="shared" si="262"/>
        <v>897.08499999999992</v>
      </c>
      <c r="T961" s="86">
        <f t="shared" si="263"/>
        <v>1841.3849999999998</v>
      </c>
      <c r="U961" s="6">
        <v>0.6</v>
      </c>
      <c r="V961" s="85">
        <f t="shared" si="264"/>
        <v>566.57999999999993</v>
      </c>
      <c r="W961" s="86">
        <f t="shared" si="265"/>
        <v>1510.8799999999999</v>
      </c>
    </row>
    <row r="962" spans="1:23" ht="16.5" x14ac:dyDescent="0.25">
      <c r="A962" s="64" t="s">
        <v>7131</v>
      </c>
      <c r="B962" s="65" t="s">
        <v>7201</v>
      </c>
      <c r="C962" s="2" t="s">
        <v>4791</v>
      </c>
      <c r="D962" s="1" t="s">
        <v>4790</v>
      </c>
      <c r="E962" s="3">
        <v>11</v>
      </c>
      <c r="F962" s="3">
        <v>1</v>
      </c>
      <c r="G962" s="4">
        <v>494</v>
      </c>
      <c r="H962" s="4">
        <f>+G962*E962</f>
        <v>5434</v>
      </c>
      <c r="I962" s="5">
        <v>0.05</v>
      </c>
      <c r="J962" s="4">
        <f t="shared" si="268"/>
        <v>24.700000000000003</v>
      </c>
      <c r="K962" s="4">
        <f t="shared" si="269"/>
        <v>469.3</v>
      </c>
      <c r="L962" s="6">
        <v>0.75</v>
      </c>
      <c r="M962" s="4">
        <f t="shared" si="260"/>
        <v>351.97500000000002</v>
      </c>
      <c r="N962" s="4">
        <f t="shared" si="261"/>
        <v>821.27500000000009</v>
      </c>
      <c r="O962" s="6">
        <v>0.75</v>
      </c>
      <c r="P962" s="85">
        <f t="shared" si="266"/>
        <v>351.97500000000002</v>
      </c>
      <c r="Q962" s="86">
        <f t="shared" si="267"/>
        <v>821.27500000000009</v>
      </c>
      <c r="R962" s="6">
        <v>0.95</v>
      </c>
      <c r="S962" s="85">
        <f t="shared" si="262"/>
        <v>445.83499999999998</v>
      </c>
      <c r="T962" s="86">
        <f t="shared" si="263"/>
        <v>915.13499999999999</v>
      </c>
      <c r="U962" s="6">
        <v>0.6</v>
      </c>
      <c r="V962" s="85">
        <f t="shared" si="264"/>
        <v>281.58</v>
      </c>
      <c r="W962" s="86">
        <f t="shared" si="265"/>
        <v>750.88</v>
      </c>
    </row>
    <row r="963" spans="1:23" ht="16.5" x14ac:dyDescent="0.25">
      <c r="A963" s="64" t="s">
        <v>7131</v>
      </c>
      <c r="B963" s="65" t="s">
        <v>7201</v>
      </c>
      <c r="C963" s="2" t="s">
        <v>5802</v>
      </c>
      <c r="D963" s="1" t="s">
        <v>5801</v>
      </c>
      <c r="E963" s="3">
        <v>1</v>
      </c>
      <c r="F963" s="3">
        <v>1</v>
      </c>
      <c r="G963" s="7">
        <v>606</v>
      </c>
      <c r="H963" s="4">
        <f>+G963*E963</f>
        <v>606</v>
      </c>
      <c r="I963" s="5">
        <v>0.05</v>
      </c>
      <c r="J963" s="4">
        <f t="shared" si="268"/>
        <v>30.3</v>
      </c>
      <c r="K963" s="4">
        <f t="shared" si="269"/>
        <v>575.70000000000005</v>
      </c>
      <c r="L963" s="6">
        <v>0.85</v>
      </c>
      <c r="M963" s="4">
        <f t="shared" si="260"/>
        <v>489.34500000000003</v>
      </c>
      <c r="N963" s="4">
        <f t="shared" si="261"/>
        <v>1065.0450000000001</v>
      </c>
      <c r="O963" s="6">
        <v>0.75</v>
      </c>
      <c r="P963" s="85">
        <f t="shared" si="266"/>
        <v>431.77500000000003</v>
      </c>
      <c r="Q963" s="86">
        <f t="shared" si="267"/>
        <v>1007.4750000000001</v>
      </c>
      <c r="R963" s="6">
        <v>0.95</v>
      </c>
      <c r="S963" s="85">
        <f t="shared" si="262"/>
        <v>546.91499999999996</v>
      </c>
      <c r="T963" s="86">
        <f t="shared" si="263"/>
        <v>1122.615</v>
      </c>
      <c r="U963" s="6">
        <v>0.6</v>
      </c>
      <c r="V963" s="85">
        <f t="shared" si="264"/>
        <v>345.42</v>
      </c>
      <c r="W963" s="86">
        <f t="shared" si="265"/>
        <v>921.12000000000012</v>
      </c>
    </row>
    <row r="964" spans="1:23" ht="16.5" x14ac:dyDescent="0.25">
      <c r="A964" s="64" t="s">
        <v>7131</v>
      </c>
      <c r="B964" s="65" t="s">
        <v>7201</v>
      </c>
      <c r="C964" s="2" t="s">
        <v>4864</v>
      </c>
      <c r="D964" s="1" t="s">
        <v>4863</v>
      </c>
      <c r="E964" s="3">
        <v>1</v>
      </c>
      <c r="F964" s="3">
        <v>1</v>
      </c>
      <c r="G964" s="7">
        <v>1318</v>
      </c>
      <c r="H964" s="4">
        <f>+G964*E964</f>
        <v>1318</v>
      </c>
      <c r="I964" s="5">
        <v>0.05</v>
      </c>
      <c r="J964" s="4">
        <f t="shared" si="268"/>
        <v>65.900000000000006</v>
      </c>
      <c r="K964" s="4">
        <f t="shared" si="269"/>
        <v>1252.0999999999999</v>
      </c>
      <c r="L964" s="6">
        <v>0.85</v>
      </c>
      <c r="M964" s="4">
        <f t="shared" si="260"/>
        <v>1064.2849999999999</v>
      </c>
      <c r="N964" s="4">
        <f t="shared" si="261"/>
        <v>2316.3849999999998</v>
      </c>
      <c r="O964" s="6">
        <v>0.75</v>
      </c>
      <c r="P964" s="85">
        <f t="shared" si="266"/>
        <v>939.07499999999993</v>
      </c>
      <c r="Q964" s="86">
        <f t="shared" si="267"/>
        <v>2191.1749999999997</v>
      </c>
      <c r="R964" s="6">
        <v>0.95</v>
      </c>
      <c r="S964" s="85">
        <f t="shared" si="262"/>
        <v>1189.4949999999999</v>
      </c>
      <c r="T964" s="86">
        <f t="shared" si="263"/>
        <v>2441.5949999999998</v>
      </c>
      <c r="U964" s="6">
        <v>0.6</v>
      </c>
      <c r="V964" s="85">
        <f t="shared" si="264"/>
        <v>751.25999999999988</v>
      </c>
      <c r="W964" s="86">
        <f t="shared" si="265"/>
        <v>2003.3599999999997</v>
      </c>
    </row>
    <row r="965" spans="1:23" ht="16.5" x14ac:dyDescent="0.25">
      <c r="A965" s="64" t="s">
        <v>7131</v>
      </c>
      <c r="B965" s="65" t="s">
        <v>7201</v>
      </c>
      <c r="C965" s="2" t="s">
        <v>4868</v>
      </c>
      <c r="D965" s="1" t="s">
        <v>4867</v>
      </c>
      <c r="E965" s="3">
        <v>3</v>
      </c>
      <c r="F965" s="3">
        <v>1</v>
      </c>
      <c r="G965" s="7">
        <v>298</v>
      </c>
      <c r="H965" s="4">
        <f>+G965*E965</f>
        <v>894</v>
      </c>
      <c r="I965" s="5">
        <v>0.05</v>
      </c>
      <c r="J965" s="4">
        <f t="shared" si="268"/>
        <v>14.9</v>
      </c>
      <c r="K965" s="4">
        <f t="shared" si="269"/>
        <v>283.10000000000002</v>
      </c>
      <c r="L965" s="6">
        <v>0.85</v>
      </c>
      <c r="M965" s="4">
        <f t="shared" si="260"/>
        <v>240.63500000000002</v>
      </c>
      <c r="N965" s="4">
        <f t="shared" si="261"/>
        <v>523.73500000000001</v>
      </c>
      <c r="O965" s="6">
        <v>0.75</v>
      </c>
      <c r="P965" s="85">
        <f t="shared" si="266"/>
        <v>212.32500000000002</v>
      </c>
      <c r="Q965" s="86">
        <f t="shared" si="267"/>
        <v>495.42500000000007</v>
      </c>
      <c r="R965" s="6">
        <v>0.95</v>
      </c>
      <c r="S965" s="85">
        <f t="shared" si="262"/>
        <v>268.94499999999999</v>
      </c>
      <c r="T965" s="86">
        <f t="shared" si="263"/>
        <v>552.04500000000007</v>
      </c>
      <c r="U965" s="6">
        <v>0.6</v>
      </c>
      <c r="V965" s="85">
        <f t="shared" si="264"/>
        <v>169.86</v>
      </c>
      <c r="W965" s="86">
        <f t="shared" si="265"/>
        <v>452.96000000000004</v>
      </c>
    </row>
    <row r="966" spans="1:23" ht="16.5" x14ac:dyDescent="0.25">
      <c r="A966" s="64" t="s">
        <v>7131</v>
      </c>
      <c r="B966" s="65" t="s">
        <v>7201</v>
      </c>
      <c r="C966" s="2" t="s">
        <v>4866</v>
      </c>
      <c r="D966" s="1" t="s">
        <v>4865</v>
      </c>
      <c r="E966" s="3">
        <v>5</v>
      </c>
      <c r="F966" s="3">
        <v>1</v>
      </c>
      <c r="G966" s="7">
        <v>897</v>
      </c>
      <c r="H966" s="4">
        <f>+G966*E966</f>
        <v>4485</v>
      </c>
      <c r="I966" s="5">
        <v>0.05</v>
      </c>
      <c r="J966" s="4">
        <f t="shared" si="268"/>
        <v>44.85</v>
      </c>
      <c r="K966" s="4">
        <f t="shared" si="269"/>
        <v>852.15</v>
      </c>
      <c r="L966" s="6">
        <v>0.85</v>
      </c>
      <c r="M966" s="4">
        <f t="shared" si="260"/>
        <v>724.32749999999999</v>
      </c>
      <c r="N966" s="4">
        <f t="shared" si="261"/>
        <v>1576.4775</v>
      </c>
      <c r="O966" s="6">
        <v>0.75</v>
      </c>
      <c r="P966" s="85">
        <f t="shared" si="266"/>
        <v>639.11249999999995</v>
      </c>
      <c r="Q966" s="86">
        <f t="shared" si="267"/>
        <v>1491.2624999999998</v>
      </c>
      <c r="R966" s="6">
        <v>0.95</v>
      </c>
      <c r="S966" s="85">
        <f t="shared" si="262"/>
        <v>809.5424999999999</v>
      </c>
      <c r="T966" s="86">
        <f t="shared" si="263"/>
        <v>1661.6924999999999</v>
      </c>
      <c r="U966" s="6">
        <v>0.6</v>
      </c>
      <c r="V966" s="85">
        <f t="shared" si="264"/>
        <v>511.28999999999996</v>
      </c>
      <c r="W966" s="86">
        <f t="shared" si="265"/>
        <v>1363.44</v>
      </c>
    </row>
    <row r="967" spans="1:23" ht="16.5" x14ac:dyDescent="0.25">
      <c r="A967" s="64" t="s">
        <v>7131</v>
      </c>
      <c r="B967" s="65" t="s">
        <v>7201</v>
      </c>
      <c r="C967" s="2" t="s">
        <v>4879</v>
      </c>
      <c r="D967" s="10" t="s">
        <v>4878</v>
      </c>
      <c r="E967" s="3">
        <v>7</v>
      </c>
      <c r="F967" s="3">
        <v>1</v>
      </c>
      <c r="G967" s="4">
        <v>43.95</v>
      </c>
      <c r="H967" s="4">
        <f>+G967*E967</f>
        <v>307.65000000000003</v>
      </c>
      <c r="I967" s="5">
        <v>0.1</v>
      </c>
      <c r="J967" s="4">
        <f t="shared" si="268"/>
        <v>4.3950000000000005</v>
      </c>
      <c r="K967" s="4">
        <f t="shared" si="269"/>
        <v>39.555</v>
      </c>
      <c r="L967" s="6">
        <v>1.1499999999999999</v>
      </c>
      <c r="M967" s="4">
        <f t="shared" si="260"/>
        <v>45.488249999999994</v>
      </c>
      <c r="N967" s="4">
        <f t="shared" si="261"/>
        <v>85.04325</v>
      </c>
      <c r="O967" s="6">
        <v>0.75</v>
      </c>
      <c r="P967" s="85">
        <f t="shared" si="266"/>
        <v>29.666249999999998</v>
      </c>
      <c r="Q967" s="86">
        <f t="shared" si="267"/>
        <v>69.221249999999998</v>
      </c>
      <c r="R967" s="6">
        <v>0.95</v>
      </c>
      <c r="S967" s="85">
        <f t="shared" si="262"/>
        <v>37.577249999999999</v>
      </c>
      <c r="T967" s="86">
        <f t="shared" si="263"/>
        <v>77.132249999999999</v>
      </c>
      <c r="U967" s="6">
        <v>0.6</v>
      </c>
      <c r="V967" s="85">
        <f t="shared" si="264"/>
        <v>23.733000000000001</v>
      </c>
      <c r="W967" s="86">
        <f t="shared" si="265"/>
        <v>63.287999999999997</v>
      </c>
    </row>
    <row r="968" spans="1:23" ht="16.5" x14ac:dyDescent="0.25">
      <c r="A968" s="64" t="s">
        <v>7131</v>
      </c>
      <c r="B968" s="65" t="s">
        <v>7201</v>
      </c>
      <c r="C968" s="2" t="s">
        <v>4904</v>
      </c>
      <c r="D968" s="1" t="s">
        <v>4903</v>
      </c>
      <c r="E968" s="3">
        <v>4</v>
      </c>
      <c r="F968" s="3">
        <v>1</v>
      </c>
      <c r="G968" s="7">
        <v>2066</v>
      </c>
      <c r="H968" s="4">
        <f>+G968*E968</f>
        <v>8264</v>
      </c>
      <c r="I968" s="5">
        <v>0.05</v>
      </c>
      <c r="J968" s="4">
        <f t="shared" si="268"/>
        <v>103.30000000000001</v>
      </c>
      <c r="K968" s="4">
        <f t="shared" si="269"/>
        <v>1962.7</v>
      </c>
      <c r="L968" s="6">
        <v>0.85</v>
      </c>
      <c r="M968" s="4">
        <f t="shared" si="260"/>
        <v>1668.2950000000001</v>
      </c>
      <c r="N968" s="4">
        <f t="shared" si="261"/>
        <v>3630.9949999999999</v>
      </c>
      <c r="O968" s="6">
        <v>0.75</v>
      </c>
      <c r="P968" s="85">
        <f t="shared" si="266"/>
        <v>1472.0250000000001</v>
      </c>
      <c r="Q968" s="86">
        <f t="shared" si="267"/>
        <v>3434.7250000000004</v>
      </c>
      <c r="R968" s="6">
        <v>0.95</v>
      </c>
      <c r="S968" s="85">
        <f t="shared" si="262"/>
        <v>1864.5650000000001</v>
      </c>
      <c r="T968" s="86">
        <f t="shared" si="263"/>
        <v>3827.2650000000003</v>
      </c>
      <c r="U968" s="6">
        <v>0.6</v>
      </c>
      <c r="V968" s="85">
        <f t="shared" si="264"/>
        <v>1177.6199999999999</v>
      </c>
      <c r="W968" s="86">
        <f t="shared" si="265"/>
        <v>3140.3199999999997</v>
      </c>
    </row>
    <row r="969" spans="1:23" ht="16.5" x14ac:dyDescent="0.25">
      <c r="A969" s="64" t="s">
        <v>7131</v>
      </c>
      <c r="B969" s="65" t="s">
        <v>7201</v>
      </c>
      <c r="C969" s="2" t="s">
        <v>5019</v>
      </c>
      <c r="D969" s="1" t="s">
        <v>5018</v>
      </c>
      <c r="E969" s="3">
        <v>1</v>
      </c>
      <c r="F969" s="3">
        <v>1</v>
      </c>
      <c r="G969" s="7">
        <v>2000</v>
      </c>
      <c r="H969" s="4">
        <f>+G969*E969</f>
        <v>2000</v>
      </c>
      <c r="I969" s="5">
        <v>0</v>
      </c>
      <c r="J969" s="4">
        <f t="shared" si="268"/>
        <v>0</v>
      </c>
      <c r="K969" s="4">
        <f t="shared" si="269"/>
        <v>2000</v>
      </c>
      <c r="L969" s="6">
        <v>0.85</v>
      </c>
      <c r="M969" s="4">
        <f t="shared" si="260"/>
        <v>1700</v>
      </c>
      <c r="N969" s="4">
        <f t="shared" si="261"/>
        <v>3700</v>
      </c>
      <c r="O969" s="6">
        <v>0.75</v>
      </c>
      <c r="P969" s="85">
        <f t="shared" si="266"/>
        <v>1500</v>
      </c>
      <c r="Q969" s="86">
        <f t="shared" si="267"/>
        <v>3500</v>
      </c>
      <c r="R969" s="6">
        <v>0.95</v>
      </c>
      <c r="S969" s="85">
        <f t="shared" si="262"/>
        <v>1900</v>
      </c>
      <c r="T969" s="86">
        <f t="shared" si="263"/>
        <v>3900</v>
      </c>
      <c r="U969" s="6">
        <v>0.6</v>
      </c>
      <c r="V969" s="85">
        <f t="shared" si="264"/>
        <v>1200</v>
      </c>
      <c r="W969" s="86">
        <f t="shared" si="265"/>
        <v>3200</v>
      </c>
    </row>
    <row r="970" spans="1:23" ht="16.5" x14ac:dyDescent="0.25">
      <c r="A970" s="64" t="s">
        <v>7131</v>
      </c>
      <c r="B970" s="65" t="s">
        <v>7201</v>
      </c>
      <c r="C970" s="2" t="s">
        <v>7208</v>
      </c>
      <c r="D970" s="1" t="s">
        <v>1434</v>
      </c>
      <c r="E970" s="3">
        <v>3</v>
      </c>
      <c r="F970" s="3">
        <v>1</v>
      </c>
      <c r="G970" s="4">
        <v>1457</v>
      </c>
      <c r="H970" s="4">
        <f>+G970*E970</f>
        <v>4371</v>
      </c>
      <c r="I970" s="5">
        <v>0.05</v>
      </c>
      <c r="J970" s="4">
        <f t="shared" si="268"/>
        <v>72.850000000000009</v>
      </c>
      <c r="K970" s="4">
        <f t="shared" si="269"/>
        <v>1384.15</v>
      </c>
      <c r="L970" s="6">
        <v>0.85</v>
      </c>
      <c r="M970" s="4">
        <f t="shared" si="260"/>
        <v>1176.5275000000001</v>
      </c>
      <c r="N970" s="4">
        <f t="shared" si="261"/>
        <v>2560.6775000000002</v>
      </c>
      <c r="O970" s="6">
        <v>0.75</v>
      </c>
      <c r="P970" s="85">
        <f t="shared" si="266"/>
        <v>1038.1125000000002</v>
      </c>
      <c r="Q970" s="86">
        <f t="shared" si="267"/>
        <v>2422.2625000000003</v>
      </c>
      <c r="R970" s="6">
        <v>0.95</v>
      </c>
      <c r="S970" s="85">
        <f t="shared" si="262"/>
        <v>1314.9425000000001</v>
      </c>
      <c r="T970" s="86">
        <f t="shared" si="263"/>
        <v>2699.0925000000002</v>
      </c>
      <c r="U970" s="6">
        <v>0.6</v>
      </c>
      <c r="V970" s="85">
        <f t="shared" si="264"/>
        <v>830.49</v>
      </c>
      <c r="W970" s="86">
        <f t="shared" si="265"/>
        <v>2214.6400000000003</v>
      </c>
    </row>
    <row r="971" spans="1:23" ht="16.5" x14ac:dyDescent="0.25">
      <c r="A971" s="64" t="s">
        <v>7131</v>
      </c>
      <c r="B971" s="65" t="s">
        <v>7201</v>
      </c>
      <c r="C971" s="2" t="s">
        <v>5017</v>
      </c>
      <c r="D971" s="10" t="s">
        <v>5016</v>
      </c>
      <c r="E971" s="3">
        <v>4</v>
      </c>
      <c r="F971" s="3">
        <v>1</v>
      </c>
      <c r="G971" s="7">
        <v>2426.67</v>
      </c>
      <c r="H971" s="4">
        <f>+G971*E971</f>
        <v>9706.68</v>
      </c>
      <c r="I971" s="5">
        <v>0</v>
      </c>
      <c r="J971" s="4">
        <f t="shared" si="268"/>
        <v>0</v>
      </c>
      <c r="K971" s="4">
        <f t="shared" si="269"/>
        <v>2426.67</v>
      </c>
      <c r="L971" s="6">
        <v>0.85</v>
      </c>
      <c r="M971" s="4">
        <f t="shared" si="260"/>
        <v>2062.6695</v>
      </c>
      <c r="N971" s="4">
        <f t="shared" si="261"/>
        <v>4489.3395</v>
      </c>
      <c r="O971" s="6">
        <v>0.75</v>
      </c>
      <c r="P971" s="85">
        <f t="shared" si="266"/>
        <v>1820.0025000000001</v>
      </c>
      <c r="Q971" s="86">
        <f t="shared" si="267"/>
        <v>4246.6725000000006</v>
      </c>
      <c r="R971" s="6">
        <v>0.95</v>
      </c>
      <c r="S971" s="85">
        <f t="shared" si="262"/>
        <v>2305.3364999999999</v>
      </c>
      <c r="T971" s="86">
        <f t="shared" si="263"/>
        <v>4732.0064999999995</v>
      </c>
      <c r="U971" s="6">
        <v>0.6</v>
      </c>
      <c r="V971" s="85">
        <f t="shared" si="264"/>
        <v>1456.002</v>
      </c>
      <c r="W971" s="86">
        <f t="shared" si="265"/>
        <v>3882.672</v>
      </c>
    </row>
    <row r="972" spans="1:23" ht="16.5" x14ac:dyDescent="0.25">
      <c r="A972" s="64" t="s">
        <v>7131</v>
      </c>
      <c r="B972" s="65" t="s">
        <v>7201</v>
      </c>
      <c r="C972" s="2" t="s">
        <v>5027</v>
      </c>
      <c r="D972" s="1" t="s">
        <v>5026</v>
      </c>
      <c r="E972" s="3">
        <v>1</v>
      </c>
      <c r="F972" s="3">
        <v>1</v>
      </c>
      <c r="G972" s="7">
        <v>2852</v>
      </c>
      <c r="H972" s="4">
        <f>+G972*E972</f>
        <v>2852</v>
      </c>
      <c r="I972" s="5">
        <v>0.05</v>
      </c>
      <c r="J972" s="4">
        <f t="shared" si="268"/>
        <v>142.6</v>
      </c>
      <c r="K972" s="4">
        <f t="shared" si="269"/>
        <v>2709.4</v>
      </c>
      <c r="L972" s="6">
        <v>0.85</v>
      </c>
      <c r="M972" s="4">
        <f t="shared" ref="M972:M1035" si="270">+K972*L972</f>
        <v>2302.9900000000002</v>
      </c>
      <c r="N972" s="4">
        <f t="shared" ref="N972:N1035" si="271">+K972+M972</f>
        <v>5012.3900000000003</v>
      </c>
      <c r="O972" s="6">
        <v>0.75</v>
      </c>
      <c r="P972" s="85">
        <f t="shared" si="266"/>
        <v>2032.0500000000002</v>
      </c>
      <c r="Q972" s="86">
        <f t="shared" si="267"/>
        <v>4741.4500000000007</v>
      </c>
      <c r="R972" s="6">
        <v>0.95</v>
      </c>
      <c r="S972" s="85">
        <f t="shared" si="262"/>
        <v>2573.9299999999998</v>
      </c>
      <c r="T972" s="86">
        <f t="shared" si="263"/>
        <v>5283.33</v>
      </c>
      <c r="U972" s="6">
        <v>0.6</v>
      </c>
      <c r="V972" s="85">
        <f t="shared" si="264"/>
        <v>1625.64</v>
      </c>
      <c r="W972" s="86">
        <f t="shared" si="265"/>
        <v>4335.04</v>
      </c>
    </row>
    <row r="973" spans="1:23" ht="16.5" x14ac:dyDescent="0.25">
      <c r="A973" s="64" t="s">
        <v>7131</v>
      </c>
      <c r="B973" s="65" t="s">
        <v>7201</v>
      </c>
      <c r="C973" s="2" t="s">
        <v>5025</v>
      </c>
      <c r="D973" s="1" t="s">
        <v>5024</v>
      </c>
      <c r="E973" s="3">
        <v>4</v>
      </c>
      <c r="F973" s="3">
        <v>1</v>
      </c>
      <c r="G973" s="7">
        <v>3310</v>
      </c>
      <c r="H973" s="4">
        <f>+G973*E973</f>
        <v>13240</v>
      </c>
      <c r="I973" s="5">
        <v>0</v>
      </c>
      <c r="J973" s="4">
        <f t="shared" si="268"/>
        <v>0</v>
      </c>
      <c r="K973" s="4">
        <f t="shared" si="269"/>
        <v>3310</v>
      </c>
      <c r="L973" s="6">
        <v>0.85</v>
      </c>
      <c r="M973" s="4">
        <f t="shared" si="270"/>
        <v>2813.5</v>
      </c>
      <c r="N973" s="4">
        <f t="shared" si="271"/>
        <v>6123.5</v>
      </c>
      <c r="O973" s="6">
        <v>0.75</v>
      </c>
      <c r="P973" s="85">
        <f t="shared" si="266"/>
        <v>2482.5</v>
      </c>
      <c r="Q973" s="86">
        <f t="shared" si="267"/>
        <v>5792.5</v>
      </c>
      <c r="R973" s="6">
        <v>0.95</v>
      </c>
      <c r="S973" s="85">
        <f t="shared" ref="S973:S1036" si="272">+K973*R973</f>
        <v>3144.5</v>
      </c>
      <c r="T973" s="86">
        <f t="shared" ref="T973:T1036" si="273">+S973+K973</f>
        <v>6454.5</v>
      </c>
      <c r="U973" s="6">
        <v>0.6</v>
      </c>
      <c r="V973" s="85">
        <f t="shared" ref="V973:V1036" si="274">+K973*U973</f>
        <v>1986</v>
      </c>
      <c r="W973" s="86">
        <f t="shared" ref="W973:W1036" si="275">+V973+K973</f>
        <v>5296</v>
      </c>
    </row>
    <row r="974" spans="1:23" ht="16.5" x14ac:dyDescent="0.25">
      <c r="A974" s="64" t="s">
        <v>7131</v>
      </c>
      <c r="B974" s="65" t="s">
        <v>7201</v>
      </c>
      <c r="C974" s="2" t="s">
        <v>5029</v>
      </c>
      <c r="D974" s="1" t="s">
        <v>5028</v>
      </c>
      <c r="E974" s="3">
        <v>3</v>
      </c>
      <c r="F974" s="3">
        <v>1</v>
      </c>
      <c r="G974" s="7">
        <v>3677</v>
      </c>
      <c r="H974" s="4">
        <f>+G974*E974</f>
        <v>11031</v>
      </c>
      <c r="I974" s="5">
        <v>0.05</v>
      </c>
      <c r="J974" s="4">
        <f t="shared" si="268"/>
        <v>183.85000000000002</v>
      </c>
      <c r="K974" s="4">
        <f t="shared" si="269"/>
        <v>3493.15</v>
      </c>
      <c r="L974" s="6">
        <v>0.85</v>
      </c>
      <c r="M974" s="4">
        <f t="shared" si="270"/>
        <v>2969.1774999999998</v>
      </c>
      <c r="N974" s="4">
        <f t="shared" si="271"/>
        <v>6462.3274999999994</v>
      </c>
      <c r="O974" s="6">
        <v>0.75</v>
      </c>
      <c r="P974" s="85">
        <f t="shared" ref="P974:P1037" si="276">+K974*O974</f>
        <v>2619.8625000000002</v>
      </c>
      <c r="Q974" s="86">
        <f t="shared" ref="Q974:Q1037" si="277">+K974+P974</f>
        <v>6113.0125000000007</v>
      </c>
      <c r="R974" s="6">
        <v>0.95</v>
      </c>
      <c r="S974" s="85">
        <f t="shared" si="272"/>
        <v>3318.4924999999998</v>
      </c>
      <c r="T974" s="86">
        <f t="shared" si="273"/>
        <v>6811.6424999999999</v>
      </c>
      <c r="U974" s="6">
        <v>0.6</v>
      </c>
      <c r="V974" s="85">
        <f t="shared" si="274"/>
        <v>2095.89</v>
      </c>
      <c r="W974" s="86">
        <f t="shared" si="275"/>
        <v>5589.04</v>
      </c>
    </row>
    <row r="975" spans="1:23" ht="16.5" x14ac:dyDescent="0.25">
      <c r="A975" s="64" t="s">
        <v>7131</v>
      </c>
      <c r="B975" s="65" t="s">
        <v>7201</v>
      </c>
      <c r="C975" s="2" t="s">
        <v>5031</v>
      </c>
      <c r="D975" s="1" t="s">
        <v>5030</v>
      </c>
      <c r="E975" s="3">
        <v>1</v>
      </c>
      <c r="F975" s="3">
        <v>1</v>
      </c>
      <c r="G975" s="7">
        <v>1221</v>
      </c>
      <c r="H975" s="4">
        <f>+G975*E975</f>
        <v>1221</v>
      </c>
      <c r="I975" s="5">
        <v>0.05</v>
      </c>
      <c r="J975" s="4">
        <f t="shared" si="268"/>
        <v>61.050000000000004</v>
      </c>
      <c r="K975" s="4">
        <f t="shared" si="269"/>
        <v>1159.95</v>
      </c>
      <c r="L975" s="6">
        <v>0.95</v>
      </c>
      <c r="M975" s="4">
        <f t="shared" si="270"/>
        <v>1101.9525000000001</v>
      </c>
      <c r="N975" s="4">
        <f t="shared" si="271"/>
        <v>2261.9025000000001</v>
      </c>
      <c r="O975" s="6">
        <v>0.75</v>
      </c>
      <c r="P975" s="85">
        <f t="shared" si="276"/>
        <v>869.96250000000009</v>
      </c>
      <c r="Q975" s="86">
        <f t="shared" si="277"/>
        <v>2029.9125000000001</v>
      </c>
      <c r="R975" s="6">
        <v>0.95</v>
      </c>
      <c r="S975" s="85">
        <f t="shared" si="272"/>
        <v>1101.9525000000001</v>
      </c>
      <c r="T975" s="86">
        <f t="shared" si="273"/>
        <v>2261.9025000000001</v>
      </c>
      <c r="U975" s="6">
        <v>0.6</v>
      </c>
      <c r="V975" s="85">
        <f t="shared" si="274"/>
        <v>695.97</v>
      </c>
      <c r="W975" s="86">
        <f t="shared" si="275"/>
        <v>1855.92</v>
      </c>
    </row>
    <row r="976" spans="1:23" ht="16.5" x14ac:dyDescent="0.25">
      <c r="A976" s="64" t="s">
        <v>7131</v>
      </c>
      <c r="B976" s="65" t="s">
        <v>7201</v>
      </c>
      <c r="C976" s="2" t="s">
        <v>5038</v>
      </c>
      <c r="D976" s="8" t="s">
        <v>5037</v>
      </c>
      <c r="E976" s="3">
        <v>3</v>
      </c>
      <c r="F976" s="3">
        <v>1</v>
      </c>
      <c r="G976" s="4">
        <v>391.16</v>
      </c>
      <c r="H976" s="4">
        <f>+G976*E976</f>
        <v>1173.48</v>
      </c>
      <c r="I976" s="5">
        <v>0.1</v>
      </c>
      <c r="J976" s="4">
        <f t="shared" si="268"/>
        <v>39.116000000000007</v>
      </c>
      <c r="K976" s="4">
        <f t="shared" si="269"/>
        <v>352.04400000000004</v>
      </c>
      <c r="L976" s="6">
        <v>1</v>
      </c>
      <c r="M976" s="4">
        <f t="shared" si="270"/>
        <v>352.04400000000004</v>
      </c>
      <c r="N976" s="4">
        <f t="shared" si="271"/>
        <v>704.08800000000008</v>
      </c>
      <c r="O976" s="6">
        <v>0.75</v>
      </c>
      <c r="P976" s="85">
        <f t="shared" si="276"/>
        <v>264.03300000000002</v>
      </c>
      <c r="Q976" s="86">
        <f t="shared" si="277"/>
        <v>616.077</v>
      </c>
      <c r="R976" s="6">
        <v>0.95</v>
      </c>
      <c r="S976" s="85">
        <f t="shared" si="272"/>
        <v>334.4418</v>
      </c>
      <c r="T976" s="86">
        <f t="shared" si="273"/>
        <v>686.48580000000004</v>
      </c>
      <c r="U976" s="6">
        <v>0.6</v>
      </c>
      <c r="V976" s="85">
        <f t="shared" si="274"/>
        <v>211.22640000000001</v>
      </c>
      <c r="W976" s="86">
        <f t="shared" si="275"/>
        <v>563.27040000000011</v>
      </c>
    </row>
    <row r="977" spans="1:23" ht="16.5" x14ac:dyDescent="0.25">
      <c r="A977" s="64" t="s">
        <v>7131</v>
      </c>
      <c r="B977" s="65" t="s">
        <v>7201</v>
      </c>
      <c r="C977" s="2" t="s">
        <v>5033</v>
      </c>
      <c r="D977" s="1" t="s">
        <v>5032</v>
      </c>
      <c r="E977" s="3">
        <v>4</v>
      </c>
      <c r="F977" s="3">
        <v>1</v>
      </c>
      <c r="G977" s="4">
        <f>3435.83/10</f>
        <v>343.58299999999997</v>
      </c>
      <c r="H977" s="4">
        <f>+G977*E977</f>
        <v>1374.3319999999999</v>
      </c>
      <c r="I977" s="5">
        <v>0.05</v>
      </c>
      <c r="J977" s="4">
        <f t="shared" si="268"/>
        <v>17.17915</v>
      </c>
      <c r="K977" s="4">
        <f t="shared" si="269"/>
        <v>326.40384999999998</v>
      </c>
      <c r="L977" s="6">
        <v>0.85</v>
      </c>
      <c r="M977" s="4">
        <f t="shared" si="270"/>
        <v>277.44327249999998</v>
      </c>
      <c r="N977" s="4">
        <f t="shared" si="271"/>
        <v>603.84712249999995</v>
      </c>
      <c r="O977" s="6">
        <v>0.75</v>
      </c>
      <c r="P977" s="85">
        <f t="shared" si="276"/>
        <v>244.8028875</v>
      </c>
      <c r="Q977" s="86">
        <f t="shared" si="277"/>
        <v>571.20673749999992</v>
      </c>
      <c r="R977" s="6">
        <v>0.95</v>
      </c>
      <c r="S977" s="85">
        <f t="shared" si="272"/>
        <v>310.08365749999996</v>
      </c>
      <c r="T977" s="86">
        <f t="shared" si="273"/>
        <v>636.48750749999999</v>
      </c>
      <c r="U977" s="6">
        <v>0.6</v>
      </c>
      <c r="V977" s="85">
        <f t="shared" si="274"/>
        <v>195.84230999999997</v>
      </c>
      <c r="W977" s="86">
        <f t="shared" si="275"/>
        <v>522.24615999999992</v>
      </c>
    </row>
    <row r="978" spans="1:23" ht="16.5" x14ac:dyDescent="0.25">
      <c r="A978" s="64" t="s">
        <v>7131</v>
      </c>
      <c r="B978" s="65" t="s">
        <v>7201</v>
      </c>
      <c r="C978" s="2" t="s">
        <v>5325</v>
      </c>
      <c r="D978" s="1" t="s">
        <v>5324</v>
      </c>
      <c r="E978" s="3">
        <v>2</v>
      </c>
      <c r="F978" s="3">
        <v>1</v>
      </c>
      <c r="G978" s="7">
        <v>753.7</v>
      </c>
      <c r="H978" s="4">
        <f>+G978*E978</f>
        <v>1507.4</v>
      </c>
      <c r="I978" s="5">
        <v>0.05</v>
      </c>
      <c r="J978" s="4">
        <f t="shared" si="268"/>
        <v>37.685000000000002</v>
      </c>
      <c r="K978" s="4">
        <f t="shared" si="269"/>
        <v>716.0150000000001</v>
      </c>
      <c r="L978" s="6">
        <v>0.85</v>
      </c>
      <c r="M978" s="4">
        <f t="shared" si="270"/>
        <v>608.61275000000012</v>
      </c>
      <c r="N978" s="4">
        <f t="shared" si="271"/>
        <v>1324.6277500000001</v>
      </c>
      <c r="O978" s="6">
        <v>0.75</v>
      </c>
      <c r="P978" s="85">
        <f t="shared" si="276"/>
        <v>537.01125000000002</v>
      </c>
      <c r="Q978" s="86">
        <f t="shared" si="277"/>
        <v>1253.0262500000001</v>
      </c>
      <c r="R978" s="6">
        <v>0.95</v>
      </c>
      <c r="S978" s="85">
        <f t="shared" si="272"/>
        <v>680.21425000000011</v>
      </c>
      <c r="T978" s="86">
        <f t="shared" si="273"/>
        <v>1396.2292500000003</v>
      </c>
      <c r="U978" s="6">
        <v>0.6</v>
      </c>
      <c r="V978" s="85">
        <f t="shared" si="274"/>
        <v>429.60900000000004</v>
      </c>
      <c r="W978" s="86">
        <f t="shared" si="275"/>
        <v>1145.6240000000003</v>
      </c>
    </row>
    <row r="979" spans="1:23" ht="16.5" x14ac:dyDescent="0.25">
      <c r="A979" s="64" t="s">
        <v>7131</v>
      </c>
      <c r="B979" s="65" t="s">
        <v>7201</v>
      </c>
      <c r="C979" s="2" t="s">
        <v>5328</v>
      </c>
      <c r="D979" s="1" t="s">
        <v>5327</v>
      </c>
      <c r="E979" s="3">
        <v>5</v>
      </c>
      <c r="F979" s="3">
        <v>1</v>
      </c>
      <c r="G979" s="7">
        <v>481</v>
      </c>
      <c r="H979" s="4">
        <f>+G979*E979</f>
        <v>2405</v>
      </c>
      <c r="I979" s="5">
        <v>0.05</v>
      </c>
      <c r="J979" s="4">
        <f t="shared" si="268"/>
        <v>24.05</v>
      </c>
      <c r="K979" s="4">
        <f t="shared" si="269"/>
        <v>456.95</v>
      </c>
      <c r="L979" s="6">
        <v>0.85</v>
      </c>
      <c r="M979" s="4">
        <f t="shared" si="270"/>
        <v>388.40749999999997</v>
      </c>
      <c r="N979" s="4">
        <f t="shared" si="271"/>
        <v>845.35749999999996</v>
      </c>
      <c r="O979" s="6">
        <v>0.75</v>
      </c>
      <c r="P979" s="85">
        <f t="shared" si="276"/>
        <v>342.71249999999998</v>
      </c>
      <c r="Q979" s="86">
        <f t="shared" si="277"/>
        <v>799.66249999999991</v>
      </c>
      <c r="R979" s="6">
        <v>0.95</v>
      </c>
      <c r="S979" s="85">
        <f t="shared" si="272"/>
        <v>434.10249999999996</v>
      </c>
      <c r="T979" s="86">
        <f t="shared" si="273"/>
        <v>891.05250000000001</v>
      </c>
      <c r="U979" s="6">
        <v>0.6</v>
      </c>
      <c r="V979" s="85">
        <f t="shared" si="274"/>
        <v>274.16999999999996</v>
      </c>
      <c r="W979" s="86">
        <f t="shared" si="275"/>
        <v>731.11999999999989</v>
      </c>
    </row>
    <row r="980" spans="1:23" ht="16.5" x14ac:dyDescent="0.25">
      <c r="A980" s="64" t="s">
        <v>7131</v>
      </c>
      <c r="B980" s="65" t="s">
        <v>7201</v>
      </c>
      <c r="C980" s="2" t="s">
        <v>5330</v>
      </c>
      <c r="D980" s="1" t="s">
        <v>5329</v>
      </c>
      <c r="E980" s="3">
        <v>6</v>
      </c>
      <c r="F980" s="3">
        <v>1</v>
      </c>
      <c r="G980" s="7">
        <v>410</v>
      </c>
      <c r="H980" s="4">
        <f>+G980*E980</f>
        <v>2460</v>
      </c>
      <c r="I980" s="5">
        <v>0.05</v>
      </c>
      <c r="J980" s="4">
        <f t="shared" si="268"/>
        <v>20.5</v>
      </c>
      <c r="K980" s="4">
        <f t="shared" si="269"/>
        <v>389.5</v>
      </c>
      <c r="L980" s="6">
        <v>0.85</v>
      </c>
      <c r="M980" s="4">
        <f t="shared" si="270"/>
        <v>331.07499999999999</v>
      </c>
      <c r="N980" s="4">
        <f t="shared" si="271"/>
        <v>720.57500000000005</v>
      </c>
      <c r="O980" s="6">
        <v>0.75</v>
      </c>
      <c r="P980" s="85">
        <f t="shared" si="276"/>
        <v>292.125</v>
      </c>
      <c r="Q980" s="86">
        <f t="shared" si="277"/>
        <v>681.625</v>
      </c>
      <c r="R980" s="6">
        <v>0.95</v>
      </c>
      <c r="S980" s="85">
        <f t="shared" si="272"/>
        <v>370.02499999999998</v>
      </c>
      <c r="T980" s="86">
        <f t="shared" si="273"/>
        <v>759.52499999999998</v>
      </c>
      <c r="U980" s="6">
        <v>0.6</v>
      </c>
      <c r="V980" s="85">
        <f t="shared" si="274"/>
        <v>233.7</v>
      </c>
      <c r="W980" s="86">
        <f t="shared" si="275"/>
        <v>623.20000000000005</v>
      </c>
    </row>
    <row r="981" spans="1:23" ht="16.5" x14ac:dyDescent="0.25">
      <c r="A981" s="64" t="s">
        <v>7131</v>
      </c>
      <c r="B981" s="65" t="s">
        <v>7201</v>
      </c>
      <c r="C981" s="2" t="s">
        <v>5332</v>
      </c>
      <c r="D981" s="1" t="s">
        <v>5331</v>
      </c>
      <c r="E981" s="3">
        <v>6</v>
      </c>
      <c r="F981" s="3">
        <v>1</v>
      </c>
      <c r="G981" s="7">
        <v>539</v>
      </c>
      <c r="H981" s="4">
        <f>+G981*E981</f>
        <v>3234</v>
      </c>
      <c r="I981" s="5">
        <v>0.05</v>
      </c>
      <c r="J981" s="4">
        <f t="shared" si="268"/>
        <v>26.950000000000003</v>
      </c>
      <c r="K981" s="4">
        <f t="shared" si="269"/>
        <v>512.04999999999995</v>
      </c>
      <c r="L981" s="6">
        <v>0.85</v>
      </c>
      <c r="M981" s="4">
        <f t="shared" si="270"/>
        <v>435.24249999999995</v>
      </c>
      <c r="N981" s="4">
        <f t="shared" si="271"/>
        <v>947.2924999999999</v>
      </c>
      <c r="O981" s="6">
        <v>0.75</v>
      </c>
      <c r="P981" s="85">
        <f t="shared" si="276"/>
        <v>384.03749999999997</v>
      </c>
      <c r="Q981" s="86">
        <f t="shared" si="277"/>
        <v>896.08749999999986</v>
      </c>
      <c r="R981" s="6">
        <v>0.95</v>
      </c>
      <c r="S981" s="85">
        <f t="shared" si="272"/>
        <v>486.44749999999993</v>
      </c>
      <c r="T981" s="86">
        <f t="shared" si="273"/>
        <v>998.49749999999995</v>
      </c>
      <c r="U981" s="6">
        <v>0.6</v>
      </c>
      <c r="V981" s="85">
        <f t="shared" si="274"/>
        <v>307.22999999999996</v>
      </c>
      <c r="W981" s="86">
        <f t="shared" si="275"/>
        <v>819.28</v>
      </c>
    </row>
    <row r="982" spans="1:23" ht="16.5" x14ac:dyDescent="0.25">
      <c r="A982" s="64" t="s">
        <v>7131</v>
      </c>
      <c r="B982" s="65" t="s">
        <v>7201</v>
      </c>
      <c r="C982" s="2" t="s">
        <v>5334</v>
      </c>
      <c r="D982" s="1" t="s">
        <v>5333</v>
      </c>
      <c r="E982" s="3">
        <v>4</v>
      </c>
      <c r="F982" s="3">
        <v>1</v>
      </c>
      <c r="G982" s="7">
        <v>1252</v>
      </c>
      <c r="H982" s="4">
        <f>+G982*E982</f>
        <v>5008</v>
      </c>
      <c r="I982" s="5">
        <v>0.05</v>
      </c>
      <c r="J982" s="4">
        <f t="shared" si="268"/>
        <v>62.6</v>
      </c>
      <c r="K982" s="4">
        <f t="shared" si="269"/>
        <v>1189.4000000000001</v>
      </c>
      <c r="L982" s="6">
        <v>0.85</v>
      </c>
      <c r="M982" s="4">
        <f t="shared" si="270"/>
        <v>1010.99</v>
      </c>
      <c r="N982" s="4">
        <f t="shared" si="271"/>
        <v>2200.3900000000003</v>
      </c>
      <c r="O982" s="6">
        <v>0.75</v>
      </c>
      <c r="P982" s="85">
        <f t="shared" si="276"/>
        <v>892.05000000000007</v>
      </c>
      <c r="Q982" s="86">
        <f t="shared" si="277"/>
        <v>2081.4500000000003</v>
      </c>
      <c r="R982" s="6">
        <v>0.95</v>
      </c>
      <c r="S982" s="85">
        <f t="shared" si="272"/>
        <v>1129.93</v>
      </c>
      <c r="T982" s="86">
        <f t="shared" si="273"/>
        <v>2319.33</v>
      </c>
      <c r="U982" s="6">
        <v>0.6</v>
      </c>
      <c r="V982" s="85">
        <f t="shared" si="274"/>
        <v>713.64</v>
      </c>
      <c r="W982" s="86">
        <f t="shared" si="275"/>
        <v>1903.04</v>
      </c>
    </row>
    <row r="983" spans="1:23" ht="16.5" x14ac:dyDescent="0.25">
      <c r="A983" s="64" t="s">
        <v>7131</v>
      </c>
      <c r="B983" s="65" t="s">
        <v>7201</v>
      </c>
      <c r="C983" s="2" t="s">
        <v>5336</v>
      </c>
      <c r="D983" s="1" t="s">
        <v>5335</v>
      </c>
      <c r="E983" s="3">
        <v>12</v>
      </c>
      <c r="F983" s="3">
        <v>1</v>
      </c>
      <c r="G983" s="4">
        <v>186.92</v>
      </c>
      <c r="H983" s="4">
        <f>+G983*E983</f>
        <v>2243.04</v>
      </c>
      <c r="I983" s="5">
        <v>0.1</v>
      </c>
      <c r="J983" s="4">
        <f t="shared" si="268"/>
        <v>18.692</v>
      </c>
      <c r="K983" s="4">
        <f t="shared" si="269"/>
        <v>168.22799999999998</v>
      </c>
      <c r="L983" s="6">
        <v>0.85</v>
      </c>
      <c r="M983" s="4">
        <f t="shared" si="270"/>
        <v>142.99379999999999</v>
      </c>
      <c r="N983" s="4">
        <f t="shared" si="271"/>
        <v>311.22179999999997</v>
      </c>
      <c r="O983" s="6">
        <v>0.75</v>
      </c>
      <c r="P983" s="85">
        <f t="shared" si="276"/>
        <v>126.17099999999999</v>
      </c>
      <c r="Q983" s="86">
        <f t="shared" si="277"/>
        <v>294.399</v>
      </c>
      <c r="R983" s="6">
        <v>0.95</v>
      </c>
      <c r="S983" s="85">
        <f t="shared" si="272"/>
        <v>159.81659999999997</v>
      </c>
      <c r="T983" s="86">
        <f t="shared" si="273"/>
        <v>328.04459999999995</v>
      </c>
      <c r="U983" s="6">
        <v>0.6</v>
      </c>
      <c r="V983" s="85">
        <f t="shared" si="274"/>
        <v>100.93679999999999</v>
      </c>
      <c r="W983" s="86">
        <f t="shared" si="275"/>
        <v>269.16479999999996</v>
      </c>
    </row>
    <row r="984" spans="1:23" ht="16.5" x14ac:dyDescent="0.25">
      <c r="A984" s="64" t="s">
        <v>7131</v>
      </c>
      <c r="B984" s="65" t="s">
        <v>7201</v>
      </c>
      <c r="C984" s="2" t="s">
        <v>990</v>
      </c>
      <c r="D984" s="1" t="s">
        <v>989</v>
      </c>
      <c r="E984" s="3">
        <v>1</v>
      </c>
      <c r="F984" s="3">
        <v>1</v>
      </c>
      <c r="G984" s="7">
        <v>5906</v>
      </c>
      <c r="H984" s="4">
        <f>+G984*E984</f>
        <v>5906</v>
      </c>
      <c r="I984" s="5">
        <v>0.15</v>
      </c>
      <c r="J984" s="4">
        <f t="shared" si="268"/>
        <v>885.9</v>
      </c>
      <c r="K984" s="4">
        <f t="shared" si="269"/>
        <v>5020.1000000000004</v>
      </c>
      <c r="L984" s="6">
        <v>0.85</v>
      </c>
      <c r="M984" s="4">
        <f t="shared" si="270"/>
        <v>4267.085</v>
      </c>
      <c r="N984" s="4">
        <f t="shared" si="271"/>
        <v>9287.1850000000013</v>
      </c>
      <c r="O984" s="6">
        <v>0.75</v>
      </c>
      <c r="P984" s="85">
        <f t="shared" si="276"/>
        <v>3765.0750000000003</v>
      </c>
      <c r="Q984" s="86">
        <f t="shared" si="277"/>
        <v>8785.1750000000011</v>
      </c>
      <c r="R984" s="6">
        <v>0.95</v>
      </c>
      <c r="S984" s="85">
        <f t="shared" si="272"/>
        <v>4769.0950000000003</v>
      </c>
      <c r="T984" s="86">
        <f t="shared" si="273"/>
        <v>9789.1949999999997</v>
      </c>
      <c r="U984" s="6">
        <v>0.6</v>
      </c>
      <c r="V984" s="85">
        <f t="shared" si="274"/>
        <v>3012.06</v>
      </c>
      <c r="W984" s="86">
        <f t="shared" si="275"/>
        <v>8032.16</v>
      </c>
    </row>
    <row r="985" spans="1:23" ht="16.5" x14ac:dyDescent="0.25">
      <c r="A985" s="64" t="s">
        <v>7131</v>
      </c>
      <c r="B985" s="65" t="s">
        <v>7201</v>
      </c>
      <c r="C985" s="2" t="s">
        <v>5483</v>
      </c>
      <c r="D985" s="1" t="s">
        <v>5482</v>
      </c>
      <c r="E985" s="3">
        <v>9</v>
      </c>
      <c r="F985" s="3">
        <v>1</v>
      </c>
      <c r="G985" s="4">
        <v>77.28</v>
      </c>
      <c r="H985" s="4">
        <f>+G985*E985</f>
        <v>695.52</v>
      </c>
      <c r="I985" s="5">
        <v>0.02</v>
      </c>
      <c r="J985" s="4">
        <f t="shared" si="268"/>
        <v>1.5456000000000001</v>
      </c>
      <c r="K985" s="4">
        <f t="shared" si="269"/>
        <v>75.734400000000008</v>
      </c>
      <c r="L985" s="6">
        <v>0.85</v>
      </c>
      <c r="M985" s="4">
        <f t="shared" si="270"/>
        <v>64.37424</v>
      </c>
      <c r="N985" s="4">
        <f t="shared" si="271"/>
        <v>140.10864000000001</v>
      </c>
      <c r="O985" s="6">
        <v>0.75</v>
      </c>
      <c r="P985" s="85">
        <f t="shared" si="276"/>
        <v>56.80080000000001</v>
      </c>
      <c r="Q985" s="86">
        <f t="shared" si="277"/>
        <v>132.53520000000003</v>
      </c>
      <c r="R985" s="6">
        <v>0.95</v>
      </c>
      <c r="S985" s="85">
        <f t="shared" si="272"/>
        <v>71.947680000000005</v>
      </c>
      <c r="T985" s="86">
        <f t="shared" si="273"/>
        <v>147.68208000000001</v>
      </c>
      <c r="U985" s="6">
        <v>0.6</v>
      </c>
      <c r="V985" s="85">
        <f t="shared" si="274"/>
        <v>45.440640000000002</v>
      </c>
      <c r="W985" s="86">
        <f t="shared" si="275"/>
        <v>121.17504000000001</v>
      </c>
    </row>
    <row r="986" spans="1:23" ht="16.5" x14ac:dyDescent="0.25">
      <c r="A986" s="64" t="s">
        <v>7131</v>
      </c>
      <c r="B986" s="65" t="s">
        <v>7201</v>
      </c>
      <c r="C986" s="2" t="s">
        <v>5471</v>
      </c>
      <c r="D986" s="1" t="s">
        <v>5470</v>
      </c>
      <c r="E986" s="3">
        <f>11-4</f>
        <v>7</v>
      </c>
      <c r="F986" s="3">
        <v>1</v>
      </c>
      <c r="G986" s="4">
        <v>93</v>
      </c>
      <c r="H986" s="4">
        <f>+G986*E986</f>
        <v>651</v>
      </c>
      <c r="I986" s="5">
        <v>0.05</v>
      </c>
      <c r="J986" s="4">
        <f t="shared" si="268"/>
        <v>4.6500000000000004</v>
      </c>
      <c r="K986" s="4">
        <f t="shared" si="269"/>
        <v>88.35</v>
      </c>
      <c r="L986" s="6">
        <v>0.85</v>
      </c>
      <c r="M986" s="4">
        <f t="shared" si="270"/>
        <v>75.097499999999997</v>
      </c>
      <c r="N986" s="4">
        <f t="shared" si="271"/>
        <v>163.44749999999999</v>
      </c>
      <c r="O986" s="6">
        <v>0.75</v>
      </c>
      <c r="P986" s="85">
        <f t="shared" si="276"/>
        <v>66.262499999999989</v>
      </c>
      <c r="Q986" s="86">
        <f t="shared" si="277"/>
        <v>154.61249999999998</v>
      </c>
      <c r="R986" s="6">
        <v>0.95</v>
      </c>
      <c r="S986" s="85">
        <f t="shared" si="272"/>
        <v>83.93249999999999</v>
      </c>
      <c r="T986" s="86">
        <f t="shared" si="273"/>
        <v>172.28249999999997</v>
      </c>
      <c r="U986" s="6">
        <v>0.6</v>
      </c>
      <c r="V986" s="85">
        <f t="shared" si="274"/>
        <v>53.01</v>
      </c>
      <c r="W986" s="86">
        <f t="shared" si="275"/>
        <v>141.35999999999999</v>
      </c>
    </row>
    <row r="987" spans="1:23" ht="16.5" x14ac:dyDescent="0.25">
      <c r="A987" s="64" t="s">
        <v>7131</v>
      </c>
      <c r="B987" s="65" t="s">
        <v>7201</v>
      </c>
      <c r="C987" s="2" t="s">
        <v>5473</v>
      </c>
      <c r="D987" s="1" t="s">
        <v>5472</v>
      </c>
      <c r="E987" s="3">
        <v>9</v>
      </c>
      <c r="F987" s="3">
        <v>1</v>
      </c>
      <c r="G987" s="4">
        <v>82.06</v>
      </c>
      <c r="H987" s="4">
        <f>+G987*E987</f>
        <v>738.54</v>
      </c>
      <c r="I987" s="5">
        <v>0.05</v>
      </c>
      <c r="J987" s="4">
        <f t="shared" si="268"/>
        <v>4.1030000000000006</v>
      </c>
      <c r="K987" s="4">
        <f t="shared" si="269"/>
        <v>77.957000000000008</v>
      </c>
      <c r="L987" s="6">
        <v>0.85</v>
      </c>
      <c r="M987" s="4">
        <f t="shared" si="270"/>
        <v>66.263450000000006</v>
      </c>
      <c r="N987" s="4">
        <f t="shared" si="271"/>
        <v>144.22045000000003</v>
      </c>
      <c r="O987" s="6">
        <v>0.75</v>
      </c>
      <c r="P987" s="85">
        <f t="shared" si="276"/>
        <v>58.467750000000009</v>
      </c>
      <c r="Q987" s="86">
        <f t="shared" si="277"/>
        <v>136.42475000000002</v>
      </c>
      <c r="R987" s="6">
        <v>0.95</v>
      </c>
      <c r="S987" s="85">
        <f t="shared" si="272"/>
        <v>74.059150000000002</v>
      </c>
      <c r="T987" s="86">
        <f t="shared" si="273"/>
        <v>152.01615000000001</v>
      </c>
      <c r="U987" s="6">
        <v>0.6</v>
      </c>
      <c r="V987" s="85">
        <f t="shared" si="274"/>
        <v>46.7742</v>
      </c>
      <c r="W987" s="86">
        <f t="shared" si="275"/>
        <v>124.7312</v>
      </c>
    </row>
    <row r="988" spans="1:23" ht="16.5" x14ac:dyDescent="0.25">
      <c r="A988" s="64" t="s">
        <v>7131</v>
      </c>
      <c r="B988" s="65" t="s">
        <v>7201</v>
      </c>
      <c r="C988" s="2" t="s">
        <v>5475</v>
      </c>
      <c r="D988" s="1" t="s">
        <v>5474</v>
      </c>
      <c r="E988" s="3">
        <v>41</v>
      </c>
      <c r="F988" s="3">
        <v>1</v>
      </c>
      <c r="G988" s="4">
        <v>121.96</v>
      </c>
      <c r="H988" s="4">
        <f>+G988*E988</f>
        <v>5000.3599999999997</v>
      </c>
      <c r="I988" s="5">
        <v>0.2</v>
      </c>
      <c r="J988" s="4">
        <f t="shared" si="268"/>
        <v>24.391999999999999</v>
      </c>
      <c r="K988" s="4">
        <f t="shared" si="269"/>
        <v>97.567999999999998</v>
      </c>
      <c r="L988" s="6">
        <v>0.85</v>
      </c>
      <c r="M988" s="4">
        <f t="shared" si="270"/>
        <v>82.9328</v>
      </c>
      <c r="N988" s="4">
        <f t="shared" si="271"/>
        <v>180.5008</v>
      </c>
      <c r="O988" s="6">
        <v>0.75</v>
      </c>
      <c r="P988" s="85">
        <f t="shared" si="276"/>
        <v>73.176000000000002</v>
      </c>
      <c r="Q988" s="86">
        <f t="shared" si="277"/>
        <v>170.744</v>
      </c>
      <c r="R988" s="6">
        <v>0.95</v>
      </c>
      <c r="S988" s="85">
        <f t="shared" si="272"/>
        <v>92.689599999999999</v>
      </c>
      <c r="T988" s="86">
        <f t="shared" si="273"/>
        <v>190.2576</v>
      </c>
      <c r="U988" s="6">
        <v>0.6</v>
      </c>
      <c r="V988" s="85">
        <f t="shared" si="274"/>
        <v>58.540799999999997</v>
      </c>
      <c r="W988" s="86">
        <f t="shared" si="275"/>
        <v>156.1088</v>
      </c>
    </row>
    <row r="989" spans="1:23" ht="16.5" x14ac:dyDescent="0.25">
      <c r="A989" s="64" t="s">
        <v>7131</v>
      </c>
      <c r="B989" s="65" t="s">
        <v>7201</v>
      </c>
      <c r="C989" s="2" t="s">
        <v>5477</v>
      </c>
      <c r="D989" s="1" t="s">
        <v>5476</v>
      </c>
      <c r="E989" s="3">
        <v>15</v>
      </c>
      <c r="F989" s="3">
        <v>1</v>
      </c>
      <c r="G989" s="4">
        <v>43</v>
      </c>
      <c r="H989" s="4">
        <f>+G989*E989</f>
        <v>645</v>
      </c>
      <c r="I989" s="5">
        <v>0.05</v>
      </c>
      <c r="J989" s="4">
        <f t="shared" si="268"/>
        <v>2.15</v>
      </c>
      <c r="K989" s="4">
        <f t="shared" si="269"/>
        <v>40.85</v>
      </c>
      <c r="L989" s="6">
        <v>0.85</v>
      </c>
      <c r="M989" s="4">
        <f t="shared" si="270"/>
        <v>34.722500000000004</v>
      </c>
      <c r="N989" s="4">
        <f t="shared" si="271"/>
        <v>75.572500000000005</v>
      </c>
      <c r="O989" s="6">
        <v>0.75</v>
      </c>
      <c r="P989" s="85">
        <f t="shared" si="276"/>
        <v>30.637500000000003</v>
      </c>
      <c r="Q989" s="86">
        <f t="shared" si="277"/>
        <v>71.487500000000011</v>
      </c>
      <c r="R989" s="6">
        <v>0.95</v>
      </c>
      <c r="S989" s="85">
        <f t="shared" si="272"/>
        <v>38.807499999999997</v>
      </c>
      <c r="T989" s="86">
        <f t="shared" si="273"/>
        <v>79.657499999999999</v>
      </c>
      <c r="U989" s="6">
        <v>0.6</v>
      </c>
      <c r="V989" s="85">
        <f t="shared" si="274"/>
        <v>24.51</v>
      </c>
      <c r="W989" s="86">
        <f t="shared" si="275"/>
        <v>65.36</v>
      </c>
    </row>
    <row r="990" spans="1:23" ht="16.5" x14ac:dyDescent="0.25">
      <c r="A990" s="64" t="s">
        <v>7131</v>
      </c>
      <c r="B990" s="65" t="s">
        <v>7201</v>
      </c>
      <c r="C990" s="2" t="s">
        <v>5481</v>
      </c>
      <c r="D990" s="1" t="s">
        <v>5480</v>
      </c>
      <c r="E990" s="3">
        <v>16</v>
      </c>
      <c r="F990" s="3">
        <v>1</v>
      </c>
      <c r="G990" s="7">
        <v>70</v>
      </c>
      <c r="H990" s="4">
        <f>+G990*E990</f>
        <v>1120</v>
      </c>
      <c r="I990" s="5">
        <v>0.05</v>
      </c>
      <c r="J990" s="4">
        <f t="shared" si="268"/>
        <v>3.5</v>
      </c>
      <c r="K990" s="4">
        <f t="shared" si="269"/>
        <v>66.5</v>
      </c>
      <c r="L990" s="6">
        <v>0.85</v>
      </c>
      <c r="M990" s="4">
        <f t="shared" si="270"/>
        <v>56.524999999999999</v>
      </c>
      <c r="N990" s="4">
        <f t="shared" si="271"/>
        <v>123.02500000000001</v>
      </c>
      <c r="O990" s="6">
        <v>0.75</v>
      </c>
      <c r="P990" s="85">
        <f t="shared" si="276"/>
        <v>49.875</v>
      </c>
      <c r="Q990" s="86">
        <f t="shared" si="277"/>
        <v>116.375</v>
      </c>
      <c r="R990" s="6">
        <v>0.95</v>
      </c>
      <c r="S990" s="85">
        <f t="shared" si="272"/>
        <v>63.174999999999997</v>
      </c>
      <c r="T990" s="86">
        <f t="shared" si="273"/>
        <v>129.67500000000001</v>
      </c>
      <c r="U990" s="6">
        <v>0.6</v>
      </c>
      <c r="V990" s="85">
        <f t="shared" si="274"/>
        <v>39.9</v>
      </c>
      <c r="W990" s="86">
        <f t="shared" si="275"/>
        <v>106.4</v>
      </c>
    </row>
    <row r="991" spans="1:23" ht="16.5" x14ac:dyDescent="0.25">
      <c r="A991" s="64" t="s">
        <v>7131</v>
      </c>
      <c r="B991" s="65" t="s">
        <v>7201</v>
      </c>
      <c r="C991" s="2" t="s">
        <v>5487</v>
      </c>
      <c r="D991" s="1" t="s">
        <v>5486</v>
      </c>
      <c r="E991" s="3">
        <v>11</v>
      </c>
      <c r="F991" s="3">
        <v>1</v>
      </c>
      <c r="G991" s="7">
        <v>289</v>
      </c>
      <c r="H991" s="4">
        <f>+G991*E991</f>
        <v>3179</v>
      </c>
      <c r="I991" s="5">
        <v>0.05</v>
      </c>
      <c r="J991" s="4">
        <f t="shared" si="268"/>
        <v>14.450000000000001</v>
      </c>
      <c r="K991" s="4">
        <f t="shared" si="269"/>
        <v>274.55</v>
      </c>
      <c r="L991" s="6">
        <v>0.85</v>
      </c>
      <c r="M991" s="4">
        <f t="shared" si="270"/>
        <v>233.36750000000001</v>
      </c>
      <c r="N991" s="4">
        <f t="shared" si="271"/>
        <v>507.91750000000002</v>
      </c>
      <c r="O991" s="6">
        <v>0.75</v>
      </c>
      <c r="P991" s="85">
        <f t="shared" si="276"/>
        <v>205.91250000000002</v>
      </c>
      <c r="Q991" s="86">
        <f t="shared" si="277"/>
        <v>480.46250000000003</v>
      </c>
      <c r="R991" s="6">
        <v>0.95</v>
      </c>
      <c r="S991" s="85">
        <f t="shared" si="272"/>
        <v>260.82249999999999</v>
      </c>
      <c r="T991" s="86">
        <f t="shared" si="273"/>
        <v>535.37249999999995</v>
      </c>
      <c r="U991" s="6">
        <v>0.6</v>
      </c>
      <c r="V991" s="85">
        <f t="shared" si="274"/>
        <v>164.73</v>
      </c>
      <c r="W991" s="86">
        <f t="shared" si="275"/>
        <v>439.28</v>
      </c>
    </row>
    <row r="992" spans="1:23" ht="16.5" x14ac:dyDescent="0.25">
      <c r="A992" s="64" t="s">
        <v>7131</v>
      </c>
      <c r="B992" s="65" t="s">
        <v>7201</v>
      </c>
      <c r="C992" s="2" t="s">
        <v>7209</v>
      </c>
      <c r="D992" s="1" t="s">
        <v>2861</v>
      </c>
      <c r="E992" s="3">
        <v>1</v>
      </c>
      <c r="F992" s="3">
        <v>1</v>
      </c>
      <c r="G992" s="7">
        <v>9537</v>
      </c>
      <c r="H992" s="4">
        <f>+G992*E992</f>
        <v>9537</v>
      </c>
      <c r="I992" s="5">
        <v>0.05</v>
      </c>
      <c r="J992" s="4">
        <f t="shared" si="268"/>
        <v>476.85</v>
      </c>
      <c r="K992" s="4">
        <f t="shared" si="269"/>
        <v>9060.15</v>
      </c>
      <c r="L992" s="6">
        <v>0.85</v>
      </c>
      <c r="M992" s="4">
        <f t="shared" si="270"/>
        <v>7701.1274999999996</v>
      </c>
      <c r="N992" s="4">
        <f t="shared" si="271"/>
        <v>16761.2775</v>
      </c>
      <c r="O992" s="6">
        <v>0.75</v>
      </c>
      <c r="P992" s="85">
        <f t="shared" si="276"/>
        <v>6795.1124999999993</v>
      </c>
      <c r="Q992" s="86">
        <f t="shared" si="277"/>
        <v>15855.262499999999</v>
      </c>
      <c r="R992" s="6">
        <v>0.95</v>
      </c>
      <c r="S992" s="85">
        <f t="shared" si="272"/>
        <v>8607.1424999999999</v>
      </c>
      <c r="T992" s="86">
        <f t="shared" si="273"/>
        <v>17667.2925</v>
      </c>
      <c r="U992" s="6">
        <v>0.6</v>
      </c>
      <c r="V992" s="85">
        <f t="shared" si="274"/>
        <v>5436.0899999999992</v>
      </c>
      <c r="W992" s="86">
        <f t="shared" si="275"/>
        <v>14496.239999999998</v>
      </c>
    </row>
    <row r="993" spans="1:23" ht="16.5" x14ac:dyDescent="0.25">
      <c r="A993" s="64" t="s">
        <v>7131</v>
      </c>
      <c r="B993" s="65" t="s">
        <v>7201</v>
      </c>
      <c r="C993" s="2" t="s">
        <v>5479</v>
      </c>
      <c r="D993" s="1" t="s">
        <v>5478</v>
      </c>
      <c r="E993" s="3">
        <v>4</v>
      </c>
      <c r="F993" s="3">
        <v>1</v>
      </c>
      <c r="G993" s="4">
        <v>54.6</v>
      </c>
      <c r="H993" s="4">
        <f>+G993*E993</f>
        <v>218.4</v>
      </c>
      <c r="I993" s="5">
        <v>0</v>
      </c>
      <c r="J993" s="4">
        <f t="shared" si="268"/>
        <v>0</v>
      </c>
      <c r="K993" s="4">
        <f t="shared" si="269"/>
        <v>54.6</v>
      </c>
      <c r="L993" s="6">
        <v>0.85</v>
      </c>
      <c r="M993" s="4">
        <f t="shared" si="270"/>
        <v>46.41</v>
      </c>
      <c r="N993" s="4">
        <f t="shared" si="271"/>
        <v>101.00999999999999</v>
      </c>
      <c r="O993" s="6">
        <v>0.75</v>
      </c>
      <c r="P993" s="85">
        <f t="shared" si="276"/>
        <v>40.950000000000003</v>
      </c>
      <c r="Q993" s="86">
        <f t="shared" si="277"/>
        <v>95.550000000000011</v>
      </c>
      <c r="R993" s="6">
        <v>0.95</v>
      </c>
      <c r="S993" s="85">
        <f t="shared" si="272"/>
        <v>51.87</v>
      </c>
      <c r="T993" s="86">
        <f t="shared" si="273"/>
        <v>106.47</v>
      </c>
      <c r="U993" s="6">
        <v>0.6</v>
      </c>
      <c r="V993" s="85">
        <f t="shared" si="274"/>
        <v>32.76</v>
      </c>
      <c r="W993" s="86">
        <f t="shared" si="275"/>
        <v>87.36</v>
      </c>
    </row>
    <row r="994" spans="1:23" ht="16.5" x14ac:dyDescent="0.25">
      <c r="A994" s="64" t="s">
        <v>7131</v>
      </c>
      <c r="B994" s="65" t="s">
        <v>7201</v>
      </c>
      <c r="C994" s="2" t="s">
        <v>5592</v>
      </c>
      <c r="D994" s="1" t="s">
        <v>5591</v>
      </c>
      <c r="E994" s="3">
        <v>5</v>
      </c>
      <c r="F994" s="3">
        <v>1</v>
      </c>
      <c r="G994" s="7">
        <v>438</v>
      </c>
      <c r="H994" s="4">
        <f>+G994*E994</f>
        <v>2190</v>
      </c>
      <c r="I994" s="5">
        <v>0.05</v>
      </c>
      <c r="J994" s="4">
        <f t="shared" si="268"/>
        <v>21.900000000000002</v>
      </c>
      <c r="K994" s="4">
        <f t="shared" si="269"/>
        <v>416.1</v>
      </c>
      <c r="L994" s="6">
        <v>0.85</v>
      </c>
      <c r="M994" s="4">
        <f t="shared" si="270"/>
        <v>353.685</v>
      </c>
      <c r="N994" s="4">
        <f t="shared" si="271"/>
        <v>769.78500000000008</v>
      </c>
      <c r="O994" s="6">
        <v>0.75</v>
      </c>
      <c r="P994" s="85">
        <f t="shared" si="276"/>
        <v>312.07500000000005</v>
      </c>
      <c r="Q994" s="86">
        <f t="shared" si="277"/>
        <v>728.17500000000007</v>
      </c>
      <c r="R994" s="6">
        <v>0.95</v>
      </c>
      <c r="S994" s="85">
        <f t="shared" si="272"/>
        <v>395.29500000000002</v>
      </c>
      <c r="T994" s="86">
        <f t="shared" si="273"/>
        <v>811.39499999999998</v>
      </c>
      <c r="U994" s="6">
        <v>0.6</v>
      </c>
      <c r="V994" s="85">
        <f t="shared" si="274"/>
        <v>249.66</v>
      </c>
      <c r="W994" s="86">
        <f t="shared" si="275"/>
        <v>665.76</v>
      </c>
    </row>
    <row r="995" spans="1:23" ht="16.5" x14ac:dyDescent="0.25">
      <c r="A995" s="64" t="s">
        <v>7131</v>
      </c>
      <c r="B995" s="65" t="s">
        <v>7201</v>
      </c>
      <c r="C995" s="2" t="s">
        <v>5715</v>
      </c>
      <c r="D995" s="8" t="s">
        <v>5714</v>
      </c>
      <c r="E995" s="3">
        <v>1</v>
      </c>
      <c r="F995" s="3">
        <v>1</v>
      </c>
      <c r="G995" s="4">
        <v>6015.29</v>
      </c>
      <c r="H995" s="4">
        <f>+G995*E995</f>
        <v>6015.29</v>
      </c>
      <c r="I995" s="5">
        <v>0.05</v>
      </c>
      <c r="J995" s="4">
        <f t="shared" si="268"/>
        <v>300.7645</v>
      </c>
      <c r="K995" s="4">
        <f t="shared" si="269"/>
        <v>5714.5254999999997</v>
      </c>
      <c r="L995" s="6">
        <v>1</v>
      </c>
      <c r="M995" s="4">
        <f t="shared" si="270"/>
        <v>5714.5254999999997</v>
      </c>
      <c r="N995" s="4">
        <f t="shared" si="271"/>
        <v>11429.050999999999</v>
      </c>
      <c r="O995" s="6">
        <v>0.75</v>
      </c>
      <c r="P995" s="85">
        <f t="shared" si="276"/>
        <v>4285.8941249999998</v>
      </c>
      <c r="Q995" s="86">
        <f t="shared" si="277"/>
        <v>10000.419624999999</v>
      </c>
      <c r="R995" s="6">
        <v>0.95</v>
      </c>
      <c r="S995" s="85">
        <f t="shared" si="272"/>
        <v>5428.7992249999998</v>
      </c>
      <c r="T995" s="86">
        <f t="shared" si="273"/>
        <v>11143.324724999999</v>
      </c>
      <c r="U995" s="6">
        <v>0.6</v>
      </c>
      <c r="V995" s="85">
        <f t="shared" si="274"/>
        <v>3428.7152999999998</v>
      </c>
      <c r="W995" s="86">
        <f t="shared" si="275"/>
        <v>9143.2407999999996</v>
      </c>
    </row>
    <row r="996" spans="1:23" ht="16.5" x14ac:dyDescent="0.25">
      <c r="A996" s="64" t="s">
        <v>7131</v>
      </c>
      <c r="B996" s="65" t="s">
        <v>7201</v>
      </c>
      <c r="C996" s="2" t="s">
        <v>5736</v>
      </c>
      <c r="D996" s="1" t="s">
        <v>5735</v>
      </c>
      <c r="E996" s="3">
        <v>3</v>
      </c>
      <c r="F996" s="3">
        <v>1</v>
      </c>
      <c r="G996" s="7">
        <v>4356</v>
      </c>
      <c r="H996" s="4">
        <f>+G996*E996</f>
        <v>13068</v>
      </c>
      <c r="I996" s="5">
        <v>0.05</v>
      </c>
      <c r="J996" s="4">
        <f t="shared" si="268"/>
        <v>217.8</v>
      </c>
      <c r="K996" s="4">
        <f t="shared" si="269"/>
        <v>4138.2</v>
      </c>
      <c r="L996" s="6">
        <v>0.85</v>
      </c>
      <c r="M996" s="4">
        <f t="shared" si="270"/>
        <v>3517.47</v>
      </c>
      <c r="N996" s="4">
        <f t="shared" si="271"/>
        <v>7655.67</v>
      </c>
      <c r="O996" s="6">
        <v>0.75</v>
      </c>
      <c r="P996" s="85">
        <f t="shared" si="276"/>
        <v>3103.6499999999996</v>
      </c>
      <c r="Q996" s="86">
        <f t="shared" si="277"/>
        <v>7241.8499999999995</v>
      </c>
      <c r="R996" s="6">
        <v>0.95</v>
      </c>
      <c r="S996" s="85">
        <f t="shared" si="272"/>
        <v>3931.2899999999995</v>
      </c>
      <c r="T996" s="86">
        <f t="shared" si="273"/>
        <v>8069.49</v>
      </c>
      <c r="U996" s="6">
        <v>0.6</v>
      </c>
      <c r="V996" s="85">
        <f t="shared" si="274"/>
        <v>2482.9199999999996</v>
      </c>
      <c r="W996" s="86">
        <f t="shared" si="275"/>
        <v>6621.119999999999</v>
      </c>
    </row>
    <row r="997" spans="1:23" ht="16.5" x14ac:dyDescent="0.25">
      <c r="A997" s="64" t="s">
        <v>7131</v>
      </c>
      <c r="B997" s="65" t="s">
        <v>7201</v>
      </c>
      <c r="C997" s="2" t="s">
        <v>5755</v>
      </c>
      <c r="D997" s="8" t="s">
        <v>5754</v>
      </c>
      <c r="E997" s="3">
        <v>9</v>
      </c>
      <c r="F997" s="3">
        <v>1</v>
      </c>
      <c r="G997" s="7">
        <v>764</v>
      </c>
      <c r="H997" s="4">
        <f>+G997*E997</f>
        <v>6876</v>
      </c>
      <c r="I997" s="5">
        <v>0.05</v>
      </c>
      <c r="J997" s="4">
        <f t="shared" si="268"/>
        <v>38.200000000000003</v>
      </c>
      <c r="K997" s="4">
        <f t="shared" si="269"/>
        <v>725.8</v>
      </c>
      <c r="L997" s="6">
        <v>0.85</v>
      </c>
      <c r="M997" s="4">
        <f t="shared" si="270"/>
        <v>616.92999999999995</v>
      </c>
      <c r="N997" s="4">
        <f t="shared" si="271"/>
        <v>1342.73</v>
      </c>
      <c r="O997" s="6">
        <v>0.75</v>
      </c>
      <c r="P997" s="85">
        <f t="shared" si="276"/>
        <v>544.34999999999991</v>
      </c>
      <c r="Q997" s="86">
        <f t="shared" si="277"/>
        <v>1270.1499999999999</v>
      </c>
      <c r="R997" s="6">
        <v>0.95</v>
      </c>
      <c r="S997" s="85">
        <f t="shared" si="272"/>
        <v>689.50999999999988</v>
      </c>
      <c r="T997" s="86">
        <f t="shared" si="273"/>
        <v>1415.31</v>
      </c>
      <c r="U997" s="6">
        <v>0.6</v>
      </c>
      <c r="V997" s="85">
        <f t="shared" si="274"/>
        <v>435.47999999999996</v>
      </c>
      <c r="W997" s="86">
        <f t="shared" si="275"/>
        <v>1161.28</v>
      </c>
    </row>
    <row r="998" spans="1:23" ht="16.5" x14ac:dyDescent="0.25">
      <c r="A998" s="64" t="s">
        <v>7131</v>
      </c>
      <c r="B998" s="65" t="s">
        <v>7201</v>
      </c>
      <c r="C998" s="2" t="s">
        <v>5757</v>
      </c>
      <c r="D998" s="1" t="s">
        <v>5756</v>
      </c>
      <c r="E998" s="3">
        <v>2</v>
      </c>
      <c r="F998" s="3">
        <v>1</v>
      </c>
      <c r="G998" s="7">
        <v>771</v>
      </c>
      <c r="H998" s="4">
        <f>+G998*E998</f>
        <v>1542</v>
      </c>
      <c r="I998" s="5">
        <v>0.05</v>
      </c>
      <c r="J998" s="4">
        <f t="shared" si="268"/>
        <v>38.550000000000004</v>
      </c>
      <c r="K998" s="4">
        <f t="shared" si="269"/>
        <v>732.45</v>
      </c>
      <c r="L998" s="6">
        <v>0.85</v>
      </c>
      <c r="M998" s="4">
        <f t="shared" si="270"/>
        <v>622.58249999999998</v>
      </c>
      <c r="N998" s="4">
        <f t="shared" si="271"/>
        <v>1355.0325</v>
      </c>
      <c r="O998" s="6">
        <v>0.75</v>
      </c>
      <c r="P998" s="85">
        <f t="shared" si="276"/>
        <v>549.33750000000009</v>
      </c>
      <c r="Q998" s="86">
        <f t="shared" si="277"/>
        <v>1281.7875000000001</v>
      </c>
      <c r="R998" s="6">
        <v>0.95</v>
      </c>
      <c r="S998" s="85">
        <f t="shared" si="272"/>
        <v>695.82749999999999</v>
      </c>
      <c r="T998" s="86">
        <f t="shared" si="273"/>
        <v>1428.2775000000001</v>
      </c>
      <c r="U998" s="6">
        <v>0.6</v>
      </c>
      <c r="V998" s="85">
        <f t="shared" si="274"/>
        <v>439.47</v>
      </c>
      <c r="W998" s="86">
        <f t="shared" si="275"/>
        <v>1171.92</v>
      </c>
    </row>
    <row r="999" spans="1:23" ht="16.5" x14ac:dyDescent="0.25">
      <c r="A999" s="64" t="s">
        <v>7131</v>
      </c>
      <c r="B999" s="65" t="s">
        <v>7201</v>
      </c>
      <c r="C999" s="2" t="s">
        <v>7688</v>
      </c>
      <c r="D999" s="10" t="s">
        <v>7687</v>
      </c>
      <c r="E999" s="3">
        <v>12</v>
      </c>
      <c r="F999" s="3">
        <v>1</v>
      </c>
      <c r="G999" s="7">
        <v>1205</v>
      </c>
      <c r="H999" s="4">
        <f>+G999*E999</f>
        <v>14460</v>
      </c>
      <c r="I999" s="5">
        <v>0</v>
      </c>
      <c r="J999" s="4">
        <f t="shared" si="268"/>
        <v>0</v>
      </c>
      <c r="K999" s="4">
        <f t="shared" si="269"/>
        <v>1205</v>
      </c>
      <c r="L999" s="6">
        <v>0.85</v>
      </c>
      <c r="M999" s="4">
        <f t="shared" si="270"/>
        <v>1024.25</v>
      </c>
      <c r="N999" s="4">
        <f t="shared" si="271"/>
        <v>2229.25</v>
      </c>
      <c r="O999" s="6">
        <v>0.75</v>
      </c>
      <c r="P999" s="85">
        <f t="shared" si="276"/>
        <v>903.75</v>
      </c>
      <c r="Q999" s="86">
        <f t="shared" si="277"/>
        <v>2108.75</v>
      </c>
      <c r="R999" s="6">
        <v>0.95</v>
      </c>
      <c r="S999" s="85">
        <f t="shared" si="272"/>
        <v>1144.75</v>
      </c>
      <c r="T999" s="86">
        <f t="shared" si="273"/>
        <v>2349.75</v>
      </c>
      <c r="U999" s="6">
        <v>0.6</v>
      </c>
      <c r="V999" s="85">
        <f t="shared" si="274"/>
        <v>723</v>
      </c>
      <c r="W999" s="86">
        <f t="shared" si="275"/>
        <v>1928</v>
      </c>
    </row>
    <row r="1000" spans="1:23" ht="16.5" x14ac:dyDescent="0.25">
      <c r="A1000" s="64" t="s">
        <v>7131</v>
      </c>
      <c r="B1000" s="65" t="s">
        <v>7201</v>
      </c>
      <c r="C1000" s="2" t="s">
        <v>5761</v>
      </c>
      <c r="D1000" s="1" t="s">
        <v>5760</v>
      </c>
      <c r="E1000" s="3">
        <v>2</v>
      </c>
      <c r="F1000" s="3">
        <v>1</v>
      </c>
      <c r="G1000" s="7">
        <v>450</v>
      </c>
      <c r="H1000" s="4">
        <f>+G1000*E1000</f>
        <v>900</v>
      </c>
      <c r="I1000" s="5">
        <v>0</v>
      </c>
      <c r="J1000" s="4">
        <f t="shared" si="268"/>
        <v>0</v>
      </c>
      <c r="K1000" s="4">
        <f t="shared" si="269"/>
        <v>450</v>
      </c>
      <c r="L1000" s="6">
        <v>0.85</v>
      </c>
      <c r="M1000" s="4">
        <f t="shared" si="270"/>
        <v>382.5</v>
      </c>
      <c r="N1000" s="4">
        <f t="shared" si="271"/>
        <v>832.5</v>
      </c>
      <c r="O1000" s="6">
        <v>0.75</v>
      </c>
      <c r="P1000" s="85">
        <f t="shared" si="276"/>
        <v>337.5</v>
      </c>
      <c r="Q1000" s="86">
        <f t="shared" si="277"/>
        <v>787.5</v>
      </c>
      <c r="R1000" s="6">
        <v>0.95</v>
      </c>
      <c r="S1000" s="85">
        <f t="shared" si="272"/>
        <v>427.5</v>
      </c>
      <c r="T1000" s="86">
        <f t="shared" si="273"/>
        <v>877.5</v>
      </c>
      <c r="U1000" s="6">
        <v>0.6</v>
      </c>
      <c r="V1000" s="85">
        <f t="shared" si="274"/>
        <v>270</v>
      </c>
      <c r="W1000" s="86">
        <f t="shared" si="275"/>
        <v>720</v>
      </c>
    </row>
    <row r="1001" spans="1:23" ht="16.5" x14ac:dyDescent="0.25">
      <c r="A1001" s="64" t="s">
        <v>7131</v>
      </c>
      <c r="B1001" s="65" t="s">
        <v>7201</v>
      </c>
      <c r="C1001" s="2" t="s">
        <v>5763</v>
      </c>
      <c r="D1001" s="1" t="s">
        <v>5762</v>
      </c>
      <c r="E1001" s="3">
        <v>1</v>
      </c>
      <c r="F1001" s="3">
        <v>1</v>
      </c>
      <c r="G1001" s="7">
        <v>1858</v>
      </c>
      <c r="H1001" s="4">
        <f>+G1001*E1001</f>
        <v>1858</v>
      </c>
      <c r="I1001" s="5">
        <v>0.05</v>
      </c>
      <c r="J1001" s="4">
        <f t="shared" si="268"/>
        <v>92.9</v>
      </c>
      <c r="K1001" s="4">
        <f t="shared" si="269"/>
        <v>1765.1</v>
      </c>
      <c r="L1001" s="6">
        <v>0.85</v>
      </c>
      <c r="M1001" s="4">
        <f t="shared" si="270"/>
        <v>1500.3349999999998</v>
      </c>
      <c r="N1001" s="4">
        <f t="shared" si="271"/>
        <v>3265.4349999999995</v>
      </c>
      <c r="O1001" s="6">
        <v>0.75</v>
      </c>
      <c r="P1001" s="85">
        <f t="shared" si="276"/>
        <v>1323.8249999999998</v>
      </c>
      <c r="Q1001" s="86">
        <f t="shared" si="277"/>
        <v>3088.9249999999997</v>
      </c>
      <c r="R1001" s="6">
        <v>0.95</v>
      </c>
      <c r="S1001" s="85">
        <f t="shared" si="272"/>
        <v>1676.8449999999998</v>
      </c>
      <c r="T1001" s="86">
        <f t="shared" si="273"/>
        <v>3441.9449999999997</v>
      </c>
      <c r="U1001" s="6">
        <v>0.6</v>
      </c>
      <c r="V1001" s="85">
        <f t="shared" si="274"/>
        <v>1059.06</v>
      </c>
      <c r="W1001" s="86">
        <f t="shared" si="275"/>
        <v>2824.16</v>
      </c>
    </row>
    <row r="1002" spans="1:23" ht="16.5" x14ac:dyDescent="0.25">
      <c r="A1002" s="64" t="s">
        <v>7131</v>
      </c>
      <c r="B1002" s="65" t="s">
        <v>7201</v>
      </c>
      <c r="C1002" s="2" t="s">
        <v>5767</v>
      </c>
      <c r="D1002" s="10" t="s">
        <v>5766</v>
      </c>
      <c r="E1002" s="3">
        <v>2</v>
      </c>
      <c r="F1002" s="3">
        <v>1</v>
      </c>
      <c r="G1002" s="7">
        <v>640</v>
      </c>
      <c r="H1002" s="4">
        <f>+G1002*E1002</f>
        <v>1280</v>
      </c>
      <c r="I1002" s="5">
        <v>0.05</v>
      </c>
      <c r="J1002" s="4">
        <f t="shared" si="268"/>
        <v>32</v>
      </c>
      <c r="K1002" s="4">
        <f t="shared" si="269"/>
        <v>608</v>
      </c>
      <c r="L1002" s="6">
        <v>0.85</v>
      </c>
      <c r="M1002" s="4">
        <f t="shared" si="270"/>
        <v>516.79999999999995</v>
      </c>
      <c r="N1002" s="4">
        <f t="shared" si="271"/>
        <v>1124.8</v>
      </c>
      <c r="O1002" s="6">
        <v>0.75</v>
      </c>
      <c r="P1002" s="85">
        <f t="shared" si="276"/>
        <v>456</v>
      </c>
      <c r="Q1002" s="86">
        <f t="shared" si="277"/>
        <v>1064</v>
      </c>
      <c r="R1002" s="6">
        <v>0.95</v>
      </c>
      <c r="S1002" s="85">
        <f t="shared" si="272"/>
        <v>577.6</v>
      </c>
      <c r="T1002" s="86">
        <f t="shared" si="273"/>
        <v>1185.5999999999999</v>
      </c>
      <c r="U1002" s="6">
        <v>0.6</v>
      </c>
      <c r="V1002" s="85">
        <f t="shared" si="274"/>
        <v>364.8</v>
      </c>
      <c r="W1002" s="86">
        <f t="shared" si="275"/>
        <v>972.8</v>
      </c>
    </row>
    <row r="1003" spans="1:23" ht="16.5" x14ac:dyDescent="0.25">
      <c r="A1003" s="64" t="s">
        <v>7131</v>
      </c>
      <c r="B1003" s="65" t="s">
        <v>7201</v>
      </c>
      <c r="C1003" s="2" t="s">
        <v>5777</v>
      </c>
      <c r="D1003" s="1" t="s">
        <v>5776</v>
      </c>
      <c r="E1003" s="3">
        <v>5</v>
      </c>
      <c r="F1003" s="3">
        <v>1</v>
      </c>
      <c r="G1003" s="7">
        <v>2137</v>
      </c>
      <c r="H1003" s="4">
        <f>+G1003*E1003</f>
        <v>10685</v>
      </c>
      <c r="I1003" s="5">
        <v>0.05</v>
      </c>
      <c r="J1003" s="4">
        <f t="shared" si="268"/>
        <v>106.85000000000001</v>
      </c>
      <c r="K1003" s="4">
        <f t="shared" si="269"/>
        <v>2030.15</v>
      </c>
      <c r="L1003" s="6">
        <v>0.85</v>
      </c>
      <c r="M1003" s="4">
        <f t="shared" si="270"/>
        <v>1725.6275000000001</v>
      </c>
      <c r="N1003" s="4">
        <f t="shared" si="271"/>
        <v>3755.7775000000001</v>
      </c>
      <c r="O1003" s="6">
        <v>0.75</v>
      </c>
      <c r="P1003" s="85">
        <f t="shared" si="276"/>
        <v>1522.6125000000002</v>
      </c>
      <c r="Q1003" s="86">
        <f t="shared" si="277"/>
        <v>3552.7625000000003</v>
      </c>
      <c r="R1003" s="6">
        <v>0.95</v>
      </c>
      <c r="S1003" s="85">
        <f t="shared" si="272"/>
        <v>1928.6424999999999</v>
      </c>
      <c r="T1003" s="86">
        <f t="shared" si="273"/>
        <v>3958.7925</v>
      </c>
      <c r="U1003" s="6">
        <v>0.6</v>
      </c>
      <c r="V1003" s="85">
        <f t="shared" si="274"/>
        <v>1218.0899999999999</v>
      </c>
      <c r="W1003" s="86">
        <f t="shared" si="275"/>
        <v>3248.24</v>
      </c>
    </row>
    <row r="1004" spans="1:23" ht="16.5" x14ac:dyDescent="0.25">
      <c r="A1004" s="64" t="s">
        <v>7131</v>
      </c>
      <c r="B1004" s="65" t="s">
        <v>7201</v>
      </c>
      <c r="C1004" s="2" t="s">
        <v>5781</v>
      </c>
      <c r="D1004" s="1" t="s">
        <v>5780</v>
      </c>
      <c r="E1004" s="3">
        <v>1</v>
      </c>
      <c r="F1004" s="3">
        <v>1</v>
      </c>
      <c r="G1004" s="7">
        <f>2175.5/2</f>
        <v>1087.75</v>
      </c>
      <c r="H1004" s="4">
        <f>+G1004*E1004</f>
        <v>1087.75</v>
      </c>
      <c r="I1004" s="5">
        <v>0.05</v>
      </c>
      <c r="J1004" s="4">
        <f t="shared" si="268"/>
        <v>54.387500000000003</v>
      </c>
      <c r="K1004" s="4">
        <f t="shared" si="269"/>
        <v>1033.3625</v>
      </c>
      <c r="L1004" s="6">
        <v>0.85</v>
      </c>
      <c r="M1004" s="4">
        <f t="shared" si="270"/>
        <v>878.35812499999997</v>
      </c>
      <c r="N1004" s="4">
        <f t="shared" si="271"/>
        <v>1911.7206249999999</v>
      </c>
      <c r="O1004" s="6">
        <v>0.75</v>
      </c>
      <c r="P1004" s="85">
        <f t="shared" si="276"/>
        <v>775.02187499999991</v>
      </c>
      <c r="Q1004" s="86">
        <f t="shared" si="277"/>
        <v>1808.3843749999999</v>
      </c>
      <c r="R1004" s="6">
        <v>0.95</v>
      </c>
      <c r="S1004" s="85">
        <f t="shared" si="272"/>
        <v>981.69437499999992</v>
      </c>
      <c r="T1004" s="86">
        <f t="shared" si="273"/>
        <v>2015.0568749999998</v>
      </c>
      <c r="U1004" s="6">
        <v>0.6</v>
      </c>
      <c r="V1004" s="85">
        <f t="shared" si="274"/>
        <v>620.01749999999993</v>
      </c>
      <c r="W1004" s="86">
        <f t="shared" si="275"/>
        <v>1653.3799999999999</v>
      </c>
    </row>
    <row r="1005" spans="1:23" ht="16.5" x14ac:dyDescent="0.25">
      <c r="A1005" s="64" t="s">
        <v>7131</v>
      </c>
      <c r="B1005" s="65" t="s">
        <v>7201</v>
      </c>
      <c r="C1005" s="2" t="s">
        <v>5773</v>
      </c>
      <c r="D1005" s="1" t="s">
        <v>5782</v>
      </c>
      <c r="E1005" s="3">
        <v>4</v>
      </c>
      <c r="F1005" s="3">
        <v>1</v>
      </c>
      <c r="G1005" s="4">
        <v>1855</v>
      </c>
      <c r="H1005" s="4">
        <f>+G1005*E1005</f>
        <v>7420</v>
      </c>
      <c r="I1005" s="5">
        <v>0</v>
      </c>
      <c r="J1005" s="4">
        <f t="shared" si="268"/>
        <v>0</v>
      </c>
      <c r="K1005" s="4">
        <f t="shared" si="269"/>
        <v>1855</v>
      </c>
      <c r="L1005" s="6">
        <v>0.85</v>
      </c>
      <c r="M1005" s="4">
        <f t="shared" si="270"/>
        <v>1576.75</v>
      </c>
      <c r="N1005" s="4">
        <f t="shared" si="271"/>
        <v>3431.75</v>
      </c>
      <c r="O1005" s="6">
        <v>0.75</v>
      </c>
      <c r="P1005" s="85">
        <f t="shared" si="276"/>
        <v>1391.25</v>
      </c>
      <c r="Q1005" s="86">
        <f t="shared" si="277"/>
        <v>3246.25</v>
      </c>
      <c r="R1005" s="6">
        <v>0.95</v>
      </c>
      <c r="S1005" s="85">
        <f t="shared" si="272"/>
        <v>1762.25</v>
      </c>
      <c r="T1005" s="86">
        <f t="shared" si="273"/>
        <v>3617.25</v>
      </c>
      <c r="U1005" s="6">
        <v>0.6</v>
      </c>
      <c r="V1005" s="85">
        <f t="shared" si="274"/>
        <v>1113</v>
      </c>
      <c r="W1005" s="86">
        <f t="shared" si="275"/>
        <v>2968</v>
      </c>
    </row>
    <row r="1006" spans="1:23" ht="16.5" x14ac:dyDescent="0.25">
      <c r="A1006" s="64" t="s">
        <v>7131</v>
      </c>
      <c r="B1006" s="65" t="s">
        <v>7201</v>
      </c>
      <c r="C1006" s="2" t="s">
        <v>5790</v>
      </c>
      <c r="D1006" s="1" t="s">
        <v>5789</v>
      </c>
      <c r="E1006" s="3">
        <v>3</v>
      </c>
      <c r="F1006" s="3">
        <v>1</v>
      </c>
      <c r="G1006" s="7">
        <v>2165</v>
      </c>
      <c r="H1006" s="4">
        <f>+G1006*E1006</f>
        <v>6495</v>
      </c>
      <c r="I1006" s="5">
        <v>0.05</v>
      </c>
      <c r="J1006" s="4">
        <f t="shared" si="268"/>
        <v>108.25</v>
      </c>
      <c r="K1006" s="4">
        <f t="shared" si="269"/>
        <v>2056.75</v>
      </c>
      <c r="L1006" s="6">
        <v>0.85</v>
      </c>
      <c r="M1006" s="4">
        <f t="shared" si="270"/>
        <v>1748.2375</v>
      </c>
      <c r="N1006" s="4">
        <f t="shared" si="271"/>
        <v>3804.9875000000002</v>
      </c>
      <c r="O1006" s="6">
        <v>0.75</v>
      </c>
      <c r="P1006" s="85">
        <f t="shared" si="276"/>
        <v>1542.5625</v>
      </c>
      <c r="Q1006" s="86">
        <f t="shared" si="277"/>
        <v>3599.3125</v>
      </c>
      <c r="R1006" s="6">
        <v>0.95</v>
      </c>
      <c r="S1006" s="85">
        <f t="shared" si="272"/>
        <v>1953.9124999999999</v>
      </c>
      <c r="T1006" s="86">
        <f t="shared" si="273"/>
        <v>4010.6624999999999</v>
      </c>
      <c r="U1006" s="6">
        <v>0.6</v>
      </c>
      <c r="V1006" s="85">
        <f t="shared" si="274"/>
        <v>1234.05</v>
      </c>
      <c r="W1006" s="86">
        <f t="shared" si="275"/>
        <v>3290.8</v>
      </c>
    </row>
    <row r="1007" spans="1:23" ht="16.5" x14ac:dyDescent="0.25">
      <c r="A1007" s="64" t="s">
        <v>7131</v>
      </c>
      <c r="B1007" s="65" t="s">
        <v>7201</v>
      </c>
      <c r="C1007" s="2" t="s">
        <v>8285</v>
      </c>
      <c r="D1007" s="8" t="s">
        <v>8284</v>
      </c>
      <c r="E1007" s="3">
        <v>5</v>
      </c>
      <c r="F1007" s="3">
        <v>1</v>
      </c>
      <c r="G1007" s="4">
        <v>14434</v>
      </c>
      <c r="H1007" s="4">
        <f>+G1007*E1007</f>
        <v>72170</v>
      </c>
      <c r="I1007" s="5">
        <v>0.05</v>
      </c>
      <c r="J1007" s="4">
        <f t="shared" si="268"/>
        <v>721.7</v>
      </c>
      <c r="K1007" s="4">
        <f t="shared" si="269"/>
        <v>13712.3</v>
      </c>
      <c r="L1007" s="6">
        <v>1</v>
      </c>
      <c r="M1007" s="4">
        <f t="shared" si="270"/>
        <v>13712.3</v>
      </c>
      <c r="N1007" s="4">
        <f t="shared" si="271"/>
        <v>27424.6</v>
      </c>
      <c r="O1007" s="6">
        <v>0.75</v>
      </c>
      <c r="P1007" s="85">
        <f t="shared" si="276"/>
        <v>10284.224999999999</v>
      </c>
      <c r="Q1007" s="86">
        <f t="shared" si="277"/>
        <v>23996.524999999998</v>
      </c>
      <c r="R1007" s="6">
        <v>0.95</v>
      </c>
      <c r="S1007" s="85">
        <f t="shared" si="272"/>
        <v>13026.684999999999</v>
      </c>
      <c r="T1007" s="86">
        <f t="shared" si="273"/>
        <v>26738.985000000001</v>
      </c>
      <c r="U1007" s="6">
        <v>0.6</v>
      </c>
      <c r="V1007" s="85">
        <f t="shared" si="274"/>
        <v>8227.3799999999992</v>
      </c>
      <c r="W1007" s="86">
        <f t="shared" si="275"/>
        <v>21939.68</v>
      </c>
    </row>
    <row r="1008" spans="1:23" ht="16.5" x14ac:dyDescent="0.25">
      <c r="A1008" s="64" t="s">
        <v>7131</v>
      </c>
      <c r="B1008" s="65" t="s">
        <v>7201</v>
      </c>
      <c r="C1008" s="2" t="s">
        <v>5792</v>
      </c>
      <c r="D1008" s="1" t="s">
        <v>5791</v>
      </c>
      <c r="E1008" s="3">
        <v>1</v>
      </c>
      <c r="F1008" s="3">
        <v>1</v>
      </c>
      <c r="G1008" s="7">
        <f>6697.5/6</f>
        <v>1116.25</v>
      </c>
      <c r="H1008" s="4">
        <f>+G1008*E1008</f>
        <v>1116.25</v>
      </c>
      <c r="I1008" s="5">
        <v>0.05</v>
      </c>
      <c r="J1008" s="4">
        <f t="shared" si="268"/>
        <v>55.8125</v>
      </c>
      <c r="K1008" s="4">
        <f t="shared" si="269"/>
        <v>1060.4375</v>
      </c>
      <c r="L1008" s="6">
        <v>0.85</v>
      </c>
      <c r="M1008" s="4">
        <f t="shared" si="270"/>
        <v>901.37187499999993</v>
      </c>
      <c r="N1008" s="4">
        <f t="shared" si="271"/>
        <v>1961.8093749999998</v>
      </c>
      <c r="O1008" s="6">
        <v>0.75</v>
      </c>
      <c r="P1008" s="85">
        <f t="shared" si="276"/>
        <v>795.328125</v>
      </c>
      <c r="Q1008" s="86">
        <f t="shared" si="277"/>
        <v>1855.765625</v>
      </c>
      <c r="R1008" s="6">
        <v>0.95</v>
      </c>
      <c r="S1008" s="85">
        <f t="shared" si="272"/>
        <v>1007.415625</v>
      </c>
      <c r="T1008" s="86">
        <f t="shared" si="273"/>
        <v>2067.8531250000001</v>
      </c>
      <c r="U1008" s="6">
        <v>0.6</v>
      </c>
      <c r="V1008" s="85">
        <f t="shared" si="274"/>
        <v>636.26249999999993</v>
      </c>
      <c r="W1008" s="86">
        <f t="shared" si="275"/>
        <v>1696.6999999999998</v>
      </c>
    </row>
    <row r="1009" spans="1:23" ht="16.5" x14ac:dyDescent="0.25">
      <c r="A1009" s="64" t="s">
        <v>7131</v>
      </c>
      <c r="B1009" s="65" t="s">
        <v>7201</v>
      </c>
      <c r="C1009" s="2" t="s">
        <v>5806</v>
      </c>
      <c r="D1009" s="1" t="s">
        <v>5805</v>
      </c>
      <c r="E1009" s="3">
        <v>6</v>
      </c>
      <c r="F1009" s="3">
        <v>1</v>
      </c>
      <c r="G1009" s="7">
        <v>1457</v>
      </c>
      <c r="H1009" s="4">
        <f>+G1009*E1009</f>
        <v>8742</v>
      </c>
      <c r="I1009" s="5">
        <v>0.05</v>
      </c>
      <c r="J1009" s="4">
        <f t="shared" si="268"/>
        <v>72.850000000000009</v>
      </c>
      <c r="K1009" s="4">
        <f t="shared" si="269"/>
        <v>1384.15</v>
      </c>
      <c r="L1009" s="6">
        <v>0.85</v>
      </c>
      <c r="M1009" s="4">
        <f t="shared" si="270"/>
        <v>1176.5275000000001</v>
      </c>
      <c r="N1009" s="4">
        <f t="shared" si="271"/>
        <v>2560.6775000000002</v>
      </c>
      <c r="O1009" s="6">
        <v>0.75</v>
      </c>
      <c r="P1009" s="85">
        <f t="shared" si="276"/>
        <v>1038.1125000000002</v>
      </c>
      <c r="Q1009" s="86">
        <f t="shared" si="277"/>
        <v>2422.2625000000003</v>
      </c>
      <c r="R1009" s="6">
        <v>0.95</v>
      </c>
      <c r="S1009" s="85">
        <f t="shared" si="272"/>
        <v>1314.9425000000001</v>
      </c>
      <c r="T1009" s="86">
        <f t="shared" si="273"/>
        <v>2699.0925000000002</v>
      </c>
      <c r="U1009" s="6">
        <v>0.6</v>
      </c>
      <c r="V1009" s="85">
        <f t="shared" si="274"/>
        <v>830.49</v>
      </c>
      <c r="W1009" s="86">
        <f t="shared" si="275"/>
        <v>2214.6400000000003</v>
      </c>
    </row>
    <row r="1010" spans="1:23" ht="16.5" x14ac:dyDescent="0.25">
      <c r="A1010" s="64" t="s">
        <v>7131</v>
      </c>
      <c r="B1010" s="65" t="s">
        <v>7201</v>
      </c>
      <c r="C1010" s="2" t="s">
        <v>5808</v>
      </c>
      <c r="D1010" s="1" t="s">
        <v>5807</v>
      </c>
      <c r="E1010" s="3">
        <v>3</v>
      </c>
      <c r="F1010" s="3">
        <v>1</v>
      </c>
      <c r="G1010" s="7">
        <v>693</v>
      </c>
      <c r="H1010" s="4">
        <f>+G1010*E1010</f>
        <v>2079</v>
      </c>
      <c r="I1010" s="5">
        <v>0.05</v>
      </c>
      <c r="J1010" s="4">
        <f t="shared" si="268"/>
        <v>34.65</v>
      </c>
      <c r="K1010" s="4">
        <f t="shared" si="269"/>
        <v>658.35</v>
      </c>
      <c r="L1010" s="6">
        <v>0.85</v>
      </c>
      <c r="M1010" s="4">
        <f t="shared" si="270"/>
        <v>559.59749999999997</v>
      </c>
      <c r="N1010" s="4">
        <f t="shared" si="271"/>
        <v>1217.9475</v>
      </c>
      <c r="O1010" s="6">
        <v>0.75</v>
      </c>
      <c r="P1010" s="85">
        <f t="shared" si="276"/>
        <v>493.76250000000005</v>
      </c>
      <c r="Q1010" s="86">
        <f t="shared" si="277"/>
        <v>1152.1125000000002</v>
      </c>
      <c r="R1010" s="6">
        <v>0.95</v>
      </c>
      <c r="S1010" s="85">
        <f t="shared" si="272"/>
        <v>625.4325</v>
      </c>
      <c r="T1010" s="86">
        <f t="shared" si="273"/>
        <v>1283.7825</v>
      </c>
      <c r="U1010" s="6">
        <v>0.6</v>
      </c>
      <c r="V1010" s="85">
        <f t="shared" si="274"/>
        <v>395.01</v>
      </c>
      <c r="W1010" s="86">
        <f t="shared" si="275"/>
        <v>1053.3600000000001</v>
      </c>
    </row>
    <row r="1011" spans="1:23" ht="16.5" x14ac:dyDescent="0.25">
      <c r="A1011" s="64" t="s">
        <v>7131</v>
      </c>
      <c r="B1011" s="65" t="s">
        <v>7201</v>
      </c>
      <c r="C1011" s="2" t="s">
        <v>5810</v>
      </c>
      <c r="D1011" s="10" t="s">
        <v>5809</v>
      </c>
      <c r="E1011" s="3">
        <v>8</v>
      </c>
      <c r="F1011" s="3">
        <v>1</v>
      </c>
      <c r="G1011" s="7">
        <v>1260</v>
      </c>
      <c r="H1011" s="4">
        <f>+G1011*E1011</f>
        <v>10080</v>
      </c>
      <c r="I1011" s="5">
        <v>0.05</v>
      </c>
      <c r="J1011" s="4">
        <f t="shared" si="268"/>
        <v>63</v>
      </c>
      <c r="K1011" s="4">
        <f t="shared" si="269"/>
        <v>1197</v>
      </c>
      <c r="L1011" s="6">
        <v>0.85</v>
      </c>
      <c r="M1011" s="4">
        <f t="shared" si="270"/>
        <v>1017.4499999999999</v>
      </c>
      <c r="N1011" s="4">
        <f t="shared" si="271"/>
        <v>2214.4499999999998</v>
      </c>
      <c r="O1011" s="6">
        <v>0.75</v>
      </c>
      <c r="P1011" s="85">
        <f t="shared" si="276"/>
        <v>897.75</v>
      </c>
      <c r="Q1011" s="86">
        <f t="shared" si="277"/>
        <v>2094.75</v>
      </c>
      <c r="R1011" s="6">
        <v>0.95</v>
      </c>
      <c r="S1011" s="85">
        <f t="shared" si="272"/>
        <v>1137.1499999999999</v>
      </c>
      <c r="T1011" s="86">
        <f t="shared" si="273"/>
        <v>2334.1499999999996</v>
      </c>
      <c r="U1011" s="6">
        <v>0.6</v>
      </c>
      <c r="V1011" s="85">
        <f t="shared" si="274"/>
        <v>718.19999999999993</v>
      </c>
      <c r="W1011" s="86">
        <f t="shared" si="275"/>
        <v>1915.1999999999998</v>
      </c>
    </row>
    <row r="1012" spans="1:23" ht="16.5" x14ac:dyDescent="0.25">
      <c r="A1012" s="64" t="s">
        <v>7131</v>
      </c>
      <c r="B1012" s="65" t="s">
        <v>7201</v>
      </c>
      <c r="C1012" s="2" t="s">
        <v>5812</v>
      </c>
      <c r="D1012" s="8" t="s">
        <v>5811</v>
      </c>
      <c r="E1012" s="3">
        <v>1</v>
      </c>
      <c r="F1012" s="3">
        <v>1</v>
      </c>
      <c r="G1012" s="7">
        <v>1944</v>
      </c>
      <c r="H1012" s="4">
        <f>+G1012*E1012</f>
        <v>1944</v>
      </c>
      <c r="I1012" s="5">
        <v>0.05</v>
      </c>
      <c r="J1012" s="4">
        <f t="shared" si="268"/>
        <v>97.2</v>
      </c>
      <c r="K1012" s="4">
        <f t="shared" si="269"/>
        <v>1846.8</v>
      </c>
      <c r="L1012" s="6">
        <v>0.85</v>
      </c>
      <c r="M1012" s="4">
        <f t="shared" si="270"/>
        <v>1569.78</v>
      </c>
      <c r="N1012" s="4">
        <f t="shared" si="271"/>
        <v>3416.58</v>
      </c>
      <c r="O1012" s="6">
        <v>0.75</v>
      </c>
      <c r="P1012" s="85">
        <f t="shared" si="276"/>
        <v>1385.1</v>
      </c>
      <c r="Q1012" s="86">
        <f t="shared" si="277"/>
        <v>3231.8999999999996</v>
      </c>
      <c r="R1012" s="6">
        <v>0.95</v>
      </c>
      <c r="S1012" s="85">
        <f t="shared" si="272"/>
        <v>1754.4599999999998</v>
      </c>
      <c r="T1012" s="86">
        <f t="shared" si="273"/>
        <v>3601.2599999999998</v>
      </c>
      <c r="U1012" s="6">
        <v>0.6</v>
      </c>
      <c r="V1012" s="85">
        <f t="shared" si="274"/>
        <v>1108.08</v>
      </c>
      <c r="W1012" s="86">
        <f t="shared" si="275"/>
        <v>2954.88</v>
      </c>
    </row>
    <row r="1013" spans="1:23" ht="16.5" x14ac:dyDescent="0.25">
      <c r="A1013" s="64" t="s">
        <v>7131</v>
      </c>
      <c r="B1013" s="65" t="s">
        <v>7201</v>
      </c>
      <c r="C1013" s="2" t="s">
        <v>6562</v>
      </c>
      <c r="D1013" s="1" t="s">
        <v>6561</v>
      </c>
      <c r="E1013" s="3">
        <v>5</v>
      </c>
      <c r="F1013" s="3">
        <v>1</v>
      </c>
      <c r="G1013" s="7">
        <v>441</v>
      </c>
      <c r="H1013" s="4">
        <f>+G1013*E1013</f>
        <v>2205</v>
      </c>
      <c r="I1013" s="5">
        <v>0.05</v>
      </c>
      <c r="J1013" s="4">
        <f t="shared" si="268"/>
        <v>22.05</v>
      </c>
      <c r="K1013" s="4">
        <f t="shared" si="269"/>
        <v>418.95</v>
      </c>
      <c r="L1013" s="6">
        <v>0.85</v>
      </c>
      <c r="M1013" s="4">
        <f t="shared" si="270"/>
        <v>356.10749999999996</v>
      </c>
      <c r="N1013" s="4">
        <f t="shared" si="271"/>
        <v>775.05749999999989</v>
      </c>
      <c r="O1013" s="6">
        <v>0.75</v>
      </c>
      <c r="P1013" s="85">
        <f t="shared" si="276"/>
        <v>314.21249999999998</v>
      </c>
      <c r="Q1013" s="86">
        <f t="shared" si="277"/>
        <v>733.16249999999991</v>
      </c>
      <c r="R1013" s="6">
        <v>0.95</v>
      </c>
      <c r="S1013" s="85">
        <f t="shared" si="272"/>
        <v>398.0025</v>
      </c>
      <c r="T1013" s="86">
        <f t="shared" si="273"/>
        <v>816.95249999999999</v>
      </c>
      <c r="U1013" s="6">
        <v>0.6</v>
      </c>
      <c r="V1013" s="85">
        <f t="shared" si="274"/>
        <v>251.36999999999998</v>
      </c>
      <c r="W1013" s="86">
        <f t="shared" si="275"/>
        <v>670.31999999999994</v>
      </c>
    </row>
    <row r="1014" spans="1:23" ht="16.5" x14ac:dyDescent="0.25">
      <c r="A1014" s="64" t="s">
        <v>7131</v>
      </c>
      <c r="B1014" s="65" t="s">
        <v>7201</v>
      </c>
      <c r="C1014" s="2" t="s">
        <v>563</v>
      </c>
      <c r="D1014" s="1" t="s">
        <v>562</v>
      </c>
      <c r="E1014" s="3">
        <v>2</v>
      </c>
      <c r="F1014" s="3">
        <v>1</v>
      </c>
      <c r="G1014" s="7">
        <v>1075</v>
      </c>
      <c r="H1014" s="4">
        <f>+G1014*E1014</f>
        <v>2150</v>
      </c>
      <c r="I1014" s="5">
        <v>0.05</v>
      </c>
      <c r="J1014" s="4">
        <f t="shared" si="268"/>
        <v>53.75</v>
      </c>
      <c r="K1014" s="4">
        <f t="shared" si="269"/>
        <v>1021.25</v>
      </c>
      <c r="L1014" s="6">
        <v>0.85</v>
      </c>
      <c r="M1014" s="4">
        <f t="shared" si="270"/>
        <v>868.0625</v>
      </c>
      <c r="N1014" s="4">
        <f t="shared" si="271"/>
        <v>1889.3125</v>
      </c>
      <c r="O1014" s="6">
        <v>0.75</v>
      </c>
      <c r="P1014" s="85">
        <f t="shared" si="276"/>
        <v>765.9375</v>
      </c>
      <c r="Q1014" s="86">
        <f t="shared" si="277"/>
        <v>1787.1875</v>
      </c>
      <c r="R1014" s="6">
        <v>0.95</v>
      </c>
      <c r="S1014" s="85">
        <f t="shared" si="272"/>
        <v>970.1875</v>
      </c>
      <c r="T1014" s="86">
        <f t="shared" si="273"/>
        <v>1991.4375</v>
      </c>
      <c r="U1014" s="6">
        <v>0.6</v>
      </c>
      <c r="V1014" s="85">
        <f t="shared" si="274"/>
        <v>612.75</v>
      </c>
      <c r="W1014" s="86">
        <f t="shared" si="275"/>
        <v>1634</v>
      </c>
    </row>
    <row r="1015" spans="1:23" ht="16.5" x14ac:dyDescent="0.25">
      <c r="A1015" s="64" t="s">
        <v>7131</v>
      </c>
      <c r="B1015" s="65" t="s">
        <v>7201</v>
      </c>
      <c r="C1015" s="2" t="s">
        <v>6564</v>
      </c>
      <c r="D1015" s="1" t="s">
        <v>6563</v>
      </c>
      <c r="E1015" s="3">
        <v>5</v>
      </c>
      <c r="F1015" s="3">
        <v>1</v>
      </c>
      <c r="G1015" s="7">
        <v>400</v>
      </c>
      <c r="H1015" s="4">
        <f>+G1015*E1015</f>
        <v>2000</v>
      </c>
      <c r="I1015" s="5">
        <v>0.05</v>
      </c>
      <c r="J1015" s="4">
        <f t="shared" si="268"/>
        <v>20</v>
      </c>
      <c r="K1015" s="4">
        <f t="shared" si="269"/>
        <v>380</v>
      </c>
      <c r="L1015" s="6">
        <v>0.85</v>
      </c>
      <c r="M1015" s="4">
        <f t="shared" si="270"/>
        <v>323</v>
      </c>
      <c r="N1015" s="4">
        <f t="shared" si="271"/>
        <v>703</v>
      </c>
      <c r="O1015" s="6">
        <v>0.75</v>
      </c>
      <c r="P1015" s="85">
        <f t="shared" si="276"/>
        <v>285</v>
      </c>
      <c r="Q1015" s="86">
        <f t="shared" si="277"/>
        <v>665</v>
      </c>
      <c r="R1015" s="6">
        <v>0.95</v>
      </c>
      <c r="S1015" s="85">
        <f t="shared" si="272"/>
        <v>361</v>
      </c>
      <c r="T1015" s="86">
        <f t="shared" si="273"/>
        <v>741</v>
      </c>
      <c r="U1015" s="6">
        <v>0.6</v>
      </c>
      <c r="V1015" s="85">
        <f t="shared" si="274"/>
        <v>228</v>
      </c>
      <c r="W1015" s="86">
        <f t="shared" si="275"/>
        <v>608</v>
      </c>
    </row>
    <row r="1016" spans="1:23" ht="16.5" x14ac:dyDescent="0.25">
      <c r="A1016" s="64" t="s">
        <v>7131</v>
      </c>
      <c r="B1016" s="65" t="s">
        <v>7201</v>
      </c>
      <c r="C1016" s="2" t="s">
        <v>6605</v>
      </c>
      <c r="D1016" s="1" t="s">
        <v>6604</v>
      </c>
      <c r="E1016" s="3">
        <f>3+28.2</f>
        <v>31.2</v>
      </c>
      <c r="F1016" s="3">
        <v>1</v>
      </c>
      <c r="G1016" s="7">
        <v>912</v>
      </c>
      <c r="H1016" s="4">
        <f>+G1016*E1016</f>
        <v>28454.399999999998</v>
      </c>
      <c r="I1016" s="5">
        <v>0</v>
      </c>
      <c r="J1016" s="4">
        <f t="shared" si="268"/>
        <v>0</v>
      </c>
      <c r="K1016" s="4">
        <f t="shared" si="269"/>
        <v>912</v>
      </c>
      <c r="L1016" s="6">
        <v>0.85</v>
      </c>
      <c r="M1016" s="4">
        <f t="shared" si="270"/>
        <v>775.19999999999993</v>
      </c>
      <c r="N1016" s="4">
        <f t="shared" si="271"/>
        <v>1687.1999999999998</v>
      </c>
      <c r="O1016" s="6">
        <v>0.75</v>
      </c>
      <c r="P1016" s="85">
        <f t="shared" si="276"/>
        <v>684</v>
      </c>
      <c r="Q1016" s="86">
        <f t="shared" si="277"/>
        <v>1596</v>
      </c>
      <c r="R1016" s="6">
        <v>0.95</v>
      </c>
      <c r="S1016" s="85">
        <f t="shared" si="272"/>
        <v>866.4</v>
      </c>
      <c r="T1016" s="86">
        <f t="shared" si="273"/>
        <v>1778.4</v>
      </c>
      <c r="U1016" s="6">
        <v>0.6</v>
      </c>
      <c r="V1016" s="85">
        <f t="shared" si="274"/>
        <v>547.19999999999993</v>
      </c>
      <c r="W1016" s="86">
        <f t="shared" si="275"/>
        <v>1459.1999999999998</v>
      </c>
    </row>
    <row r="1017" spans="1:23" ht="16.5" x14ac:dyDescent="0.25">
      <c r="A1017" s="64" t="s">
        <v>7131</v>
      </c>
      <c r="B1017" s="65" t="s">
        <v>7201</v>
      </c>
      <c r="C1017" s="2" t="s">
        <v>6619</v>
      </c>
      <c r="D1017" s="10" t="s">
        <v>6618</v>
      </c>
      <c r="E1017" s="3">
        <v>2</v>
      </c>
      <c r="F1017" s="3">
        <v>1</v>
      </c>
      <c r="G1017" s="4">
        <v>1750</v>
      </c>
      <c r="H1017" s="4">
        <f>+G1017*E1017</f>
        <v>3500</v>
      </c>
      <c r="I1017" s="5">
        <v>0</v>
      </c>
      <c r="J1017" s="4">
        <f t="shared" si="268"/>
        <v>0</v>
      </c>
      <c r="K1017" s="4">
        <f t="shared" si="269"/>
        <v>1750</v>
      </c>
      <c r="L1017" s="6">
        <v>0.85</v>
      </c>
      <c r="M1017" s="4">
        <f t="shared" si="270"/>
        <v>1487.5</v>
      </c>
      <c r="N1017" s="4">
        <f t="shared" si="271"/>
        <v>3237.5</v>
      </c>
      <c r="O1017" s="6">
        <v>0.75</v>
      </c>
      <c r="P1017" s="85">
        <f t="shared" si="276"/>
        <v>1312.5</v>
      </c>
      <c r="Q1017" s="86">
        <f t="shared" si="277"/>
        <v>3062.5</v>
      </c>
      <c r="R1017" s="6">
        <v>0.95</v>
      </c>
      <c r="S1017" s="85">
        <f t="shared" si="272"/>
        <v>1662.5</v>
      </c>
      <c r="T1017" s="86">
        <f t="shared" si="273"/>
        <v>3412.5</v>
      </c>
      <c r="U1017" s="6">
        <v>0.6</v>
      </c>
      <c r="V1017" s="85">
        <f t="shared" si="274"/>
        <v>1050</v>
      </c>
      <c r="W1017" s="86">
        <f t="shared" si="275"/>
        <v>2800</v>
      </c>
    </row>
    <row r="1018" spans="1:23" ht="16.5" x14ac:dyDescent="0.25">
      <c r="A1018" s="64" t="s">
        <v>7131</v>
      </c>
      <c r="B1018" s="65" t="s">
        <v>7201</v>
      </c>
      <c r="C1018" s="2" t="s">
        <v>6609</v>
      </c>
      <c r="D1018" s="10" t="s">
        <v>6608</v>
      </c>
      <c r="E1018" s="3">
        <v>19</v>
      </c>
      <c r="F1018" s="3">
        <v>1</v>
      </c>
      <c r="G1018" s="4">
        <v>2030</v>
      </c>
      <c r="H1018" s="4">
        <f>+G1018*E1018</f>
        <v>38570</v>
      </c>
      <c r="I1018" s="5">
        <v>0.1</v>
      </c>
      <c r="J1018" s="4">
        <f t="shared" si="268"/>
        <v>203</v>
      </c>
      <c r="K1018" s="4">
        <f t="shared" si="269"/>
        <v>1827</v>
      </c>
      <c r="L1018" s="6">
        <v>0.45</v>
      </c>
      <c r="M1018" s="4">
        <f t="shared" si="270"/>
        <v>822.15</v>
      </c>
      <c r="N1018" s="4">
        <f t="shared" si="271"/>
        <v>2649.15</v>
      </c>
      <c r="O1018" s="6">
        <v>0.75</v>
      </c>
      <c r="P1018" s="85">
        <f t="shared" si="276"/>
        <v>1370.25</v>
      </c>
      <c r="Q1018" s="86">
        <f t="shared" si="277"/>
        <v>3197.25</v>
      </c>
      <c r="R1018" s="6">
        <v>0.95</v>
      </c>
      <c r="S1018" s="85">
        <f t="shared" si="272"/>
        <v>1735.6499999999999</v>
      </c>
      <c r="T1018" s="86">
        <f t="shared" si="273"/>
        <v>3562.6499999999996</v>
      </c>
      <c r="U1018" s="6">
        <v>0.6</v>
      </c>
      <c r="V1018" s="85">
        <f t="shared" si="274"/>
        <v>1096.2</v>
      </c>
      <c r="W1018" s="86">
        <f t="shared" si="275"/>
        <v>2923.2</v>
      </c>
    </row>
    <row r="1019" spans="1:23" ht="16.5" x14ac:dyDescent="0.25">
      <c r="A1019" s="64" t="s">
        <v>7131</v>
      </c>
      <c r="B1019" s="65" t="s">
        <v>7201</v>
      </c>
      <c r="C1019" s="2" t="s">
        <v>6613</v>
      </c>
      <c r="D1019" s="10" t="s">
        <v>6612</v>
      </c>
      <c r="E1019" s="3">
        <f>5+6+6</f>
        <v>17</v>
      </c>
      <c r="F1019" s="3">
        <v>1</v>
      </c>
      <c r="G1019" s="4">
        <v>1589.41</v>
      </c>
      <c r="H1019" s="4">
        <f>+G1019*E1019</f>
        <v>27019.97</v>
      </c>
      <c r="I1019" s="5">
        <v>0.45</v>
      </c>
      <c r="J1019" s="4">
        <f t="shared" si="268"/>
        <v>715.23450000000003</v>
      </c>
      <c r="K1019" s="4">
        <f t="shared" si="269"/>
        <v>874.17550000000006</v>
      </c>
      <c r="L1019" s="6">
        <v>0.65</v>
      </c>
      <c r="M1019" s="4">
        <f t="shared" si="270"/>
        <v>568.21407500000009</v>
      </c>
      <c r="N1019" s="4">
        <f t="shared" si="271"/>
        <v>1442.3895750000001</v>
      </c>
      <c r="O1019" s="6">
        <v>0.75</v>
      </c>
      <c r="P1019" s="85">
        <f t="shared" si="276"/>
        <v>655.63162499999999</v>
      </c>
      <c r="Q1019" s="86">
        <f t="shared" si="277"/>
        <v>1529.807125</v>
      </c>
      <c r="R1019" s="6">
        <v>0.95</v>
      </c>
      <c r="S1019" s="85">
        <f t="shared" si="272"/>
        <v>830.466725</v>
      </c>
      <c r="T1019" s="86">
        <f t="shared" si="273"/>
        <v>1704.6422250000001</v>
      </c>
      <c r="U1019" s="6">
        <v>0.6</v>
      </c>
      <c r="V1019" s="85">
        <f t="shared" si="274"/>
        <v>524.50530000000003</v>
      </c>
      <c r="W1019" s="86">
        <f t="shared" si="275"/>
        <v>1398.6808000000001</v>
      </c>
    </row>
    <row r="1020" spans="1:23" ht="16.5" x14ac:dyDescent="0.25">
      <c r="A1020" s="64" t="s">
        <v>7131</v>
      </c>
      <c r="B1020" s="65" t="s">
        <v>7201</v>
      </c>
      <c r="C1020" s="2" t="s">
        <v>6615</v>
      </c>
      <c r="D1020" s="10" t="s">
        <v>6614</v>
      </c>
      <c r="E1020" s="3">
        <v>11</v>
      </c>
      <c r="F1020" s="3">
        <v>1</v>
      </c>
      <c r="G1020" s="4">
        <v>1033</v>
      </c>
      <c r="H1020" s="4">
        <f>+G1020*E1020</f>
        <v>11363</v>
      </c>
      <c r="I1020" s="5">
        <v>0.1</v>
      </c>
      <c r="J1020" s="4">
        <f t="shared" ref="J1020:J1083" si="278">+G1020*I1020</f>
        <v>103.30000000000001</v>
      </c>
      <c r="K1020" s="4">
        <f t="shared" ref="K1020:K1083" si="279">+G1020-J1020</f>
        <v>929.7</v>
      </c>
      <c r="L1020" s="6">
        <v>0.85</v>
      </c>
      <c r="M1020" s="4">
        <f t="shared" si="270"/>
        <v>790.245</v>
      </c>
      <c r="N1020" s="4">
        <f t="shared" si="271"/>
        <v>1719.9450000000002</v>
      </c>
      <c r="O1020" s="6">
        <v>0.75</v>
      </c>
      <c r="P1020" s="85">
        <f t="shared" si="276"/>
        <v>697.27500000000009</v>
      </c>
      <c r="Q1020" s="86">
        <f t="shared" si="277"/>
        <v>1626.9750000000001</v>
      </c>
      <c r="R1020" s="6">
        <v>0.95</v>
      </c>
      <c r="S1020" s="85">
        <f t="shared" si="272"/>
        <v>883.21500000000003</v>
      </c>
      <c r="T1020" s="86">
        <f t="shared" si="273"/>
        <v>1812.915</v>
      </c>
      <c r="U1020" s="6">
        <v>0.6</v>
      </c>
      <c r="V1020" s="85">
        <f t="shared" si="274"/>
        <v>557.82000000000005</v>
      </c>
      <c r="W1020" s="86">
        <f t="shared" si="275"/>
        <v>1487.52</v>
      </c>
    </row>
    <row r="1021" spans="1:23" ht="16.5" x14ac:dyDescent="0.25">
      <c r="A1021" s="64" t="s">
        <v>7131</v>
      </c>
      <c r="B1021" s="65" t="s">
        <v>7201</v>
      </c>
      <c r="C1021" s="2" t="s">
        <v>6611</v>
      </c>
      <c r="D1021" s="10" t="s">
        <v>6610</v>
      </c>
      <c r="E1021" s="3">
        <v>6</v>
      </c>
      <c r="F1021" s="3">
        <v>1</v>
      </c>
      <c r="G1021" s="7">
        <v>4635</v>
      </c>
      <c r="H1021" s="4">
        <f>+G1021*E1021</f>
        <v>27810</v>
      </c>
      <c r="I1021" s="5">
        <v>0.3</v>
      </c>
      <c r="J1021" s="4">
        <f t="shared" si="278"/>
        <v>1390.5</v>
      </c>
      <c r="K1021" s="4">
        <f t="shared" si="279"/>
        <v>3244.5</v>
      </c>
      <c r="L1021" s="6">
        <v>0.95</v>
      </c>
      <c r="M1021" s="4">
        <f t="shared" si="270"/>
        <v>3082.2749999999996</v>
      </c>
      <c r="N1021" s="4">
        <f t="shared" si="271"/>
        <v>6326.7749999999996</v>
      </c>
      <c r="O1021" s="6">
        <v>0.75</v>
      </c>
      <c r="P1021" s="85">
        <f t="shared" si="276"/>
        <v>2433.375</v>
      </c>
      <c r="Q1021" s="86">
        <f t="shared" si="277"/>
        <v>5677.875</v>
      </c>
      <c r="R1021" s="6">
        <v>0.95</v>
      </c>
      <c r="S1021" s="85">
        <f t="shared" si="272"/>
        <v>3082.2749999999996</v>
      </c>
      <c r="T1021" s="86">
        <f t="shared" si="273"/>
        <v>6326.7749999999996</v>
      </c>
      <c r="U1021" s="6">
        <v>0.6</v>
      </c>
      <c r="V1021" s="85">
        <f t="shared" si="274"/>
        <v>1946.6999999999998</v>
      </c>
      <c r="W1021" s="86">
        <f t="shared" si="275"/>
        <v>5191.2</v>
      </c>
    </row>
    <row r="1022" spans="1:23" ht="16.5" x14ac:dyDescent="0.25">
      <c r="A1022" s="64" t="s">
        <v>7131</v>
      </c>
      <c r="B1022" s="65" t="s">
        <v>7201</v>
      </c>
      <c r="C1022" s="2" t="s">
        <v>6617</v>
      </c>
      <c r="D1022" s="10" t="s">
        <v>6616</v>
      </c>
      <c r="E1022" s="3">
        <v>6</v>
      </c>
      <c r="F1022" s="3">
        <v>1</v>
      </c>
      <c r="G1022" s="4">
        <v>1375</v>
      </c>
      <c r="H1022" s="4">
        <f>+G1022*E1022</f>
        <v>8250</v>
      </c>
      <c r="I1022" s="5">
        <v>0.3</v>
      </c>
      <c r="J1022" s="4">
        <f t="shared" si="278"/>
        <v>412.5</v>
      </c>
      <c r="K1022" s="4">
        <f t="shared" si="279"/>
        <v>962.5</v>
      </c>
      <c r="L1022" s="6">
        <v>0.45</v>
      </c>
      <c r="M1022" s="4">
        <f t="shared" si="270"/>
        <v>433.125</v>
      </c>
      <c r="N1022" s="4">
        <f t="shared" si="271"/>
        <v>1395.625</v>
      </c>
      <c r="O1022" s="6">
        <v>0.75</v>
      </c>
      <c r="P1022" s="85">
        <f t="shared" si="276"/>
        <v>721.875</v>
      </c>
      <c r="Q1022" s="86">
        <f t="shared" si="277"/>
        <v>1684.375</v>
      </c>
      <c r="R1022" s="6">
        <v>0.95</v>
      </c>
      <c r="S1022" s="85">
        <f t="shared" si="272"/>
        <v>914.375</v>
      </c>
      <c r="T1022" s="86">
        <f t="shared" si="273"/>
        <v>1876.875</v>
      </c>
      <c r="U1022" s="6">
        <v>0.6</v>
      </c>
      <c r="V1022" s="85">
        <f t="shared" si="274"/>
        <v>577.5</v>
      </c>
      <c r="W1022" s="86">
        <f t="shared" si="275"/>
        <v>1540</v>
      </c>
    </row>
    <row r="1023" spans="1:23" ht="16.5" x14ac:dyDescent="0.25">
      <c r="A1023" s="64" t="s">
        <v>7131</v>
      </c>
      <c r="B1023" s="65" t="s">
        <v>7201</v>
      </c>
      <c r="C1023" s="2" t="s">
        <v>6621</v>
      </c>
      <c r="D1023" s="10" t="s">
        <v>6620</v>
      </c>
      <c r="E1023" s="3">
        <v>6</v>
      </c>
      <c r="F1023" s="3">
        <v>1</v>
      </c>
      <c r="G1023" s="4">
        <v>1090.9100000000001</v>
      </c>
      <c r="H1023" s="4">
        <f>+G1023*E1023</f>
        <v>6545.4600000000009</v>
      </c>
      <c r="I1023" s="5">
        <v>0.05</v>
      </c>
      <c r="J1023" s="4">
        <f t="shared" si="278"/>
        <v>54.545500000000004</v>
      </c>
      <c r="K1023" s="4">
        <f t="shared" si="279"/>
        <v>1036.3645000000001</v>
      </c>
      <c r="L1023" s="6">
        <v>0.35</v>
      </c>
      <c r="M1023" s="4">
        <f t="shared" si="270"/>
        <v>362.727575</v>
      </c>
      <c r="N1023" s="4">
        <f t="shared" si="271"/>
        <v>1399.092075</v>
      </c>
      <c r="O1023" s="6">
        <v>0.75</v>
      </c>
      <c r="P1023" s="85">
        <f t="shared" si="276"/>
        <v>777.2733750000001</v>
      </c>
      <c r="Q1023" s="86">
        <f t="shared" si="277"/>
        <v>1813.6378750000003</v>
      </c>
      <c r="R1023" s="6">
        <v>0.95</v>
      </c>
      <c r="S1023" s="85">
        <f t="shared" si="272"/>
        <v>984.54627500000004</v>
      </c>
      <c r="T1023" s="86">
        <f t="shared" si="273"/>
        <v>2020.9107750000003</v>
      </c>
      <c r="U1023" s="6">
        <v>0.6</v>
      </c>
      <c r="V1023" s="85">
        <f t="shared" si="274"/>
        <v>621.81870000000004</v>
      </c>
      <c r="W1023" s="86">
        <f t="shared" si="275"/>
        <v>1658.1832000000002</v>
      </c>
    </row>
    <row r="1024" spans="1:23" ht="16.5" x14ac:dyDescent="0.25">
      <c r="A1024" s="64" t="s">
        <v>7131</v>
      </c>
      <c r="B1024" s="65" t="s">
        <v>7201</v>
      </c>
      <c r="C1024" s="2" t="s">
        <v>6623</v>
      </c>
      <c r="D1024" s="10" t="s">
        <v>6622</v>
      </c>
      <c r="E1024" s="3">
        <f>15+37</f>
        <v>52</v>
      </c>
      <c r="F1024" s="3">
        <v>1</v>
      </c>
      <c r="G1024" s="4">
        <v>353.99</v>
      </c>
      <c r="H1024" s="4">
        <f>+G1024*E1024</f>
        <v>18407.48</v>
      </c>
      <c r="I1024" s="5">
        <v>0</v>
      </c>
      <c r="J1024" s="4">
        <f t="shared" si="278"/>
        <v>0</v>
      </c>
      <c r="K1024" s="4">
        <f t="shared" si="279"/>
        <v>353.99</v>
      </c>
      <c r="L1024" s="6">
        <v>0.65</v>
      </c>
      <c r="M1024" s="4">
        <f t="shared" si="270"/>
        <v>230.09350000000001</v>
      </c>
      <c r="N1024" s="4">
        <f t="shared" si="271"/>
        <v>584.08349999999996</v>
      </c>
      <c r="O1024" s="6">
        <v>0.75</v>
      </c>
      <c r="P1024" s="85">
        <f t="shared" si="276"/>
        <v>265.49250000000001</v>
      </c>
      <c r="Q1024" s="86">
        <f t="shared" si="277"/>
        <v>619.48250000000007</v>
      </c>
      <c r="R1024" s="6">
        <v>0.95</v>
      </c>
      <c r="S1024" s="85">
        <f t="shared" si="272"/>
        <v>336.29050000000001</v>
      </c>
      <c r="T1024" s="86">
        <f t="shared" si="273"/>
        <v>690.28050000000007</v>
      </c>
      <c r="U1024" s="6">
        <v>0.6</v>
      </c>
      <c r="V1024" s="85">
        <f t="shared" si="274"/>
        <v>212.39400000000001</v>
      </c>
      <c r="W1024" s="86">
        <f t="shared" si="275"/>
        <v>566.38400000000001</v>
      </c>
    </row>
    <row r="1025" spans="1:23" ht="16.5" x14ac:dyDescent="0.25">
      <c r="A1025" s="64" t="s">
        <v>7131</v>
      </c>
      <c r="B1025" s="65" t="s">
        <v>7201</v>
      </c>
      <c r="C1025" s="2" t="s">
        <v>6625</v>
      </c>
      <c r="D1025" s="10" t="s">
        <v>6624</v>
      </c>
      <c r="E1025" s="3">
        <v>14</v>
      </c>
      <c r="F1025" s="3">
        <v>1</v>
      </c>
      <c r="G1025" s="4">
        <v>698</v>
      </c>
      <c r="H1025" s="4">
        <f>+G1025*E1025</f>
        <v>9772</v>
      </c>
      <c r="I1025" s="5">
        <v>0.3</v>
      </c>
      <c r="J1025" s="4">
        <f t="shared" si="278"/>
        <v>209.4</v>
      </c>
      <c r="K1025" s="4">
        <f t="shared" si="279"/>
        <v>488.6</v>
      </c>
      <c r="L1025" s="6">
        <v>0.45</v>
      </c>
      <c r="M1025" s="4">
        <f t="shared" si="270"/>
        <v>219.87</v>
      </c>
      <c r="N1025" s="4">
        <f t="shared" si="271"/>
        <v>708.47</v>
      </c>
      <c r="O1025" s="6">
        <v>0.75</v>
      </c>
      <c r="P1025" s="85">
        <f t="shared" si="276"/>
        <v>366.45000000000005</v>
      </c>
      <c r="Q1025" s="86">
        <f t="shared" si="277"/>
        <v>855.05000000000007</v>
      </c>
      <c r="R1025" s="6">
        <v>0.95</v>
      </c>
      <c r="S1025" s="85">
        <f t="shared" si="272"/>
        <v>464.17</v>
      </c>
      <c r="T1025" s="86">
        <f t="shared" si="273"/>
        <v>952.77</v>
      </c>
      <c r="U1025" s="6">
        <v>0.6</v>
      </c>
      <c r="V1025" s="85">
        <f t="shared" si="274"/>
        <v>293.16000000000003</v>
      </c>
      <c r="W1025" s="86">
        <f t="shared" si="275"/>
        <v>781.76</v>
      </c>
    </row>
    <row r="1026" spans="1:23" ht="16.5" x14ac:dyDescent="0.25">
      <c r="A1026" s="64" t="s">
        <v>7131</v>
      </c>
      <c r="B1026" s="65" t="s">
        <v>7201</v>
      </c>
      <c r="C1026" s="2" t="s">
        <v>6651</v>
      </c>
      <c r="D1026" s="1" t="s">
        <v>6650</v>
      </c>
      <c r="E1026" s="3">
        <v>1</v>
      </c>
      <c r="F1026" s="3">
        <v>1</v>
      </c>
      <c r="G1026" s="4">
        <v>7747</v>
      </c>
      <c r="H1026" s="4">
        <f>+G1026*E1026</f>
        <v>7747</v>
      </c>
      <c r="I1026" s="5">
        <v>0</v>
      </c>
      <c r="J1026" s="4">
        <f t="shared" si="278"/>
        <v>0</v>
      </c>
      <c r="K1026" s="4">
        <f t="shared" si="279"/>
        <v>7747</v>
      </c>
      <c r="L1026" s="6">
        <v>0.85</v>
      </c>
      <c r="M1026" s="4">
        <f t="shared" si="270"/>
        <v>6584.95</v>
      </c>
      <c r="N1026" s="4">
        <f t="shared" si="271"/>
        <v>14331.95</v>
      </c>
      <c r="O1026" s="6">
        <v>0.75</v>
      </c>
      <c r="P1026" s="85">
        <f t="shared" si="276"/>
        <v>5810.25</v>
      </c>
      <c r="Q1026" s="86">
        <f t="shared" si="277"/>
        <v>13557.25</v>
      </c>
      <c r="R1026" s="6">
        <v>0.95</v>
      </c>
      <c r="S1026" s="85">
        <f t="shared" si="272"/>
        <v>7359.65</v>
      </c>
      <c r="T1026" s="86">
        <f t="shared" si="273"/>
        <v>15106.65</v>
      </c>
      <c r="U1026" s="6">
        <v>0.6</v>
      </c>
      <c r="V1026" s="85">
        <f t="shared" si="274"/>
        <v>4648.2</v>
      </c>
      <c r="W1026" s="86">
        <f t="shared" si="275"/>
        <v>12395.2</v>
      </c>
    </row>
    <row r="1027" spans="1:23" ht="16.5" x14ac:dyDescent="0.25">
      <c r="A1027" s="64" t="s">
        <v>7131</v>
      </c>
      <c r="B1027" s="65" t="s">
        <v>7201</v>
      </c>
      <c r="C1027" s="2" t="s">
        <v>6653</v>
      </c>
      <c r="D1027" s="1" t="s">
        <v>6652</v>
      </c>
      <c r="E1027" s="3">
        <v>1</v>
      </c>
      <c r="F1027" s="3">
        <v>1</v>
      </c>
      <c r="G1027" s="7">
        <v>5230</v>
      </c>
      <c r="H1027" s="4">
        <f>+G1027*E1027</f>
        <v>5230</v>
      </c>
      <c r="I1027" s="5">
        <v>0</v>
      </c>
      <c r="J1027" s="4">
        <f t="shared" si="278"/>
        <v>0</v>
      </c>
      <c r="K1027" s="4">
        <f t="shared" si="279"/>
        <v>5230</v>
      </c>
      <c r="L1027" s="6">
        <v>0.85</v>
      </c>
      <c r="M1027" s="4">
        <f t="shared" si="270"/>
        <v>4445.5</v>
      </c>
      <c r="N1027" s="4">
        <f t="shared" si="271"/>
        <v>9675.5</v>
      </c>
      <c r="O1027" s="6">
        <v>0.75</v>
      </c>
      <c r="P1027" s="85">
        <f t="shared" si="276"/>
        <v>3922.5</v>
      </c>
      <c r="Q1027" s="86">
        <f t="shared" si="277"/>
        <v>9152.5</v>
      </c>
      <c r="R1027" s="6">
        <v>0.95</v>
      </c>
      <c r="S1027" s="85">
        <f t="shared" si="272"/>
        <v>4968.5</v>
      </c>
      <c r="T1027" s="86">
        <f t="shared" si="273"/>
        <v>10198.5</v>
      </c>
      <c r="U1027" s="6">
        <v>0.6</v>
      </c>
      <c r="V1027" s="85">
        <f t="shared" si="274"/>
        <v>3138</v>
      </c>
      <c r="W1027" s="86">
        <f t="shared" si="275"/>
        <v>8368</v>
      </c>
    </row>
    <row r="1028" spans="1:23" ht="16.5" x14ac:dyDescent="0.25">
      <c r="A1028" s="64" t="s">
        <v>7131</v>
      </c>
      <c r="B1028" s="65" t="s">
        <v>7201</v>
      </c>
      <c r="C1028" s="2" t="s">
        <v>582</v>
      </c>
      <c r="D1028" s="1" t="s">
        <v>581</v>
      </c>
      <c r="E1028" s="3">
        <v>1</v>
      </c>
      <c r="F1028" s="3">
        <v>1</v>
      </c>
      <c r="G1028" s="7">
        <v>964</v>
      </c>
      <c r="H1028" s="4">
        <f>+G1028*E1028</f>
        <v>964</v>
      </c>
      <c r="I1028" s="5">
        <v>0.05</v>
      </c>
      <c r="J1028" s="4">
        <f t="shared" si="278"/>
        <v>48.2</v>
      </c>
      <c r="K1028" s="4">
        <f t="shared" si="279"/>
        <v>915.8</v>
      </c>
      <c r="L1028" s="6">
        <v>0.85</v>
      </c>
      <c r="M1028" s="4">
        <f t="shared" si="270"/>
        <v>778.43</v>
      </c>
      <c r="N1028" s="4">
        <f t="shared" si="271"/>
        <v>1694.23</v>
      </c>
      <c r="O1028" s="6">
        <v>0.75</v>
      </c>
      <c r="P1028" s="85">
        <f t="shared" si="276"/>
        <v>686.84999999999991</v>
      </c>
      <c r="Q1028" s="86">
        <f t="shared" si="277"/>
        <v>1602.6499999999999</v>
      </c>
      <c r="R1028" s="6">
        <v>0.95</v>
      </c>
      <c r="S1028" s="85">
        <f t="shared" si="272"/>
        <v>870.00999999999988</v>
      </c>
      <c r="T1028" s="86">
        <f t="shared" si="273"/>
        <v>1785.81</v>
      </c>
      <c r="U1028" s="6">
        <v>0.6</v>
      </c>
      <c r="V1028" s="85">
        <f t="shared" si="274"/>
        <v>549.4799999999999</v>
      </c>
      <c r="W1028" s="86">
        <f t="shared" si="275"/>
        <v>1465.2799999999997</v>
      </c>
    </row>
    <row r="1029" spans="1:23" ht="16.5" x14ac:dyDescent="0.25">
      <c r="A1029" s="64" t="s">
        <v>7131</v>
      </c>
      <c r="B1029" s="65" t="s">
        <v>7201</v>
      </c>
      <c r="C1029" s="2" t="s">
        <v>6655</v>
      </c>
      <c r="D1029" s="1" t="s">
        <v>6654</v>
      </c>
      <c r="E1029" s="3">
        <v>3</v>
      </c>
      <c r="F1029" s="3">
        <v>1</v>
      </c>
      <c r="G1029" s="7">
        <v>1347</v>
      </c>
      <c r="H1029" s="4">
        <f>+G1029*E1029</f>
        <v>4041</v>
      </c>
      <c r="I1029" s="5">
        <v>0</v>
      </c>
      <c r="J1029" s="4">
        <f t="shared" si="278"/>
        <v>0</v>
      </c>
      <c r="K1029" s="4">
        <f t="shared" si="279"/>
        <v>1347</v>
      </c>
      <c r="L1029" s="6">
        <v>0.85</v>
      </c>
      <c r="M1029" s="4">
        <f t="shared" si="270"/>
        <v>1144.95</v>
      </c>
      <c r="N1029" s="4">
        <f t="shared" si="271"/>
        <v>2491.9499999999998</v>
      </c>
      <c r="O1029" s="6">
        <v>0.75</v>
      </c>
      <c r="P1029" s="85">
        <f t="shared" si="276"/>
        <v>1010.25</v>
      </c>
      <c r="Q1029" s="86">
        <f t="shared" si="277"/>
        <v>2357.25</v>
      </c>
      <c r="R1029" s="6">
        <v>0.95</v>
      </c>
      <c r="S1029" s="85">
        <f t="shared" si="272"/>
        <v>1279.6499999999999</v>
      </c>
      <c r="T1029" s="86">
        <f t="shared" si="273"/>
        <v>2626.6499999999996</v>
      </c>
      <c r="U1029" s="6">
        <v>0.6</v>
      </c>
      <c r="V1029" s="85">
        <f t="shared" si="274"/>
        <v>808.19999999999993</v>
      </c>
      <c r="W1029" s="86">
        <f t="shared" si="275"/>
        <v>2155.1999999999998</v>
      </c>
    </row>
    <row r="1030" spans="1:23" ht="16.5" x14ac:dyDescent="0.25">
      <c r="A1030" s="64" t="s">
        <v>7131</v>
      </c>
      <c r="B1030" s="65" t="s">
        <v>7201</v>
      </c>
      <c r="C1030" s="2" t="s">
        <v>6649</v>
      </c>
      <c r="D1030" s="1" t="s">
        <v>6648</v>
      </c>
      <c r="E1030" s="3">
        <v>3</v>
      </c>
      <c r="F1030" s="3">
        <v>1</v>
      </c>
      <c r="G1030" s="4">
        <v>3376.11</v>
      </c>
      <c r="H1030" s="4">
        <f>+G1030*E1030</f>
        <v>10128.33</v>
      </c>
      <c r="I1030" s="5">
        <v>0</v>
      </c>
      <c r="J1030" s="4">
        <f t="shared" si="278"/>
        <v>0</v>
      </c>
      <c r="K1030" s="4">
        <f t="shared" si="279"/>
        <v>3376.11</v>
      </c>
      <c r="L1030" s="6">
        <v>0.85</v>
      </c>
      <c r="M1030" s="4">
        <f t="shared" si="270"/>
        <v>2869.6934999999999</v>
      </c>
      <c r="N1030" s="4">
        <f t="shared" si="271"/>
        <v>6245.8035</v>
      </c>
      <c r="O1030" s="6">
        <v>0.75</v>
      </c>
      <c r="P1030" s="85">
        <f t="shared" si="276"/>
        <v>2532.0825</v>
      </c>
      <c r="Q1030" s="86">
        <f t="shared" si="277"/>
        <v>5908.1925000000001</v>
      </c>
      <c r="R1030" s="6">
        <v>0.95</v>
      </c>
      <c r="S1030" s="85">
        <f t="shared" si="272"/>
        <v>3207.3045000000002</v>
      </c>
      <c r="T1030" s="86">
        <f t="shared" si="273"/>
        <v>6583.4145000000008</v>
      </c>
      <c r="U1030" s="6">
        <v>0.6</v>
      </c>
      <c r="V1030" s="85">
        <f t="shared" si="274"/>
        <v>2025.6659999999999</v>
      </c>
      <c r="W1030" s="86">
        <f t="shared" si="275"/>
        <v>5401.7759999999998</v>
      </c>
    </row>
    <row r="1031" spans="1:23" ht="16.5" x14ac:dyDescent="0.25">
      <c r="A1031" s="64" t="s">
        <v>7131</v>
      </c>
      <c r="B1031" s="65" t="s">
        <v>7201</v>
      </c>
      <c r="C1031" s="2" t="s">
        <v>2685</v>
      </c>
      <c r="D1031" s="1" t="s">
        <v>2684</v>
      </c>
      <c r="E1031" s="3">
        <v>4</v>
      </c>
      <c r="F1031" s="3">
        <v>1</v>
      </c>
      <c r="G1031" s="7">
        <v>798</v>
      </c>
      <c r="H1031" s="4">
        <f>+G1031*E1031</f>
        <v>3192</v>
      </c>
      <c r="I1031" s="5">
        <v>0.05</v>
      </c>
      <c r="J1031" s="4">
        <f t="shared" si="278"/>
        <v>39.900000000000006</v>
      </c>
      <c r="K1031" s="4">
        <f t="shared" si="279"/>
        <v>758.1</v>
      </c>
      <c r="L1031" s="6">
        <v>0.85</v>
      </c>
      <c r="M1031" s="4">
        <f t="shared" si="270"/>
        <v>644.38499999999999</v>
      </c>
      <c r="N1031" s="4">
        <f t="shared" si="271"/>
        <v>1402.4850000000001</v>
      </c>
      <c r="O1031" s="6">
        <v>0.75</v>
      </c>
      <c r="P1031" s="85">
        <f t="shared" si="276"/>
        <v>568.57500000000005</v>
      </c>
      <c r="Q1031" s="86">
        <f t="shared" si="277"/>
        <v>1326.6750000000002</v>
      </c>
      <c r="R1031" s="6">
        <v>0.95</v>
      </c>
      <c r="S1031" s="85">
        <f t="shared" si="272"/>
        <v>720.19499999999994</v>
      </c>
      <c r="T1031" s="86">
        <f t="shared" si="273"/>
        <v>1478.2950000000001</v>
      </c>
      <c r="U1031" s="6">
        <v>0.6</v>
      </c>
      <c r="V1031" s="85">
        <f t="shared" si="274"/>
        <v>454.86</v>
      </c>
      <c r="W1031" s="86">
        <f t="shared" si="275"/>
        <v>1212.96</v>
      </c>
    </row>
    <row r="1032" spans="1:23" ht="16.5" x14ac:dyDescent="0.25">
      <c r="A1032" s="64" t="s">
        <v>7131</v>
      </c>
      <c r="B1032" s="65" t="s">
        <v>7201</v>
      </c>
      <c r="C1032" s="2" t="s">
        <v>6787</v>
      </c>
      <c r="D1032" s="1" t="s">
        <v>6786</v>
      </c>
      <c r="E1032" s="3">
        <v>25</v>
      </c>
      <c r="F1032" s="3">
        <v>1</v>
      </c>
      <c r="G1032" s="7">
        <v>20</v>
      </c>
      <c r="H1032" s="4">
        <f>+G1032*E1032</f>
        <v>500</v>
      </c>
      <c r="I1032" s="5">
        <v>0.05</v>
      </c>
      <c r="J1032" s="4">
        <f t="shared" si="278"/>
        <v>1</v>
      </c>
      <c r="K1032" s="4">
        <f t="shared" si="279"/>
        <v>19</v>
      </c>
      <c r="L1032" s="6">
        <v>0.85</v>
      </c>
      <c r="M1032" s="4">
        <f t="shared" si="270"/>
        <v>16.149999999999999</v>
      </c>
      <c r="N1032" s="4">
        <f t="shared" si="271"/>
        <v>35.15</v>
      </c>
      <c r="O1032" s="6">
        <v>0.75</v>
      </c>
      <c r="P1032" s="85">
        <f t="shared" si="276"/>
        <v>14.25</v>
      </c>
      <c r="Q1032" s="86">
        <f t="shared" si="277"/>
        <v>33.25</v>
      </c>
      <c r="R1032" s="6">
        <v>0.95</v>
      </c>
      <c r="S1032" s="85">
        <f t="shared" si="272"/>
        <v>18.05</v>
      </c>
      <c r="T1032" s="86">
        <f t="shared" si="273"/>
        <v>37.049999999999997</v>
      </c>
      <c r="U1032" s="6">
        <v>0.6</v>
      </c>
      <c r="V1032" s="85">
        <f t="shared" si="274"/>
        <v>11.4</v>
      </c>
      <c r="W1032" s="86">
        <f t="shared" si="275"/>
        <v>30.4</v>
      </c>
    </row>
    <row r="1033" spans="1:23" ht="16.5" x14ac:dyDescent="0.25">
      <c r="A1033" s="64" t="s">
        <v>7131</v>
      </c>
      <c r="B1033" s="65" t="s">
        <v>7201</v>
      </c>
      <c r="C1033" s="2" t="s">
        <v>6826</v>
      </c>
      <c r="D1033" s="1" t="s">
        <v>6825</v>
      </c>
      <c r="E1033" s="3">
        <v>43</v>
      </c>
      <c r="F1033" s="3">
        <v>1</v>
      </c>
      <c r="G1033" s="4">
        <v>110.619469</v>
      </c>
      <c r="H1033" s="4">
        <f>+G1033*E1033</f>
        <v>4756.6371669999999</v>
      </c>
      <c r="I1033" s="5">
        <v>0</v>
      </c>
      <c r="J1033" s="4">
        <f t="shared" si="278"/>
        <v>0</v>
      </c>
      <c r="K1033" s="4">
        <f t="shared" si="279"/>
        <v>110.619469</v>
      </c>
      <c r="L1033" s="6">
        <v>0.85</v>
      </c>
      <c r="M1033" s="4">
        <f t="shared" si="270"/>
        <v>94.026548649999995</v>
      </c>
      <c r="N1033" s="4">
        <f t="shared" si="271"/>
        <v>204.64601764999998</v>
      </c>
      <c r="O1033" s="6">
        <v>0.75</v>
      </c>
      <c r="P1033" s="85">
        <f t="shared" si="276"/>
        <v>82.96460175</v>
      </c>
      <c r="Q1033" s="86">
        <f t="shared" si="277"/>
        <v>193.58407075</v>
      </c>
      <c r="R1033" s="6">
        <v>0.95</v>
      </c>
      <c r="S1033" s="85">
        <f t="shared" si="272"/>
        <v>105.08849554999999</v>
      </c>
      <c r="T1033" s="86">
        <f t="shared" si="273"/>
        <v>215.70796454999999</v>
      </c>
      <c r="U1033" s="6">
        <v>0.6</v>
      </c>
      <c r="V1033" s="85">
        <f t="shared" si="274"/>
        <v>66.3716814</v>
      </c>
      <c r="W1033" s="86">
        <f t="shared" si="275"/>
        <v>176.99115039999998</v>
      </c>
    </row>
    <row r="1034" spans="1:23" ht="16.5" x14ac:dyDescent="0.25">
      <c r="A1034" s="64" t="s">
        <v>7131</v>
      </c>
      <c r="B1034" s="65" t="s">
        <v>7201</v>
      </c>
      <c r="C1034" s="2" t="s">
        <v>6830</v>
      </c>
      <c r="D1034" s="1" t="s">
        <v>6829</v>
      </c>
      <c r="E1034" s="3">
        <v>25</v>
      </c>
      <c r="F1034" s="3">
        <v>1</v>
      </c>
      <c r="G1034" s="4">
        <v>284.20999999999998</v>
      </c>
      <c r="H1034" s="4">
        <f>+G1034*E1034</f>
        <v>7105.2499999999991</v>
      </c>
      <c r="I1034" s="5">
        <v>0.25</v>
      </c>
      <c r="J1034" s="4">
        <f t="shared" si="278"/>
        <v>71.052499999999995</v>
      </c>
      <c r="K1034" s="4">
        <f t="shared" si="279"/>
        <v>213.15749999999997</v>
      </c>
      <c r="L1034" s="6">
        <v>0.85</v>
      </c>
      <c r="M1034" s="4">
        <f t="shared" si="270"/>
        <v>181.18387499999997</v>
      </c>
      <c r="N1034" s="4">
        <f t="shared" si="271"/>
        <v>394.34137499999997</v>
      </c>
      <c r="O1034" s="6">
        <v>0.75</v>
      </c>
      <c r="P1034" s="85">
        <f t="shared" si="276"/>
        <v>159.86812499999996</v>
      </c>
      <c r="Q1034" s="86">
        <f t="shared" si="277"/>
        <v>373.02562499999993</v>
      </c>
      <c r="R1034" s="6">
        <v>0.95</v>
      </c>
      <c r="S1034" s="85">
        <f t="shared" si="272"/>
        <v>202.49962499999995</v>
      </c>
      <c r="T1034" s="86">
        <f t="shared" si="273"/>
        <v>415.65712499999995</v>
      </c>
      <c r="U1034" s="6">
        <v>0.6</v>
      </c>
      <c r="V1034" s="85">
        <f t="shared" si="274"/>
        <v>127.89449999999998</v>
      </c>
      <c r="W1034" s="86">
        <f t="shared" si="275"/>
        <v>341.05199999999996</v>
      </c>
    </row>
    <row r="1035" spans="1:23" ht="16.5" x14ac:dyDescent="0.25">
      <c r="A1035" s="64" t="s">
        <v>7131</v>
      </c>
      <c r="B1035" s="65" t="s">
        <v>7201</v>
      </c>
      <c r="C1035" s="2" t="s">
        <v>6832</v>
      </c>
      <c r="D1035" s="1" t="s">
        <v>6831</v>
      </c>
      <c r="E1035" s="3">
        <v>22</v>
      </c>
      <c r="F1035" s="3">
        <v>1</v>
      </c>
      <c r="G1035" s="4">
        <v>422.19</v>
      </c>
      <c r="H1035" s="4">
        <f>+G1035*E1035</f>
        <v>9288.18</v>
      </c>
      <c r="I1035" s="5">
        <v>0.3</v>
      </c>
      <c r="J1035" s="4">
        <f t="shared" si="278"/>
        <v>126.657</v>
      </c>
      <c r="K1035" s="4">
        <f t="shared" si="279"/>
        <v>295.53300000000002</v>
      </c>
      <c r="L1035" s="6">
        <v>0.85</v>
      </c>
      <c r="M1035" s="4">
        <f t="shared" si="270"/>
        <v>251.20305000000002</v>
      </c>
      <c r="N1035" s="4">
        <f t="shared" si="271"/>
        <v>546.73604999999998</v>
      </c>
      <c r="O1035" s="6">
        <v>0.75</v>
      </c>
      <c r="P1035" s="85">
        <f t="shared" si="276"/>
        <v>221.64975000000001</v>
      </c>
      <c r="Q1035" s="86">
        <f t="shared" si="277"/>
        <v>517.18275000000006</v>
      </c>
      <c r="R1035" s="6">
        <v>0.95</v>
      </c>
      <c r="S1035" s="85">
        <f t="shared" si="272"/>
        <v>280.75635</v>
      </c>
      <c r="T1035" s="86">
        <f t="shared" si="273"/>
        <v>576.28935000000001</v>
      </c>
      <c r="U1035" s="6">
        <v>0.6</v>
      </c>
      <c r="V1035" s="85">
        <f t="shared" si="274"/>
        <v>177.31980000000001</v>
      </c>
      <c r="W1035" s="86">
        <f t="shared" si="275"/>
        <v>472.8528</v>
      </c>
    </row>
    <row r="1036" spans="1:23" ht="16.5" x14ac:dyDescent="0.25">
      <c r="A1036" s="64" t="s">
        <v>7131</v>
      </c>
      <c r="B1036" s="65" t="s">
        <v>7201</v>
      </c>
      <c r="C1036" s="2" t="s">
        <v>6828</v>
      </c>
      <c r="D1036" s="10" t="s">
        <v>6827</v>
      </c>
      <c r="E1036" s="3">
        <v>7</v>
      </c>
      <c r="F1036" s="3">
        <v>1</v>
      </c>
      <c r="G1036" s="4">
        <v>300</v>
      </c>
      <c r="H1036" s="4">
        <f>+G1036*E1036</f>
        <v>2100</v>
      </c>
      <c r="I1036" s="5">
        <v>0</v>
      </c>
      <c r="J1036" s="4">
        <f t="shared" si="278"/>
        <v>0</v>
      </c>
      <c r="K1036" s="4">
        <f t="shared" si="279"/>
        <v>300</v>
      </c>
      <c r="L1036" s="6">
        <v>0.85</v>
      </c>
      <c r="M1036" s="4">
        <f t="shared" ref="M1036:M1099" si="280">+K1036*L1036</f>
        <v>255</v>
      </c>
      <c r="N1036" s="4">
        <f t="shared" ref="N1036:N1099" si="281">+K1036+M1036</f>
        <v>555</v>
      </c>
      <c r="O1036" s="6">
        <v>0.75</v>
      </c>
      <c r="P1036" s="85">
        <f t="shared" si="276"/>
        <v>225</v>
      </c>
      <c r="Q1036" s="86">
        <f t="shared" si="277"/>
        <v>525</v>
      </c>
      <c r="R1036" s="6">
        <v>0.95</v>
      </c>
      <c r="S1036" s="85">
        <f t="shared" si="272"/>
        <v>285</v>
      </c>
      <c r="T1036" s="86">
        <f t="shared" si="273"/>
        <v>585</v>
      </c>
      <c r="U1036" s="6">
        <v>0.6</v>
      </c>
      <c r="V1036" s="85">
        <f t="shared" si="274"/>
        <v>180</v>
      </c>
      <c r="W1036" s="86">
        <f t="shared" si="275"/>
        <v>480</v>
      </c>
    </row>
    <row r="1037" spans="1:23" ht="16.5" x14ac:dyDescent="0.25">
      <c r="A1037" s="64" t="s">
        <v>7131</v>
      </c>
      <c r="B1037" s="65" t="s">
        <v>7201</v>
      </c>
      <c r="C1037" s="2" t="s">
        <v>6823</v>
      </c>
      <c r="D1037" s="10" t="s">
        <v>6822</v>
      </c>
      <c r="E1037" s="3">
        <v>8</v>
      </c>
      <c r="F1037" s="3">
        <v>1</v>
      </c>
      <c r="G1037" s="4">
        <v>206.45</v>
      </c>
      <c r="H1037" s="4">
        <f>+G1037*E1037</f>
        <v>1651.6</v>
      </c>
      <c r="I1037" s="5">
        <v>0.05</v>
      </c>
      <c r="J1037" s="4">
        <f t="shared" si="278"/>
        <v>10.3225</v>
      </c>
      <c r="K1037" s="4">
        <f t="shared" si="279"/>
        <v>196.1275</v>
      </c>
      <c r="L1037" s="6">
        <v>0.85</v>
      </c>
      <c r="M1037" s="4">
        <f t="shared" si="280"/>
        <v>166.70837499999999</v>
      </c>
      <c r="N1037" s="4">
        <f t="shared" si="281"/>
        <v>362.83587499999999</v>
      </c>
      <c r="O1037" s="6">
        <v>0.75</v>
      </c>
      <c r="P1037" s="85">
        <f t="shared" si="276"/>
        <v>147.09562499999998</v>
      </c>
      <c r="Q1037" s="86">
        <f t="shared" si="277"/>
        <v>343.22312499999998</v>
      </c>
      <c r="R1037" s="6">
        <v>0.95</v>
      </c>
      <c r="S1037" s="85">
        <f t="shared" ref="S1037:S1100" si="282">+K1037*R1037</f>
        <v>186.32112499999999</v>
      </c>
      <c r="T1037" s="86">
        <f t="shared" ref="T1037:T1100" si="283">+S1037+K1037</f>
        <v>382.44862499999999</v>
      </c>
      <c r="U1037" s="6">
        <v>0.6</v>
      </c>
      <c r="V1037" s="85">
        <f t="shared" ref="V1037:V1100" si="284">+K1037*U1037</f>
        <v>117.67649999999999</v>
      </c>
      <c r="W1037" s="86">
        <f t="shared" ref="W1037:W1100" si="285">+V1037+K1037</f>
        <v>313.80399999999997</v>
      </c>
    </row>
    <row r="1038" spans="1:23" ht="16.5" x14ac:dyDescent="0.25">
      <c r="A1038" s="64" t="s">
        <v>7131</v>
      </c>
      <c r="B1038" s="65" t="s">
        <v>7201</v>
      </c>
      <c r="C1038" s="2" t="s">
        <v>6864</v>
      </c>
      <c r="D1038" s="1" t="s">
        <v>6863</v>
      </c>
      <c r="E1038" s="3">
        <v>1</v>
      </c>
      <c r="F1038" s="3">
        <v>1</v>
      </c>
      <c r="G1038" s="7">
        <v>695</v>
      </c>
      <c r="H1038" s="4">
        <f>+G1038*E1038</f>
        <v>695</v>
      </c>
      <c r="I1038" s="5">
        <v>0.05</v>
      </c>
      <c r="J1038" s="4">
        <f t="shared" si="278"/>
        <v>34.75</v>
      </c>
      <c r="K1038" s="4">
        <f t="shared" si="279"/>
        <v>660.25</v>
      </c>
      <c r="L1038" s="6">
        <v>0.85</v>
      </c>
      <c r="M1038" s="4">
        <f t="shared" si="280"/>
        <v>561.21249999999998</v>
      </c>
      <c r="N1038" s="4">
        <f t="shared" si="281"/>
        <v>1221.4625000000001</v>
      </c>
      <c r="O1038" s="6">
        <v>0.75</v>
      </c>
      <c r="P1038" s="85">
        <f t="shared" ref="P1038:P1101" si="286">+K1038*O1038</f>
        <v>495.1875</v>
      </c>
      <c r="Q1038" s="86">
        <f t="shared" ref="Q1038:Q1101" si="287">+K1038+P1038</f>
        <v>1155.4375</v>
      </c>
      <c r="R1038" s="6">
        <v>0.95</v>
      </c>
      <c r="S1038" s="85">
        <f t="shared" si="282"/>
        <v>627.23749999999995</v>
      </c>
      <c r="T1038" s="86">
        <f t="shared" si="283"/>
        <v>1287.4875</v>
      </c>
      <c r="U1038" s="6">
        <v>0.6</v>
      </c>
      <c r="V1038" s="85">
        <f t="shared" si="284"/>
        <v>396.15</v>
      </c>
      <c r="W1038" s="86">
        <f t="shared" si="285"/>
        <v>1056.4000000000001</v>
      </c>
    </row>
    <row r="1039" spans="1:23" ht="16.5" x14ac:dyDescent="0.25">
      <c r="A1039" s="64" t="s">
        <v>7131</v>
      </c>
      <c r="B1039" s="65" t="s">
        <v>7201</v>
      </c>
      <c r="C1039" s="2" t="s">
        <v>6840</v>
      </c>
      <c r="D1039" s="1" t="s">
        <v>6839</v>
      </c>
      <c r="E1039" s="3">
        <v>29</v>
      </c>
      <c r="F1039" s="3">
        <v>1</v>
      </c>
      <c r="G1039" s="4">
        <v>250</v>
      </c>
      <c r="H1039" s="4">
        <f>+G1039*E1039</f>
        <v>7250</v>
      </c>
      <c r="I1039" s="5">
        <v>0</v>
      </c>
      <c r="J1039" s="4">
        <f t="shared" si="278"/>
        <v>0</v>
      </c>
      <c r="K1039" s="4">
        <f t="shared" si="279"/>
        <v>250</v>
      </c>
      <c r="L1039" s="6">
        <v>0.85</v>
      </c>
      <c r="M1039" s="4">
        <f t="shared" si="280"/>
        <v>212.5</v>
      </c>
      <c r="N1039" s="4">
        <f t="shared" si="281"/>
        <v>462.5</v>
      </c>
      <c r="O1039" s="6">
        <v>0.75</v>
      </c>
      <c r="P1039" s="85">
        <f t="shared" si="286"/>
        <v>187.5</v>
      </c>
      <c r="Q1039" s="86">
        <f t="shared" si="287"/>
        <v>437.5</v>
      </c>
      <c r="R1039" s="6">
        <v>0.95</v>
      </c>
      <c r="S1039" s="85">
        <f t="shared" si="282"/>
        <v>237.5</v>
      </c>
      <c r="T1039" s="86">
        <f t="shared" si="283"/>
        <v>487.5</v>
      </c>
      <c r="U1039" s="6">
        <v>0.6</v>
      </c>
      <c r="V1039" s="85">
        <f t="shared" si="284"/>
        <v>150</v>
      </c>
      <c r="W1039" s="86">
        <f t="shared" si="285"/>
        <v>400</v>
      </c>
    </row>
    <row r="1040" spans="1:23" ht="16.5" x14ac:dyDescent="0.25">
      <c r="A1040" s="64" t="s">
        <v>7131</v>
      </c>
      <c r="B1040" s="65" t="s">
        <v>7201</v>
      </c>
      <c r="C1040" s="2" t="s">
        <v>6824</v>
      </c>
      <c r="D1040" s="10" t="s">
        <v>6843</v>
      </c>
      <c r="E1040" s="3">
        <v>6</v>
      </c>
      <c r="F1040" s="3">
        <v>1</v>
      </c>
      <c r="G1040" s="4">
        <v>91</v>
      </c>
      <c r="H1040" s="4">
        <f>+G1040*E1040</f>
        <v>546</v>
      </c>
      <c r="I1040" s="5">
        <v>0.05</v>
      </c>
      <c r="J1040" s="4">
        <f t="shared" si="278"/>
        <v>4.55</v>
      </c>
      <c r="K1040" s="4">
        <f t="shared" si="279"/>
        <v>86.45</v>
      </c>
      <c r="L1040" s="6">
        <v>0.85</v>
      </c>
      <c r="M1040" s="4">
        <f t="shared" si="280"/>
        <v>73.482500000000002</v>
      </c>
      <c r="N1040" s="4">
        <f t="shared" si="281"/>
        <v>159.9325</v>
      </c>
      <c r="O1040" s="6">
        <v>0.75</v>
      </c>
      <c r="P1040" s="85">
        <f t="shared" si="286"/>
        <v>64.837500000000006</v>
      </c>
      <c r="Q1040" s="86">
        <f t="shared" si="287"/>
        <v>151.28750000000002</v>
      </c>
      <c r="R1040" s="6">
        <v>0.95</v>
      </c>
      <c r="S1040" s="85">
        <f t="shared" si="282"/>
        <v>82.127499999999998</v>
      </c>
      <c r="T1040" s="86">
        <f t="shared" si="283"/>
        <v>168.57749999999999</v>
      </c>
      <c r="U1040" s="6">
        <v>0.6</v>
      </c>
      <c r="V1040" s="85">
        <f t="shared" si="284"/>
        <v>51.87</v>
      </c>
      <c r="W1040" s="86">
        <f t="shared" si="285"/>
        <v>138.32</v>
      </c>
    </row>
    <row r="1041" spans="1:23" ht="16.5" x14ac:dyDescent="0.25">
      <c r="A1041" s="64" t="s">
        <v>7131</v>
      </c>
      <c r="B1041" s="65" t="s">
        <v>7201</v>
      </c>
      <c r="C1041" s="2" t="s">
        <v>6836</v>
      </c>
      <c r="D1041" s="10" t="s">
        <v>6835</v>
      </c>
      <c r="E1041" s="3">
        <v>48</v>
      </c>
      <c r="F1041" s="3">
        <v>1</v>
      </c>
      <c r="G1041" s="4">
        <v>39</v>
      </c>
      <c r="H1041" s="4">
        <f>+G1041*E1041</f>
        <v>1872</v>
      </c>
      <c r="I1041" s="5">
        <v>0</v>
      </c>
      <c r="J1041" s="4">
        <f t="shared" si="278"/>
        <v>0</v>
      </c>
      <c r="K1041" s="4">
        <f t="shared" si="279"/>
        <v>39</v>
      </c>
      <c r="L1041" s="6">
        <v>0.85</v>
      </c>
      <c r="M1041" s="4">
        <f t="shared" si="280"/>
        <v>33.15</v>
      </c>
      <c r="N1041" s="4">
        <f t="shared" si="281"/>
        <v>72.150000000000006</v>
      </c>
      <c r="O1041" s="6">
        <v>0.75</v>
      </c>
      <c r="P1041" s="85">
        <f t="shared" si="286"/>
        <v>29.25</v>
      </c>
      <c r="Q1041" s="86">
        <f t="shared" si="287"/>
        <v>68.25</v>
      </c>
      <c r="R1041" s="6">
        <v>0.95</v>
      </c>
      <c r="S1041" s="85">
        <f t="shared" si="282"/>
        <v>37.049999999999997</v>
      </c>
      <c r="T1041" s="86">
        <f t="shared" si="283"/>
        <v>76.05</v>
      </c>
      <c r="U1041" s="6">
        <v>0.6</v>
      </c>
      <c r="V1041" s="85">
        <f t="shared" si="284"/>
        <v>23.4</v>
      </c>
      <c r="W1041" s="86">
        <f t="shared" si="285"/>
        <v>62.4</v>
      </c>
    </row>
    <row r="1042" spans="1:23" ht="16.5" x14ac:dyDescent="0.25">
      <c r="A1042" s="64" t="s">
        <v>7131</v>
      </c>
      <c r="B1042" s="65" t="s">
        <v>7201</v>
      </c>
      <c r="C1042" s="2" t="s">
        <v>6838</v>
      </c>
      <c r="D1042" s="10" t="s">
        <v>6837</v>
      </c>
      <c r="E1042" s="3">
        <v>4</v>
      </c>
      <c r="F1042" s="3">
        <v>1</v>
      </c>
      <c r="G1042" s="4">
        <v>450</v>
      </c>
      <c r="H1042" s="4">
        <f>+G1042*E1042</f>
        <v>1800</v>
      </c>
      <c r="I1042" s="5">
        <v>0</v>
      </c>
      <c r="J1042" s="4">
        <f t="shared" si="278"/>
        <v>0</v>
      </c>
      <c r="K1042" s="4">
        <f t="shared" si="279"/>
        <v>450</v>
      </c>
      <c r="L1042" s="6">
        <v>0.85</v>
      </c>
      <c r="M1042" s="4">
        <f t="shared" si="280"/>
        <v>382.5</v>
      </c>
      <c r="N1042" s="4">
        <f t="shared" si="281"/>
        <v>832.5</v>
      </c>
      <c r="O1042" s="6">
        <v>0.75</v>
      </c>
      <c r="P1042" s="85">
        <f t="shared" si="286"/>
        <v>337.5</v>
      </c>
      <c r="Q1042" s="86">
        <f t="shared" si="287"/>
        <v>787.5</v>
      </c>
      <c r="R1042" s="6">
        <v>0.95</v>
      </c>
      <c r="S1042" s="85">
        <f t="shared" si="282"/>
        <v>427.5</v>
      </c>
      <c r="T1042" s="86">
        <f t="shared" si="283"/>
        <v>877.5</v>
      </c>
      <c r="U1042" s="6">
        <v>0.6</v>
      </c>
      <c r="V1042" s="85">
        <f t="shared" si="284"/>
        <v>270</v>
      </c>
      <c r="W1042" s="86">
        <f t="shared" si="285"/>
        <v>720</v>
      </c>
    </row>
    <row r="1043" spans="1:23" ht="16.5" x14ac:dyDescent="0.25">
      <c r="A1043" s="64" t="s">
        <v>7131</v>
      </c>
      <c r="B1043" s="65" t="s">
        <v>7201</v>
      </c>
      <c r="C1043" s="2" t="s">
        <v>6834</v>
      </c>
      <c r="D1043" s="1" t="s">
        <v>6833</v>
      </c>
      <c r="E1043" s="3">
        <v>29</v>
      </c>
      <c r="F1043" s="3">
        <v>1</v>
      </c>
      <c r="G1043" s="4">
        <v>41.77</v>
      </c>
      <c r="H1043" s="4">
        <f>+G1043*E1043</f>
        <v>1211.3300000000002</v>
      </c>
      <c r="I1043" s="5">
        <v>0.04</v>
      </c>
      <c r="J1043" s="4">
        <f t="shared" si="278"/>
        <v>1.6708000000000001</v>
      </c>
      <c r="K1043" s="4">
        <f t="shared" si="279"/>
        <v>40.099200000000003</v>
      </c>
      <c r="L1043" s="6">
        <v>0.65</v>
      </c>
      <c r="M1043" s="4">
        <f t="shared" si="280"/>
        <v>26.064480000000003</v>
      </c>
      <c r="N1043" s="4">
        <f t="shared" si="281"/>
        <v>66.163679999999999</v>
      </c>
      <c r="O1043" s="6">
        <v>0.75</v>
      </c>
      <c r="P1043" s="85">
        <f t="shared" si="286"/>
        <v>30.074400000000004</v>
      </c>
      <c r="Q1043" s="86">
        <f t="shared" si="287"/>
        <v>70.173600000000008</v>
      </c>
      <c r="R1043" s="6">
        <v>0.95</v>
      </c>
      <c r="S1043" s="85">
        <f t="shared" si="282"/>
        <v>38.094239999999999</v>
      </c>
      <c r="T1043" s="86">
        <f t="shared" si="283"/>
        <v>78.19344000000001</v>
      </c>
      <c r="U1043" s="6">
        <v>0.6</v>
      </c>
      <c r="V1043" s="85">
        <f t="shared" si="284"/>
        <v>24.059520000000003</v>
      </c>
      <c r="W1043" s="86">
        <f t="shared" si="285"/>
        <v>64.158720000000002</v>
      </c>
    </row>
    <row r="1044" spans="1:23" ht="16.5" x14ac:dyDescent="0.25">
      <c r="A1044" s="64" t="s">
        <v>7131</v>
      </c>
      <c r="B1044" s="65" t="s">
        <v>7201</v>
      </c>
      <c r="C1044" s="2" t="s">
        <v>6842</v>
      </c>
      <c r="D1044" s="10" t="s">
        <v>6841</v>
      </c>
      <c r="E1044" s="3">
        <v>85</v>
      </c>
      <c r="F1044" s="3">
        <v>1</v>
      </c>
      <c r="G1044" s="7">
        <v>47</v>
      </c>
      <c r="H1044" s="4">
        <f>+G1044*E1044</f>
        <v>3995</v>
      </c>
      <c r="I1044" s="5">
        <v>0.05</v>
      </c>
      <c r="J1044" s="4">
        <f t="shared" si="278"/>
        <v>2.35</v>
      </c>
      <c r="K1044" s="4">
        <f t="shared" si="279"/>
        <v>44.65</v>
      </c>
      <c r="L1044" s="6">
        <v>0.85</v>
      </c>
      <c r="M1044" s="4">
        <f t="shared" si="280"/>
        <v>37.952500000000001</v>
      </c>
      <c r="N1044" s="4">
        <f t="shared" si="281"/>
        <v>82.602499999999992</v>
      </c>
      <c r="O1044" s="6">
        <v>0.75</v>
      </c>
      <c r="P1044" s="85">
        <f t="shared" si="286"/>
        <v>33.487499999999997</v>
      </c>
      <c r="Q1044" s="86">
        <f t="shared" si="287"/>
        <v>78.137499999999989</v>
      </c>
      <c r="R1044" s="6">
        <v>0.95</v>
      </c>
      <c r="S1044" s="85">
        <f t="shared" si="282"/>
        <v>42.417499999999997</v>
      </c>
      <c r="T1044" s="86">
        <f t="shared" si="283"/>
        <v>87.067499999999995</v>
      </c>
      <c r="U1044" s="6">
        <v>0.6</v>
      </c>
      <c r="V1044" s="85">
        <f t="shared" si="284"/>
        <v>26.79</v>
      </c>
      <c r="W1044" s="86">
        <f t="shared" si="285"/>
        <v>71.44</v>
      </c>
    </row>
    <row r="1045" spans="1:23" ht="16.5" x14ac:dyDescent="0.25">
      <c r="A1045" s="64" t="s">
        <v>7131</v>
      </c>
      <c r="B1045" s="65" t="s">
        <v>7201</v>
      </c>
      <c r="C1045" s="2" t="s">
        <v>6868</v>
      </c>
      <c r="D1045" s="1" t="s">
        <v>6867</v>
      </c>
      <c r="E1045" s="3">
        <f>28-16</f>
        <v>12</v>
      </c>
      <c r="F1045" s="3">
        <v>1</v>
      </c>
      <c r="G1045" s="7">
        <f>8838.7/24</f>
        <v>368.2791666666667</v>
      </c>
      <c r="H1045" s="4">
        <f>+G1045*E1045</f>
        <v>4419.3500000000004</v>
      </c>
      <c r="I1045" s="5">
        <v>0.05</v>
      </c>
      <c r="J1045" s="4">
        <f t="shared" si="278"/>
        <v>18.413958333333337</v>
      </c>
      <c r="K1045" s="4">
        <f t="shared" si="279"/>
        <v>349.86520833333338</v>
      </c>
      <c r="L1045" s="6">
        <v>0.85</v>
      </c>
      <c r="M1045" s="4">
        <f t="shared" si="280"/>
        <v>297.38542708333335</v>
      </c>
      <c r="N1045" s="4">
        <f t="shared" si="281"/>
        <v>647.25063541666668</v>
      </c>
      <c r="O1045" s="6">
        <v>0.75</v>
      </c>
      <c r="P1045" s="85">
        <f t="shared" si="286"/>
        <v>262.39890625000004</v>
      </c>
      <c r="Q1045" s="86">
        <f t="shared" si="287"/>
        <v>612.26411458333337</v>
      </c>
      <c r="R1045" s="6">
        <v>0.95</v>
      </c>
      <c r="S1045" s="85">
        <f t="shared" si="282"/>
        <v>332.37194791666673</v>
      </c>
      <c r="T1045" s="86">
        <f t="shared" si="283"/>
        <v>682.23715625000011</v>
      </c>
      <c r="U1045" s="6">
        <v>0.6</v>
      </c>
      <c r="V1045" s="85">
        <f t="shared" si="284"/>
        <v>209.91912500000004</v>
      </c>
      <c r="W1045" s="86">
        <f t="shared" si="285"/>
        <v>559.78433333333339</v>
      </c>
    </row>
    <row r="1046" spans="1:23" ht="16.5" x14ac:dyDescent="0.25">
      <c r="A1046" s="64" t="s">
        <v>7131</v>
      </c>
      <c r="B1046" s="65" t="s">
        <v>7201</v>
      </c>
      <c r="C1046" s="2" t="s">
        <v>6866</v>
      </c>
      <c r="D1046" s="1" t="s">
        <v>6865</v>
      </c>
      <c r="E1046" s="3">
        <v>31</v>
      </c>
      <c r="F1046" s="3">
        <v>1</v>
      </c>
      <c r="G1046" s="7">
        <v>270</v>
      </c>
      <c r="H1046" s="4">
        <f>+G1046*E1046</f>
        <v>8370</v>
      </c>
      <c r="I1046" s="5">
        <v>0.05</v>
      </c>
      <c r="J1046" s="4">
        <f t="shared" si="278"/>
        <v>13.5</v>
      </c>
      <c r="K1046" s="4">
        <f t="shared" si="279"/>
        <v>256.5</v>
      </c>
      <c r="L1046" s="6">
        <v>0.85</v>
      </c>
      <c r="M1046" s="4">
        <f t="shared" si="280"/>
        <v>218.02500000000001</v>
      </c>
      <c r="N1046" s="4">
        <f t="shared" si="281"/>
        <v>474.52499999999998</v>
      </c>
      <c r="O1046" s="6">
        <v>0.75</v>
      </c>
      <c r="P1046" s="85">
        <f t="shared" si="286"/>
        <v>192.375</v>
      </c>
      <c r="Q1046" s="86">
        <f t="shared" si="287"/>
        <v>448.875</v>
      </c>
      <c r="R1046" s="6">
        <v>0.95</v>
      </c>
      <c r="S1046" s="85">
        <f t="shared" si="282"/>
        <v>243.67499999999998</v>
      </c>
      <c r="T1046" s="86">
        <f t="shared" si="283"/>
        <v>500.17499999999995</v>
      </c>
      <c r="U1046" s="6">
        <v>0.6</v>
      </c>
      <c r="V1046" s="85">
        <f t="shared" si="284"/>
        <v>153.9</v>
      </c>
      <c r="W1046" s="86">
        <f t="shared" si="285"/>
        <v>410.4</v>
      </c>
    </row>
    <row r="1047" spans="1:23" ht="16.5" x14ac:dyDescent="0.25">
      <c r="A1047" s="64" t="s">
        <v>7131</v>
      </c>
      <c r="B1047" s="65" t="s">
        <v>7201</v>
      </c>
      <c r="C1047" s="2" t="s">
        <v>6870</v>
      </c>
      <c r="D1047" s="1" t="s">
        <v>6869</v>
      </c>
      <c r="E1047" s="3">
        <f>23-8</f>
        <v>15</v>
      </c>
      <c r="F1047" s="3">
        <v>1</v>
      </c>
      <c r="G1047" s="7">
        <f>6785.3/24</f>
        <v>282.72083333333336</v>
      </c>
      <c r="H1047" s="4">
        <f>+G1047*E1047</f>
        <v>4240.8125</v>
      </c>
      <c r="I1047" s="5">
        <v>0.05</v>
      </c>
      <c r="J1047" s="4">
        <f t="shared" si="278"/>
        <v>14.136041666666669</v>
      </c>
      <c r="K1047" s="4">
        <f t="shared" si="279"/>
        <v>268.58479166666672</v>
      </c>
      <c r="L1047" s="6">
        <v>0.85</v>
      </c>
      <c r="M1047" s="4">
        <f t="shared" si="280"/>
        <v>228.29707291666671</v>
      </c>
      <c r="N1047" s="4">
        <f t="shared" si="281"/>
        <v>496.88186458333342</v>
      </c>
      <c r="O1047" s="6">
        <v>0.75</v>
      </c>
      <c r="P1047" s="85">
        <f t="shared" si="286"/>
        <v>201.43859375000005</v>
      </c>
      <c r="Q1047" s="86">
        <f t="shared" si="287"/>
        <v>470.02338541666677</v>
      </c>
      <c r="R1047" s="6">
        <v>0.95</v>
      </c>
      <c r="S1047" s="85">
        <f t="shared" si="282"/>
        <v>255.15555208333336</v>
      </c>
      <c r="T1047" s="86">
        <f t="shared" si="283"/>
        <v>523.74034375000008</v>
      </c>
      <c r="U1047" s="6">
        <v>0.6</v>
      </c>
      <c r="V1047" s="85">
        <f t="shared" si="284"/>
        <v>161.15087500000001</v>
      </c>
      <c r="W1047" s="86">
        <f t="shared" si="285"/>
        <v>429.7356666666667</v>
      </c>
    </row>
    <row r="1048" spans="1:23" ht="16.5" x14ac:dyDescent="0.25">
      <c r="A1048" s="64" t="s">
        <v>7131</v>
      </c>
      <c r="B1048" s="65" t="s">
        <v>7201</v>
      </c>
      <c r="C1048" s="2" t="s">
        <v>6872</v>
      </c>
      <c r="D1048" s="10" t="s">
        <v>6871</v>
      </c>
      <c r="E1048" s="3">
        <v>5</v>
      </c>
      <c r="F1048" s="3">
        <v>1</v>
      </c>
      <c r="G1048" s="4">
        <v>396.99</v>
      </c>
      <c r="H1048" s="4">
        <f>+G1048*E1048</f>
        <v>1984.95</v>
      </c>
      <c r="I1048" s="5">
        <v>0.1</v>
      </c>
      <c r="J1048" s="4">
        <f t="shared" si="278"/>
        <v>39.699000000000005</v>
      </c>
      <c r="K1048" s="4">
        <f t="shared" si="279"/>
        <v>357.291</v>
      </c>
      <c r="L1048" s="6">
        <v>0.85</v>
      </c>
      <c r="M1048" s="4">
        <f t="shared" si="280"/>
        <v>303.69734999999997</v>
      </c>
      <c r="N1048" s="4">
        <f t="shared" si="281"/>
        <v>660.98834999999997</v>
      </c>
      <c r="O1048" s="6">
        <v>0.75</v>
      </c>
      <c r="P1048" s="85">
        <f t="shared" si="286"/>
        <v>267.96825000000001</v>
      </c>
      <c r="Q1048" s="86">
        <f t="shared" si="287"/>
        <v>625.25925000000007</v>
      </c>
      <c r="R1048" s="6">
        <v>0.95</v>
      </c>
      <c r="S1048" s="85">
        <f t="shared" si="282"/>
        <v>339.42644999999999</v>
      </c>
      <c r="T1048" s="86">
        <f t="shared" si="283"/>
        <v>696.71744999999999</v>
      </c>
      <c r="U1048" s="6">
        <v>0.6</v>
      </c>
      <c r="V1048" s="85">
        <f t="shared" si="284"/>
        <v>214.37459999999999</v>
      </c>
      <c r="W1048" s="86">
        <f t="shared" si="285"/>
        <v>571.66560000000004</v>
      </c>
    </row>
    <row r="1049" spans="1:23" ht="16.5" x14ac:dyDescent="0.25">
      <c r="A1049" s="64" t="s">
        <v>7131</v>
      </c>
      <c r="B1049" s="65" t="s">
        <v>7201</v>
      </c>
      <c r="C1049" s="2" t="s">
        <v>6874</v>
      </c>
      <c r="D1049" s="1" t="s">
        <v>6873</v>
      </c>
      <c r="E1049" s="3">
        <v>17</v>
      </c>
      <c r="F1049" s="3">
        <v>1</v>
      </c>
      <c r="G1049" s="7">
        <f>4307.8/24</f>
        <v>179.49166666666667</v>
      </c>
      <c r="H1049" s="4">
        <f>+G1049*E1049</f>
        <v>3051.3583333333336</v>
      </c>
      <c r="I1049" s="5">
        <v>0.05</v>
      </c>
      <c r="J1049" s="4">
        <f t="shared" si="278"/>
        <v>8.9745833333333334</v>
      </c>
      <c r="K1049" s="4">
        <f t="shared" si="279"/>
        <v>170.51708333333335</v>
      </c>
      <c r="L1049" s="6">
        <v>0.85</v>
      </c>
      <c r="M1049" s="4">
        <f t="shared" si="280"/>
        <v>144.93952083333335</v>
      </c>
      <c r="N1049" s="4">
        <f t="shared" si="281"/>
        <v>315.45660416666669</v>
      </c>
      <c r="O1049" s="6">
        <v>0.75</v>
      </c>
      <c r="P1049" s="85">
        <f t="shared" si="286"/>
        <v>127.88781250000001</v>
      </c>
      <c r="Q1049" s="86">
        <f t="shared" si="287"/>
        <v>298.40489583333334</v>
      </c>
      <c r="R1049" s="6">
        <v>0.95</v>
      </c>
      <c r="S1049" s="85">
        <f t="shared" si="282"/>
        <v>161.99122916666667</v>
      </c>
      <c r="T1049" s="86">
        <f t="shared" si="283"/>
        <v>332.50831249999999</v>
      </c>
      <c r="U1049" s="6">
        <v>0.6</v>
      </c>
      <c r="V1049" s="85">
        <f t="shared" si="284"/>
        <v>102.31025000000001</v>
      </c>
      <c r="W1049" s="86">
        <f t="shared" si="285"/>
        <v>272.82733333333334</v>
      </c>
    </row>
    <row r="1050" spans="1:23" ht="16.5" x14ac:dyDescent="0.25">
      <c r="A1050" s="64" t="s">
        <v>7131</v>
      </c>
      <c r="B1050" s="65" t="s">
        <v>7201</v>
      </c>
      <c r="C1050" s="2" t="s">
        <v>6862</v>
      </c>
      <c r="D1050" s="1" t="s">
        <v>6861</v>
      </c>
      <c r="E1050" s="3">
        <v>3</v>
      </c>
      <c r="F1050" s="3">
        <v>1</v>
      </c>
      <c r="G1050" s="7">
        <v>502.72</v>
      </c>
      <c r="H1050" s="4">
        <f>+G1050*E1050</f>
        <v>1508.16</v>
      </c>
      <c r="I1050" s="5">
        <v>0.05</v>
      </c>
      <c r="J1050" s="4">
        <f t="shared" si="278"/>
        <v>25.136000000000003</v>
      </c>
      <c r="K1050" s="4">
        <f t="shared" si="279"/>
        <v>477.584</v>
      </c>
      <c r="L1050" s="6">
        <v>0.85</v>
      </c>
      <c r="M1050" s="4">
        <f t="shared" si="280"/>
        <v>405.94639999999998</v>
      </c>
      <c r="N1050" s="4">
        <f t="shared" si="281"/>
        <v>883.53039999999999</v>
      </c>
      <c r="O1050" s="6">
        <v>0.75</v>
      </c>
      <c r="P1050" s="85">
        <f t="shared" si="286"/>
        <v>358.18799999999999</v>
      </c>
      <c r="Q1050" s="86">
        <f t="shared" si="287"/>
        <v>835.77199999999993</v>
      </c>
      <c r="R1050" s="6">
        <v>0.95</v>
      </c>
      <c r="S1050" s="85">
        <f t="shared" si="282"/>
        <v>453.70479999999998</v>
      </c>
      <c r="T1050" s="86">
        <f t="shared" si="283"/>
        <v>931.28880000000004</v>
      </c>
      <c r="U1050" s="6">
        <v>0.6</v>
      </c>
      <c r="V1050" s="85">
        <f t="shared" si="284"/>
        <v>286.55039999999997</v>
      </c>
      <c r="W1050" s="86">
        <f t="shared" si="285"/>
        <v>764.13439999999991</v>
      </c>
    </row>
    <row r="1051" spans="1:23" ht="16.5" x14ac:dyDescent="0.25">
      <c r="A1051" s="64" t="s">
        <v>7131</v>
      </c>
      <c r="B1051" s="65" t="s">
        <v>7201</v>
      </c>
      <c r="C1051" s="2" t="s">
        <v>6878</v>
      </c>
      <c r="D1051" s="1" t="s">
        <v>6877</v>
      </c>
      <c r="E1051" s="3">
        <v>18</v>
      </c>
      <c r="F1051" s="3">
        <v>1</v>
      </c>
      <c r="G1051" s="7">
        <f>3080.2/24</f>
        <v>128.34166666666667</v>
      </c>
      <c r="H1051" s="4">
        <f>+G1051*E1051</f>
        <v>2310.15</v>
      </c>
      <c r="I1051" s="5">
        <v>0.05</v>
      </c>
      <c r="J1051" s="4">
        <f t="shared" si="278"/>
        <v>6.4170833333333341</v>
      </c>
      <c r="K1051" s="4">
        <f t="shared" si="279"/>
        <v>121.92458333333333</v>
      </c>
      <c r="L1051" s="6">
        <v>0.85</v>
      </c>
      <c r="M1051" s="4">
        <f t="shared" si="280"/>
        <v>103.63589583333332</v>
      </c>
      <c r="N1051" s="4">
        <f t="shared" si="281"/>
        <v>225.56047916666665</v>
      </c>
      <c r="O1051" s="6">
        <v>0.75</v>
      </c>
      <c r="P1051" s="85">
        <f t="shared" si="286"/>
        <v>91.443437500000002</v>
      </c>
      <c r="Q1051" s="86">
        <f t="shared" si="287"/>
        <v>213.36802083333333</v>
      </c>
      <c r="R1051" s="6">
        <v>0.95</v>
      </c>
      <c r="S1051" s="85">
        <f t="shared" si="282"/>
        <v>115.82835416666666</v>
      </c>
      <c r="T1051" s="86">
        <f t="shared" si="283"/>
        <v>237.75293749999997</v>
      </c>
      <c r="U1051" s="6">
        <v>0.6</v>
      </c>
      <c r="V1051" s="85">
        <f t="shared" si="284"/>
        <v>73.154749999999993</v>
      </c>
      <c r="W1051" s="86">
        <f t="shared" si="285"/>
        <v>195.07933333333332</v>
      </c>
    </row>
    <row r="1052" spans="1:23" ht="16.5" x14ac:dyDescent="0.25">
      <c r="A1052" s="64" t="s">
        <v>7131</v>
      </c>
      <c r="B1052" s="65" t="s">
        <v>7201</v>
      </c>
      <c r="C1052" s="2" t="s">
        <v>6821</v>
      </c>
      <c r="D1052" s="10" t="s">
        <v>6820</v>
      </c>
      <c r="E1052" s="3">
        <f>11+33</f>
        <v>44</v>
      </c>
      <c r="F1052" s="3">
        <v>1</v>
      </c>
      <c r="G1052" s="7">
        <v>170</v>
      </c>
      <c r="H1052" s="4">
        <f>+G1052*E1052</f>
        <v>7480</v>
      </c>
      <c r="I1052" s="5">
        <v>0.05</v>
      </c>
      <c r="J1052" s="4">
        <f t="shared" si="278"/>
        <v>8.5</v>
      </c>
      <c r="K1052" s="4">
        <f t="shared" si="279"/>
        <v>161.5</v>
      </c>
      <c r="L1052" s="6">
        <v>0.95</v>
      </c>
      <c r="M1052" s="4">
        <f t="shared" si="280"/>
        <v>153.42499999999998</v>
      </c>
      <c r="N1052" s="4">
        <f t="shared" si="281"/>
        <v>314.92499999999995</v>
      </c>
      <c r="O1052" s="6">
        <v>0.75</v>
      </c>
      <c r="P1052" s="85">
        <f t="shared" si="286"/>
        <v>121.125</v>
      </c>
      <c r="Q1052" s="86">
        <f t="shared" si="287"/>
        <v>282.625</v>
      </c>
      <c r="R1052" s="6">
        <v>0.95</v>
      </c>
      <c r="S1052" s="85">
        <f t="shared" si="282"/>
        <v>153.42499999999998</v>
      </c>
      <c r="T1052" s="86">
        <f t="shared" si="283"/>
        <v>314.92499999999995</v>
      </c>
      <c r="U1052" s="6">
        <v>0.6</v>
      </c>
      <c r="V1052" s="85">
        <f t="shared" si="284"/>
        <v>96.899999999999991</v>
      </c>
      <c r="W1052" s="86">
        <f t="shared" si="285"/>
        <v>258.39999999999998</v>
      </c>
    </row>
    <row r="1053" spans="1:23" ht="16.5" x14ac:dyDescent="0.25">
      <c r="A1053" s="64" t="s">
        <v>7131</v>
      </c>
      <c r="B1053" s="65" t="s">
        <v>7201</v>
      </c>
      <c r="C1053" s="2" t="s">
        <v>1931</v>
      </c>
      <c r="D1053" s="1" t="s">
        <v>1930</v>
      </c>
      <c r="E1053" s="3">
        <v>2</v>
      </c>
      <c r="F1053" s="3">
        <v>1</v>
      </c>
      <c r="G1053" s="4">
        <v>2663</v>
      </c>
      <c r="H1053" s="4">
        <f>+G1053*E1053</f>
        <v>5326</v>
      </c>
      <c r="I1053" s="5">
        <v>0.3</v>
      </c>
      <c r="J1053" s="4">
        <f t="shared" si="278"/>
        <v>798.9</v>
      </c>
      <c r="K1053" s="4">
        <f t="shared" si="279"/>
        <v>1864.1</v>
      </c>
      <c r="L1053" s="6">
        <v>0.85</v>
      </c>
      <c r="M1053" s="4">
        <f t="shared" si="280"/>
        <v>1584.4849999999999</v>
      </c>
      <c r="N1053" s="4">
        <f t="shared" si="281"/>
        <v>3448.585</v>
      </c>
      <c r="O1053" s="6">
        <v>0.75</v>
      </c>
      <c r="P1053" s="85">
        <f t="shared" si="286"/>
        <v>1398.0749999999998</v>
      </c>
      <c r="Q1053" s="86">
        <f t="shared" si="287"/>
        <v>3262.1749999999997</v>
      </c>
      <c r="R1053" s="6">
        <v>0.95</v>
      </c>
      <c r="S1053" s="85">
        <f t="shared" si="282"/>
        <v>1770.8949999999998</v>
      </c>
      <c r="T1053" s="86">
        <f t="shared" si="283"/>
        <v>3634.9949999999999</v>
      </c>
      <c r="U1053" s="6">
        <v>0.6</v>
      </c>
      <c r="V1053" s="85">
        <f t="shared" si="284"/>
        <v>1118.4599999999998</v>
      </c>
      <c r="W1053" s="86">
        <f t="shared" si="285"/>
        <v>2982.5599999999995</v>
      </c>
    </row>
    <row r="1054" spans="1:23" ht="16.5" x14ac:dyDescent="0.25">
      <c r="A1054" s="64" t="s">
        <v>7131</v>
      </c>
      <c r="B1054" s="65" t="s">
        <v>7201</v>
      </c>
      <c r="C1054" s="2" t="s">
        <v>6995</v>
      </c>
      <c r="D1054" s="1" t="s">
        <v>6994</v>
      </c>
      <c r="E1054" s="3">
        <v>1</v>
      </c>
      <c r="F1054" s="3">
        <v>1</v>
      </c>
      <c r="G1054" s="4">
        <v>5100</v>
      </c>
      <c r="H1054" s="4">
        <f>+G1054*E1054</f>
        <v>5100</v>
      </c>
      <c r="I1054" s="5">
        <v>0.1</v>
      </c>
      <c r="J1054" s="4">
        <f t="shared" si="278"/>
        <v>510</v>
      </c>
      <c r="K1054" s="4">
        <f t="shared" si="279"/>
        <v>4590</v>
      </c>
      <c r="L1054" s="6">
        <v>0.85</v>
      </c>
      <c r="M1054" s="4">
        <f t="shared" si="280"/>
        <v>3901.5</v>
      </c>
      <c r="N1054" s="4">
        <f t="shared" si="281"/>
        <v>8491.5</v>
      </c>
      <c r="O1054" s="6">
        <v>0.75</v>
      </c>
      <c r="P1054" s="85">
        <f t="shared" si="286"/>
        <v>3442.5</v>
      </c>
      <c r="Q1054" s="86">
        <f t="shared" si="287"/>
        <v>8032.5</v>
      </c>
      <c r="R1054" s="6">
        <v>0.95</v>
      </c>
      <c r="S1054" s="85">
        <f t="shared" si="282"/>
        <v>4360.5</v>
      </c>
      <c r="T1054" s="86">
        <f t="shared" si="283"/>
        <v>8950.5</v>
      </c>
      <c r="U1054" s="6">
        <v>0.6</v>
      </c>
      <c r="V1054" s="85">
        <f t="shared" si="284"/>
        <v>2754</v>
      </c>
      <c r="W1054" s="86">
        <f t="shared" si="285"/>
        <v>7344</v>
      </c>
    </row>
    <row r="1055" spans="1:23" ht="16.5" x14ac:dyDescent="0.25">
      <c r="A1055" s="64" t="s">
        <v>7131</v>
      </c>
      <c r="B1055" s="65" t="s">
        <v>7201</v>
      </c>
      <c r="C1055" s="2" t="s">
        <v>6997</v>
      </c>
      <c r="D1055" s="8" t="s">
        <v>6996</v>
      </c>
      <c r="E1055" s="3">
        <v>1</v>
      </c>
      <c r="F1055" s="3">
        <v>1</v>
      </c>
      <c r="G1055" s="4">
        <v>3890</v>
      </c>
      <c r="H1055" s="4">
        <f>+G1055*E1055</f>
        <v>3890</v>
      </c>
      <c r="I1055" s="5">
        <v>0.1</v>
      </c>
      <c r="J1055" s="4">
        <f t="shared" si="278"/>
        <v>389</v>
      </c>
      <c r="K1055" s="4">
        <f t="shared" si="279"/>
        <v>3501</v>
      </c>
      <c r="L1055" s="6">
        <v>1.4</v>
      </c>
      <c r="M1055" s="4">
        <f t="shared" si="280"/>
        <v>4901.3999999999996</v>
      </c>
      <c r="N1055" s="4">
        <f t="shared" si="281"/>
        <v>8402.4</v>
      </c>
      <c r="O1055" s="6">
        <v>0.75</v>
      </c>
      <c r="P1055" s="85">
        <f t="shared" si="286"/>
        <v>2625.75</v>
      </c>
      <c r="Q1055" s="86">
        <f t="shared" si="287"/>
        <v>6126.75</v>
      </c>
      <c r="R1055" s="6">
        <v>0.95</v>
      </c>
      <c r="S1055" s="85">
        <f t="shared" si="282"/>
        <v>3325.95</v>
      </c>
      <c r="T1055" s="86">
        <f t="shared" si="283"/>
        <v>6826.95</v>
      </c>
      <c r="U1055" s="6">
        <v>0.6</v>
      </c>
      <c r="V1055" s="85">
        <f t="shared" si="284"/>
        <v>2100.6</v>
      </c>
      <c r="W1055" s="86">
        <f t="shared" si="285"/>
        <v>5601.6</v>
      </c>
    </row>
    <row r="1056" spans="1:23" ht="16.5" x14ac:dyDescent="0.25">
      <c r="A1056" s="64" t="s">
        <v>7131</v>
      </c>
      <c r="B1056" s="65" t="s">
        <v>7201</v>
      </c>
      <c r="C1056" s="2" t="s">
        <v>1939</v>
      </c>
      <c r="D1056" s="1" t="s">
        <v>1938</v>
      </c>
      <c r="E1056" s="3">
        <v>2</v>
      </c>
      <c r="F1056" s="3">
        <v>1</v>
      </c>
      <c r="G1056" s="4">
        <v>3435</v>
      </c>
      <c r="H1056" s="4">
        <f>+G1056*E1056</f>
        <v>6870</v>
      </c>
      <c r="I1056" s="5">
        <v>0</v>
      </c>
      <c r="J1056" s="4">
        <f t="shared" si="278"/>
        <v>0</v>
      </c>
      <c r="K1056" s="4">
        <f t="shared" si="279"/>
        <v>3435</v>
      </c>
      <c r="L1056" s="6">
        <v>0.85</v>
      </c>
      <c r="M1056" s="4">
        <f t="shared" si="280"/>
        <v>2919.75</v>
      </c>
      <c r="N1056" s="4">
        <f t="shared" si="281"/>
        <v>6354.75</v>
      </c>
      <c r="O1056" s="6">
        <v>0.75</v>
      </c>
      <c r="P1056" s="85">
        <f t="shared" si="286"/>
        <v>2576.25</v>
      </c>
      <c r="Q1056" s="86">
        <f t="shared" si="287"/>
        <v>6011.25</v>
      </c>
      <c r="R1056" s="6">
        <v>0.95</v>
      </c>
      <c r="S1056" s="85">
        <f t="shared" si="282"/>
        <v>3263.25</v>
      </c>
      <c r="T1056" s="86">
        <f t="shared" si="283"/>
        <v>6698.25</v>
      </c>
      <c r="U1056" s="6">
        <v>0.6</v>
      </c>
      <c r="V1056" s="85">
        <f t="shared" si="284"/>
        <v>2061</v>
      </c>
      <c r="W1056" s="86">
        <f t="shared" si="285"/>
        <v>5496</v>
      </c>
    </row>
    <row r="1057" spans="1:23" ht="16.5" x14ac:dyDescent="0.25">
      <c r="A1057" s="64" t="s">
        <v>7131</v>
      </c>
      <c r="B1057" s="65" t="s">
        <v>7201</v>
      </c>
      <c r="C1057" s="2" t="s">
        <v>2034</v>
      </c>
      <c r="D1057" s="10" t="s">
        <v>2033</v>
      </c>
      <c r="E1057" s="3">
        <v>2</v>
      </c>
      <c r="F1057" s="3">
        <v>1</v>
      </c>
      <c r="G1057" s="7">
        <v>969</v>
      </c>
      <c r="H1057" s="4">
        <f>+G1057*E1057</f>
        <v>1938</v>
      </c>
      <c r="I1057" s="5">
        <v>0.05</v>
      </c>
      <c r="J1057" s="4">
        <f t="shared" si="278"/>
        <v>48.45</v>
      </c>
      <c r="K1057" s="4">
        <f t="shared" si="279"/>
        <v>920.55</v>
      </c>
      <c r="L1057" s="6">
        <v>0.85</v>
      </c>
      <c r="M1057" s="4">
        <f t="shared" si="280"/>
        <v>782.46749999999997</v>
      </c>
      <c r="N1057" s="4">
        <f t="shared" si="281"/>
        <v>1703.0174999999999</v>
      </c>
      <c r="O1057" s="6">
        <v>0.75</v>
      </c>
      <c r="P1057" s="85">
        <f t="shared" si="286"/>
        <v>690.41249999999991</v>
      </c>
      <c r="Q1057" s="86">
        <f t="shared" si="287"/>
        <v>1610.9624999999999</v>
      </c>
      <c r="R1057" s="6">
        <v>0.95</v>
      </c>
      <c r="S1057" s="85">
        <f t="shared" si="282"/>
        <v>874.52249999999992</v>
      </c>
      <c r="T1057" s="86">
        <f t="shared" si="283"/>
        <v>1795.0724999999998</v>
      </c>
      <c r="U1057" s="6">
        <v>0.6</v>
      </c>
      <c r="V1057" s="85">
        <f t="shared" si="284"/>
        <v>552.32999999999993</v>
      </c>
      <c r="W1057" s="86">
        <f t="shared" si="285"/>
        <v>1472.8799999999999</v>
      </c>
    </row>
    <row r="1058" spans="1:23" ht="16.5" x14ac:dyDescent="0.25">
      <c r="A1058" s="64" t="s">
        <v>7131</v>
      </c>
      <c r="B1058" s="65" t="s">
        <v>7201</v>
      </c>
      <c r="C1058" s="2" t="s">
        <v>2369</v>
      </c>
      <c r="D1058" s="1" t="s">
        <v>2368</v>
      </c>
      <c r="E1058" s="3">
        <v>3</v>
      </c>
      <c r="F1058" s="3">
        <v>1</v>
      </c>
      <c r="G1058" s="7">
        <v>2040</v>
      </c>
      <c r="H1058" s="4">
        <f>+G1058*E1058</f>
        <v>6120</v>
      </c>
      <c r="I1058" s="5">
        <v>0</v>
      </c>
      <c r="J1058" s="4">
        <f t="shared" si="278"/>
        <v>0</v>
      </c>
      <c r="K1058" s="4">
        <f t="shared" si="279"/>
        <v>2040</v>
      </c>
      <c r="L1058" s="6">
        <v>0.85</v>
      </c>
      <c r="M1058" s="4">
        <f t="shared" si="280"/>
        <v>1734</v>
      </c>
      <c r="N1058" s="4">
        <f t="shared" si="281"/>
        <v>3774</v>
      </c>
      <c r="O1058" s="6">
        <v>0.75</v>
      </c>
      <c r="P1058" s="85">
        <f t="shared" si="286"/>
        <v>1530</v>
      </c>
      <c r="Q1058" s="86">
        <f t="shared" si="287"/>
        <v>3570</v>
      </c>
      <c r="R1058" s="6">
        <v>0.95</v>
      </c>
      <c r="S1058" s="85">
        <f t="shared" si="282"/>
        <v>1938</v>
      </c>
      <c r="T1058" s="86">
        <f t="shared" si="283"/>
        <v>3978</v>
      </c>
      <c r="U1058" s="6">
        <v>0.6</v>
      </c>
      <c r="V1058" s="85">
        <f t="shared" si="284"/>
        <v>1224</v>
      </c>
      <c r="W1058" s="86">
        <f t="shared" si="285"/>
        <v>3264</v>
      </c>
    </row>
    <row r="1059" spans="1:23" ht="16.5" x14ac:dyDescent="0.25">
      <c r="A1059" s="64" t="s">
        <v>7131</v>
      </c>
      <c r="B1059" s="65" t="s">
        <v>7201</v>
      </c>
      <c r="C1059" s="2" t="s">
        <v>960</v>
      </c>
      <c r="D1059" s="1" t="s">
        <v>959</v>
      </c>
      <c r="E1059" s="3">
        <v>11</v>
      </c>
      <c r="F1059" s="3">
        <v>1</v>
      </c>
      <c r="G1059" s="7">
        <v>1550</v>
      </c>
      <c r="H1059" s="4">
        <f>+G1059*E1059</f>
        <v>17050</v>
      </c>
      <c r="I1059" s="5">
        <v>0.13</v>
      </c>
      <c r="J1059" s="4">
        <f t="shared" si="278"/>
        <v>201.5</v>
      </c>
      <c r="K1059" s="4">
        <f t="shared" si="279"/>
        <v>1348.5</v>
      </c>
      <c r="L1059" s="6">
        <v>0.95</v>
      </c>
      <c r="M1059" s="4">
        <f t="shared" si="280"/>
        <v>1281.075</v>
      </c>
      <c r="N1059" s="4">
        <f t="shared" si="281"/>
        <v>2629.5749999999998</v>
      </c>
      <c r="O1059" s="6">
        <v>0.75</v>
      </c>
      <c r="P1059" s="85">
        <f t="shared" si="286"/>
        <v>1011.375</v>
      </c>
      <c r="Q1059" s="86">
        <f t="shared" si="287"/>
        <v>2359.875</v>
      </c>
      <c r="R1059" s="6">
        <v>0.95</v>
      </c>
      <c r="S1059" s="85">
        <f t="shared" si="282"/>
        <v>1281.075</v>
      </c>
      <c r="T1059" s="86">
        <f t="shared" si="283"/>
        <v>2629.5749999999998</v>
      </c>
      <c r="U1059" s="6">
        <v>0.6</v>
      </c>
      <c r="V1059" s="85">
        <f t="shared" si="284"/>
        <v>809.1</v>
      </c>
      <c r="W1059" s="86">
        <f t="shared" si="285"/>
        <v>2157.6</v>
      </c>
    </row>
    <row r="1060" spans="1:23" ht="16.5" x14ac:dyDescent="0.25">
      <c r="A1060" s="64" t="s">
        <v>7131</v>
      </c>
      <c r="B1060" s="65" t="s">
        <v>7201</v>
      </c>
      <c r="C1060" s="2" t="s">
        <v>5779</v>
      </c>
      <c r="D1060" s="1" t="s">
        <v>5778</v>
      </c>
      <c r="E1060" s="3">
        <v>1</v>
      </c>
      <c r="F1060" s="3">
        <v>1</v>
      </c>
      <c r="G1060" s="7">
        <v>2086</v>
      </c>
      <c r="H1060" s="4">
        <f>+G1060*E1060</f>
        <v>2086</v>
      </c>
      <c r="I1060" s="5">
        <v>0.05</v>
      </c>
      <c r="J1060" s="4">
        <f t="shared" si="278"/>
        <v>104.30000000000001</v>
      </c>
      <c r="K1060" s="4">
        <f t="shared" si="279"/>
        <v>1981.7</v>
      </c>
      <c r="L1060" s="6">
        <v>0.85</v>
      </c>
      <c r="M1060" s="4">
        <f t="shared" si="280"/>
        <v>1684.4449999999999</v>
      </c>
      <c r="N1060" s="4">
        <f t="shared" si="281"/>
        <v>3666.145</v>
      </c>
      <c r="O1060" s="6">
        <v>0.75</v>
      </c>
      <c r="P1060" s="85">
        <f t="shared" si="286"/>
        <v>1486.2750000000001</v>
      </c>
      <c r="Q1060" s="86">
        <f t="shared" si="287"/>
        <v>3467.9750000000004</v>
      </c>
      <c r="R1060" s="6">
        <v>0.95</v>
      </c>
      <c r="S1060" s="85">
        <f t="shared" si="282"/>
        <v>1882.615</v>
      </c>
      <c r="T1060" s="86">
        <f t="shared" si="283"/>
        <v>3864.3150000000001</v>
      </c>
      <c r="U1060" s="6">
        <v>0.6</v>
      </c>
      <c r="V1060" s="85">
        <f t="shared" si="284"/>
        <v>1189.02</v>
      </c>
      <c r="W1060" s="86">
        <f t="shared" si="285"/>
        <v>3170.7200000000003</v>
      </c>
    </row>
    <row r="1061" spans="1:23" ht="16.5" x14ac:dyDescent="0.25">
      <c r="A1061" s="64" t="s">
        <v>7131</v>
      </c>
      <c r="B1061" s="65" t="s">
        <v>7201</v>
      </c>
      <c r="C1061" s="2" t="s">
        <v>5798</v>
      </c>
      <c r="D1061" s="1" t="s">
        <v>5797</v>
      </c>
      <c r="E1061" s="3">
        <v>3</v>
      </c>
      <c r="F1061" s="3">
        <v>1</v>
      </c>
      <c r="G1061" s="7">
        <v>1986</v>
      </c>
      <c r="H1061" s="4">
        <f>+G1061*E1061</f>
        <v>5958</v>
      </c>
      <c r="I1061" s="5">
        <v>0.05</v>
      </c>
      <c r="J1061" s="4">
        <f t="shared" si="278"/>
        <v>99.300000000000011</v>
      </c>
      <c r="K1061" s="4">
        <f t="shared" si="279"/>
        <v>1886.7</v>
      </c>
      <c r="L1061" s="6">
        <v>0.85</v>
      </c>
      <c r="M1061" s="4">
        <f t="shared" si="280"/>
        <v>1603.6949999999999</v>
      </c>
      <c r="N1061" s="4">
        <f t="shared" si="281"/>
        <v>3490.395</v>
      </c>
      <c r="O1061" s="6">
        <v>0.75</v>
      </c>
      <c r="P1061" s="85">
        <f t="shared" si="286"/>
        <v>1415.0250000000001</v>
      </c>
      <c r="Q1061" s="86">
        <f t="shared" si="287"/>
        <v>3301.7250000000004</v>
      </c>
      <c r="R1061" s="6">
        <v>0.95</v>
      </c>
      <c r="S1061" s="85">
        <f t="shared" si="282"/>
        <v>1792.365</v>
      </c>
      <c r="T1061" s="86">
        <f t="shared" si="283"/>
        <v>3679.0650000000001</v>
      </c>
      <c r="U1061" s="6">
        <v>0.6</v>
      </c>
      <c r="V1061" s="85">
        <f t="shared" si="284"/>
        <v>1132.02</v>
      </c>
      <c r="W1061" s="86">
        <f t="shared" si="285"/>
        <v>3018.7200000000003</v>
      </c>
    </row>
    <row r="1062" spans="1:23" ht="16.5" x14ac:dyDescent="0.25">
      <c r="A1062" s="64" t="s">
        <v>7131</v>
      </c>
      <c r="B1062" s="65" t="s">
        <v>7201</v>
      </c>
      <c r="C1062" s="2" t="s">
        <v>2371</v>
      </c>
      <c r="D1062" s="1" t="s">
        <v>2370</v>
      </c>
      <c r="E1062" s="3">
        <v>10</v>
      </c>
      <c r="F1062" s="3">
        <v>1</v>
      </c>
      <c r="G1062" s="7">
        <v>533</v>
      </c>
      <c r="H1062" s="4">
        <f>+G1062*E1062</f>
        <v>5330</v>
      </c>
      <c r="I1062" s="5">
        <v>0</v>
      </c>
      <c r="J1062" s="4">
        <f t="shared" si="278"/>
        <v>0</v>
      </c>
      <c r="K1062" s="4">
        <f t="shared" si="279"/>
        <v>533</v>
      </c>
      <c r="L1062" s="6">
        <v>0.85</v>
      </c>
      <c r="M1062" s="4">
        <f t="shared" si="280"/>
        <v>453.05</v>
      </c>
      <c r="N1062" s="4">
        <f t="shared" si="281"/>
        <v>986.05</v>
      </c>
      <c r="O1062" s="6">
        <v>0.75</v>
      </c>
      <c r="P1062" s="85">
        <f t="shared" si="286"/>
        <v>399.75</v>
      </c>
      <c r="Q1062" s="86">
        <f t="shared" si="287"/>
        <v>932.75</v>
      </c>
      <c r="R1062" s="6">
        <v>0.95</v>
      </c>
      <c r="S1062" s="85">
        <f t="shared" si="282"/>
        <v>506.34999999999997</v>
      </c>
      <c r="T1062" s="86">
        <f t="shared" si="283"/>
        <v>1039.3499999999999</v>
      </c>
      <c r="U1062" s="6">
        <v>0.6</v>
      </c>
      <c r="V1062" s="85">
        <f t="shared" si="284"/>
        <v>319.8</v>
      </c>
      <c r="W1062" s="86">
        <f t="shared" si="285"/>
        <v>852.8</v>
      </c>
    </row>
    <row r="1063" spans="1:23" ht="16.5" x14ac:dyDescent="0.25">
      <c r="A1063" s="64" t="s">
        <v>7131</v>
      </c>
      <c r="B1063" s="65" t="s">
        <v>7201</v>
      </c>
      <c r="C1063" s="2" t="s">
        <v>15</v>
      </c>
      <c r="D1063" s="1" t="s">
        <v>14</v>
      </c>
      <c r="E1063" s="3">
        <v>5</v>
      </c>
      <c r="F1063" s="3">
        <v>1</v>
      </c>
      <c r="G1063" s="7">
        <v>248</v>
      </c>
      <c r="H1063" s="4">
        <f>+G1063*E1063</f>
        <v>1240</v>
      </c>
      <c r="I1063" s="5">
        <v>0</v>
      </c>
      <c r="J1063" s="4">
        <f t="shared" si="278"/>
        <v>0</v>
      </c>
      <c r="K1063" s="4">
        <f t="shared" si="279"/>
        <v>248</v>
      </c>
      <c r="L1063" s="6">
        <v>0.85</v>
      </c>
      <c r="M1063" s="4">
        <f t="shared" si="280"/>
        <v>210.79999999999998</v>
      </c>
      <c r="N1063" s="4">
        <f t="shared" si="281"/>
        <v>458.79999999999995</v>
      </c>
      <c r="O1063" s="6">
        <v>0.75</v>
      </c>
      <c r="P1063" s="85">
        <f t="shared" si="286"/>
        <v>186</v>
      </c>
      <c r="Q1063" s="86">
        <f t="shared" si="287"/>
        <v>434</v>
      </c>
      <c r="R1063" s="6">
        <v>0.95</v>
      </c>
      <c r="S1063" s="85">
        <f t="shared" si="282"/>
        <v>235.6</v>
      </c>
      <c r="T1063" s="86">
        <f t="shared" si="283"/>
        <v>483.6</v>
      </c>
      <c r="U1063" s="6">
        <v>0.6</v>
      </c>
      <c r="V1063" s="85">
        <f t="shared" si="284"/>
        <v>148.79999999999998</v>
      </c>
      <c r="W1063" s="86">
        <f t="shared" si="285"/>
        <v>396.79999999999995</v>
      </c>
    </row>
    <row r="1064" spans="1:23" ht="16.5" x14ac:dyDescent="0.25">
      <c r="A1064" s="64" t="s">
        <v>7131</v>
      </c>
      <c r="B1064" s="65" t="s">
        <v>7201</v>
      </c>
      <c r="C1064" s="2" t="s">
        <v>6876</v>
      </c>
      <c r="D1064" s="1" t="s">
        <v>6875</v>
      </c>
      <c r="E1064" s="3">
        <v>8</v>
      </c>
      <c r="F1064" s="3">
        <v>1</v>
      </c>
      <c r="G1064" s="7">
        <v>535.71</v>
      </c>
      <c r="H1064" s="4">
        <f>+G1064*E1064</f>
        <v>4285.68</v>
      </c>
      <c r="I1064" s="5">
        <v>0</v>
      </c>
      <c r="J1064" s="4">
        <f t="shared" si="278"/>
        <v>0</v>
      </c>
      <c r="K1064" s="4">
        <f t="shared" si="279"/>
        <v>535.71</v>
      </c>
      <c r="L1064" s="6">
        <v>0.85</v>
      </c>
      <c r="M1064" s="4">
        <f t="shared" si="280"/>
        <v>455.3535</v>
      </c>
      <c r="N1064" s="4">
        <f t="shared" si="281"/>
        <v>991.06349999999998</v>
      </c>
      <c r="O1064" s="6">
        <v>0.75</v>
      </c>
      <c r="P1064" s="85">
        <f t="shared" si="286"/>
        <v>401.78250000000003</v>
      </c>
      <c r="Q1064" s="86">
        <f t="shared" si="287"/>
        <v>937.49250000000006</v>
      </c>
      <c r="R1064" s="6">
        <v>0.95</v>
      </c>
      <c r="S1064" s="85">
        <f t="shared" si="282"/>
        <v>508.92450000000002</v>
      </c>
      <c r="T1064" s="86">
        <f t="shared" si="283"/>
        <v>1044.6345000000001</v>
      </c>
      <c r="U1064" s="6">
        <v>0.6</v>
      </c>
      <c r="V1064" s="85">
        <f t="shared" si="284"/>
        <v>321.42599999999999</v>
      </c>
      <c r="W1064" s="86">
        <f t="shared" si="285"/>
        <v>857.13599999999997</v>
      </c>
    </row>
    <row r="1065" spans="1:23" ht="16.5" x14ac:dyDescent="0.25">
      <c r="A1065" s="64" t="s">
        <v>7131</v>
      </c>
      <c r="B1065" s="65" t="s">
        <v>7201</v>
      </c>
      <c r="C1065" s="2" t="s">
        <v>3253</v>
      </c>
      <c r="D1065" s="1" t="s">
        <v>3252</v>
      </c>
      <c r="E1065" s="3">
        <v>6</v>
      </c>
      <c r="F1065" s="3">
        <v>1</v>
      </c>
      <c r="G1065" s="7">
        <v>955.35</v>
      </c>
      <c r="H1065" s="4">
        <f>+G1065*E1065</f>
        <v>5732.1</v>
      </c>
      <c r="I1065" s="5">
        <v>0</v>
      </c>
      <c r="J1065" s="4">
        <f t="shared" si="278"/>
        <v>0</v>
      </c>
      <c r="K1065" s="4">
        <f t="shared" si="279"/>
        <v>955.35</v>
      </c>
      <c r="L1065" s="6">
        <v>0.85</v>
      </c>
      <c r="M1065" s="4">
        <f t="shared" si="280"/>
        <v>812.04750000000001</v>
      </c>
      <c r="N1065" s="4">
        <f t="shared" si="281"/>
        <v>1767.3975</v>
      </c>
      <c r="O1065" s="6">
        <v>0.75</v>
      </c>
      <c r="P1065" s="85">
        <f t="shared" si="286"/>
        <v>716.51250000000005</v>
      </c>
      <c r="Q1065" s="86">
        <f t="shared" si="287"/>
        <v>1671.8625000000002</v>
      </c>
      <c r="R1065" s="6">
        <v>0.95</v>
      </c>
      <c r="S1065" s="85">
        <f t="shared" si="282"/>
        <v>907.58249999999998</v>
      </c>
      <c r="T1065" s="86">
        <f t="shared" si="283"/>
        <v>1862.9324999999999</v>
      </c>
      <c r="U1065" s="6">
        <v>0.6</v>
      </c>
      <c r="V1065" s="85">
        <f t="shared" si="284"/>
        <v>573.21</v>
      </c>
      <c r="W1065" s="86">
        <f t="shared" si="285"/>
        <v>1528.56</v>
      </c>
    </row>
    <row r="1066" spans="1:23" ht="16.5" x14ac:dyDescent="0.25">
      <c r="A1066" s="64" t="s">
        <v>7131</v>
      </c>
      <c r="B1066" s="65" t="s">
        <v>7201</v>
      </c>
      <c r="C1066" s="2" t="s">
        <v>7</v>
      </c>
      <c r="D1066" s="1" t="s">
        <v>6</v>
      </c>
      <c r="E1066" s="3">
        <v>5</v>
      </c>
      <c r="F1066" s="3">
        <v>1</v>
      </c>
      <c r="G1066" s="7">
        <v>248</v>
      </c>
      <c r="H1066" s="4">
        <f>+G1066*E1066</f>
        <v>1240</v>
      </c>
      <c r="I1066" s="5">
        <v>0</v>
      </c>
      <c r="J1066" s="4">
        <f t="shared" si="278"/>
        <v>0</v>
      </c>
      <c r="K1066" s="4">
        <f t="shared" si="279"/>
        <v>248</v>
      </c>
      <c r="L1066" s="6">
        <v>0.85</v>
      </c>
      <c r="M1066" s="4">
        <f t="shared" si="280"/>
        <v>210.79999999999998</v>
      </c>
      <c r="N1066" s="4">
        <f t="shared" si="281"/>
        <v>458.79999999999995</v>
      </c>
      <c r="O1066" s="6">
        <v>0.75</v>
      </c>
      <c r="P1066" s="85">
        <f t="shared" si="286"/>
        <v>186</v>
      </c>
      <c r="Q1066" s="86">
        <f t="shared" si="287"/>
        <v>434</v>
      </c>
      <c r="R1066" s="6">
        <v>0.95</v>
      </c>
      <c r="S1066" s="85">
        <f t="shared" si="282"/>
        <v>235.6</v>
      </c>
      <c r="T1066" s="86">
        <f t="shared" si="283"/>
        <v>483.6</v>
      </c>
      <c r="U1066" s="6">
        <v>0.6</v>
      </c>
      <c r="V1066" s="85">
        <f t="shared" si="284"/>
        <v>148.79999999999998</v>
      </c>
      <c r="W1066" s="86">
        <f t="shared" si="285"/>
        <v>396.79999999999995</v>
      </c>
    </row>
    <row r="1067" spans="1:23" ht="16.5" x14ac:dyDescent="0.25">
      <c r="A1067" s="64" t="s">
        <v>7131</v>
      </c>
      <c r="B1067" s="65" t="s">
        <v>7201</v>
      </c>
      <c r="C1067" s="2" t="s">
        <v>18</v>
      </c>
      <c r="D1067" s="1" t="s">
        <v>17</v>
      </c>
      <c r="E1067" s="3">
        <v>6</v>
      </c>
      <c r="F1067" s="3">
        <v>1</v>
      </c>
      <c r="G1067" s="7">
        <v>208</v>
      </c>
      <c r="H1067" s="4">
        <f>+G1067*E1067</f>
        <v>1248</v>
      </c>
      <c r="I1067" s="5">
        <v>0.05</v>
      </c>
      <c r="J1067" s="4">
        <f t="shared" si="278"/>
        <v>10.4</v>
      </c>
      <c r="K1067" s="4">
        <f t="shared" si="279"/>
        <v>197.6</v>
      </c>
      <c r="L1067" s="6">
        <v>0.85</v>
      </c>
      <c r="M1067" s="4">
        <f t="shared" si="280"/>
        <v>167.95999999999998</v>
      </c>
      <c r="N1067" s="4">
        <f t="shared" si="281"/>
        <v>365.55999999999995</v>
      </c>
      <c r="O1067" s="6">
        <v>0.75</v>
      </c>
      <c r="P1067" s="85">
        <f t="shared" si="286"/>
        <v>148.19999999999999</v>
      </c>
      <c r="Q1067" s="86">
        <f t="shared" si="287"/>
        <v>345.79999999999995</v>
      </c>
      <c r="R1067" s="6">
        <v>0.95</v>
      </c>
      <c r="S1067" s="85">
        <f t="shared" si="282"/>
        <v>187.72</v>
      </c>
      <c r="T1067" s="86">
        <f t="shared" si="283"/>
        <v>385.32</v>
      </c>
      <c r="U1067" s="6">
        <v>0.6</v>
      </c>
      <c r="V1067" s="85">
        <f t="shared" si="284"/>
        <v>118.55999999999999</v>
      </c>
      <c r="W1067" s="86">
        <f t="shared" si="285"/>
        <v>316.15999999999997</v>
      </c>
    </row>
    <row r="1068" spans="1:23" ht="16.5" x14ac:dyDescent="0.25">
      <c r="A1068" s="64" t="s">
        <v>7131</v>
      </c>
      <c r="B1068" s="65" t="s">
        <v>7201</v>
      </c>
      <c r="C1068" s="2" t="s">
        <v>21</v>
      </c>
      <c r="D1068" s="1" t="s">
        <v>20</v>
      </c>
      <c r="E1068" s="3">
        <v>6</v>
      </c>
      <c r="F1068" s="3">
        <v>1</v>
      </c>
      <c r="G1068" s="7">
        <v>248</v>
      </c>
      <c r="H1068" s="4">
        <f>+G1068*E1068</f>
        <v>1488</v>
      </c>
      <c r="I1068" s="5">
        <v>0</v>
      </c>
      <c r="J1068" s="4">
        <f t="shared" si="278"/>
        <v>0</v>
      </c>
      <c r="K1068" s="4">
        <f t="shared" si="279"/>
        <v>248</v>
      </c>
      <c r="L1068" s="6">
        <v>0.85</v>
      </c>
      <c r="M1068" s="4">
        <f t="shared" si="280"/>
        <v>210.79999999999998</v>
      </c>
      <c r="N1068" s="4">
        <f t="shared" si="281"/>
        <v>458.79999999999995</v>
      </c>
      <c r="O1068" s="6">
        <v>0.75</v>
      </c>
      <c r="P1068" s="85">
        <f t="shared" si="286"/>
        <v>186</v>
      </c>
      <c r="Q1068" s="86">
        <f t="shared" si="287"/>
        <v>434</v>
      </c>
      <c r="R1068" s="6">
        <v>0.95</v>
      </c>
      <c r="S1068" s="85">
        <f t="shared" si="282"/>
        <v>235.6</v>
      </c>
      <c r="T1068" s="86">
        <f t="shared" si="283"/>
        <v>483.6</v>
      </c>
      <c r="U1068" s="6">
        <v>0.6</v>
      </c>
      <c r="V1068" s="85">
        <f t="shared" si="284"/>
        <v>148.79999999999998</v>
      </c>
      <c r="W1068" s="86">
        <f t="shared" si="285"/>
        <v>396.79999999999995</v>
      </c>
    </row>
    <row r="1069" spans="1:23" ht="16.5" x14ac:dyDescent="0.25">
      <c r="A1069" s="64" t="s">
        <v>7131</v>
      </c>
      <c r="B1069" s="65" t="s">
        <v>7201</v>
      </c>
      <c r="C1069" s="2" t="s">
        <v>5040</v>
      </c>
      <c r="D1069" s="8" t="s">
        <v>5039</v>
      </c>
      <c r="E1069" s="3">
        <v>1</v>
      </c>
      <c r="F1069" s="3">
        <v>1</v>
      </c>
      <c r="G1069" s="4">
        <v>864.56</v>
      </c>
      <c r="H1069" s="4">
        <f>+G1069*E1069</f>
        <v>864.56</v>
      </c>
      <c r="I1069" s="5">
        <v>0.1</v>
      </c>
      <c r="J1069" s="4">
        <f t="shared" si="278"/>
        <v>86.456000000000003</v>
      </c>
      <c r="K1069" s="4">
        <f t="shared" si="279"/>
        <v>778.10399999999993</v>
      </c>
      <c r="L1069" s="6">
        <v>1</v>
      </c>
      <c r="M1069" s="4">
        <f t="shared" si="280"/>
        <v>778.10399999999993</v>
      </c>
      <c r="N1069" s="4">
        <f t="shared" si="281"/>
        <v>1556.2079999999999</v>
      </c>
      <c r="O1069" s="6">
        <v>0.75</v>
      </c>
      <c r="P1069" s="85">
        <f t="shared" si="286"/>
        <v>583.57799999999997</v>
      </c>
      <c r="Q1069" s="86">
        <f t="shared" si="287"/>
        <v>1361.6819999999998</v>
      </c>
      <c r="R1069" s="6">
        <v>0.95</v>
      </c>
      <c r="S1069" s="85">
        <f t="shared" si="282"/>
        <v>739.19879999999989</v>
      </c>
      <c r="T1069" s="86">
        <f t="shared" si="283"/>
        <v>1517.3027999999999</v>
      </c>
      <c r="U1069" s="6">
        <v>0.6</v>
      </c>
      <c r="V1069" s="85">
        <f t="shared" si="284"/>
        <v>466.86239999999992</v>
      </c>
      <c r="W1069" s="86">
        <f t="shared" si="285"/>
        <v>1244.9663999999998</v>
      </c>
    </row>
    <row r="1070" spans="1:23" ht="16.5" x14ac:dyDescent="0.25">
      <c r="A1070" s="64" t="s">
        <v>7131</v>
      </c>
      <c r="B1070" s="65" t="s">
        <v>7201</v>
      </c>
      <c r="C1070" s="2" t="s">
        <v>5738</v>
      </c>
      <c r="D1070" s="8" t="s">
        <v>5737</v>
      </c>
      <c r="E1070" s="3">
        <v>1</v>
      </c>
      <c r="F1070" s="3">
        <v>1</v>
      </c>
      <c r="G1070" s="4">
        <v>6250</v>
      </c>
      <c r="H1070" s="4">
        <f>+G1070*E1070</f>
        <v>6250</v>
      </c>
      <c r="I1070" s="5">
        <v>0.05</v>
      </c>
      <c r="J1070" s="4">
        <f t="shared" si="278"/>
        <v>312.5</v>
      </c>
      <c r="K1070" s="4">
        <f t="shared" si="279"/>
        <v>5937.5</v>
      </c>
      <c r="L1070" s="6">
        <v>1</v>
      </c>
      <c r="M1070" s="4">
        <f t="shared" si="280"/>
        <v>5937.5</v>
      </c>
      <c r="N1070" s="4">
        <f t="shared" si="281"/>
        <v>11875</v>
      </c>
      <c r="O1070" s="6">
        <v>0.75</v>
      </c>
      <c r="P1070" s="85">
        <f t="shared" si="286"/>
        <v>4453.125</v>
      </c>
      <c r="Q1070" s="86">
        <f t="shared" si="287"/>
        <v>10390.625</v>
      </c>
      <c r="R1070" s="6">
        <v>0.95</v>
      </c>
      <c r="S1070" s="85">
        <f t="shared" si="282"/>
        <v>5640.625</v>
      </c>
      <c r="T1070" s="86">
        <f t="shared" si="283"/>
        <v>11578.125</v>
      </c>
      <c r="U1070" s="6">
        <v>0.6</v>
      </c>
      <c r="V1070" s="85">
        <f t="shared" si="284"/>
        <v>3562.5</v>
      </c>
      <c r="W1070" s="86">
        <f t="shared" si="285"/>
        <v>9500</v>
      </c>
    </row>
    <row r="1071" spans="1:23" ht="16.5" x14ac:dyDescent="0.25">
      <c r="A1071" s="64" t="s">
        <v>7131</v>
      </c>
      <c r="B1071" s="65" t="s">
        <v>7201</v>
      </c>
      <c r="C1071" s="2" t="s">
        <v>5321</v>
      </c>
      <c r="D1071" s="1" t="s">
        <v>5320</v>
      </c>
      <c r="E1071" s="3">
        <v>1</v>
      </c>
      <c r="F1071" s="3">
        <v>1</v>
      </c>
      <c r="G1071" s="4">
        <v>14977</v>
      </c>
      <c r="H1071" s="4">
        <f>+G1071*E1071</f>
        <v>14977</v>
      </c>
      <c r="I1071" s="5">
        <v>0</v>
      </c>
      <c r="J1071" s="4">
        <f t="shared" si="278"/>
        <v>0</v>
      </c>
      <c r="K1071" s="4">
        <f t="shared" si="279"/>
        <v>14977</v>
      </c>
      <c r="L1071" s="6">
        <v>0.65</v>
      </c>
      <c r="M1071" s="4">
        <f t="shared" si="280"/>
        <v>9735.0500000000011</v>
      </c>
      <c r="N1071" s="4">
        <f t="shared" si="281"/>
        <v>24712.050000000003</v>
      </c>
      <c r="O1071" s="6">
        <v>0.75</v>
      </c>
      <c r="P1071" s="85">
        <f t="shared" si="286"/>
        <v>11232.75</v>
      </c>
      <c r="Q1071" s="86">
        <f t="shared" si="287"/>
        <v>26209.75</v>
      </c>
      <c r="R1071" s="6">
        <v>0.95</v>
      </c>
      <c r="S1071" s="85">
        <f t="shared" si="282"/>
        <v>14228.15</v>
      </c>
      <c r="T1071" s="86">
        <f t="shared" si="283"/>
        <v>29205.15</v>
      </c>
      <c r="U1071" s="6">
        <v>0.6</v>
      </c>
      <c r="V1071" s="85">
        <f t="shared" si="284"/>
        <v>8986.1999999999989</v>
      </c>
      <c r="W1071" s="86">
        <f t="shared" si="285"/>
        <v>23963.199999999997</v>
      </c>
    </row>
    <row r="1072" spans="1:23" ht="16.5" x14ac:dyDescent="0.25">
      <c r="A1072" s="64" t="s">
        <v>7131</v>
      </c>
      <c r="B1072" s="65" t="s">
        <v>7201</v>
      </c>
      <c r="C1072" s="2" t="s">
        <v>5323</v>
      </c>
      <c r="D1072" s="1" t="s">
        <v>5322</v>
      </c>
      <c r="E1072" s="3">
        <v>1</v>
      </c>
      <c r="F1072" s="3">
        <v>1</v>
      </c>
      <c r="G1072" s="4">
        <v>10397</v>
      </c>
      <c r="H1072" s="4">
        <f>+G1072*E1072</f>
        <v>10397</v>
      </c>
      <c r="I1072" s="5">
        <v>0</v>
      </c>
      <c r="J1072" s="4">
        <f t="shared" si="278"/>
        <v>0</v>
      </c>
      <c r="K1072" s="4">
        <f t="shared" si="279"/>
        <v>10397</v>
      </c>
      <c r="L1072" s="6">
        <v>0.65</v>
      </c>
      <c r="M1072" s="4">
        <f t="shared" si="280"/>
        <v>6758.05</v>
      </c>
      <c r="N1072" s="4">
        <f t="shared" si="281"/>
        <v>17155.05</v>
      </c>
      <c r="O1072" s="6">
        <v>0.75</v>
      </c>
      <c r="P1072" s="85">
        <f t="shared" si="286"/>
        <v>7797.75</v>
      </c>
      <c r="Q1072" s="86">
        <f t="shared" si="287"/>
        <v>18194.75</v>
      </c>
      <c r="R1072" s="6">
        <v>0.95</v>
      </c>
      <c r="S1072" s="85">
        <f t="shared" si="282"/>
        <v>9877.15</v>
      </c>
      <c r="T1072" s="86">
        <f t="shared" si="283"/>
        <v>20274.150000000001</v>
      </c>
      <c r="U1072" s="6">
        <v>0.6</v>
      </c>
      <c r="V1072" s="85">
        <f t="shared" si="284"/>
        <v>6238.2</v>
      </c>
      <c r="W1072" s="86">
        <f t="shared" si="285"/>
        <v>16635.2</v>
      </c>
    </row>
    <row r="1073" spans="1:23" ht="16.5" x14ac:dyDescent="0.25">
      <c r="A1073" s="64" t="s">
        <v>7131</v>
      </c>
      <c r="B1073" s="65" t="s">
        <v>7201</v>
      </c>
      <c r="C1073" s="2" t="s">
        <v>2088</v>
      </c>
      <c r="D1073" s="1" t="s">
        <v>2087</v>
      </c>
      <c r="E1073" s="3">
        <f>83-15</f>
        <v>68</v>
      </c>
      <c r="F1073" s="3">
        <v>1</v>
      </c>
      <c r="G1073" s="4">
        <v>295</v>
      </c>
      <c r="H1073" s="4">
        <f>+G1073*E1073</f>
        <v>20060</v>
      </c>
      <c r="I1073" s="5">
        <v>0</v>
      </c>
      <c r="J1073" s="4">
        <f t="shared" si="278"/>
        <v>0</v>
      </c>
      <c r="K1073" s="4">
        <f t="shared" si="279"/>
        <v>295</v>
      </c>
      <c r="L1073" s="6">
        <v>0.85</v>
      </c>
      <c r="M1073" s="4">
        <f t="shared" si="280"/>
        <v>250.75</v>
      </c>
      <c r="N1073" s="4">
        <f t="shared" si="281"/>
        <v>545.75</v>
      </c>
      <c r="O1073" s="6">
        <v>0.75</v>
      </c>
      <c r="P1073" s="85">
        <f t="shared" si="286"/>
        <v>221.25</v>
      </c>
      <c r="Q1073" s="86">
        <f t="shared" si="287"/>
        <v>516.25</v>
      </c>
      <c r="R1073" s="6">
        <v>0.95</v>
      </c>
      <c r="S1073" s="85">
        <f t="shared" si="282"/>
        <v>280.25</v>
      </c>
      <c r="T1073" s="86">
        <f t="shared" si="283"/>
        <v>575.25</v>
      </c>
      <c r="U1073" s="6">
        <v>0.6</v>
      </c>
      <c r="V1073" s="85">
        <f t="shared" si="284"/>
        <v>177</v>
      </c>
      <c r="W1073" s="86">
        <f t="shared" si="285"/>
        <v>472</v>
      </c>
    </row>
    <row r="1074" spans="1:23" ht="16.5" x14ac:dyDescent="0.25">
      <c r="A1074" s="64" t="s">
        <v>7131</v>
      </c>
      <c r="B1074" s="65" t="s">
        <v>7201</v>
      </c>
      <c r="C1074" s="2" t="s">
        <v>6597</v>
      </c>
      <c r="D1074" s="1" t="s">
        <v>6596</v>
      </c>
      <c r="E1074" s="3">
        <v>2</v>
      </c>
      <c r="F1074" s="3">
        <v>1</v>
      </c>
      <c r="G1074" s="4">
        <v>4059.8</v>
      </c>
      <c r="H1074" s="4">
        <f>+G1074*E1074</f>
        <v>8119.6</v>
      </c>
      <c r="I1074" s="5">
        <v>0.12</v>
      </c>
      <c r="J1074" s="4">
        <f t="shared" si="278"/>
        <v>487.17599999999999</v>
      </c>
      <c r="K1074" s="4">
        <f t="shared" si="279"/>
        <v>3572.6240000000003</v>
      </c>
      <c r="L1074" s="6">
        <v>0.85</v>
      </c>
      <c r="M1074" s="4">
        <f t="shared" si="280"/>
        <v>3036.7303999999999</v>
      </c>
      <c r="N1074" s="4">
        <f t="shared" si="281"/>
        <v>6609.3544000000002</v>
      </c>
      <c r="O1074" s="6">
        <v>0.75</v>
      </c>
      <c r="P1074" s="85">
        <f t="shared" si="286"/>
        <v>2679.4680000000003</v>
      </c>
      <c r="Q1074" s="86">
        <f t="shared" si="287"/>
        <v>6252.0920000000006</v>
      </c>
      <c r="R1074" s="6">
        <v>0.95</v>
      </c>
      <c r="S1074" s="85">
        <f t="shared" si="282"/>
        <v>3393.9928</v>
      </c>
      <c r="T1074" s="86">
        <f t="shared" si="283"/>
        <v>6966.6167999999998</v>
      </c>
      <c r="U1074" s="6">
        <v>0.6</v>
      </c>
      <c r="V1074" s="85">
        <f t="shared" si="284"/>
        <v>2143.5744</v>
      </c>
      <c r="W1074" s="86">
        <f t="shared" si="285"/>
        <v>5716.1984000000002</v>
      </c>
    </row>
    <row r="1075" spans="1:23" ht="16.5" x14ac:dyDescent="0.25">
      <c r="A1075" s="64" t="s">
        <v>7131</v>
      </c>
      <c r="B1075" s="65" t="s">
        <v>7201</v>
      </c>
      <c r="C1075" s="2" t="s">
        <v>1929</v>
      </c>
      <c r="D1075" s="1" t="s">
        <v>1928</v>
      </c>
      <c r="E1075" s="3">
        <v>1</v>
      </c>
      <c r="F1075" s="3">
        <v>1</v>
      </c>
      <c r="G1075" s="4">
        <v>894.6</v>
      </c>
      <c r="H1075" s="4">
        <f>+G1075*E1075</f>
        <v>894.6</v>
      </c>
      <c r="I1075" s="5">
        <v>0.23</v>
      </c>
      <c r="J1075" s="4">
        <f t="shared" si="278"/>
        <v>205.75800000000001</v>
      </c>
      <c r="K1075" s="4">
        <f t="shared" si="279"/>
        <v>688.84199999999998</v>
      </c>
      <c r="L1075" s="6">
        <v>0.85</v>
      </c>
      <c r="M1075" s="4">
        <f t="shared" si="280"/>
        <v>585.51569999999992</v>
      </c>
      <c r="N1075" s="4">
        <f t="shared" si="281"/>
        <v>1274.3577</v>
      </c>
      <c r="O1075" s="6">
        <v>0.75</v>
      </c>
      <c r="P1075" s="85">
        <f t="shared" si="286"/>
        <v>516.63149999999996</v>
      </c>
      <c r="Q1075" s="86">
        <f t="shared" si="287"/>
        <v>1205.4735000000001</v>
      </c>
      <c r="R1075" s="6">
        <v>0.95</v>
      </c>
      <c r="S1075" s="85">
        <f t="shared" si="282"/>
        <v>654.3999</v>
      </c>
      <c r="T1075" s="86">
        <f t="shared" si="283"/>
        <v>1343.2419</v>
      </c>
      <c r="U1075" s="6">
        <v>0.6</v>
      </c>
      <c r="V1075" s="85">
        <f t="shared" si="284"/>
        <v>413.30519999999996</v>
      </c>
      <c r="W1075" s="86">
        <f t="shared" si="285"/>
        <v>1102.1471999999999</v>
      </c>
    </row>
    <row r="1076" spans="1:23" ht="16.5" x14ac:dyDescent="0.25">
      <c r="A1076" s="64" t="s">
        <v>7131</v>
      </c>
      <c r="B1076" s="65" t="s">
        <v>7201</v>
      </c>
      <c r="C1076" s="2" t="s">
        <v>4750</v>
      </c>
      <c r="D1076" s="1" t="s">
        <v>4749</v>
      </c>
      <c r="E1076" s="3">
        <v>6</v>
      </c>
      <c r="F1076" s="3">
        <v>1</v>
      </c>
      <c r="G1076" s="7">
        <v>587</v>
      </c>
      <c r="H1076" s="4">
        <f>+G1076*E1076</f>
        <v>3522</v>
      </c>
      <c r="I1076" s="5">
        <v>0.05</v>
      </c>
      <c r="J1076" s="4">
        <f t="shared" si="278"/>
        <v>29.35</v>
      </c>
      <c r="K1076" s="4">
        <f t="shared" si="279"/>
        <v>557.65</v>
      </c>
      <c r="L1076" s="6">
        <v>0.85</v>
      </c>
      <c r="M1076" s="4">
        <f t="shared" si="280"/>
        <v>474.00249999999994</v>
      </c>
      <c r="N1076" s="4">
        <f t="shared" si="281"/>
        <v>1031.6524999999999</v>
      </c>
      <c r="O1076" s="6">
        <v>0.75</v>
      </c>
      <c r="P1076" s="85">
        <f t="shared" si="286"/>
        <v>418.23749999999995</v>
      </c>
      <c r="Q1076" s="86">
        <f t="shared" si="287"/>
        <v>975.88749999999993</v>
      </c>
      <c r="R1076" s="6">
        <v>0.95</v>
      </c>
      <c r="S1076" s="85">
        <f t="shared" si="282"/>
        <v>529.76749999999993</v>
      </c>
      <c r="T1076" s="86">
        <f t="shared" si="283"/>
        <v>1087.4175</v>
      </c>
      <c r="U1076" s="6">
        <v>0.6</v>
      </c>
      <c r="V1076" s="85">
        <f t="shared" si="284"/>
        <v>334.59</v>
      </c>
      <c r="W1076" s="86">
        <f t="shared" si="285"/>
        <v>892.24</v>
      </c>
    </row>
    <row r="1077" spans="1:23" ht="16.5" x14ac:dyDescent="0.25">
      <c r="A1077" s="64" t="s">
        <v>7131</v>
      </c>
      <c r="B1077" s="65" t="s">
        <v>7201</v>
      </c>
      <c r="C1077" s="2" t="s">
        <v>2715</v>
      </c>
      <c r="D1077" s="1" t="s">
        <v>2714</v>
      </c>
      <c r="E1077" s="3">
        <v>2</v>
      </c>
      <c r="F1077" s="3">
        <v>1</v>
      </c>
      <c r="G1077" s="7">
        <v>10842</v>
      </c>
      <c r="H1077" s="4">
        <f>+G1077*E1077</f>
        <v>21684</v>
      </c>
      <c r="I1077" s="5">
        <v>0.05</v>
      </c>
      <c r="J1077" s="4">
        <f t="shared" si="278"/>
        <v>542.1</v>
      </c>
      <c r="K1077" s="4">
        <f t="shared" si="279"/>
        <v>10299.9</v>
      </c>
      <c r="L1077" s="6">
        <v>0.85</v>
      </c>
      <c r="M1077" s="4">
        <f t="shared" si="280"/>
        <v>8754.9149999999991</v>
      </c>
      <c r="N1077" s="4">
        <f t="shared" si="281"/>
        <v>19054.814999999999</v>
      </c>
      <c r="O1077" s="6">
        <v>0.75</v>
      </c>
      <c r="P1077" s="85">
        <f t="shared" si="286"/>
        <v>7724.9249999999993</v>
      </c>
      <c r="Q1077" s="86">
        <f t="shared" si="287"/>
        <v>18024.824999999997</v>
      </c>
      <c r="R1077" s="6">
        <v>0.95</v>
      </c>
      <c r="S1077" s="85">
        <f t="shared" si="282"/>
        <v>9784.9049999999988</v>
      </c>
      <c r="T1077" s="86">
        <f t="shared" si="283"/>
        <v>20084.805</v>
      </c>
      <c r="U1077" s="6">
        <v>0.6</v>
      </c>
      <c r="V1077" s="85">
        <f t="shared" si="284"/>
        <v>6179.94</v>
      </c>
      <c r="W1077" s="86">
        <f t="shared" si="285"/>
        <v>16479.84</v>
      </c>
    </row>
    <row r="1078" spans="1:23" ht="16.5" x14ac:dyDescent="0.25">
      <c r="A1078" s="64" t="s">
        <v>7131</v>
      </c>
      <c r="B1078" s="65" t="s">
        <v>7201</v>
      </c>
      <c r="C1078" s="2" t="s">
        <v>1933</v>
      </c>
      <c r="D1078" s="1" t="s">
        <v>1932</v>
      </c>
      <c r="E1078" s="3">
        <v>2</v>
      </c>
      <c r="F1078" s="3">
        <v>1</v>
      </c>
      <c r="G1078" s="4">
        <v>480</v>
      </c>
      <c r="H1078" s="4">
        <f>+G1078*E1078</f>
        <v>960</v>
      </c>
      <c r="I1078" s="5">
        <v>0</v>
      </c>
      <c r="J1078" s="4">
        <f t="shared" si="278"/>
        <v>0</v>
      </c>
      <c r="K1078" s="4">
        <f t="shared" si="279"/>
        <v>480</v>
      </c>
      <c r="L1078" s="6">
        <v>0.85</v>
      </c>
      <c r="M1078" s="4">
        <f t="shared" si="280"/>
        <v>408</v>
      </c>
      <c r="N1078" s="4">
        <f t="shared" si="281"/>
        <v>888</v>
      </c>
      <c r="O1078" s="6">
        <v>0.75</v>
      </c>
      <c r="P1078" s="85">
        <f t="shared" si="286"/>
        <v>360</v>
      </c>
      <c r="Q1078" s="86">
        <f t="shared" si="287"/>
        <v>840</v>
      </c>
      <c r="R1078" s="6">
        <v>0.95</v>
      </c>
      <c r="S1078" s="85">
        <f t="shared" si="282"/>
        <v>456</v>
      </c>
      <c r="T1078" s="86">
        <f t="shared" si="283"/>
        <v>936</v>
      </c>
      <c r="U1078" s="6">
        <v>0.6</v>
      </c>
      <c r="V1078" s="85">
        <f t="shared" si="284"/>
        <v>288</v>
      </c>
      <c r="W1078" s="86">
        <f t="shared" si="285"/>
        <v>768</v>
      </c>
    </row>
    <row r="1079" spans="1:23" ht="16.5" x14ac:dyDescent="0.25">
      <c r="A1079" s="64" t="s">
        <v>7131</v>
      </c>
      <c r="B1079" s="65" t="s">
        <v>7201</v>
      </c>
      <c r="C1079" s="2" t="s">
        <v>1927</v>
      </c>
      <c r="D1079" s="1" t="s">
        <v>1926</v>
      </c>
      <c r="E1079" s="3">
        <v>1</v>
      </c>
      <c r="F1079" s="3">
        <v>1</v>
      </c>
      <c r="G1079" s="4">
        <v>469</v>
      </c>
      <c r="H1079" s="4">
        <f>+G1079*E1079</f>
        <v>469</v>
      </c>
      <c r="I1079" s="5">
        <v>0.23</v>
      </c>
      <c r="J1079" s="4">
        <f t="shared" si="278"/>
        <v>107.87</v>
      </c>
      <c r="K1079" s="4">
        <f t="shared" si="279"/>
        <v>361.13</v>
      </c>
      <c r="L1079" s="6">
        <v>0.85</v>
      </c>
      <c r="M1079" s="4">
        <f t="shared" si="280"/>
        <v>306.96049999999997</v>
      </c>
      <c r="N1079" s="4">
        <f t="shared" si="281"/>
        <v>668.09050000000002</v>
      </c>
      <c r="O1079" s="6">
        <v>0.75</v>
      </c>
      <c r="P1079" s="85">
        <f t="shared" si="286"/>
        <v>270.84749999999997</v>
      </c>
      <c r="Q1079" s="86">
        <f t="shared" si="287"/>
        <v>631.97749999999996</v>
      </c>
      <c r="R1079" s="6">
        <v>0.95</v>
      </c>
      <c r="S1079" s="85">
        <f t="shared" si="282"/>
        <v>343.07349999999997</v>
      </c>
      <c r="T1079" s="86">
        <f t="shared" si="283"/>
        <v>704.20349999999996</v>
      </c>
      <c r="U1079" s="6">
        <v>0.6</v>
      </c>
      <c r="V1079" s="85">
        <f t="shared" si="284"/>
        <v>216.678</v>
      </c>
      <c r="W1079" s="86">
        <f t="shared" si="285"/>
        <v>577.80799999999999</v>
      </c>
    </row>
    <row r="1080" spans="1:23" ht="16.5" x14ac:dyDescent="0.25">
      <c r="A1080" s="64" t="s">
        <v>7131</v>
      </c>
      <c r="B1080" s="65" t="s">
        <v>7201</v>
      </c>
      <c r="C1080" s="2" t="s">
        <v>7103</v>
      </c>
      <c r="D1080" s="8" t="s">
        <v>7102</v>
      </c>
      <c r="E1080" s="3">
        <v>1</v>
      </c>
      <c r="F1080" s="3">
        <v>1</v>
      </c>
      <c r="G1080" s="4">
        <v>5004.2700000000004</v>
      </c>
      <c r="H1080" s="4">
        <f>+G1080*E1080</f>
        <v>5004.2700000000004</v>
      </c>
      <c r="I1080" s="5">
        <v>0.05</v>
      </c>
      <c r="J1080" s="4">
        <f t="shared" si="278"/>
        <v>250.21350000000004</v>
      </c>
      <c r="K1080" s="4">
        <f t="shared" si="279"/>
        <v>4754.0565000000006</v>
      </c>
      <c r="L1080" s="6">
        <v>1</v>
      </c>
      <c r="M1080" s="4">
        <f t="shared" si="280"/>
        <v>4754.0565000000006</v>
      </c>
      <c r="N1080" s="4">
        <f t="shared" si="281"/>
        <v>9508.1130000000012</v>
      </c>
      <c r="O1080" s="6">
        <v>0.75</v>
      </c>
      <c r="P1080" s="85">
        <f t="shared" si="286"/>
        <v>3565.5423750000004</v>
      </c>
      <c r="Q1080" s="86">
        <f t="shared" si="287"/>
        <v>8319.5988750000015</v>
      </c>
      <c r="R1080" s="6">
        <v>0.95</v>
      </c>
      <c r="S1080" s="85">
        <f t="shared" si="282"/>
        <v>4516.3536750000003</v>
      </c>
      <c r="T1080" s="86">
        <f t="shared" si="283"/>
        <v>9270.4101750000009</v>
      </c>
      <c r="U1080" s="6">
        <v>0.6</v>
      </c>
      <c r="V1080" s="85">
        <f t="shared" si="284"/>
        <v>2852.4339000000004</v>
      </c>
      <c r="W1080" s="86">
        <f t="shared" si="285"/>
        <v>7606.4904000000006</v>
      </c>
    </row>
    <row r="1081" spans="1:23" ht="16.5" x14ac:dyDescent="0.25">
      <c r="A1081" s="64" t="s">
        <v>7131</v>
      </c>
      <c r="B1081" s="65" t="s">
        <v>7201</v>
      </c>
      <c r="C1081" s="2" t="s">
        <v>5356</v>
      </c>
      <c r="D1081" s="1" t="s">
        <v>5355</v>
      </c>
      <c r="E1081" s="3">
        <v>1</v>
      </c>
      <c r="F1081" s="3">
        <v>1</v>
      </c>
      <c r="G1081" s="7">
        <v>17378</v>
      </c>
      <c r="H1081" s="4">
        <f>+G1081*E1081</f>
        <v>17378</v>
      </c>
      <c r="I1081" s="5">
        <v>0.05</v>
      </c>
      <c r="J1081" s="4">
        <f t="shared" si="278"/>
        <v>868.90000000000009</v>
      </c>
      <c r="K1081" s="4">
        <f t="shared" si="279"/>
        <v>16509.099999999999</v>
      </c>
      <c r="L1081" s="6">
        <v>0.85</v>
      </c>
      <c r="M1081" s="4">
        <f t="shared" si="280"/>
        <v>14032.734999999999</v>
      </c>
      <c r="N1081" s="4">
        <f t="shared" si="281"/>
        <v>30541.834999999999</v>
      </c>
      <c r="O1081" s="6">
        <v>0.75</v>
      </c>
      <c r="P1081" s="85">
        <f t="shared" si="286"/>
        <v>12381.824999999999</v>
      </c>
      <c r="Q1081" s="86">
        <f t="shared" si="287"/>
        <v>28890.924999999996</v>
      </c>
      <c r="R1081" s="6">
        <v>0.95</v>
      </c>
      <c r="S1081" s="85">
        <f t="shared" si="282"/>
        <v>15683.644999999999</v>
      </c>
      <c r="T1081" s="86">
        <f t="shared" si="283"/>
        <v>32192.744999999995</v>
      </c>
      <c r="U1081" s="6">
        <v>0.6</v>
      </c>
      <c r="V1081" s="85">
        <f t="shared" si="284"/>
        <v>9905.4599999999991</v>
      </c>
      <c r="W1081" s="86">
        <f t="shared" si="285"/>
        <v>26414.559999999998</v>
      </c>
    </row>
    <row r="1082" spans="1:23" ht="16.5" x14ac:dyDescent="0.25">
      <c r="A1082" s="64" t="s">
        <v>7131</v>
      </c>
      <c r="B1082" s="65" t="s">
        <v>7201</v>
      </c>
      <c r="C1082" s="2" t="s">
        <v>2707</v>
      </c>
      <c r="D1082" s="1" t="s">
        <v>2706</v>
      </c>
      <c r="E1082" s="3">
        <v>1</v>
      </c>
      <c r="F1082" s="3">
        <v>1</v>
      </c>
      <c r="G1082" s="7">
        <v>4872</v>
      </c>
      <c r="H1082" s="4">
        <f>+G1082*E1082</f>
        <v>4872</v>
      </c>
      <c r="I1082" s="5">
        <v>0.05</v>
      </c>
      <c r="J1082" s="4">
        <f t="shared" si="278"/>
        <v>243.60000000000002</v>
      </c>
      <c r="K1082" s="4">
        <f t="shared" si="279"/>
        <v>4628.3999999999996</v>
      </c>
      <c r="L1082" s="6">
        <v>0.85</v>
      </c>
      <c r="M1082" s="4">
        <f t="shared" si="280"/>
        <v>3934.1399999999994</v>
      </c>
      <c r="N1082" s="4">
        <f t="shared" si="281"/>
        <v>8562.5399999999991</v>
      </c>
      <c r="O1082" s="6">
        <v>0.75</v>
      </c>
      <c r="P1082" s="85">
        <f t="shared" si="286"/>
        <v>3471.2999999999997</v>
      </c>
      <c r="Q1082" s="86">
        <f t="shared" si="287"/>
        <v>8099.6999999999989</v>
      </c>
      <c r="R1082" s="6">
        <v>0.95</v>
      </c>
      <c r="S1082" s="85">
        <f t="shared" si="282"/>
        <v>4396.9799999999996</v>
      </c>
      <c r="T1082" s="86">
        <f t="shared" si="283"/>
        <v>9025.3799999999992</v>
      </c>
      <c r="U1082" s="6">
        <v>0.6</v>
      </c>
      <c r="V1082" s="85">
        <f t="shared" si="284"/>
        <v>2777.0399999999995</v>
      </c>
      <c r="W1082" s="86">
        <f t="shared" si="285"/>
        <v>7405.4399999999987</v>
      </c>
    </row>
    <row r="1083" spans="1:23" ht="16.5" x14ac:dyDescent="0.25">
      <c r="A1083" s="64" t="s">
        <v>7131</v>
      </c>
      <c r="B1083" s="65" t="s">
        <v>7201</v>
      </c>
      <c r="C1083" s="2" t="s">
        <v>5677</v>
      </c>
      <c r="D1083" s="8" t="s">
        <v>5676</v>
      </c>
      <c r="E1083" s="3">
        <v>24</v>
      </c>
      <c r="F1083" s="3">
        <v>1</v>
      </c>
      <c r="G1083" s="4">
        <v>3109.5</v>
      </c>
      <c r="H1083" s="4">
        <f>+G1083*E1083</f>
        <v>74628</v>
      </c>
      <c r="I1083" s="5">
        <v>0</v>
      </c>
      <c r="J1083" s="4">
        <f t="shared" si="278"/>
        <v>0</v>
      </c>
      <c r="K1083" s="4">
        <f t="shared" si="279"/>
        <v>3109.5</v>
      </c>
      <c r="L1083" s="6">
        <v>0.85</v>
      </c>
      <c r="M1083" s="4">
        <f t="shared" si="280"/>
        <v>2643.0749999999998</v>
      </c>
      <c r="N1083" s="4">
        <f t="shared" si="281"/>
        <v>5752.5749999999998</v>
      </c>
      <c r="O1083" s="6">
        <v>0.75</v>
      </c>
      <c r="P1083" s="85">
        <f t="shared" si="286"/>
        <v>2332.125</v>
      </c>
      <c r="Q1083" s="86">
        <f t="shared" si="287"/>
        <v>5441.625</v>
      </c>
      <c r="R1083" s="6">
        <v>0.95</v>
      </c>
      <c r="S1083" s="85">
        <f t="shared" si="282"/>
        <v>2954.0249999999996</v>
      </c>
      <c r="T1083" s="86">
        <f t="shared" si="283"/>
        <v>6063.5249999999996</v>
      </c>
      <c r="U1083" s="6">
        <v>0.6</v>
      </c>
      <c r="V1083" s="85">
        <f t="shared" si="284"/>
        <v>1865.6999999999998</v>
      </c>
      <c r="W1083" s="86">
        <f t="shared" si="285"/>
        <v>4975.2</v>
      </c>
    </row>
    <row r="1084" spans="1:23" ht="16.5" x14ac:dyDescent="0.25">
      <c r="A1084" s="64" t="s">
        <v>7131</v>
      </c>
      <c r="B1084" s="65" t="s">
        <v>7201</v>
      </c>
      <c r="C1084" s="2" t="s">
        <v>2705</v>
      </c>
      <c r="D1084" s="1" t="s">
        <v>2704</v>
      </c>
      <c r="E1084" s="3">
        <v>1</v>
      </c>
      <c r="F1084" s="3">
        <v>1</v>
      </c>
      <c r="G1084" s="7">
        <v>4817</v>
      </c>
      <c r="H1084" s="4">
        <f>+G1084*E1084</f>
        <v>4817</v>
      </c>
      <c r="I1084" s="5">
        <v>0.05</v>
      </c>
      <c r="J1084" s="4">
        <f t="shared" ref="J1084:J1147" si="288">+G1084*I1084</f>
        <v>240.85000000000002</v>
      </c>
      <c r="K1084" s="4">
        <f t="shared" ref="K1084:K1147" si="289">+G1084-J1084</f>
        <v>4576.1499999999996</v>
      </c>
      <c r="L1084" s="6">
        <v>0.85</v>
      </c>
      <c r="M1084" s="4">
        <f t="shared" si="280"/>
        <v>3889.7274999999995</v>
      </c>
      <c r="N1084" s="4">
        <f t="shared" si="281"/>
        <v>8465.8774999999987</v>
      </c>
      <c r="O1084" s="6">
        <v>0.75</v>
      </c>
      <c r="P1084" s="85">
        <f t="shared" si="286"/>
        <v>3432.1124999999997</v>
      </c>
      <c r="Q1084" s="86">
        <f t="shared" si="287"/>
        <v>8008.2624999999989</v>
      </c>
      <c r="R1084" s="6">
        <v>0.95</v>
      </c>
      <c r="S1084" s="85">
        <f t="shared" si="282"/>
        <v>4347.3424999999997</v>
      </c>
      <c r="T1084" s="86">
        <f t="shared" si="283"/>
        <v>8923.4925000000003</v>
      </c>
      <c r="U1084" s="6">
        <v>0.6</v>
      </c>
      <c r="V1084" s="85">
        <f t="shared" si="284"/>
        <v>2745.6899999999996</v>
      </c>
      <c r="W1084" s="86">
        <f t="shared" si="285"/>
        <v>7321.8399999999992</v>
      </c>
    </row>
    <row r="1085" spans="1:23" ht="16.5" x14ac:dyDescent="0.25">
      <c r="A1085" s="64" t="s">
        <v>7131</v>
      </c>
      <c r="B1085" s="65" t="s">
        <v>7201</v>
      </c>
      <c r="C1085" s="2" t="s">
        <v>2719</v>
      </c>
      <c r="D1085" s="1" t="s">
        <v>2718</v>
      </c>
      <c r="E1085" s="3">
        <v>1</v>
      </c>
      <c r="F1085" s="3">
        <v>1</v>
      </c>
      <c r="G1085" s="7">
        <v>3598</v>
      </c>
      <c r="H1085" s="4">
        <f>+G1085*E1085</f>
        <v>3598</v>
      </c>
      <c r="I1085" s="5">
        <v>0.05</v>
      </c>
      <c r="J1085" s="4">
        <f t="shared" si="288"/>
        <v>179.9</v>
      </c>
      <c r="K1085" s="4">
        <f t="shared" si="289"/>
        <v>3418.1</v>
      </c>
      <c r="L1085" s="6">
        <v>0.85</v>
      </c>
      <c r="M1085" s="4">
        <f t="shared" si="280"/>
        <v>2905.3849999999998</v>
      </c>
      <c r="N1085" s="4">
        <f t="shared" si="281"/>
        <v>6323.4849999999997</v>
      </c>
      <c r="O1085" s="6">
        <v>0.75</v>
      </c>
      <c r="P1085" s="85">
        <f t="shared" si="286"/>
        <v>2563.5749999999998</v>
      </c>
      <c r="Q1085" s="86">
        <f t="shared" si="287"/>
        <v>5981.6749999999993</v>
      </c>
      <c r="R1085" s="6">
        <v>0.95</v>
      </c>
      <c r="S1085" s="85">
        <f t="shared" si="282"/>
        <v>3247.1949999999997</v>
      </c>
      <c r="T1085" s="86">
        <f t="shared" si="283"/>
        <v>6665.2950000000001</v>
      </c>
      <c r="U1085" s="6">
        <v>0.6</v>
      </c>
      <c r="V1085" s="85">
        <f t="shared" si="284"/>
        <v>2050.8599999999997</v>
      </c>
      <c r="W1085" s="86">
        <f t="shared" si="285"/>
        <v>5468.9599999999991</v>
      </c>
    </row>
    <row r="1086" spans="1:23" ht="16.5" x14ac:dyDescent="0.25">
      <c r="A1086" s="64" t="s">
        <v>7131</v>
      </c>
      <c r="B1086" s="65" t="s">
        <v>7201</v>
      </c>
      <c r="C1086" s="2" t="s">
        <v>5775</v>
      </c>
      <c r="D1086" s="1" t="s">
        <v>5774</v>
      </c>
      <c r="E1086" s="3">
        <v>1</v>
      </c>
      <c r="F1086" s="3">
        <v>1</v>
      </c>
      <c r="G1086" s="7">
        <v>2823</v>
      </c>
      <c r="H1086" s="4">
        <f>+G1086*E1086</f>
        <v>2823</v>
      </c>
      <c r="I1086" s="5">
        <v>0.05</v>
      </c>
      <c r="J1086" s="4">
        <f t="shared" si="288"/>
        <v>141.15</v>
      </c>
      <c r="K1086" s="4">
        <f t="shared" si="289"/>
        <v>2681.85</v>
      </c>
      <c r="L1086" s="6">
        <v>0.85</v>
      </c>
      <c r="M1086" s="4">
        <f t="shared" si="280"/>
        <v>2279.5724999999998</v>
      </c>
      <c r="N1086" s="4">
        <f t="shared" si="281"/>
        <v>4961.4224999999997</v>
      </c>
      <c r="O1086" s="6">
        <v>0.75</v>
      </c>
      <c r="P1086" s="85">
        <f t="shared" si="286"/>
        <v>2011.3874999999998</v>
      </c>
      <c r="Q1086" s="86">
        <f t="shared" si="287"/>
        <v>4693.2374999999993</v>
      </c>
      <c r="R1086" s="6">
        <v>0.95</v>
      </c>
      <c r="S1086" s="85">
        <f t="shared" si="282"/>
        <v>2547.7574999999997</v>
      </c>
      <c r="T1086" s="86">
        <f t="shared" si="283"/>
        <v>5229.6075000000001</v>
      </c>
      <c r="U1086" s="6">
        <v>0.6</v>
      </c>
      <c r="V1086" s="85">
        <f t="shared" si="284"/>
        <v>1609.11</v>
      </c>
      <c r="W1086" s="86">
        <f t="shared" si="285"/>
        <v>4290.96</v>
      </c>
    </row>
    <row r="1087" spans="1:23" ht="16.5" x14ac:dyDescent="0.25">
      <c r="A1087" s="64" t="s">
        <v>7131</v>
      </c>
      <c r="B1087" s="65" t="s">
        <v>7201</v>
      </c>
      <c r="C1087" s="2" t="s">
        <v>2703</v>
      </c>
      <c r="D1087" s="1" t="s">
        <v>2702</v>
      </c>
      <c r="E1087" s="3">
        <v>1</v>
      </c>
      <c r="F1087" s="3">
        <v>1</v>
      </c>
      <c r="G1087" s="7">
        <v>4359</v>
      </c>
      <c r="H1087" s="4">
        <f>+G1087*E1087</f>
        <v>4359</v>
      </c>
      <c r="I1087" s="5">
        <v>0.05</v>
      </c>
      <c r="J1087" s="4">
        <f t="shared" si="288"/>
        <v>217.95000000000002</v>
      </c>
      <c r="K1087" s="4">
        <f t="shared" si="289"/>
        <v>4141.05</v>
      </c>
      <c r="L1087" s="6">
        <v>0.85</v>
      </c>
      <c r="M1087" s="4">
        <f t="shared" si="280"/>
        <v>3519.8924999999999</v>
      </c>
      <c r="N1087" s="4">
        <f t="shared" si="281"/>
        <v>7660.9425000000001</v>
      </c>
      <c r="O1087" s="6">
        <v>0.75</v>
      </c>
      <c r="P1087" s="85">
        <f t="shared" si="286"/>
        <v>3105.7875000000004</v>
      </c>
      <c r="Q1087" s="86">
        <f t="shared" si="287"/>
        <v>7246.8375000000005</v>
      </c>
      <c r="R1087" s="6">
        <v>0.95</v>
      </c>
      <c r="S1087" s="85">
        <f t="shared" si="282"/>
        <v>3933.9974999999999</v>
      </c>
      <c r="T1087" s="86">
        <f t="shared" si="283"/>
        <v>8075.0475000000006</v>
      </c>
      <c r="U1087" s="6">
        <v>0.6</v>
      </c>
      <c r="V1087" s="85">
        <f t="shared" si="284"/>
        <v>2484.63</v>
      </c>
      <c r="W1087" s="86">
        <f t="shared" si="285"/>
        <v>6625.68</v>
      </c>
    </row>
    <row r="1088" spans="1:23" ht="16.5" x14ac:dyDescent="0.25">
      <c r="A1088" s="64" t="s">
        <v>7131</v>
      </c>
      <c r="B1088" s="65" t="s">
        <v>7201</v>
      </c>
      <c r="C1088" s="2" t="s">
        <v>2701</v>
      </c>
      <c r="D1088" s="1" t="s">
        <v>2700</v>
      </c>
      <c r="E1088" s="3">
        <v>1</v>
      </c>
      <c r="F1088" s="3">
        <v>1</v>
      </c>
      <c r="G1088" s="7">
        <v>4359</v>
      </c>
      <c r="H1088" s="4">
        <f>+G1088*E1088</f>
        <v>4359</v>
      </c>
      <c r="I1088" s="5">
        <v>0.05</v>
      </c>
      <c r="J1088" s="4">
        <f t="shared" si="288"/>
        <v>217.95000000000002</v>
      </c>
      <c r="K1088" s="4">
        <f t="shared" si="289"/>
        <v>4141.05</v>
      </c>
      <c r="L1088" s="6">
        <v>0.85</v>
      </c>
      <c r="M1088" s="4">
        <f t="shared" si="280"/>
        <v>3519.8924999999999</v>
      </c>
      <c r="N1088" s="4">
        <f t="shared" si="281"/>
        <v>7660.9425000000001</v>
      </c>
      <c r="O1088" s="6">
        <v>0.75</v>
      </c>
      <c r="P1088" s="85">
        <f t="shared" si="286"/>
        <v>3105.7875000000004</v>
      </c>
      <c r="Q1088" s="86">
        <f t="shared" si="287"/>
        <v>7246.8375000000005</v>
      </c>
      <c r="R1088" s="6">
        <v>0.95</v>
      </c>
      <c r="S1088" s="85">
        <f t="shared" si="282"/>
        <v>3933.9974999999999</v>
      </c>
      <c r="T1088" s="86">
        <f t="shared" si="283"/>
        <v>8075.0475000000006</v>
      </c>
      <c r="U1088" s="6">
        <v>0.6</v>
      </c>
      <c r="V1088" s="85">
        <f t="shared" si="284"/>
        <v>2484.63</v>
      </c>
      <c r="W1088" s="86">
        <f t="shared" si="285"/>
        <v>6625.68</v>
      </c>
    </row>
    <row r="1089" spans="1:23" ht="16.5" x14ac:dyDescent="0.25">
      <c r="A1089" s="64" t="s">
        <v>7131</v>
      </c>
      <c r="B1089" s="65" t="s">
        <v>7201</v>
      </c>
      <c r="C1089" s="2" t="s">
        <v>2717</v>
      </c>
      <c r="D1089" s="1" t="s">
        <v>2716</v>
      </c>
      <c r="E1089" s="3">
        <v>1</v>
      </c>
      <c r="F1089" s="3">
        <v>1</v>
      </c>
      <c r="G1089" s="7">
        <v>3476</v>
      </c>
      <c r="H1089" s="4">
        <f>+G1089*E1089</f>
        <v>3476</v>
      </c>
      <c r="I1089" s="5">
        <v>0.05</v>
      </c>
      <c r="J1089" s="4">
        <f t="shared" si="288"/>
        <v>173.8</v>
      </c>
      <c r="K1089" s="4">
        <f t="shared" si="289"/>
        <v>3302.2</v>
      </c>
      <c r="L1089" s="6">
        <v>0.85</v>
      </c>
      <c r="M1089" s="4">
        <f t="shared" si="280"/>
        <v>2806.87</v>
      </c>
      <c r="N1089" s="4">
        <f t="shared" si="281"/>
        <v>6109.07</v>
      </c>
      <c r="O1089" s="6">
        <v>0.75</v>
      </c>
      <c r="P1089" s="85">
        <f t="shared" si="286"/>
        <v>2476.6499999999996</v>
      </c>
      <c r="Q1089" s="86">
        <f t="shared" si="287"/>
        <v>5778.8499999999995</v>
      </c>
      <c r="R1089" s="6">
        <v>0.95</v>
      </c>
      <c r="S1089" s="85">
        <f t="shared" si="282"/>
        <v>3137.0899999999997</v>
      </c>
      <c r="T1089" s="86">
        <f t="shared" si="283"/>
        <v>6439.2899999999991</v>
      </c>
      <c r="U1089" s="6">
        <v>0.6</v>
      </c>
      <c r="V1089" s="85">
        <f t="shared" si="284"/>
        <v>1981.3199999999997</v>
      </c>
      <c r="W1089" s="86">
        <f t="shared" si="285"/>
        <v>5283.5199999999995</v>
      </c>
    </row>
    <row r="1090" spans="1:23" ht="16.5" x14ac:dyDescent="0.25">
      <c r="A1090" s="64" t="s">
        <v>7131</v>
      </c>
      <c r="B1090" s="65" t="s">
        <v>7201</v>
      </c>
      <c r="C1090" s="2" t="s">
        <v>5800</v>
      </c>
      <c r="D1090" s="1" t="s">
        <v>5799</v>
      </c>
      <c r="E1090" s="3">
        <v>1</v>
      </c>
      <c r="F1090" s="3">
        <v>1</v>
      </c>
      <c r="G1090" s="7">
        <v>2823</v>
      </c>
      <c r="H1090" s="4">
        <f>+G1090*E1090</f>
        <v>2823</v>
      </c>
      <c r="I1090" s="5">
        <v>0.05</v>
      </c>
      <c r="J1090" s="4">
        <f t="shared" si="288"/>
        <v>141.15</v>
      </c>
      <c r="K1090" s="4">
        <f t="shared" si="289"/>
        <v>2681.85</v>
      </c>
      <c r="L1090" s="6">
        <v>0.85</v>
      </c>
      <c r="M1090" s="4">
        <f t="shared" si="280"/>
        <v>2279.5724999999998</v>
      </c>
      <c r="N1090" s="4">
        <f t="shared" si="281"/>
        <v>4961.4224999999997</v>
      </c>
      <c r="O1090" s="6">
        <v>0.75</v>
      </c>
      <c r="P1090" s="85">
        <f t="shared" si="286"/>
        <v>2011.3874999999998</v>
      </c>
      <c r="Q1090" s="86">
        <f t="shared" si="287"/>
        <v>4693.2374999999993</v>
      </c>
      <c r="R1090" s="6">
        <v>0.95</v>
      </c>
      <c r="S1090" s="85">
        <f t="shared" si="282"/>
        <v>2547.7574999999997</v>
      </c>
      <c r="T1090" s="86">
        <f t="shared" si="283"/>
        <v>5229.6075000000001</v>
      </c>
      <c r="U1090" s="6">
        <v>0.6</v>
      </c>
      <c r="V1090" s="85">
        <f t="shared" si="284"/>
        <v>1609.11</v>
      </c>
      <c r="W1090" s="86">
        <f t="shared" si="285"/>
        <v>4290.96</v>
      </c>
    </row>
    <row r="1091" spans="1:23" ht="16.5" x14ac:dyDescent="0.25">
      <c r="A1091" s="64" t="s">
        <v>7131</v>
      </c>
      <c r="B1091" s="65" t="s">
        <v>7201</v>
      </c>
      <c r="C1091" s="2" t="s">
        <v>3279</v>
      </c>
      <c r="D1091" s="1" t="s">
        <v>3278</v>
      </c>
      <c r="E1091" s="3">
        <f>44-5</f>
        <v>39</v>
      </c>
      <c r="F1091" s="3">
        <v>1</v>
      </c>
      <c r="G1091" s="7">
        <v>43</v>
      </c>
      <c r="H1091" s="4">
        <f>+G1091*E1091</f>
        <v>1677</v>
      </c>
      <c r="I1091" s="5">
        <v>0.05</v>
      </c>
      <c r="J1091" s="4">
        <f t="shared" si="288"/>
        <v>2.15</v>
      </c>
      <c r="K1091" s="4">
        <f t="shared" si="289"/>
        <v>40.85</v>
      </c>
      <c r="L1091" s="6">
        <v>0.85</v>
      </c>
      <c r="M1091" s="4">
        <f t="shared" si="280"/>
        <v>34.722500000000004</v>
      </c>
      <c r="N1091" s="4">
        <f t="shared" si="281"/>
        <v>75.572500000000005</v>
      </c>
      <c r="O1091" s="6">
        <v>0.75</v>
      </c>
      <c r="P1091" s="85">
        <f t="shared" si="286"/>
        <v>30.637500000000003</v>
      </c>
      <c r="Q1091" s="86">
        <f t="shared" si="287"/>
        <v>71.487500000000011</v>
      </c>
      <c r="R1091" s="6">
        <v>0.95</v>
      </c>
      <c r="S1091" s="85">
        <f t="shared" si="282"/>
        <v>38.807499999999997</v>
      </c>
      <c r="T1091" s="86">
        <f t="shared" si="283"/>
        <v>79.657499999999999</v>
      </c>
      <c r="U1091" s="6">
        <v>0.6</v>
      </c>
      <c r="V1091" s="85">
        <f t="shared" si="284"/>
        <v>24.51</v>
      </c>
      <c r="W1091" s="86">
        <f t="shared" si="285"/>
        <v>65.36</v>
      </c>
    </row>
    <row r="1092" spans="1:23" ht="16.5" x14ac:dyDescent="0.25">
      <c r="A1092" s="64" t="s">
        <v>7131</v>
      </c>
      <c r="B1092" s="65" t="s">
        <v>7201</v>
      </c>
      <c r="C1092" s="2" t="s">
        <v>8379</v>
      </c>
      <c r="D1092" s="8" t="s">
        <v>8378</v>
      </c>
      <c r="E1092" s="3">
        <v>4</v>
      </c>
      <c r="F1092" s="3">
        <v>1</v>
      </c>
      <c r="G1092" s="7">
        <v>615</v>
      </c>
      <c r="H1092" s="4">
        <f>+G1092*E1092</f>
        <v>2460</v>
      </c>
      <c r="I1092" s="5">
        <v>0.05</v>
      </c>
      <c r="J1092" s="4">
        <f t="shared" si="288"/>
        <v>30.75</v>
      </c>
      <c r="K1092" s="4">
        <f t="shared" si="289"/>
        <v>584.25</v>
      </c>
      <c r="L1092" s="6">
        <v>0.85</v>
      </c>
      <c r="M1092" s="4">
        <f t="shared" si="280"/>
        <v>496.61250000000001</v>
      </c>
      <c r="N1092" s="4">
        <f t="shared" si="281"/>
        <v>1080.8625</v>
      </c>
      <c r="O1092" s="6">
        <v>0.75</v>
      </c>
      <c r="P1092" s="85">
        <f t="shared" si="286"/>
        <v>438.1875</v>
      </c>
      <c r="Q1092" s="86">
        <f t="shared" si="287"/>
        <v>1022.4375</v>
      </c>
      <c r="R1092" s="6">
        <v>0.95</v>
      </c>
      <c r="S1092" s="85">
        <f t="shared" si="282"/>
        <v>555.03750000000002</v>
      </c>
      <c r="T1092" s="86">
        <f t="shared" si="283"/>
        <v>1139.2874999999999</v>
      </c>
      <c r="U1092" s="6">
        <v>0.6</v>
      </c>
      <c r="V1092" s="85">
        <f t="shared" si="284"/>
        <v>350.55</v>
      </c>
      <c r="W1092" s="86">
        <f t="shared" si="285"/>
        <v>934.8</v>
      </c>
    </row>
    <row r="1093" spans="1:23" ht="16.5" x14ac:dyDescent="0.25">
      <c r="A1093" s="64" t="s">
        <v>7131</v>
      </c>
      <c r="B1093" s="65" t="s">
        <v>7201</v>
      </c>
      <c r="C1093" s="2" t="s">
        <v>8383</v>
      </c>
      <c r="D1093" s="8" t="s">
        <v>8382</v>
      </c>
      <c r="E1093" s="3">
        <v>4</v>
      </c>
      <c r="F1093" s="3">
        <v>1</v>
      </c>
      <c r="G1093" s="7">
        <v>615</v>
      </c>
      <c r="H1093" s="4">
        <f>+G1093*E1093</f>
        <v>2460</v>
      </c>
      <c r="I1093" s="5">
        <v>0.05</v>
      </c>
      <c r="J1093" s="4">
        <f t="shared" si="288"/>
        <v>30.75</v>
      </c>
      <c r="K1093" s="4">
        <f t="shared" si="289"/>
        <v>584.25</v>
      </c>
      <c r="L1093" s="6">
        <v>0.85</v>
      </c>
      <c r="M1093" s="4">
        <f t="shared" si="280"/>
        <v>496.61250000000001</v>
      </c>
      <c r="N1093" s="4">
        <f t="shared" si="281"/>
        <v>1080.8625</v>
      </c>
      <c r="O1093" s="6">
        <v>0.75</v>
      </c>
      <c r="P1093" s="85">
        <f t="shared" si="286"/>
        <v>438.1875</v>
      </c>
      <c r="Q1093" s="86">
        <f t="shared" si="287"/>
        <v>1022.4375</v>
      </c>
      <c r="R1093" s="6">
        <v>0.95</v>
      </c>
      <c r="S1093" s="85">
        <f t="shared" si="282"/>
        <v>555.03750000000002</v>
      </c>
      <c r="T1093" s="86">
        <f t="shared" si="283"/>
        <v>1139.2874999999999</v>
      </c>
      <c r="U1093" s="6">
        <v>0.6</v>
      </c>
      <c r="V1093" s="85">
        <f t="shared" si="284"/>
        <v>350.55</v>
      </c>
      <c r="W1093" s="86">
        <f t="shared" si="285"/>
        <v>934.8</v>
      </c>
    </row>
    <row r="1094" spans="1:23" ht="16.5" x14ac:dyDescent="0.25">
      <c r="A1094" s="64" t="s">
        <v>7131</v>
      </c>
      <c r="B1094" s="65" t="s">
        <v>7201</v>
      </c>
      <c r="C1094" s="2" t="s">
        <v>31</v>
      </c>
      <c r="D1094" s="1" t="s">
        <v>30</v>
      </c>
      <c r="E1094" s="3">
        <v>2</v>
      </c>
      <c r="F1094" s="3">
        <v>1</v>
      </c>
      <c r="G1094" s="7">
        <v>1145</v>
      </c>
      <c r="H1094" s="4">
        <f>+G1094*E1094</f>
        <v>2290</v>
      </c>
      <c r="I1094" s="5">
        <v>0.05</v>
      </c>
      <c r="J1094" s="4">
        <f t="shared" si="288"/>
        <v>57.25</v>
      </c>
      <c r="K1094" s="4">
        <f t="shared" si="289"/>
        <v>1087.75</v>
      </c>
      <c r="L1094" s="6">
        <v>0.85</v>
      </c>
      <c r="M1094" s="4">
        <f t="shared" si="280"/>
        <v>924.58749999999998</v>
      </c>
      <c r="N1094" s="4">
        <f t="shared" si="281"/>
        <v>2012.3375000000001</v>
      </c>
      <c r="O1094" s="6">
        <v>0.75</v>
      </c>
      <c r="P1094" s="85">
        <f t="shared" si="286"/>
        <v>815.8125</v>
      </c>
      <c r="Q1094" s="86">
        <f t="shared" si="287"/>
        <v>1903.5625</v>
      </c>
      <c r="R1094" s="6">
        <v>0.95</v>
      </c>
      <c r="S1094" s="85">
        <f t="shared" si="282"/>
        <v>1033.3625</v>
      </c>
      <c r="T1094" s="86">
        <f t="shared" si="283"/>
        <v>2121.1125000000002</v>
      </c>
      <c r="U1094" s="6">
        <v>0.6</v>
      </c>
      <c r="V1094" s="85">
        <f t="shared" si="284"/>
        <v>652.65</v>
      </c>
      <c r="W1094" s="86">
        <f t="shared" si="285"/>
        <v>1740.4</v>
      </c>
    </row>
    <row r="1095" spans="1:23" ht="16.5" x14ac:dyDescent="0.25">
      <c r="A1095" s="64" t="s">
        <v>7131</v>
      </c>
      <c r="B1095" s="65" t="s">
        <v>7201</v>
      </c>
      <c r="C1095" s="3">
        <v>109505</v>
      </c>
      <c r="D1095" s="1" t="s">
        <v>32</v>
      </c>
      <c r="E1095" s="3">
        <v>6</v>
      </c>
      <c r="F1095" s="3">
        <v>1</v>
      </c>
      <c r="G1095" s="7">
        <v>222</v>
      </c>
      <c r="H1095" s="4">
        <f>+G1095*E1095</f>
        <v>1332</v>
      </c>
      <c r="I1095" s="5">
        <v>0.05</v>
      </c>
      <c r="J1095" s="4">
        <f t="shared" si="288"/>
        <v>11.100000000000001</v>
      </c>
      <c r="K1095" s="4">
        <f t="shared" si="289"/>
        <v>210.9</v>
      </c>
      <c r="L1095" s="6">
        <v>0.85</v>
      </c>
      <c r="M1095" s="4">
        <f t="shared" si="280"/>
        <v>179.26499999999999</v>
      </c>
      <c r="N1095" s="4">
        <f t="shared" si="281"/>
        <v>390.16499999999996</v>
      </c>
      <c r="O1095" s="6">
        <v>0.75</v>
      </c>
      <c r="P1095" s="85">
        <f t="shared" si="286"/>
        <v>158.17500000000001</v>
      </c>
      <c r="Q1095" s="86">
        <f t="shared" si="287"/>
        <v>369.07500000000005</v>
      </c>
      <c r="R1095" s="6">
        <v>0.95</v>
      </c>
      <c r="S1095" s="85">
        <f t="shared" si="282"/>
        <v>200.35499999999999</v>
      </c>
      <c r="T1095" s="86">
        <f t="shared" si="283"/>
        <v>411.255</v>
      </c>
      <c r="U1095" s="6">
        <v>0.6</v>
      </c>
      <c r="V1095" s="85">
        <f t="shared" si="284"/>
        <v>126.53999999999999</v>
      </c>
      <c r="W1095" s="86">
        <f t="shared" si="285"/>
        <v>337.44</v>
      </c>
    </row>
    <row r="1096" spans="1:23" ht="16.5" x14ac:dyDescent="0.25">
      <c r="A1096" s="64" t="s">
        <v>7131</v>
      </c>
      <c r="B1096" s="65" t="s">
        <v>7201</v>
      </c>
      <c r="C1096" s="3">
        <v>109506</v>
      </c>
      <c r="D1096" s="1" t="s">
        <v>10</v>
      </c>
      <c r="E1096" s="3">
        <v>4</v>
      </c>
      <c r="F1096" s="3">
        <v>1</v>
      </c>
      <c r="G1096" s="7">
        <v>222</v>
      </c>
      <c r="H1096" s="4">
        <f>+G1096*E1096</f>
        <v>888</v>
      </c>
      <c r="I1096" s="5">
        <v>0.05</v>
      </c>
      <c r="J1096" s="4">
        <f t="shared" si="288"/>
        <v>11.100000000000001</v>
      </c>
      <c r="K1096" s="4">
        <f t="shared" si="289"/>
        <v>210.9</v>
      </c>
      <c r="L1096" s="6">
        <v>0.85</v>
      </c>
      <c r="M1096" s="4">
        <f t="shared" si="280"/>
        <v>179.26499999999999</v>
      </c>
      <c r="N1096" s="4">
        <f t="shared" si="281"/>
        <v>390.16499999999996</v>
      </c>
      <c r="O1096" s="6">
        <v>0.75</v>
      </c>
      <c r="P1096" s="85">
        <f t="shared" si="286"/>
        <v>158.17500000000001</v>
      </c>
      <c r="Q1096" s="86">
        <f t="shared" si="287"/>
        <v>369.07500000000005</v>
      </c>
      <c r="R1096" s="6">
        <v>0.95</v>
      </c>
      <c r="S1096" s="85">
        <f t="shared" si="282"/>
        <v>200.35499999999999</v>
      </c>
      <c r="T1096" s="86">
        <f t="shared" si="283"/>
        <v>411.255</v>
      </c>
      <c r="U1096" s="6">
        <v>0.6</v>
      </c>
      <c r="V1096" s="85">
        <f t="shared" si="284"/>
        <v>126.53999999999999</v>
      </c>
      <c r="W1096" s="86">
        <f t="shared" si="285"/>
        <v>337.44</v>
      </c>
    </row>
    <row r="1097" spans="1:23" ht="16.5" x14ac:dyDescent="0.25">
      <c r="A1097" s="64" t="s">
        <v>7131</v>
      </c>
      <c r="B1097" s="65" t="s">
        <v>7201</v>
      </c>
      <c r="C1097" s="2" t="s">
        <v>3490</v>
      </c>
      <c r="D1097" s="1" t="s">
        <v>3489</v>
      </c>
      <c r="E1097" s="3">
        <v>1</v>
      </c>
      <c r="F1097" s="3">
        <v>1</v>
      </c>
      <c r="G1097" s="7">
        <v>2025</v>
      </c>
      <c r="H1097" s="4">
        <f>+G1097*E1097</f>
        <v>2025</v>
      </c>
      <c r="I1097" s="5">
        <v>0.05</v>
      </c>
      <c r="J1097" s="4">
        <f t="shared" si="288"/>
        <v>101.25</v>
      </c>
      <c r="K1097" s="4">
        <f t="shared" si="289"/>
        <v>1923.75</v>
      </c>
      <c r="L1097" s="6">
        <v>0.85</v>
      </c>
      <c r="M1097" s="4">
        <f t="shared" si="280"/>
        <v>1635.1875</v>
      </c>
      <c r="N1097" s="4">
        <f t="shared" si="281"/>
        <v>3558.9375</v>
      </c>
      <c r="O1097" s="6">
        <v>0.75</v>
      </c>
      <c r="P1097" s="85">
        <f t="shared" si="286"/>
        <v>1442.8125</v>
      </c>
      <c r="Q1097" s="86">
        <f t="shared" si="287"/>
        <v>3366.5625</v>
      </c>
      <c r="R1097" s="6">
        <v>0.95</v>
      </c>
      <c r="S1097" s="85">
        <f t="shared" si="282"/>
        <v>1827.5625</v>
      </c>
      <c r="T1097" s="86">
        <f t="shared" si="283"/>
        <v>3751.3125</v>
      </c>
      <c r="U1097" s="6">
        <v>0.6</v>
      </c>
      <c r="V1097" s="85">
        <f t="shared" si="284"/>
        <v>1154.25</v>
      </c>
      <c r="W1097" s="86">
        <f t="shared" si="285"/>
        <v>3078</v>
      </c>
    </row>
    <row r="1098" spans="1:23" ht="16.5" x14ac:dyDescent="0.25">
      <c r="A1098" s="64" t="s">
        <v>7131</v>
      </c>
      <c r="B1098" s="65" t="s">
        <v>7201</v>
      </c>
      <c r="C1098" s="2" t="s">
        <v>3526</v>
      </c>
      <c r="D1098" s="10" t="s">
        <v>3525</v>
      </c>
      <c r="E1098" s="3">
        <v>2</v>
      </c>
      <c r="F1098" s="3">
        <v>1</v>
      </c>
      <c r="G1098" s="4">
        <v>4877</v>
      </c>
      <c r="H1098" s="4">
        <f>+G1098*E1098</f>
        <v>9754</v>
      </c>
      <c r="I1098" s="5">
        <v>0</v>
      </c>
      <c r="J1098" s="4">
        <f t="shared" si="288"/>
        <v>0</v>
      </c>
      <c r="K1098" s="4">
        <f t="shared" si="289"/>
        <v>4877</v>
      </c>
      <c r="L1098" s="6">
        <v>0.85</v>
      </c>
      <c r="M1098" s="4">
        <f t="shared" si="280"/>
        <v>4145.45</v>
      </c>
      <c r="N1098" s="4">
        <f t="shared" si="281"/>
        <v>9022.4500000000007</v>
      </c>
      <c r="O1098" s="6">
        <v>0.75</v>
      </c>
      <c r="P1098" s="85">
        <f t="shared" si="286"/>
        <v>3657.75</v>
      </c>
      <c r="Q1098" s="86">
        <f t="shared" si="287"/>
        <v>8534.75</v>
      </c>
      <c r="R1098" s="6">
        <v>0.95</v>
      </c>
      <c r="S1098" s="85">
        <f t="shared" si="282"/>
        <v>4633.1499999999996</v>
      </c>
      <c r="T1098" s="86">
        <f t="shared" si="283"/>
        <v>9510.15</v>
      </c>
      <c r="U1098" s="6">
        <v>0.6</v>
      </c>
      <c r="V1098" s="85">
        <f t="shared" si="284"/>
        <v>2926.2</v>
      </c>
      <c r="W1098" s="86">
        <f t="shared" si="285"/>
        <v>7803.2</v>
      </c>
    </row>
    <row r="1099" spans="1:23" ht="16.5" x14ac:dyDescent="0.25">
      <c r="A1099" s="64" t="s">
        <v>7131</v>
      </c>
      <c r="B1099" s="65" t="s">
        <v>7201</v>
      </c>
      <c r="C1099" s="2" t="s">
        <v>1557</v>
      </c>
      <c r="D1099" s="10" t="s">
        <v>1556</v>
      </c>
      <c r="E1099" s="3">
        <v>1</v>
      </c>
      <c r="F1099" s="3">
        <v>1</v>
      </c>
      <c r="G1099" s="4">
        <v>12918.46</v>
      </c>
      <c r="H1099" s="4">
        <f>+G1099*E1099</f>
        <v>12918.46</v>
      </c>
      <c r="I1099" s="5">
        <v>0.05</v>
      </c>
      <c r="J1099" s="4">
        <f t="shared" si="288"/>
        <v>645.923</v>
      </c>
      <c r="K1099" s="4">
        <f t="shared" si="289"/>
        <v>12272.536999999998</v>
      </c>
      <c r="L1099" s="6">
        <v>0.35</v>
      </c>
      <c r="M1099" s="4">
        <f t="shared" si="280"/>
        <v>4295.3879499999994</v>
      </c>
      <c r="N1099" s="4">
        <f t="shared" si="281"/>
        <v>16567.924949999997</v>
      </c>
      <c r="O1099" s="6">
        <v>0.75</v>
      </c>
      <c r="P1099" s="85">
        <f t="shared" si="286"/>
        <v>9204.4027499999993</v>
      </c>
      <c r="Q1099" s="86">
        <f t="shared" si="287"/>
        <v>21476.939749999998</v>
      </c>
      <c r="R1099" s="6">
        <v>0.95</v>
      </c>
      <c r="S1099" s="85">
        <f t="shared" si="282"/>
        <v>11658.910149999998</v>
      </c>
      <c r="T1099" s="86">
        <f t="shared" si="283"/>
        <v>23931.447149999996</v>
      </c>
      <c r="U1099" s="6">
        <v>0.6</v>
      </c>
      <c r="V1099" s="85">
        <f t="shared" si="284"/>
        <v>7363.5221999999985</v>
      </c>
      <c r="W1099" s="86">
        <f t="shared" si="285"/>
        <v>19636.059199999996</v>
      </c>
    </row>
    <row r="1100" spans="1:23" ht="16.5" x14ac:dyDescent="0.25">
      <c r="A1100" s="64" t="s">
        <v>7131</v>
      </c>
      <c r="B1100" s="65" t="s">
        <v>7201</v>
      </c>
      <c r="C1100" s="3">
        <v>109510</v>
      </c>
      <c r="D1100" s="1" t="s">
        <v>13</v>
      </c>
      <c r="E1100" s="3">
        <v>4</v>
      </c>
      <c r="F1100" s="3">
        <v>1</v>
      </c>
      <c r="G1100" s="7">
        <v>222</v>
      </c>
      <c r="H1100" s="4">
        <f>+G1100*E1100</f>
        <v>888</v>
      </c>
      <c r="I1100" s="5">
        <v>0.05</v>
      </c>
      <c r="J1100" s="4">
        <f t="shared" si="288"/>
        <v>11.100000000000001</v>
      </c>
      <c r="K1100" s="4">
        <f t="shared" si="289"/>
        <v>210.9</v>
      </c>
      <c r="L1100" s="6">
        <v>0.85</v>
      </c>
      <c r="M1100" s="4">
        <f t="shared" ref="M1100:M1163" si="290">+K1100*L1100</f>
        <v>179.26499999999999</v>
      </c>
      <c r="N1100" s="4">
        <f t="shared" ref="N1100:N1163" si="291">+K1100+M1100</f>
        <v>390.16499999999996</v>
      </c>
      <c r="O1100" s="6">
        <v>0.75</v>
      </c>
      <c r="P1100" s="85">
        <f t="shared" si="286"/>
        <v>158.17500000000001</v>
      </c>
      <c r="Q1100" s="86">
        <f t="shared" si="287"/>
        <v>369.07500000000005</v>
      </c>
      <c r="R1100" s="6">
        <v>0.95</v>
      </c>
      <c r="S1100" s="85">
        <f t="shared" si="282"/>
        <v>200.35499999999999</v>
      </c>
      <c r="T1100" s="86">
        <f t="shared" si="283"/>
        <v>411.255</v>
      </c>
      <c r="U1100" s="6">
        <v>0.6</v>
      </c>
      <c r="V1100" s="85">
        <f t="shared" si="284"/>
        <v>126.53999999999999</v>
      </c>
      <c r="W1100" s="86">
        <f t="shared" si="285"/>
        <v>337.44</v>
      </c>
    </row>
    <row r="1101" spans="1:23" ht="16.5" x14ac:dyDescent="0.25">
      <c r="A1101" s="64" t="s">
        <v>7131</v>
      </c>
      <c r="B1101" s="65" t="s">
        <v>7201</v>
      </c>
      <c r="C1101" s="3">
        <v>109511</v>
      </c>
      <c r="D1101" s="1" t="s">
        <v>16</v>
      </c>
      <c r="E1101" s="3">
        <v>2</v>
      </c>
      <c r="F1101" s="3">
        <v>1</v>
      </c>
      <c r="G1101" s="7">
        <v>222</v>
      </c>
      <c r="H1101" s="4">
        <f>+G1101*E1101</f>
        <v>444</v>
      </c>
      <c r="I1101" s="5">
        <v>0.05</v>
      </c>
      <c r="J1101" s="4">
        <f t="shared" si="288"/>
        <v>11.100000000000001</v>
      </c>
      <c r="K1101" s="4">
        <f t="shared" si="289"/>
        <v>210.9</v>
      </c>
      <c r="L1101" s="6">
        <v>0.85</v>
      </c>
      <c r="M1101" s="4">
        <f t="shared" si="290"/>
        <v>179.26499999999999</v>
      </c>
      <c r="N1101" s="4">
        <f t="shared" si="291"/>
        <v>390.16499999999996</v>
      </c>
      <c r="O1101" s="6">
        <v>0.75</v>
      </c>
      <c r="P1101" s="85">
        <f t="shared" si="286"/>
        <v>158.17500000000001</v>
      </c>
      <c r="Q1101" s="86">
        <f t="shared" si="287"/>
        <v>369.07500000000005</v>
      </c>
      <c r="R1101" s="6">
        <v>0.95</v>
      </c>
      <c r="S1101" s="85">
        <f t="shared" ref="S1101:S1164" si="292">+K1101*R1101</f>
        <v>200.35499999999999</v>
      </c>
      <c r="T1101" s="86">
        <f t="shared" ref="T1101:T1164" si="293">+S1101+K1101</f>
        <v>411.255</v>
      </c>
      <c r="U1101" s="6">
        <v>0.6</v>
      </c>
      <c r="V1101" s="85">
        <f t="shared" ref="V1101:V1164" si="294">+K1101*U1101</f>
        <v>126.53999999999999</v>
      </c>
      <c r="W1101" s="86">
        <f t="shared" ref="W1101:W1164" si="295">+V1101+K1101</f>
        <v>337.44</v>
      </c>
    </row>
    <row r="1102" spans="1:23" ht="16.5" x14ac:dyDescent="0.25">
      <c r="A1102" s="64" t="s">
        <v>7131</v>
      </c>
      <c r="B1102" s="65" t="s">
        <v>7201</v>
      </c>
      <c r="C1102" s="2" t="s">
        <v>3486</v>
      </c>
      <c r="D1102" s="1" t="s">
        <v>3485</v>
      </c>
      <c r="E1102" s="3">
        <v>2</v>
      </c>
      <c r="F1102" s="3">
        <v>1</v>
      </c>
      <c r="G1102" s="7">
        <v>6145</v>
      </c>
      <c r="H1102" s="4">
        <f>+G1102*E1102</f>
        <v>12290</v>
      </c>
      <c r="I1102" s="5">
        <v>0</v>
      </c>
      <c r="J1102" s="4">
        <f t="shared" si="288"/>
        <v>0</v>
      </c>
      <c r="K1102" s="4">
        <f t="shared" si="289"/>
        <v>6145</v>
      </c>
      <c r="L1102" s="6">
        <v>0.85</v>
      </c>
      <c r="M1102" s="4">
        <f t="shared" si="290"/>
        <v>5223.25</v>
      </c>
      <c r="N1102" s="4">
        <f t="shared" si="291"/>
        <v>11368.25</v>
      </c>
      <c r="O1102" s="6">
        <v>0.75</v>
      </c>
      <c r="P1102" s="85">
        <f t="shared" ref="P1102:P1165" si="296">+K1102*O1102</f>
        <v>4608.75</v>
      </c>
      <c r="Q1102" s="86">
        <f t="shared" ref="Q1102:Q1165" si="297">+K1102+P1102</f>
        <v>10753.75</v>
      </c>
      <c r="R1102" s="6">
        <v>0.95</v>
      </c>
      <c r="S1102" s="85">
        <f t="shared" si="292"/>
        <v>5837.75</v>
      </c>
      <c r="T1102" s="86">
        <f t="shared" si="293"/>
        <v>11982.75</v>
      </c>
      <c r="U1102" s="6">
        <v>0.6</v>
      </c>
      <c r="V1102" s="85">
        <f t="shared" si="294"/>
        <v>3687</v>
      </c>
      <c r="W1102" s="86">
        <f t="shared" si="295"/>
        <v>9832</v>
      </c>
    </row>
    <row r="1103" spans="1:23" ht="16.5" x14ac:dyDescent="0.25">
      <c r="A1103" s="64" t="s">
        <v>7131</v>
      </c>
      <c r="B1103" s="65" t="s">
        <v>7201</v>
      </c>
      <c r="C1103" s="3">
        <v>109513</v>
      </c>
      <c r="D1103" s="1" t="s">
        <v>19</v>
      </c>
      <c r="E1103" s="3">
        <v>5</v>
      </c>
      <c r="F1103" s="3">
        <v>1</v>
      </c>
      <c r="G1103" s="7">
        <v>222</v>
      </c>
      <c r="H1103" s="4">
        <f>+G1103*E1103</f>
        <v>1110</v>
      </c>
      <c r="I1103" s="5">
        <v>0.05</v>
      </c>
      <c r="J1103" s="4">
        <f t="shared" si="288"/>
        <v>11.100000000000001</v>
      </c>
      <c r="K1103" s="4">
        <f t="shared" si="289"/>
        <v>210.9</v>
      </c>
      <c r="L1103" s="6">
        <v>0.85</v>
      </c>
      <c r="M1103" s="4">
        <f t="shared" si="290"/>
        <v>179.26499999999999</v>
      </c>
      <c r="N1103" s="4">
        <f t="shared" si="291"/>
        <v>390.16499999999996</v>
      </c>
      <c r="O1103" s="6">
        <v>0.75</v>
      </c>
      <c r="P1103" s="85">
        <f t="shared" si="296"/>
        <v>158.17500000000001</v>
      </c>
      <c r="Q1103" s="86">
        <f t="shared" si="297"/>
        <v>369.07500000000005</v>
      </c>
      <c r="R1103" s="6">
        <v>0.95</v>
      </c>
      <c r="S1103" s="85">
        <f t="shared" si="292"/>
        <v>200.35499999999999</v>
      </c>
      <c r="T1103" s="86">
        <f t="shared" si="293"/>
        <v>411.255</v>
      </c>
      <c r="U1103" s="6">
        <v>0.6</v>
      </c>
      <c r="V1103" s="85">
        <f t="shared" si="294"/>
        <v>126.53999999999999</v>
      </c>
      <c r="W1103" s="86">
        <f t="shared" si="295"/>
        <v>337.44</v>
      </c>
    </row>
    <row r="1104" spans="1:23" ht="16.5" x14ac:dyDescent="0.25">
      <c r="A1104" s="64" t="s">
        <v>7131</v>
      </c>
      <c r="B1104" s="65" t="s">
        <v>7201</v>
      </c>
      <c r="C1104" s="2" t="s">
        <v>3493</v>
      </c>
      <c r="D1104" s="1" t="s">
        <v>3492</v>
      </c>
      <c r="E1104" s="3">
        <v>1</v>
      </c>
      <c r="F1104" s="3">
        <v>1</v>
      </c>
      <c r="G1104" s="7">
        <v>1050</v>
      </c>
      <c r="H1104" s="4">
        <f>+G1104*E1104</f>
        <v>1050</v>
      </c>
      <c r="I1104" s="5">
        <v>0.05</v>
      </c>
      <c r="J1104" s="4">
        <f t="shared" si="288"/>
        <v>52.5</v>
      </c>
      <c r="K1104" s="4">
        <f t="shared" si="289"/>
        <v>997.5</v>
      </c>
      <c r="L1104" s="6">
        <v>0.85</v>
      </c>
      <c r="M1104" s="4">
        <f t="shared" si="290"/>
        <v>847.875</v>
      </c>
      <c r="N1104" s="4">
        <f t="shared" si="291"/>
        <v>1845.375</v>
      </c>
      <c r="O1104" s="6">
        <v>0.75</v>
      </c>
      <c r="P1104" s="85">
        <f t="shared" si="296"/>
        <v>748.125</v>
      </c>
      <c r="Q1104" s="86">
        <f t="shared" si="297"/>
        <v>1745.625</v>
      </c>
      <c r="R1104" s="6">
        <v>0.95</v>
      </c>
      <c r="S1104" s="85">
        <f t="shared" si="292"/>
        <v>947.625</v>
      </c>
      <c r="T1104" s="86">
        <f t="shared" si="293"/>
        <v>1945.125</v>
      </c>
      <c r="U1104" s="6">
        <v>0.6</v>
      </c>
      <c r="V1104" s="85">
        <f t="shared" si="294"/>
        <v>598.5</v>
      </c>
      <c r="W1104" s="86">
        <f t="shared" si="295"/>
        <v>1596</v>
      </c>
    </row>
    <row r="1105" spans="1:23" ht="16.5" x14ac:dyDescent="0.25">
      <c r="A1105" s="64" t="s">
        <v>7131</v>
      </c>
      <c r="B1105" s="65" t="s">
        <v>7201</v>
      </c>
      <c r="C1105" s="2" t="s">
        <v>986</v>
      </c>
      <c r="D1105" s="1" t="s">
        <v>985</v>
      </c>
      <c r="E1105" s="3">
        <v>1</v>
      </c>
      <c r="F1105" s="3">
        <v>1</v>
      </c>
      <c r="G1105" s="4">
        <v>10676.79</v>
      </c>
      <c r="H1105" s="4">
        <f>+G1105*E1105</f>
        <v>10676.79</v>
      </c>
      <c r="I1105" s="5">
        <v>0</v>
      </c>
      <c r="J1105" s="4">
        <f t="shared" si="288"/>
        <v>0</v>
      </c>
      <c r="K1105" s="4">
        <f t="shared" si="289"/>
        <v>10676.79</v>
      </c>
      <c r="L1105" s="6">
        <v>0.85</v>
      </c>
      <c r="M1105" s="4">
        <f t="shared" si="290"/>
        <v>9075.2715000000007</v>
      </c>
      <c r="N1105" s="4">
        <f t="shared" si="291"/>
        <v>19752.061500000003</v>
      </c>
      <c r="O1105" s="6">
        <v>0.75</v>
      </c>
      <c r="P1105" s="85">
        <f t="shared" si="296"/>
        <v>8007.5925000000007</v>
      </c>
      <c r="Q1105" s="86">
        <f t="shared" si="297"/>
        <v>18684.3825</v>
      </c>
      <c r="R1105" s="6">
        <v>0.95</v>
      </c>
      <c r="S1105" s="85">
        <f t="shared" si="292"/>
        <v>10142.950500000001</v>
      </c>
      <c r="T1105" s="86">
        <f t="shared" si="293"/>
        <v>20819.7405</v>
      </c>
      <c r="U1105" s="6">
        <v>0.6</v>
      </c>
      <c r="V1105" s="85">
        <f t="shared" si="294"/>
        <v>6406.0740000000005</v>
      </c>
      <c r="W1105" s="86">
        <f t="shared" si="295"/>
        <v>17082.864000000001</v>
      </c>
    </row>
    <row r="1106" spans="1:23" ht="16.5" x14ac:dyDescent="0.25">
      <c r="A1106" s="64" t="s">
        <v>7131</v>
      </c>
      <c r="B1106" s="65" t="s">
        <v>7201</v>
      </c>
      <c r="C1106" s="2" t="s">
        <v>3501</v>
      </c>
      <c r="D1106" s="1" t="s">
        <v>3500</v>
      </c>
      <c r="E1106" s="3">
        <v>1</v>
      </c>
      <c r="F1106" s="3">
        <v>1</v>
      </c>
      <c r="G1106" s="7">
        <v>1454</v>
      </c>
      <c r="H1106" s="4">
        <f>+G1106*E1106</f>
        <v>1454</v>
      </c>
      <c r="I1106" s="5">
        <v>0</v>
      </c>
      <c r="J1106" s="4">
        <f t="shared" si="288"/>
        <v>0</v>
      </c>
      <c r="K1106" s="4">
        <f t="shared" si="289"/>
        <v>1454</v>
      </c>
      <c r="L1106" s="6">
        <v>0.85</v>
      </c>
      <c r="M1106" s="4">
        <f t="shared" si="290"/>
        <v>1235.8999999999999</v>
      </c>
      <c r="N1106" s="4">
        <f t="shared" si="291"/>
        <v>2689.8999999999996</v>
      </c>
      <c r="O1106" s="6">
        <v>0.75</v>
      </c>
      <c r="P1106" s="85">
        <f t="shared" si="296"/>
        <v>1090.5</v>
      </c>
      <c r="Q1106" s="86">
        <f t="shared" si="297"/>
        <v>2544.5</v>
      </c>
      <c r="R1106" s="6">
        <v>0.95</v>
      </c>
      <c r="S1106" s="85">
        <f t="shared" si="292"/>
        <v>1381.3</v>
      </c>
      <c r="T1106" s="86">
        <f t="shared" si="293"/>
        <v>2835.3</v>
      </c>
      <c r="U1106" s="6">
        <v>0.6</v>
      </c>
      <c r="V1106" s="85">
        <f t="shared" si="294"/>
        <v>872.4</v>
      </c>
      <c r="W1106" s="86">
        <f t="shared" si="295"/>
        <v>2326.4</v>
      </c>
    </row>
    <row r="1107" spans="1:23" ht="16.5" x14ac:dyDescent="0.25">
      <c r="A1107" s="64" t="s">
        <v>7131</v>
      </c>
      <c r="B1107" s="65" t="s">
        <v>7201</v>
      </c>
      <c r="C1107" s="2" t="s">
        <v>5015</v>
      </c>
      <c r="D1107" s="1" t="s">
        <v>5014</v>
      </c>
      <c r="E1107" s="3">
        <v>2</v>
      </c>
      <c r="F1107" s="3">
        <v>1</v>
      </c>
      <c r="G1107" s="7">
        <v>3960</v>
      </c>
      <c r="H1107" s="4">
        <f>+G1107*E1107</f>
        <v>7920</v>
      </c>
      <c r="I1107" s="5">
        <v>0.19</v>
      </c>
      <c r="J1107" s="4">
        <f t="shared" si="288"/>
        <v>752.4</v>
      </c>
      <c r="K1107" s="4">
        <f t="shared" si="289"/>
        <v>3207.6</v>
      </c>
      <c r="L1107" s="6">
        <v>0.85</v>
      </c>
      <c r="M1107" s="4">
        <f t="shared" si="290"/>
        <v>2726.46</v>
      </c>
      <c r="N1107" s="4">
        <f t="shared" si="291"/>
        <v>5934.0599999999995</v>
      </c>
      <c r="O1107" s="6">
        <v>0.75</v>
      </c>
      <c r="P1107" s="85">
        <f t="shared" si="296"/>
        <v>2405.6999999999998</v>
      </c>
      <c r="Q1107" s="86">
        <f t="shared" si="297"/>
        <v>5613.2999999999993</v>
      </c>
      <c r="R1107" s="6">
        <v>0.95</v>
      </c>
      <c r="S1107" s="85">
        <f t="shared" si="292"/>
        <v>3047.22</v>
      </c>
      <c r="T1107" s="86">
        <f t="shared" si="293"/>
        <v>6254.82</v>
      </c>
      <c r="U1107" s="6">
        <v>0.6</v>
      </c>
      <c r="V1107" s="85">
        <f t="shared" si="294"/>
        <v>1924.56</v>
      </c>
      <c r="W1107" s="86">
        <f t="shared" si="295"/>
        <v>5132.16</v>
      </c>
    </row>
    <row r="1108" spans="1:23" ht="16.5" x14ac:dyDescent="0.25">
      <c r="A1108" s="64" t="s">
        <v>7131</v>
      </c>
      <c r="B1108" s="65" t="s">
        <v>7201</v>
      </c>
      <c r="C1108" s="2" t="s">
        <v>5128</v>
      </c>
      <c r="D1108" s="1" t="s">
        <v>5127</v>
      </c>
      <c r="E1108" s="3">
        <v>3</v>
      </c>
      <c r="F1108" s="3">
        <v>1</v>
      </c>
      <c r="G1108" s="7">
        <v>1152</v>
      </c>
      <c r="H1108" s="4">
        <f>+G1108*E1108</f>
        <v>3456</v>
      </c>
      <c r="I1108" s="5">
        <v>0</v>
      </c>
      <c r="J1108" s="4">
        <f t="shared" si="288"/>
        <v>0</v>
      </c>
      <c r="K1108" s="4">
        <f t="shared" si="289"/>
        <v>1152</v>
      </c>
      <c r="L1108" s="6">
        <v>0.85</v>
      </c>
      <c r="M1108" s="4">
        <f t="shared" si="290"/>
        <v>979.19999999999993</v>
      </c>
      <c r="N1108" s="4">
        <f t="shared" si="291"/>
        <v>2131.1999999999998</v>
      </c>
      <c r="O1108" s="6">
        <v>0.75</v>
      </c>
      <c r="P1108" s="85">
        <f t="shared" si="296"/>
        <v>864</v>
      </c>
      <c r="Q1108" s="86">
        <f t="shared" si="297"/>
        <v>2016</v>
      </c>
      <c r="R1108" s="6">
        <v>0.95</v>
      </c>
      <c r="S1108" s="85">
        <f t="shared" si="292"/>
        <v>1094.3999999999999</v>
      </c>
      <c r="T1108" s="86">
        <f t="shared" si="293"/>
        <v>2246.3999999999996</v>
      </c>
      <c r="U1108" s="6">
        <v>0.6</v>
      </c>
      <c r="V1108" s="85">
        <f t="shared" si="294"/>
        <v>691.19999999999993</v>
      </c>
      <c r="W1108" s="86">
        <f t="shared" si="295"/>
        <v>1843.1999999999998</v>
      </c>
    </row>
    <row r="1109" spans="1:23" ht="16.5" x14ac:dyDescent="0.25">
      <c r="A1109" s="64" t="s">
        <v>7131</v>
      </c>
      <c r="B1109" s="65" t="s">
        <v>7201</v>
      </c>
      <c r="C1109" s="2" t="s">
        <v>1561</v>
      </c>
      <c r="D1109" s="1" t="s">
        <v>1560</v>
      </c>
      <c r="E1109" s="3">
        <v>1</v>
      </c>
      <c r="F1109" s="3">
        <v>1</v>
      </c>
      <c r="G1109" s="4">
        <v>46069.51</v>
      </c>
      <c r="H1109" s="4">
        <f>+G1109*E1109</f>
        <v>46069.51</v>
      </c>
      <c r="I1109" s="5">
        <v>0</v>
      </c>
      <c r="J1109" s="4">
        <f t="shared" si="288"/>
        <v>0</v>
      </c>
      <c r="K1109" s="4">
        <f t="shared" si="289"/>
        <v>46069.51</v>
      </c>
      <c r="L1109" s="6">
        <v>0.85</v>
      </c>
      <c r="M1109" s="4">
        <f t="shared" si="290"/>
        <v>39159.083500000001</v>
      </c>
      <c r="N1109" s="4">
        <f t="shared" si="291"/>
        <v>85228.593500000003</v>
      </c>
      <c r="O1109" s="6">
        <v>0.75</v>
      </c>
      <c r="P1109" s="85">
        <f t="shared" si="296"/>
        <v>34552.1325</v>
      </c>
      <c r="Q1109" s="86">
        <f t="shared" si="297"/>
        <v>80621.642500000002</v>
      </c>
      <c r="R1109" s="6">
        <v>0.95</v>
      </c>
      <c r="S1109" s="85">
        <f t="shared" si="292"/>
        <v>43766.034500000002</v>
      </c>
      <c r="T1109" s="86">
        <f t="shared" si="293"/>
        <v>89835.544500000004</v>
      </c>
      <c r="U1109" s="6">
        <v>0.6</v>
      </c>
      <c r="V1109" s="85">
        <f t="shared" si="294"/>
        <v>27641.706000000002</v>
      </c>
      <c r="W1109" s="86">
        <f t="shared" si="295"/>
        <v>73711.216</v>
      </c>
    </row>
    <row r="1110" spans="1:23" ht="16.5" x14ac:dyDescent="0.25">
      <c r="A1110" s="64" t="s">
        <v>7131</v>
      </c>
      <c r="B1110" s="65" t="s">
        <v>7201</v>
      </c>
      <c r="C1110" s="2" t="s">
        <v>1559</v>
      </c>
      <c r="D1110" s="1" t="s">
        <v>1558</v>
      </c>
      <c r="E1110" s="3">
        <v>1</v>
      </c>
      <c r="F1110" s="3">
        <v>1</v>
      </c>
      <c r="G1110" s="4">
        <v>46069.51</v>
      </c>
      <c r="H1110" s="4">
        <f>+G1110*E1110</f>
        <v>46069.51</v>
      </c>
      <c r="I1110" s="5">
        <v>0</v>
      </c>
      <c r="J1110" s="4">
        <f t="shared" si="288"/>
        <v>0</v>
      </c>
      <c r="K1110" s="4">
        <f t="shared" si="289"/>
        <v>46069.51</v>
      </c>
      <c r="L1110" s="6">
        <v>0.85</v>
      </c>
      <c r="M1110" s="4">
        <f t="shared" si="290"/>
        <v>39159.083500000001</v>
      </c>
      <c r="N1110" s="4">
        <f t="shared" si="291"/>
        <v>85228.593500000003</v>
      </c>
      <c r="O1110" s="6">
        <v>0.75</v>
      </c>
      <c r="P1110" s="85">
        <f t="shared" si="296"/>
        <v>34552.1325</v>
      </c>
      <c r="Q1110" s="86">
        <f t="shared" si="297"/>
        <v>80621.642500000002</v>
      </c>
      <c r="R1110" s="6">
        <v>0.95</v>
      </c>
      <c r="S1110" s="85">
        <f t="shared" si="292"/>
        <v>43766.034500000002</v>
      </c>
      <c r="T1110" s="86">
        <f t="shared" si="293"/>
        <v>89835.544500000004</v>
      </c>
      <c r="U1110" s="6">
        <v>0.6</v>
      </c>
      <c r="V1110" s="85">
        <f t="shared" si="294"/>
        <v>27641.706000000002</v>
      </c>
      <c r="W1110" s="86">
        <f t="shared" si="295"/>
        <v>73711.216</v>
      </c>
    </row>
    <row r="1111" spans="1:23" ht="16.5" x14ac:dyDescent="0.25">
      <c r="A1111" s="64" t="s">
        <v>7131</v>
      </c>
      <c r="B1111" s="65" t="s">
        <v>7201</v>
      </c>
      <c r="C1111" s="2" t="s">
        <v>998</v>
      </c>
      <c r="D1111" s="10" t="s">
        <v>997</v>
      </c>
      <c r="E1111" s="3">
        <v>2</v>
      </c>
      <c r="F1111" s="3">
        <v>1</v>
      </c>
      <c r="G1111" s="4">
        <v>2155.7199999999998</v>
      </c>
      <c r="H1111" s="4">
        <f>+G1111*E1111</f>
        <v>4311.4399999999996</v>
      </c>
      <c r="I1111" s="5">
        <v>0.05</v>
      </c>
      <c r="J1111" s="4">
        <f t="shared" si="288"/>
        <v>107.786</v>
      </c>
      <c r="K1111" s="4">
        <f t="shared" si="289"/>
        <v>2047.9339999999997</v>
      </c>
      <c r="L1111" s="6">
        <v>0.35</v>
      </c>
      <c r="M1111" s="4">
        <f t="shared" si="290"/>
        <v>716.77689999999984</v>
      </c>
      <c r="N1111" s="4">
        <f t="shared" si="291"/>
        <v>2764.7108999999996</v>
      </c>
      <c r="O1111" s="6">
        <v>0.75</v>
      </c>
      <c r="P1111" s="85">
        <f t="shared" si="296"/>
        <v>1535.9504999999999</v>
      </c>
      <c r="Q1111" s="86">
        <f t="shared" si="297"/>
        <v>3583.8844999999997</v>
      </c>
      <c r="R1111" s="6">
        <v>0.95</v>
      </c>
      <c r="S1111" s="85">
        <f t="shared" si="292"/>
        <v>1945.5372999999997</v>
      </c>
      <c r="T1111" s="86">
        <f t="shared" si="293"/>
        <v>3993.4712999999992</v>
      </c>
      <c r="U1111" s="6">
        <v>0.6</v>
      </c>
      <c r="V1111" s="85">
        <f t="shared" si="294"/>
        <v>1228.7603999999999</v>
      </c>
      <c r="W1111" s="86">
        <f t="shared" si="295"/>
        <v>3276.6943999999994</v>
      </c>
    </row>
    <row r="1112" spans="1:23" ht="16.5" x14ac:dyDescent="0.25">
      <c r="A1112" s="64" t="s">
        <v>7131</v>
      </c>
      <c r="B1112" s="65" t="s">
        <v>7201</v>
      </c>
      <c r="C1112" s="2" t="s">
        <v>3524</v>
      </c>
      <c r="D1112" s="10" t="s">
        <v>3523</v>
      </c>
      <c r="E1112" s="3">
        <v>2</v>
      </c>
      <c r="F1112" s="3">
        <v>1</v>
      </c>
      <c r="G1112" s="4">
        <v>10144.93</v>
      </c>
      <c r="H1112" s="4">
        <f>+G1112*E1112</f>
        <v>20289.86</v>
      </c>
      <c r="I1112" s="5">
        <v>0.1</v>
      </c>
      <c r="J1112" s="4">
        <f t="shared" si="288"/>
        <v>1014.4930000000001</v>
      </c>
      <c r="K1112" s="4">
        <f t="shared" si="289"/>
        <v>9130.4369999999999</v>
      </c>
      <c r="L1112" s="6">
        <v>0.65</v>
      </c>
      <c r="M1112" s="4">
        <f t="shared" si="290"/>
        <v>5934.7840500000002</v>
      </c>
      <c r="N1112" s="4">
        <f t="shared" si="291"/>
        <v>15065.22105</v>
      </c>
      <c r="O1112" s="6">
        <v>0.75</v>
      </c>
      <c r="P1112" s="85">
        <f t="shared" si="296"/>
        <v>6847.8277500000004</v>
      </c>
      <c r="Q1112" s="86">
        <f t="shared" si="297"/>
        <v>15978.26475</v>
      </c>
      <c r="R1112" s="6">
        <v>0.95</v>
      </c>
      <c r="S1112" s="85">
        <f t="shared" si="292"/>
        <v>8673.9151499999989</v>
      </c>
      <c r="T1112" s="86">
        <f t="shared" si="293"/>
        <v>17804.352149999999</v>
      </c>
      <c r="U1112" s="6">
        <v>0.6</v>
      </c>
      <c r="V1112" s="85">
        <f t="shared" si="294"/>
        <v>5478.2622000000001</v>
      </c>
      <c r="W1112" s="86">
        <f t="shared" si="295"/>
        <v>14608.699199999999</v>
      </c>
    </row>
    <row r="1113" spans="1:23" ht="16.5" x14ac:dyDescent="0.25">
      <c r="A1113" s="64" t="s">
        <v>7131</v>
      </c>
      <c r="B1113" s="65" t="s">
        <v>7201</v>
      </c>
      <c r="C1113" s="2" t="s">
        <v>29</v>
      </c>
      <c r="D1113" s="1" t="s">
        <v>28</v>
      </c>
      <c r="E1113" s="3">
        <v>4</v>
      </c>
      <c r="F1113" s="3">
        <v>1</v>
      </c>
      <c r="G1113" s="7">
        <v>222</v>
      </c>
      <c r="H1113" s="4">
        <f>+G1113*E1113</f>
        <v>888</v>
      </c>
      <c r="I1113" s="5">
        <v>0.05</v>
      </c>
      <c r="J1113" s="4">
        <f t="shared" si="288"/>
        <v>11.100000000000001</v>
      </c>
      <c r="K1113" s="4">
        <f t="shared" si="289"/>
        <v>210.9</v>
      </c>
      <c r="L1113" s="6">
        <v>0.85</v>
      </c>
      <c r="M1113" s="4">
        <f t="shared" si="290"/>
        <v>179.26499999999999</v>
      </c>
      <c r="N1113" s="4">
        <f t="shared" si="291"/>
        <v>390.16499999999996</v>
      </c>
      <c r="O1113" s="6">
        <v>0.75</v>
      </c>
      <c r="P1113" s="85">
        <f t="shared" si="296"/>
        <v>158.17500000000001</v>
      </c>
      <c r="Q1113" s="86">
        <f t="shared" si="297"/>
        <v>369.07500000000005</v>
      </c>
      <c r="R1113" s="6">
        <v>0.95</v>
      </c>
      <c r="S1113" s="85">
        <f t="shared" si="292"/>
        <v>200.35499999999999</v>
      </c>
      <c r="T1113" s="86">
        <f t="shared" si="293"/>
        <v>411.255</v>
      </c>
      <c r="U1113" s="6">
        <v>0.6</v>
      </c>
      <c r="V1113" s="85">
        <f t="shared" si="294"/>
        <v>126.53999999999999</v>
      </c>
      <c r="W1113" s="86">
        <f t="shared" si="295"/>
        <v>337.44</v>
      </c>
    </row>
    <row r="1114" spans="1:23" ht="16.5" x14ac:dyDescent="0.25">
      <c r="A1114" s="64" t="s">
        <v>7131</v>
      </c>
      <c r="B1114" s="65" t="s">
        <v>7201</v>
      </c>
      <c r="C1114" s="2" t="s">
        <v>25</v>
      </c>
      <c r="D1114" s="1" t="s">
        <v>24</v>
      </c>
      <c r="E1114" s="3">
        <v>2</v>
      </c>
      <c r="F1114" s="3">
        <v>1</v>
      </c>
      <c r="G1114" s="7">
        <v>208</v>
      </c>
      <c r="H1114" s="4">
        <f>+G1114*E1114</f>
        <v>416</v>
      </c>
      <c r="I1114" s="5">
        <v>0.05</v>
      </c>
      <c r="J1114" s="4">
        <f t="shared" si="288"/>
        <v>10.4</v>
      </c>
      <c r="K1114" s="4">
        <f t="shared" si="289"/>
        <v>197.6</v>
      </c>
      <c r="L1114" s="6">
        <v>0.85</v>
      </c>
      <c r="M1114" s="4">
        <f t="shared" si="290"/>
        <v>167.95999999999998</v>
      </c>
      <c r="N1114" s="4">
        <f t="shared" si="291"/>
        <v>365.55999999999995</v>
      </c>
      <c r="O1114" s="6">
        <v>0.75</v>
      </c>
      <c r="P1114" s="85">
        <f t="shared" si="296"/>
        <v>148.19999999999999</v>
      </c>
      <c r="Q1114" s="86">
        <f t="shared" si="297"/>
        <v>345.79999999999995</v>
      </c>
      <c r="R1114" s="6">
        <v>0.95</v>
      </c>
      <c r="S1114" s="85">
        <f t="shared" si="292"/>
        <v>187.72</v>
      </c>
      <c r="T1114" s="86">
        <f t="shared" si="293"/>
        <v>385.32</v>
      </c>
      <c r="U1114" s="6">
        <v>0.6</v>
      </c>
      <c r="V1114" s="85">
        <f t="shared" si="294"/>
        <v>118.55999999999999</v>
      </c>
      <c r="W1114" s="86">
        <f t="shared" si="295"/>
        <v>316.15999999999997</v>
      </c>
    </row>
    <row r="1115" spans="1:23" ht="16.5" x14ac:dyDescent="0.25">
      <c r="A1115" s="64" t="s">
        <v>7131</v>
      </c>
      <c r="B1115" s="65" t="s">
        <v>7201</v>
      </c>
      <c r="C1115" s="2" t="s">
        <v>9</v>
      </c>
      <c r="D1115" s="1" t="s">
        <v>8</v>
      </c>
      <c r="E1115" s="3">
        <v>2</v>
      </c>
      <c r="F1115" s="3">
        <v>1</v>
      </c>
      <c r="G1115" s="7">
        <v>208</v>
      </c>
      <c r="H1115" s="4">
        <f>+G1115*E1115</f>
        <v>416</v>
      </c>
      <c r="I1115" s="5">
        <v>0.05</v>
      </c>
      <c r="J1115" s="4">
        <f t="shared" si="288"/>
        <v>10.4</v>
      </c>
      <c r="K1115" s="4">
        <f t="shared" si="289"/>
        <v>197.6</v>
      </c>
      <c r="L1115" s="6">
        <v>0.85</v>
      </c>
      <c r="M1115" s="4">
        <f t="shared" si="290"/>
        <v>167.95999999999998</v>
      </c>
      <c r="N1115" s="4">
        <f t="shared" si="291"/>
        <v>365.55999999999995</v>
      </c>
      <c r="O1115" s="6">
        <v>0.75</v>
      </c>
      <c r="P1115" s="85">
        <f t="shared" si="296"/>
        <v>148.19999999999999</v>
      </c>
      <c r="Q1115" s="86">
        <f t="shared" si="297"/>
        <v>345.79999999999995</v>
      </c>
      <c r="R1115" s="6">
        <v>0.95</v>
      </c>
      <c r="S1115" s="85">
        <f t="shared" si="292"/>
        <v>187.72</v>
      </c>
      <c r="T1115" s="86">
        <f t="shared" si="293"/>
        <v>385.32</v>
      </c>
      <c r="U1115" s="6">
        <v>0.6</v>
      </c>
      <c r="V1115" s="85">
        <f t="shared" si="294"/>
        <v>118.55999999999999</v>
      </c>
      <c r="W1115" s="86">
        <f t="shared" si="295"/>
        <v>316.15999999999997</v>
      </c>
    </row>
    <row r="1116" spans="1:23" ht="16.5" x14ac:dyDescent="0.25">
      <c r="A1116" s="64" t="s">
        <v>7131</v>
      </c>
      <c r="B1116" s="65" t="s">
        <v>7201</v>
      </c>
      <c r="C1116" s="2" t="s">
        <v>1555</v>
      </c>
      <c r="D1116" s="10" t="s">
        <v>1554</v>
      </c>
      <c r="E1116" s="3">
        <v>1</v>
      </c>
      <c r="F1116" s="3">
        <v>1</v>
      </c>
      <c r="G1116" s="4">
        <v>11532.63</v>
      </c>
      <c r="H1116" s="4">
        <f>+G1116*E1116</f>
        <v>11532.63</v>
      </c>
      <c r="I1116" s="5">
        <v>0.05</v>
      </c>
      <c r="J1116" s="4">
        <f t="shared" si="288"/>
        <v>576.63149999999996</v>
      </c>
      <c r="K1116" s="4">
        <f t="shared" si="289"/>
        <v>10955.9985</v>
      </c>
      <c r="L1116" s="6">
        <v>0.85</v>
      </c>
      <c r="M1116" s="4">
        <f t="shared" si="290"/>
        <v>9312.5987249999998</v>
      </c>
      <c r="N1116" s="4">
        <f t="shared" si="291"/>
        <v>20268.597224999998</v>
      </c>
      <c r="O1116" s="6">
        <v>0.75</v>
      </c>
      <c r="P1116" s="85">
        <f t="shared" si="296"/>
        <v>8216.9988749999993</v>
      </c>
      <c r="Q1116" s="86">
        <f t="shared" si="297"/>
        <v>19172.997374999999</v>
      </c>
      <c r="R1116" s="6">
        <v>0.95</v>
      </c>
      <c r="S1116" s="85">
        <f t="shared" si="292"/>
        <v>10408.198574999999</v>
      </c>
      <c r="T1116" s="86">
        <f t="shared" si="293"/>
        <v>21364.197074999996</v>
      </c>
      <c r="U1116" s="6">
        <v>0.6</v>
      </c>
      <c r="V1116" s="85">
        <f t="shared" si="294"/>
        <v>6573.5990999999995</v>
      </c>
      <c r="W1116" s="86">
        <f t="shared" si="295"/>
        <v>17529.597600000001</v>
      </c>
    </row>
    <row r="1117" spans="1:23" ht="16.5" x14ac:dyDescent="0.25">
      <c r="A1117" s="64" t="s">
        <v>7131</v>
      </c>
      <c r="B1117" s="65" t="s">
        <v>7201</v>
      </c>
      <c r="C1117" s="2" t="s">
        <v>2727</v>
      </c>
      <c r="D1117" s="10" t="s">
        <v>2726</v>
      </c>
      <c r="E1117" s="3">
        <v>1</v>
      </c>
      <c r="F1117" s="3">
        <v>1</v>
      </c>
      <c r="G1117" s="4">
        <v>994.34</v>
      </c>
      <c r="H1117" s="4">
        <f>+G1117*E1117</f>
        <v>994.34</v>
      </c>
      <c r="I1117" s="5">
        <v>0.05</v>
      </c>
      <c r="J1117" s="4">
        <f t="shared" si="288"/>
        <v>49.717000000000006</v>
      </c>
      <c r="K1117" s="4">
        <f t="shared" si="289"/>
        <v>944.62300000000005</v>
      </c>
      <c r="L1117" s="6">
        <v>0.35</v>
      </c>
      <c r="M1117" s="4">
        <f t="shared" si="290"/>
        <v>330.61804999999998</v>
      </c>
      <c r="N1117" s="4">
        <f t="shared" si="291"/>
        <v>1275.2410500000001</v>
      </c>
      <c r="O1117" s="6">
        <v>0.75</v>
      </c>
      <c r="P1117" s="85">
        <f t="shared" si="296"/>
        <v>708.46725000000004</v>
      </c>
      <c r="Q1117" s="86">
        <f t="shared" si="297"/>
        <v>1653.0902500000002</v>
      </c>
      <c r="R1117" s="6">
        <v>0.95</v>
      </c>
      <c r="S1117" s="85">
        <f t="shared" si="292"/>
        <v>897.39184999999998</v>
      </c>
      <c r="T1117" s="86">
        <f t="shared" si="293"/>
        <v>1842.01485</v>
      </c>
      <c r="U1117" s="6">
        <v>0.6</v>
      </c>
      <c r="V1117" s="85">
        <f t="shared" si="294"/>
        <v>566.77380000000005</v>
      </c>
      <c r="W1117" s="86">
        <f t="shared" si="295"/>
        <v>1511.3968</v>
      </c>
    </row>
    <row r="1118" spans="1:23" ht="16.5" x14ac:dyDescent="0.25">
      <c r="A1118" s="64" t="s">
        <v>7131</v>
      </c>
      <c r="B1118" s="65" t="s">
        <v>7201</v>
      </c>
      <c r="C1118" s="2" t="s">
        <v>2725</v>
      </c>
      <c r="D1118" s="1" t="s">
        <v>2724</v>
      </c>
      <c r="E1118" s="3">
        <v>2</v>
      </c>
      <c r="F1118" s="3">
        <v>1</v>
      </c>
      <c r="G1118" s="7">
        <v>185.49</v>
      </c>
      <c r="H1118" s="4">
        <f>+G1118*E1118</f>
        <v>370.98</v>
      </c>
      <c r="I1118" s="5">
        <v>0.05</v>
      </c>
      <c r="J1118" s="4">
        <f t="shared" si="288"/>
        <v>9.2745000000000015</v>
      </c>
      <c r="K1118" s="4">
        <f t="shared" si="289"/>
        <v>176.21550000000002</v>
      </c>
      <c r="L1118" s="6">
        <v>0.85</v>
      </c>
      <c r="M1118" s="4">
        <f t="shared" si="290"/>
        <v>149.783175</v>
      </c>
      <c r="N1118" s="4">
        <f t="shared" si="291"/>
        <v>325.99867500000005</v>
      </c>
      <c r="O1118" s="6">
        <v>0.75</v>
      </c>
      <c r="P1118" s="85">
        <f t="shared" si="296"/>
        <v>132.16162500000002</v>
      </c>
      <c r="Q1118" s="86">
        <f t="shared" si="297"/>
        <v>308.37712500000004</v>
      </c>
      <c r="R1118" s="6">
        <v>0.95</v>
      </c>
      <c r="S1118" s="85">
        <f t="shared" si="292"/>
        <v>167.40472500000001</v>
      </c>
      <c r="T1118" s="86">
        <f t="shared" si="293"/>
        <v>343.620225</v>
      </c>
      <c r="U1118" s="6">
        <v>0.6</v>
      </c>
      <c r="V1118" s="85">
        <f t="shared" si="294"/>
        <v>105.72930000000001</v>
      </c>
      <c r="W1118" s="86">
        <f t="shared" si="295"/>
        <v>281.94480000000004</v>
      </c>
    </row>
    <row r="1119" spans="1:23" ht="16.5" x14ac:dyDescent="0.25">
      <c r="A1119" s="64" t="s">
        <v>7131</v>
      </c>
      <c r="B1119" s="65" t="s">
        <v>7201</v>
      </c>
      <c r="C1119" s="2" t="s">
        <v>994</v>
      </c>
      <c r="D1119" s="10" t="s">
        <v>993</v>
      </c>
      <c r="E1119" s="3">
        <v>1</v>
      </c>
      <c r="F1119" s="3">
        <v>1</v>
      </c>
      <c r="G1119" s="4">
        <v>2118.71</v>
      </c>
      <c r="H1119" s="4">
        <f>+G1119*E1119</f>
        <v>2118.71</v>
      </c>
      <c r="I1119" s="5">
        <v>0.05</v>
      </c>
      <c r="J1119" s="4">
        <f t="shared" si="288"/>
        <v>105.9355</v>
      </c>
      <c r="K1119" s="4">
        <f t="shared" si="289"/>
        <v>2012.7745</v>
      </c>
      <c r="L1119" s="6">
        <v>0.35</v>
      </c>
      <c r="M1119" s="4">
        <f t="shared" si="290"/>
        <v>704.47107499999993</v>
      </c>
      <c r="N1119" s="4">
        <f t="shared" si="291"/>
        <v>2717.2455749999999</v>
      </c>
      <c r="O1119" s="6">
        <v>0.75</v>
      </c>
      <c r="P1119" s="85">
        <f t="shared" si="296"/>
        <v>1509.5808750000001</v>
      </c>
      <c r="Q1119" s="86">
        <f t="shared" si="297"/>
        <v>3522.3553750000001</v>
      </c>
      <c r="R1119" s="6">
        <v>0.95</v>
      </c>
      <c r="S1119" s="85">
        <f t="shared" si="292"/>
        <v>1912.135775</v>
      </c>
      <c r="T1119" s="86">
        <f t="shared" si="293"/>
        <v>3924.9102750000002</v>
      </c>
      <c r="U1119" s="6">
        <v>0.6</v>
      </c>
      <c r="V1119" s="85">
        <f t="shared" si="294"/>
        <v>1207.6647</v>
      </c>
      <c r="W1119" s="86">
        <f t="shared" si="295"/>
        <v>3220.4391999999998</v>
      </c>
    </row>
    <row r="1120" spans="1:23" ht="16.5" x14ac:dyDescent="0.25">
      <c r="A1120" s="64" t="s">
        <v>7131</v>
      </c>
      <c r="B1120" s="65" t="s">
        <v>7201</v>
      </c>
      <c r="C1120" s="2" t="s">
        <v>1935</v>
      </c>
      <c r="D1120" s="1" t="s">
        <v>1934</v>
      </c>
      <c r="E1120" s="3">
        <v>5</v>
      </c>
      <c r="F1120" s="3">
        <v>1</v>
      </c>
      <c r="G1120" s="4">
        <v>1580.81</v>
      </c>
      <c r="H1120" s="4">
        <f>+G1120*E1120</f>
        <v>7904.0499999999993</v>
      </c>
      <c r="I1120" s="5">
        <v>0</v>
      </c>
      <c r="J1120" s="4">
        <f t="shared" si="288"/>
        <v>0</v>
      </c>
      <c r="K1120" s="4">
        <f t="shared" si="289"/>
        <v>1580.81</v>
      </c>
      <c r="L1120" s="6">
        <v>0.85</v>
      </c>
      <c r="M1120" s="4">
        <f t="shared" si="290"/>
        <v>1343.6885</v>
      </c>
      <c r="N1120" s="4">
        <f t="shared" si="291"/>
        <v>2924.4984999999997</v>
      </c>
      <c r="O1120" s="6">
        <v>0.75</v>
      </c>
      <c r="P1120" s="85">
        <f t="shared" si="296"/>
        <v>1185.6075000000001</v>
      </c>
      <c r="Q1120" s="86">
        <f t="shared" si="297"/>
        <v>2766.4175</v>
      </c>
      <c r="R1120" s="6">
        <v>0.95</v>
      </c>
      <c r="S1120" s="85">
        <f t="shared" si="292"/>
        <v>1501.7694999999999</v>
      </c>
      <c r="T1120" s="86">
        <f t="shared" si="293"/>
        <v>3082.5794999999998</v>
      </c>
      <c r="U1120" s="6">
        <v>0.6</v>
      </c>
      <c r="V1120" s="85">
        <f t="shared" si="294"/>
        <v>948.48599999999988</v>
      </c>
      <c r="W1120" s="86">
        <f t="shared" si="295"/>
        <v>2529.2959999999998</v>
      </c>
    </row>
    <row r="1121" spans="1:23" ht="16.5" x14ac:dyDescent="0.25">
      <c r="A1121" s="64" t="s">
        <v>7131</v>
      </c>
      <c r="B1121" s="65" t="s">
        <v>7201</v>
      </c>
      <c r="C1121" s="2" t="s">
        <v>1994</v>
      </c>
      <c r="D1121" s="1" t="s">
        <v>1993</v>
      </c>
      <c r="E1121" s="3">
        <v>7</v>
      </c>
      <c r="F1121" s="3">
        <v>1</v>
      </c>
      <c r="G1121" s="4">
        <v>606.58000000000004</v>
      </c>
      <c r="H1121" s="4">
        <f>+G1121*E1121</f>
        <v>4246.0600000000004</v>
      </c>
      <c r="I1121" s="5">
        <v>0.2</v>
      </c>
      <c r="J1121" s="4">
        <f t="shared" si="288"/>
        <v>121.31600000000002</v>
      </c>
      <c r="K1121" s="4">
        <f t="shared" si="289"/>
        <v>485.26400000000001</v>
      </c>
      <c r="L1121" s="6">
        <v>0.85</v>
      </c>
      <c r="M1121" s="4">
        <f t="shared" si="290"/>
        <v>412.4744</v>
      </c>
      <c r="N1121" s="4">
        <f t="shared" si="291"/>
        <v>897.73839999999996</v>
      </c>
      <c r="O1121" s="6">
        <v>0.75</v>
      </c>
      <c r="P1121" s="85">
        <f t="shared" si="296"/>
        <v>363.94799999999998</v>
      </c>
      <c r="Q1121" s="86">
        <f t="shared" si="297"/>
        <v>849.21199999999999</v>
      </c>
      <c r="R1121" s="6">
        <v>0.95</v>
      </c>
      <c r="S1121" s="85">
        <f t="shared" si="292"/>
        <v>461.00079999999997</v>
      </c>
      <c r="T1121" s="86">
        <f t="shared" si="293"/>
        <v>946.26479999999992</v>
      </c>
      <c r="U1121" s="6">
        <v>0.6</v>
      </c>
      <c r="V1121" s="85">
        <f t="shared" si="294"/>
        <v>291.15839999999997</v>
      </c>
      <c r="W1121" s="86">
        <f t="shared" si="295"/>
        <v>776.42239999999993</v>
      </c>
    </row>
    <row r="1122" spans="1:23" ht="16.5" x14ac:dyDescent="0.25">
      <c r="A1122" s="64" t="s">
        <v>7131</v>
      </c>
      <c r="B1122" s="65" t="s">
        <v>7201</v>
      </c>
      <c r="C1122" s="2" t="s">
        <v>5717</v>
      </c>
      <c r="D1122" s="8" t="s">
        <v>5716</v>
      </c>
      <c r="E1122" s="3">
        <v>1</v>
      </c>
      <c r="F1122" s="3">
        <v>1</v>
      </c>
      <c r="G1122" s="7">
        <v>7705</v>
      </c>
      <c r="H1122" s="4">
        <f>+G1122*E1122</f>
        <v>7705</v>
      </c>
      <c r="I1122" s="5">
        <v>0.05</v>
      </c>
      <c r="J1122" s="4">
        <f t="shared" si="288"/>
        <v>385.25</v>
      </c>
      <c r="K1122" s="4">
        <f t="shared" si="289"/>
        <v>7319.75</v>
      </c>
      <c r="L1122" s="6">
        <v>0.85</v>
      </c>
      <c r="M1122" s="4">
        <f t="shared" si="290"/>
        <v>6221.7874999999995</v>
      </c>
      <c r="N1122" s="4">
        <f t="shared" si="291"/>
        <v>13541.537499999999</v>
      </c>
      <c r="O1122" s="6">
        <v>0.75</v>
      </c>
      <c r="P1122" s="85">
        <f t="shared" si="296"/>
        <v>5489.8125</v>
      </c>
      <c r="Q1122" s="86">
        <f t="shared" si="297"/>
        <v>12809.5625</v>
      </c>
      <c r="R1122" s="6">
        <v>0.95</v>
      </c>
      <c r="S1122" s="85">
        <f t="shared" si="292"/>
        <v>6953.7624999999998</v>
      </c>
      <c r="T1122" s="86">
        <f t="shared" si="293"/>
        <v>14273.512500000001</v>
      </c>
      <c r="U1122" s="6">
        <v>0.6</v>
      </c>
      <c r="V1122" s="85">
        <f t="shared" si="294"/>
        <v>4391.8499999999995</v>
      </c>
      <c r="W1122" s="86">
        <f t="shared" si="295"/>
        <v>11711.599999999999</v>
      </c>
    </row>
    <row r="1123" spans="1:23" ht="16.5" x14ac:dyDescent="0.25">
      <c r="A1123" s="64" t="s">
        <v>7131</v>
      </c>
      <c r="B1123" s="65" t="s">
        <v>7201</v>
      </c>
      <c r="C1123" s="2" t="s">
        <v>992</v>
      </c>
      <c r="D1123" s="1" t="s">
        <v>991</v>
      </c>
      <c r="E1123" s="3">
        <v>2</v>
      </c>
      <c r="F1123" s="3">
        <v>1</v>
      </c>
      <c r="G1123" s="4">
        <v>13358.59</v>
      </c>
      <c r="H1123" s="4">
        <f>+G1123*E1123</f>
        <v>26717.18</v>
      </c>
      <c r="I1123" s="5">
        <v>0</v>
      </c>
      <c r="J1123" s="4">
        <f t="shared" si="288"/>
        <v>0</v>
      </c>
      <c r="K1123" s="4">
        <f t="shared" si="289"/>
        <v>13358.59</v>
      </c>
      <c r="L1123" s="6">
        <v>0.85</v>
      </c>
      <c r="M1123" s="4">
        <f t="shared" si="290"/>
        <v>11354.8015</v>
      </c>
      <c r="N1123" s="4">
        <f t="shared" si="291"/>
        <v>24713.391499999998</v>
      </c>
      <c r="O1123" s="6">
        <v>0.75</v>
      </c>
      <c r="P1123" s="85">
        <f t="shared" si="296"/>
        <v>10018.942500000001</v>
      </c>
      <c r="Q1123" s="86">
        <f t="shared" si="297"/>
        <v>23377.532500000001</v>
      </c>
      <c r="R1123" s="6">
        <v>0.95</v>
      </c>
      <c r="S1123" s="85">
        <f t="shared" si="292"/>
        <v>12690.6605</v>
      </c>
      <c r="T1123" s="86">
        <f t="shared" si="293"/>
        <v>26049.250500000002</v>
      </c>
      <c r="U1123" s="6">
        <v>0.6</v>
      </c>
      <c r="V1123" s="85">
        <f t="shared" si="294"/>
        <v>8015.1539999999995</v>
      </c>
      <c r="W1123" s="86">
        <f t="shared" si="295"/>
        <v>21373.743999999999</v>
      </c>
    </row>
    <row r="1124" spans="1:23" ht="16.5" x14ac:dyDescent="0.25">
      <c r="A1124" s="64" t="s">
        <v>7131</v>
      </c>
      <c r="B1124" s="65" t="s">
        <v>7201</v>
      </c>
      <c r="C1124" s="2" t="s">
        <v>3277</v>
      </c>
      <c r="D1124" s="1" t="s">
        <v>3276</v>
      </c>
      <c r="E1124" s="3">
        <f>48-11</f>
        <v>37</v>
      </c>
      <c r="F1124" s="3">
        <v>1</v>
      </c>
      <c r="G1124" s="7">
        <v>45</v>
      </c>
      <c r="H1124" s="4">
        <f>+G1124*E1124</f>
        <v>1665</v>
      </c>
      <c r="I1124" s="5">
        <v>0.05</v>
      </c>
      <c r="J1124" s="4">
        <f t="shared" si="288"/>
        <v>2.25</v>
      </c>
      <c r="K1124" s="4">
        <f t="shared" si="289"/>
        <v>42.75</v>
      </c>
      <c r="L1124" s="6">
        <v>0.85</v>
      </c>
      <c r="M1124" s="4">
        <f t="shared" si="290"/>
        <v>36.337499999999999</v>
      </c>
      <c r="N1124" s="4">
        <f t="shared" si="291"/>
        <v>79.087500000000006</v>
      </c>
      <c r="O1124" s="6">
        <v>0.75</v>
      </c>
      <c r="P1124" s="85">
        <f t="shared" si="296"/>
        <v>32.0625</v>
      </c>
      <c r="Q1124" s="86">
        <f t="shared" si="297"/>
        <v>74.8125</v>
      </c>
      <c r="R1124" s="6">
        <v>0.95</v>
      </c>
      <c r="S1124" s="85">
        <f t="shared" si="292"/>
        <v>40.612499999999997</v>
      </c>
      <c r="T1124" s="86">
        <f t="shared" si="293"/>
        <v>83.362499999999997</v>
      </c>
      <c r="U1124" s="6">
        <v>0.6</v>
      </c>
      <c r="V1124" s="85">
        <f t="shared" si="294"/>
        <v>25.65</v>
      </c>
      <c r="W1124" s="86">
        <f t="shared" si="295"/>
        <v>68.400000000000006</v>
      </c>
    </row>
    <row r="1125" spans="1:23" ht="16.5" x14ac:dyDescent="0.25">
      <c r="A1125" s="64" t="s">
        <v>7131</v>
      </c>
      <c r="B1125" s="65" t="s">
        <v>7201</v>
      </c>
      <c r="C1125" s="2" t="s">
        <v>7228</v>
      </c>
      <c r="D1125" s="1" t="s">
        <v>7227</v>
      </c>
      <c r="E1125" s="3">
        <v>6</v>
      </c>
      <c r="F1125" s="3">
        <v>1</v>
      </c>
      <c r="G1125" s="7">
        <v>645</v>
      </c>
      <c r="H1125" s="4">
        <f>+G1125*E1125</f>
        <v>3870</v>
      </c>
      <c r="I1125" s="5">
        <v>0</v>
      </c>
      <c r="J1125" s="4">
        <f t="shared" si="288"/>
        <v>0</v>
      </c>
      <c r="K1125" s="4">
        <f t="shared" si="289"/>
        <v>645</v>
      </c>
      <c r="L1125" s="6">
        <v>0.85</v>
      </c>
      <c r="M1125" s="4">
        <f t="shared" si="290"/>
        <v>548.25</v>
      </c>
      <c r="N1125" s="4">
        <f t="shared" si="291"/>
        <v>1193.25</v>
      </c>
      <c r="O1125" s="6">
        <v>0.75</v>
      </c>
      <c r="P1125" s="85">
        <f t="shared" si="296"/>
        <v>483.75</v>
      </c>
      <c r="Q1125" s="86">
        <f t="shared" si="297"/>
        <v>1128.75</v>
      </c>
      <c r="R1125" s="6">
        <v>0.95</v>
      </c>
      <c r="S1125" s="85">
        <f t="shared" si="292"/>
        <v>612.75</v>
      </c>
      <c r="T1125" s="86">
        <f t="shared" si="293"/>
        <v>1257.75</v>
      </c>
      <c r="U1125" s="6">
        <v>0.6</v>
      </c>
      <c r="V1125" s="85">
        <f t="shared" si="294"/>
        <v>387</v>
      </c>
      <c r="W1125" s="86">
        <f t="shared" si="295"/>
        <v>1032</v>
      </c>
    </row>
    <row r="1126" spans="1:23" ht="16.5" x14ac:dyDescent="0.25">
      <c r="A1126" s="64" t="s">
        <v>7131</v>
      </c>
      <c r="B1126" s="65" t="s">
        <v>7201</v>
      </c>
      <c r="C1126" s="2" t="s">
        <v>5023</v>
      </c>
      <c r="D1126" s="1" t="s">
        <v>5022</v>
      </c>
      <c r="E1126" s="3">
        <v>3</v>
      </c>
      <c r="F1126" s="3">
        <v>1</v>
      </c>
      <c r="G1126" s="7">
        <v>6523.64</v>
      </c>
      <c r="H1126" s="4">
        <f>+G1126*E1126</f>
        <v>19570.920000000002</v>
      </c>
      <c r="I1126" s="5">
        <v>0.1</v>
      </c>
      <c r="J1126" s="4">
        <f t="shared" si="288"/>
        <v>652.36400000000003</v>
      </c>
      <c r="K1126" s="4">
        <f t="shared" si="289"/>
        <v>5871.2759999999998</v>
      </c>
      <c r="L1126" s="6">
        <v>0.85</v>
      </c>
      <c r="M1126" s="4">
        <f t="shared" si="290"/>
        <v>4990.5846000000001</v>
      </c>
      <c r="N1126" s="4">
        <f t="shared" si="291"/>
        <v>10861.8606</v>
      </c>
      <c r="O1126" s="6">
        <v>0.75</v>
      </c>
      <c r="P1126" s="85">
        <f t="shared" si="296"/>
        <v>4403.4570000000003</v>
      </c>
      <c r="Q1126" s="86">
        <f t="shared" si="297"/>
        <v>10274.733</v>
      </c>
      <c r="R1126" s="6">
        <v>0.95</v>
      </c>
      <c r="S1126" s="85">
        <f t="shared" si="292"/>
        <v>5577.7121999999999</v>
      </c>
      <c r="T1126" s="86">
        <f t="shared" si="293"/>
        <v>11448.9882</v>
      </c>
      <c r="U1126" s="6">
        <v>0.6</v>
      </c>
      <c r="V1126" s="85">
        <f t="shared" si="294"/>
        <v>3522.7655999999997</v>
      </c>
      <c r="W1126" s="86">
        <f t="shared" si="295"/>
        <v>9394.0416000000005</v>
      </c>
    </row>
    <row r="1127" spans="1:23" ht="16.5" x14ac:dyDescent="0.25">
      <c r="A1127" s="64" t="s">
        <v>7131</v>
      </c>
      <c r="B1127" s="65" t="s">
        <v>7201</v>
      </c>
      <c r="C1127" s="2" t="s">
        <v>711</v>
      </c>
      <c r="D1127" s="1" t="s">
        <v>710</v>
      </c>
      <c r="E1127" s="3">
        <v>3</v>
      </c>
      <c r="F1127" s="3">
        <v>1</v>
      </c>
      <c r="G1127" s="7">
        <v>900</v>
      </c>
      <c r="H1127" s="4">
        <f>+G1127*E1127</f>
        <v>2700</v>
      </c>
      <c r="I1127" s="5">
        <v>0.1</v>
      </c>
      <c r="J1127" s="4">
        <f t="shared" si="288"/>
        <v>90</v>
      </c>
      <c r="K1127" s="4">
        <f t="shared" si="289"/>
        <v>810</v>
      </c>
      <c r="L1127" s="6">
        <v>0.85</v>
      </c>
      <c r="M1127" s="4">
        <f t="shared" si="290"/>
        <v>688.5</v>
      </c>
      <c r="N1127" s="4">
        <f t="shared" si="291"/>
        <v>1498.5</v>
      </c>
      <c r="O1127" s="6">
        <v>0.75</v>
      </c>
      <c r="P1127" s="85">
        <f t="shared" si="296"/>
        <v>607.5</v>
      </c>
      <c r="Q1127" s="86">
        <f t="shared" si="297"/>
        <v>1417.5</v>
      </c>
      <c r="R1127" s="6">
        <v>0.95</v>
      </c>
      <c r="S1127" s="85">
        <f t="shared" si="292"/>
        <v>769.5</v>
      </c>
      <c r="T1127" s="86">
        <f t="shared" si="293"/>
        <v>1579.5</v>
      </c>
      <c r="U1127" s="6">
        <v>0.6</v>
      </c>
      <c r="V1127" s="85">
        <f t="shared" si="294"/>
        <v>486</v>
      </c>
      <c r="W1127" s="86">
        <f t="shared" si="295"/>
        <v>1296</v>
      </c>
    </row>
    <row r="1128" spans="1:23" ht="16.5" x14ac:dyDescent="0.25">
      <c r="A1128" s="64" t="s">
        <v>7131</v>
      </c>
      <c r="B1128" s="65" t="s">
        <v>7201</v>
      </c>
      <c r="C1128" s="2" t="s">
        <v>1273</v>
      </c>
      <c r="D1128" s="1" t="s">
        <v>1272</v>
      </c>
      <c r="E1128" s="3">
        <f>50-8.89-3.11</f>
        <v>38</v>
      </c>
      <c r="F1128" s="3">
        <v>1</v>
      </c>
      <c r="G1128" s="4">
        <f>64889.12/41.11</f>
        <v>1578.426660180005</v>
      </c>
      <c r="H1128" s="4">
        <f>+G1128*E1128</f>
        <v>59980.213086840187</v>
      </c>
      <c r="I1128" s="5">
        <v>0.115</v>
      </c>
      <c r="J1128" s="4">
        <f t="shared" si="288"/>
        <v>181.51906592070057</v>
      </c>
      <c r="K1128" s="4">
        <f t="shared" si="289"/>
        <v>1396.9075942593045</v>
      </c>
      <c r="L1128" s="6">
        <v>0.85</v>
      </c>
      <c r="M1128" s="4">
        <f t="shared" si="290"/>
        <v>1187.3714551204087</v>
      </c>
      <c r="N1128" s="4">
        <f t="shared" si="291"/>
        <v>2584.2790493797129</v>
      </c>
      <c r="O1128" s="6">
        <v>0.75</v>
      </c>
      <c r="P1128" s="85">
        <f t="shared" si="296"/>
        <v>1047.6806956944783</v>
      </c>
      <c r="Q1128" s="86">
        <f t="shared" si="297"/>
        <v>2444.5882899537828</v>
      </c>
      <c r="R1128" s="6">
        <v>0.95</v>
      </c>
      <c r="S1128" s="85">
        <f t="shared" si="292"/>
        <v>1327.0622145463392</v>
      </c>
      <c r="T1128" s="86">
        <f t="shared" si="293"/>
        <v>2723.9698088056439</v>
      </c>
      <c r="U1128" s="6">
        <v>0.6</v>
      </c>
      <c r="V1128" s="85">
        <f t="shared" si="294"/>
        <v>838.14455655558265</v>
      </c>
      <c r="W1128" s="86">
        <f t="shared" si="295"/>
        <v>2235.0521508148872</v>
      </c>
    </row>
    <row r="1129" spans="1:23" ht="16.5" x14ac:dyDescent="0.25">
      <c r="A1129" s="64" t="s">
        <v>7131</v>
      </c>
      <c r="B1129" s="65" t="s">
        <v>7201</v>
      </c>
      <c r="C1129" s="2" t="s">
        <v>1423</v>
      </c>
      <c r="D1129" s="1" t="s">
        <v>1422</v>
      </c>
      <c r="E1129" s="3">
        <v>3</v>
      </c>
      <c r="F1129" s="3">
        <v>1</v>
      </c>
      <c r="G1129" s="7">
        <v>800</v>
      </c>
      <c r="H1129" s="4">
        <f>+G1129*E1129</f>
        <v>2400</v>
      </c>
      <c r="I1129" s="5">
        <v>0.05</v>
      </c>
      <c r="J1129" s="4">
        <f t="shared" si="288"/>
        <v>40</v>
      </c>
      <c r="K1129" s="4">
        <f t="shared" si="289"/>
        <v>760</v>
      </c>
      <c r="L1129" s="6">
        <v>0.95</v>
      </c>
      <c r="M1129" s="4">
        <f t="shared" si="290"/>
        <v>722</v>
      </c>
      <c r="N1129" s="4">
        <f t="shared" si="291"/>
        <v>1482</v>
      </c>
      <c r="O1129" s="6">
        <v>0.75</v>
      </c>
      <c r="P1129" s="85">
        <f t="shared" si="296"/>
        <v>570</v>
      </c>
      <c r="Q1129" s="86">
        <f t="shared" si="297"/>
        <v>1330</v>
      </c>
      <c r="R1129" s="6">
        <v>0.95</v>
      </c>
      <c r="S1129" s="85">
        <f t="shared" si="292"/>
        <v>722</v>
      </c>
      <c r="T1129" s="86">
        <f t="shared" si="293"/>
        <v>1482</v>
      </c>
      <c r="U1129" s="6">
        <v>0.6</v>
      </c>
      <c r="V1129" s="85">
        <f t="shared" si="294"/>
        <v>456</v>
      </c>
      <c r="W1129" s="86">
        <f t="shared" si="295"/>
        <v>1216</v>
      </c>
    </row>
    <row r="1130" spans="1:23" ht="16.5" x14ac:dyDescent="0.25">
      <c r="A1130" s="64" t="s">
        <v>7131</v>
      </c>
      <c r="B1130" s="65" t="s">
        <v>7201</v>
      </c>
      <c r="C1130" s="2" t="s">
        <v>1433</v>
      </c>
      <c r="D1130" s="1" t="s">
        <v>1432</v>
      </c>
      <c r="E1130" s="3">
        <v>4</v>
      </c>
      <c r="F1130" s="3">
        <v>1</v>
      </c>
      <c r="G1130" s="7">
        <v>5049</v>
      </c>
      <c r="H1130" s="4">
        <f>+G1130*E1130</f>
        <v>20196</v>
      </c>
      <c r="I1130" s="5">
        <v>0.05</v>
      </c>
      <c r="J1130" s="4">
        <f t="shared" si="288"/>
        <v>252.45000000000002</v>
      </c>
      <c r="K1130" s="4">
        <f t="shared" si="289"/>
        <v>4796.55</v>
      </c>
      <c r="L1130" s="6">
        <v>0.85</v>
      </c>
      <c r="M1130" s="4">
        <f t="shared" si="290"/>
        <v>4077.0675000000001</v>
      </c>
      <c r="N1130" s="4">
        <f t="shared" si="291"/>
        <v>8873.6175000000003</v>
      </c>
      <c r="O1130" s="6">
        <v>0.75</v>
      </c>
      <c r="P1130" s="85">
        <f t="shared" si="296"/>
        <v>3597.4125000000004</v>
      </c>
      <c r="Q1130" s="86">
        <f t="shared" si="297"/>
        <v>8393.9625000000015</v>
      </c>
      <c r="R1130" s="6">
        <v>0.95</v>
      </c>
      <c r="S1130" s="85">
        <f t="shared" si="292"/>
        <v>4556.7224999999999</v>
      </c>
      <c r="T1130" s="86">
        <f t="shared" si="293"/>
        <v>9353.2724999999991</v>
      </c>
      <c r="U1130" s="6">
        <v>0.6</v>
      </c>
      <c r="V1130" s="85">
        <f t="shared" si="294"/>
        <v>2877.93</v>
      </c>
      <c r="W1130" s="86">
        <f t="shared" si="295"/>
        <v>7674.48</v>
      </c>
    </row>
    <row r="1131" spans="1:23" ht="16.5" x14ac:dyDescent="0.25">
      <c r="A1131" s="64" t="s">
        <v>7131</v>
      </c>
      <c r="B1131" s="65" t="s">
        <v>7201</v>
      </c>
      <c r="C1131" s="2" t="s">
        <v>1409</v>
      </c>
      <c r="D1131" s="1" t="s">
        <v>1408</v>
      </c>
      <c r="E1131" s="3">
        <v>6</v>
      </c>
      <c r="F1131" s="3">
        <v>1</v>
      </c>
      <c r="G1131" s="7">
        <v>3759</v>
      </c>
      <c r="H1131" s="4">
        <f>+G1131*E1131</f>
        <v>22554</v>
      </c>
      <c r="I1131" s="5">
        <v>0.05</v>
      </c>
      <c r="J1131" s="4">
        <f t="shared" si="288"/>
        <v>187.95000000000002</v>
      </c>
      <c r="K1131" s="4">
        <f t="shared" si="289"/>
        <v>3571.05</v>
      </c>
      <c r="L1131" s="6">
        <v>0.85</v>
      </c>
      <c r="M1131" s="4">
        <f t="shared" si="290"/>
        <v>3035.3924999999999</v>
      </c>
      <c r="N1131" s="4">
        <f t="shared" si="291"/>
        <v>6606.4425000000001</v>
      </c>
      <c r="O1131" s="6">
        <v>0.75</v>
      </c>
      <c r="P1131" s="85">
        <f t="shared" si="296"/>
        <v>2678.2875000000004</v>
      </c>
      <c r="Q1131" s="86">
        <f t="shared" si="297"/>
        <v>6249.3375000000005</v>
      </c>
      <c r="R1131" s="6">
        <v>0.95</v>
      </c>
      <c r="S1131" s="85">
        <f t="shared" si="292"/>
        <v>3392.4974999999999</v>
      </c>
      <c r="T1131" s="86">
        <f t="shared" si="293"/>
        <v>6963.5475000000006</v>
      </c>
      <c r="U1131" s="6">
        <v>0.6</v>
      </c>
      <c r="V1131" s="85">
        <f t="shared" si="294"/>
        <v>2142.63</v>
      </c>
      <c r="W1131" s="86">
        <f t="shared" si="295"/>
        <v>5713.68</v>
      </c>
    </row>
    <row r="1132" spans="1:23" ht="16.5" x14ac:dyDescent="0.25">
      <c r="A1132" s="64" t="s">
        <v>7131</v>
      </c>
      <c r="B1132" s="65" t="s">
        <v>7201</v>
      </c>
      <c r="C1132" s="2" t="s">
        <v>1425</v>
      </c>
      <c r="D1132" s="1" t="s">
        <v>1424</v>
      </c>
      <c r="E1132" s="3">
        <v>1</v>
      </c>
      <c r="F1132" s="3">
        <v>1</v>
      </c>
      <c r="G1132" s="7">
        <v>1317</v>
      </c>
      <c r="H1132" s="4">
        <f>+G1132*E1132</f>
        <v>1317</v>
      </c>
      <c r="I1132" s="5">
        <v>0.05</v>
      </c>
      <c r="J1132" s="4">
        <f t="shared" si="288"/>
        <v>65.850000000000009</v>
      </c>
      <c r="K1132" s="4">
        <f t="shared" si="289"/>
        <v>1251.1500000000001</v>
      </c>
      <c r="L1132" s="6">
        <v>0.85</v>
      </c>
      <c r="M1132" s="4">
        <f t="shared" si="290"/>
        <v>1063.4775</v>
      </c>
      <c r="N1132" s="4">
        <f t="shared" si="291"/>
        <v>2314.6275000000001</v>
      </c>
      <c r="O1132" s="6">
        <v>0.75</v>
      </c>
      <c r="P1132" s="85">
        <f t="shared" si="296"/>
        <v>938.36250000000007</v>
      </c>
      <c r="Q1132" s="86">
        <f t="shared" si="297"/>
        <v>2189.5125000000003</v>
      </c>
      <c r="R1132" s="6">
        <v>0.95</v>
      </c>
      <c r="S1132" s="85">
        <f t="shared" si="292"/>
        <v>1188.5925</v>
      </c>
      <c r="T1132" s="86">
        <f t="shared" si="293"/>
        <v>2439.7425000000003</v>
      </c>
      <c r="U1132" s="6">
        <v>0.6</v>
      </c>
      <c r="V1132" s="85">
        <f t="shared" si="294"/>
        <v>750.69</v>
      </c>
      <c r="W1132" s="86">
        <f t="shared" si="295"/>
        <v>2001.8400000000001</v>
      </c>
    </row>
    <row r="1133" spans="1:23" ht="16.5" x14ac:dyDescent="0.25">
      <c r="A1133" s="64" t="s">
        <v>7131</v>
      </c>
      <c r="B1133" s="65" t="s">
        <v>7201</v>
      </c>
      <c r="C1133" s="2" t="s">
        <v>1411</v>
      </c>
      <c r="D1133" s="1" t="s">
        <v>1410</v>
      </c>
      <c r="E1133" s="3">
        <f>11-3</f>
        <v>8</v>
      </c>
      <c r="F1133" s="3">
        <v>1</v>
      </c>
      <c r="G1133" s="7">
        <v>548</v>
      </c>
      <c r="H1133" s="4">
        <f>+G1133*E1133</f>
        <v>4384</v>
      </c>
      <c r="I1133" s="5">
        <v>0.05</v>
      </c>
      <c r="J1133" s="4">
        <f t="shared" si="288"/>
        <v>27.400000000000002</v>
      </c>
      <c r="K1133" s="4">
        <f t="shared" si="289"/>
        <v>520.6</v>
      </c>
      <c r="L1133" s="6">
        <v>0.85</v>
      </c>
      <c r="M1133" s="4">
        <f t="shared" si="290"/>
        <v>442.51</v>
      </c>
      <c r="N1133" s="4">
        <f t="shared" si="291"/>
        <v>963.11</v>
      </c>
      <c r="O1133" s="6">
        <v>0.75</v>
      </c>
      <c r="P1133" s="85">
        <f t="shared" si="296"/>
        <v>390.45000000000005</v>
      </c>
      <c r="Q1133" s="86">
        <f t="shared" si="297"/>
        <v>911.05000000000007</v>
      </c>
      <c r="R1133" s="6">
        <v>0.95</v>
      </c>
      <c r="S1133" s="85">
        <f t="shared" si="292"/>
        <v>494.57</v>
      </c>
      <c r="T1133" s="86">
        <f t="shared" si="293"/>
        <v>1015.1700000000001</v>
      </c>
      <c r="U1133" s="6">
        <v>0.6</v>
      </c>
      <c r="V1133" s="85">
        <f t="shared" si="294"/>
        <v>312.36</v>
      </c>
      <c r="W1133" s="86">
        <f t="shared" si="295"/>
        <v>832.96</v>
      </c>
    </row>
    <row r="1134" spans="1:23" ht="16.5" x14ac:dyDescent="0.25">
      <c r="A1134" s="64" t="s">
        <v>7131</v>
      </c>
      <c r="B1134" s="65" t="s">
        <v>7201</v>
      </c>
      <c r="C1134" s="2" t="s">
        <v>1253</v>
      </c>
      <c r="D1134" s="1" t="s">
        <v>1252</v>
      </c>
      <c r="E1134" s="3">
        <v>59</v>
      </c>
      <c r="F1134" s="3">
        <v>1</v>
      </c>
      <c r="G1134" s="4">
        <v>467</v>
      </c>
      <c r="H1134" s="4">
        <f>+G1134*E1134</f>
        <v>27553</v>
      </c>
      <c r="I1134" s="5">
        <v>0</v>
      </c>
      <c r="J1134" s="4">
        <f t="shared" si="288"/>
        <v>0</v>
      </c>
      <c r="K1134" s="4">
        <f t="shared" si="289"/>
        <v>467</v>
      </c>
      <c r="L1134" s="6">
        <v>0.85</v>
      </c>
      <c r="M1134" s="4">
        <f t="shared" si="290"/>
        <v>396.95</v>
      </c>
      <c r="N1134" s="4">
        <f t="shared" si="291"/>
        <v>863.95</v>
      </c>
      <c r="O1134" s="6">
        <v>0.75</v>
      </c>
      <c r="P1134" s="85">
        <f t="shared" si="296"/>
        <v>350.25</v>
      </c>
      <c r="Q1134" s="86">
        <f t="shared" si="297"/>
        <v>817.25</v>
      </c>
      <c r="R1134" s="6">
        <v>0.95</v>
      </c>
      <c r="S1134" s="85">
        <f t="shared" si="292"/>
        <v>443.65</v>
      </c>
      <c r="T1134" s="86">
        <f t="shared" si="293"/>
        <v>910.65</v>
      </c>
      <c r="U1134" s="6">
        <v>0.6</v>
      </c>
      <c r="V1134" s="85">
        <f t="shared" si="294"/>
        <v>280.2</v>
      </c>
      <c r="W1134" s="86">
        <f t="shared" si="295"/>
        <v>747.2</v>
      </c>
    </row>
    <row r="1135" spans="1:23" ht="16.5" x14ac:dyDescent="0.25">
      <c r="A1135" s="64" t="s">
        <v>7131</v>
      </c>
      <c r="B1135" s="65" t="s">
        <v>7201</v>
      </c>
      <c r="C1135" s="2" t="s">
        <v>1427</v>
      </c>
      <c r="D1135" s="1" t="s">
        <v>1426</v>
      </c>
      <c r="E1135" s="3">
        <v>3</v>
      </c>
      <c r="F1135" s="3">
        <v>1</v>
      </c>
      <c r="G1135" s="7">
        <v>2681</v>
      </c>
      <c r="H1135" s="4">
        <f>+G1135*E1135</f>
        <v>8043</v>
      </c>
      <c r="I1135" s="5">
        <v>0.05</v>
      </c>
      <c r="J1135" s="4">
        <f t="shared" si="288"/>
        <v>134.05000000000001</v>
      </c>
      <c r="K1135" s="4">
        <f t="shared" si="289"/>
        <v>2546.9499999999998</v>
      </c>
      <c r="L1135" s="6">
        <v>0.85</v>
      </c>
      <c r="M1135" s="4">
        <f t="shared" si="290"/>
        <v>2164.9074999999998</v>
      </c>
      <c r="N1135" s="4">
        <f t="shared" si="291"/>
        <v>4711.8575000000001</v>
      </c>
      <c r="O1135" s="6">
        <v>0.75</v>
      </c>
      <c r="P1135" s="85">
        <f t="shared" si="296"/>
        <v>1910.2124999999999</v>
      </c>
      <c r="Q1135" s="86">
        <f t="shared" si="297"/>
        <v>4457.1624999999995</v>
      </c>
      <c r="R1135" s="6">
        <v>0.95</v>
      </c>
      <c r="S1135" s="85">
        <f t="shared" si="292"/>
        <v>2419.6024999999995</v>
      </c>
      <c r="T1135" s="86">
        <f t="shared" si="293"/>
        <v>4966.5524999999998</v>
      </c>
      <c r="U1135" s="6">
        <v>0.6</v>
      </c>
      <c r="V1135" s="85">
        <f t="shared" si="294"/>
        <v>1528.1699999999998</v>
      </c>
      <c r="W1135" s="86">
        <f t="shared" si="295"/>
        <v>4075.12</v>
      </c>
    </row>
    <row r="1136" spans="1:23" ht="16.5" x14ac:dyDescent="0.25">
      <c r="A1136" s="64" t="s">
        <v>7131</v>
      </c>
      <c r="B1136" s="65" t="s">
        <v>7201</v>
      </c>
      <c r="C1136" s="2" t="s">
        <v>565</v>
      </c>
      <c r="D1136" s="1" t="s">
        <v>564</v>
      </c>
      <c r="E1136" s="3">
        <v>13</v>
      </c>
      <c r="F1136" s="3">
        <v>1</v>
      </c>
      <c r="G1136" s="4">
        <v>1040.05</v>
      </c>
      <c r="H1136" s="4">
        <f>+G1136*E1136</f>
        <v>13520.65</v>
      </c>
      <c r="I1136" s="5">
        <v>0.05</v>
      </c>
      <c r="J1136" s="4">
        <f t="shared" si="288"/>
        <v>52.002499999999998</v>
      </c>
      <c r="K1136" s="4">
        <f t="shared" si="289"/>
        <v>988.0474999999999</v>
      </c>
      <c r="L1136" s="6">
        <v>0.85</v>
      </c>
      <c r="M1136" s="4">
        <f t="shared" si="290"/>
        <v>839.84037499999988</v>
      </c>
      <c r="N1136" s="4">
        <f t="shared" si="291"/>
        <v>1827.8878749999999</v>
      </c>
      <c r="O1136" s="6">
        <v>0.75</v>
      </c>
      <c r="P1136" s="85">
        <f t="shared" si="296"/>
        <v>741.03562499999998</v>
      </c>
      <c r="Q1136" s="86">
        <f t="shared" si="297"/>
        <v>1729.0831249999999</v>
      </c>
      <c r="R1136" s="6">
        <v>0.95</v>
      </c>
      <c r="S1136" s="85">
        <f t="shared" si="292"/>
        <v>938.64512499999989</v>
      </c>
      <c r="T1136" s="86">
        <f t="shared" si="293"/>
        <v>1926.6926249999997</v>
      </c>
      <c r="U1136" s="6">
        <v>0.6</v>
      </c>
      <c r="V1136" s="85">
        <f t="shared" si="294"/>
        <v>592.82849999999996</v>
      </c>
      <c r="W1136" s="86">
        <f t="shared" si="295"/>
        <v>1580.8759999999997</v>
      </c>
    </row>
    <row r="1137" spans="1:23" ht="16.5" x14ac:dyDescent="0.25">
      <c r="A1137" s="64" t="s">
        <v>7131</v>
      </c>
      <c r="B1137" s="65" t="s">
        <v>7201</v>
      </c>
      <c r="C1137" s="2" t="s">
        <v>6603</v>
      </c>
      <c r="D1137" s="1" t="s">
        <v>6602</v>
      </c>
      <c r="E1137" s="3">
        <v>0.33</v>
      </c>
      <c r="F1137" s="3">
        <v>1</v>
      </c>
      <c r="G1137" s="7">
        <v>560.6</v>
      </c>
      <c r="H1137" s="4">
        <f>+G1137*E1137</f>
        <v>184.99800000000002</v>
      </c>
      <c r="I1137" s="5">
        <v>0.05</v>
      </c>
      <c r="J1137" s="4">
        <f t="shared" si="288"/>
        <v>28.03</v>
      </c>
      <c r="K1137" s="4">
        <f t="shared" si="289"/>
        <v>532.57000000000005</v>
      </c>
      <c r="L1137" s="6">
        <v>0.85</v>
      </c>
      <c r="M1137" s="4">
        <f t="shared" si="290"/>
        <v>452.68450000000001</v>
      </c>
      <c r="N1137" s="4">
        <f t="shared" si="291"/>
        <v>985.25450000000001</v>
      </c>
      <c r="O1137" s="6">
        <v>0.75</v>
      </c>
      <c r="P1137" s="85">
        <f t="shared" si="296"/>
        <v>399.42750000000001</v>
      </c>
      <c r="Q1137" s="86">
        <f t="shared" si="297"/>
        <v>931.99750000000006</v>
      </c>
      <c r="R1137" s="6">
        <v>0.95</v>
      </c>
      <c r="S1137" s="85">
        <f t="shared" si="292"/>
        <v>505.94150000000002</v>
      </c>
      <c r="T1137" s="86">
        <f t="shared" si="293"/>
        <v>1038.5115000000001</v>
      </c>
      <c r="U1137" s="6">
        <v>0.6</v>
      </c>
      <c r="V1137" s="85">
        <f t="shared" si="294"/>
        <v>319.54200000000003</v>
      </c>
      <c r="W1137" s="86">
        <f t="shared" si="295"/>
        <v>852.11200000000008</v>
      </c>
    </row>
    <row r="1138" spans="1:23" ht="16.5" x14ac:dyDescent="0.25">
      <c r="A1138" s="64" t="s">
        <v>7131</v>
      </c>
      <c r="B1138" s="65" t="s">
        <v>7201</v>
      </c>
      <c r="C1138" s="2" t="s">
        <v>6601</v>
      </c>
      <c r="D1138" s="1" t="s">
        <v>6600</v>
      </c>
      <c r="E1138" s="3">
        <v>7</v>
      </c>
      <c r="F1138" s="3">
        <v>1</v>
      </c>
      <c r="G1138" s="7">
        <v>988.2</v>
      </c>
      <c r="H1138" s="4">
        <f>+G1138*E1138</f>
        <v>6917.4000000000005</v>
      </c>
      <c r="I1138" s="5">
        <v>0.05</v>
      </c>
      <c r="J1138" s="4">
        <f t="shared" si="288"/>
        <v>49.410000000000004</v>
      </c>
      <c r="K1138" s="4">
        <f t="shared" si="289"/>
        <v>938.79000000000008</v>
      </c>
      <c r="L1138" s="6">
        <v>0.85</v>
      </c>
      <c r="M1138" s="4">
        <f t="shared" si="290"/>
        <v>797.97149999999999</v>
      </c>
      <c r="N1138" s="4">
        <f t="shared" si="291"/>
        <v>1736.7615000000001</v>
      </c>
      <c r="O1138" s="6">
        <v>0.75</v>
      </c>
      <c r="P1138" s="85">
        <f t="shared" si="296"/>
        <v>704.09250000000009</v>
      </c>
      <c r="Q1138" s="86">
        <f t="shared" si="297"/>
        <v>1642.8825000000002</v>
      </c>
      <c r="R1138" s="6">
        <v>0.95</v>
      </c>
      <c r="S1138" s="85">
        <f t="shared" si="292"/>
        <v>891.85050000000001</v>
      </c>
      <c r="T1138" s="86">
        <f t="shared" si="293"/>
        <v>1830.6405</v>
      </c>
      <c r="U1138" s="6">
        <v>0.6</v>
      </c>
      <c r="V1138" s="85">
        <f t="shared" si="294"/>
        <v>563.274</v>
      </c>
      <c r="W1138" s="86">
        <f t="shared" si="295"/>
        <v>1502.0640000000001</v>
      </c>
    </row>
    <row r="1139" spans="1:23" ht="16.5" x14ac:dyDescent="0.25">
      <c r="A1139" s="64" t="s">
        <v>7131</v>
      </c>
      <c r="B1139" s="65" t="s">
        <v>7201</v>
      </c>
      <c r="C1139" s="2" t="s">
        <v>5765</v>
      </c>
      <c r="D1139" s="1" t="s">
        <v>5764</v>
      </c>
      <c r="E1139" s="3">
        <v>2</v>
      </c>
      <c r="F1139" s="3">
        <v>1</v>
      </c>
      <c r="G1139" s="4">
        <v>498.38</v>
      </c>
      <c r="H1139" s="4">
        <f>+G1139*E1139</f>
        <v>996.76</v>
      </c>
      <c r="I1139" s="5">
        <v>0.05</v>
      </c>
      <c r="J1139" s="4">
        <f t="shared" si="288"/>
        <v>24.919</v>
      </c>
      <c r="K1139" s="4">
        <f t="shared" si="289"/>
        <v>473.46100000000001</v>
      </c>
      <c r="L1139" s="6">
        <v>0.85</v>
      </c>
      <c r="M1139" s="4">
        <f t="shared" si="290"/>
        <v>402.44184999999999</v>
      </c>
      <c r="N1139" s="4">
        <f t="shared" si="291"/>
        <v>875.90284999999994</v>
      </c>
      <c r="O1139" s="6">
        <v>0.75</v>
      </c>
      <c r="P1139" s="85">
        <f t="shared" si="296"/>
        <v>355.09575000000001</v>
      </c>
      <c r="Q1139" s="86">
        <f t="shared" si="297"/>
        <v>828.55674999999997</v>
      </c>
      <c r="R1139" s="6">
        <v>0.95</v>
      </c>
      <c r="S1139" s="85">
        <f t="shared" si="292"/>
        <v>449.78794999999997</v>
      </c>
      <c r="T1139" s="86">
        <f t="shared" si="293"/>
        <v>923.24894999999992</v>
      </c>
      <c r="U1139" s="6">
        <v>0.6</v>
      </c>
      <c r="V1139" s="85">
        <f t="shared" si="294"/>
        <v>284.07659999999998</v>
      </c>
      <c r="W1139" s="86">
        <f t="shared" si="295"/>
        <v>757.5376</v>
      </c>
    </row>
    <row r="1140" spans="1:23" ht="16.5" x14ac:dyDescent="0.25">
      <c r="A1140" s="64" t="s">
        <v>7131</v>
      </c>
      <c r="B1140" s="65" t="s">
        <v>7201</v>
      </c>
      <c r="C1140" s="2" t="s">
        <v>4770</v>
      </c>
      <c r="D1140" s="1" t="s">
        <v>4769</v>
      </c>
      <c r="E1140" s="3">
        <v>7</v>
      </c>
      <c r="F1140" s="3">
        <v>1</v>
      </c>
      <c r="G1140" s="7">
        <v>631</v>
      </c>
      <c r="H1140" s="4">
        <f>+G1140*E1140</f>
        <v>4417</v>
      </c>
      <c r="I1140" s="5">
        <v>0.05</v>
      </c>
      <c r="J1140" s="4">
        <f t="shared" si="288"/>
        <v>31.55</v>
      </c>
      <c r="K1140" s="4">
        <f t="shared" si="289"/>
        <v>599.45000000000005</v>
      </c>
      <c r="L1140" s="6">
        <v>0.85</v>
      </c>
      <c r="M1140" s="4">
        <f t="shared" si="290"/>
        <v>509.53250000000003</v>
      </c>
      <c r="N1140" s="4">
        <f t="shared" si="291"/>
        <v>1108.9825000000001</v>
      </c>
      <c r="O1140" s="6">
        <v>0.75</v>
      </c>
      <c r="P1140" s="85">
        <f t="shared" si="296"/>
        <v>449.58750000000003</v>
      </c>
      <c r="Q1140" s="86">
        <f t="shared" si="297"/>
        <v>1049.0375000000001</v>
      </c>
      <c r="R1140" s="6">
        <v>0.95</v>
      </c>
      <c r="S1140" s="85">
        <f t="shared" si="292"/>
        <v>569.47749999999996</v>
      </c>
      <c r="T1140" s="86">
        <f t="shared" si="293"/>
        <v>1168.9275</v>
      </c>
      <c r="U1140" s="6">
        <v>0.6</v>
      </c>
      <c r="V1140" s="85">
        <f t="shared" si="294"/>
        <v>359.67</v>
      </c>
      <c r="W1140" s="86">
        <f t="shared" si="295"/>
        <v>959.12000000000012</v>
      </c>
    </row>
    <row r="1141" spans="1:23" ht="16.5" x14ac:dyDescent="0.25">
      <c r="A1141" s="64" t="s">
        <v>7131</v>
      </c>
      <c r="B1141" s="65" t="s">
        <v>7201</v>
      </c>
      <c r="C1141" s="2" t="s">
        <v>697</v>
      </c>
      <c r="D1141" s="1" t="s">
        <v>696</v>
      </c>
      <c r="E1141" s="3">
        <v>3</v>
      </c>
      <c r="F1141" s="3">
        <v>1</v>
      </c>
      <c r="G1141" s="7">
        <v>8115.74</v>
      </c>
      <c r="H1141" s="4">
        <f>+G1141*E1141</f>
        <v>24347.22</v>
      </c>
      <c r="I1141" s="5">
        <v>0</v>
      </c>
      <c r="J1141" s="4">
        <f t="shared" si="288"/>
        <v>0</v>
      </c>
      <c r="K1141" s="4">
        <f t="shared" si="289"/>
        <v>8115.74</v>
      </c>
      <c r="L1141" s="6">
        <v>0.85</v>
      </c>
      <c r="M1141" s="4">
        <f t="shared" si="290"/>
        <v>6898.3789999999999</v>
      </c>
      <c r="N1141" s="4">
        <f t="shared" si="291"/>
        <v>15014.118999999999</v>
      </c>
      <c r="O1141" s="6">
        <v>0.75</v>
      </c>
      <c r="P1141" s="85">
        <f t="shared" si="296"/>
        <v>6086.8050000000003</v>
      </c>
      <c r="Q1141" s="86">
        <f t="shared" si="297"/>
        <v>14202.545</v>
      </c>
      <c r="R1141" s="6">
        <v>0.95</v>
      </c>
      <c r="S1141" s="85">
        <f t="shared" si="292"/>
        <v>7709.9529999999995</v>
      </c>
      <c r="T1141" s="86">
        <f t="shared" si="293"/>
        <v>15825.692999999999</v>
      </c>
      <c r="U1141" s="6">
        <v>0.6</v>
      </c>
      <c r="V1141" s="85">
        <f t="shared" si="294"/>
        <v>4869.4439999999995</v>
      </c>
      <c r="W1141" s="86">
        <f t="shared" si="295"/>
        <v>12985.183999999999</v>
      </c>
    </row>
    <row r="1142" spans="1:23" ht="16.5" x14ac:dyDescent="0.25">
      <c r="A1142" s="64" t="s">
        <v>7131</v>
      </c>
      <c r="B1142" s="65" t="s">
        <v>7201</v>
      </c>
      <c r="C1142" s="2" t="s">
        <v>2032</v>
      </c>
      <c r="D1142" s="10" t="s">
        <v>2031</v>
      </c>
      <c r="E1142" s="3">
        <v>1</v>
      </c>
      <c r="F1142" s="3">
        <v>1</v>
      </c>
      <c r="G1142" s="4">
        <v>657.78</v>
      </c>
      <c r="H1142" s="4">
        <f>+G1142*E1142</f>
        <v>657.78</v>
      </c>
      <c r="I1142" s="5">
        <v>0</v>
      </c>
      <c r="J1142" s="4">
        <f t="shared" si="288"/>
        <v>0</v>
      </c>
      <c r="K1142" s="4">
        <f t="shared" si="289"/>
        <v>657.78</v>
      </c>
      <c r="L1142" s="6">
        <v>0.85</v>
      </c>
      <c r="M1142" s="4">
        <f t="shared" si="290"/>
        <v>559.11299999999994</v>
      </c>
      <c r="N1142" s="4">
        <f t="shared" si="291"/>
        <v>1216.893</v>
      </c>
      <c r="O1142" s="6">
        <v>0.75</v>
      </c>
      <c r="P1142" s="85">
        <f t="shared" si="296"/>
        <v>493.33499999999998</v>
      </c>
      <c r="Q1142" s="86">
        <f t="shared" si="297"/>
        <v>1151.115</v>
      </c>
      <c r="R1142" s="6">
        <v>0.95</v>
      </c>
      <c r="S1142" s="85">
        <f t="shared" si="292"/>
        <v>624.89099999999996</v>
      </c>
      <c r="T1142" s="86">
        <f t="shared" si="293"/>
        <v>1282.6709999999998</v>
      </c>
      <c r="U1142" s="6">
        <v>0.6</v>
      </c>
      <c r="V1142" s="85">
        <f t="shared" si="294"/>
        <v>394.66799999999995</v>
      </c>
      <c r="W1142" s="86">
        <f t="shared" si="295"/>
        <v>1052.4479999999999</v>
      </c>
    </row>
    <row r="1143" spans="1:23" ht="16.5" x14ac:dyDescent="0.25">
      <c r="A1143" s="64" t="s">
        <v>7131</v>
      </c>
      <c r="B1143" s="65" t="s">
        <v>7201</v>
      </c>
      <c r="C1143" s="2" t="s">
        <v>4782</v>
      </c>
      <c r="D1143" s="1" t="s">
        <v>4781</v>
      </c>
      <c r="E1143" s="3">
        <v>11</v>
      </c>
      <c r="F1143" s="3">
        <v>1</v>
      </c>
      <c r="G1143" s="7">
        <v>154</v>
      </c>
      <c r="H1143" s="4">
        <f>+G1143*E1143</f>
        <v>1694</v>
      </c>
      <c r="I1143" s="5">
        <v>0.05</v>
      </c>
      <c r="J1143" s="4">
        <f t="shared" si="288"/>
        <v>7.7</v>
      </c>
      <c r="K1143" s="4">
        <f t="shared" si="289"/>
        <v>146.30000000000001</v>
      </c>
      <c r="L1143" s="6">
        <v>0.95</v>
      </c>
      <c r="M1143" s="4">
        <f t="shared" si="290"/>
        <v>138.98500000000001</v>
      </c>
      <c r="N1143" s="4">
        <f t="shared" si="291"/>
        <v>285.28500000000003</v>
      </c>
      <c r="O1143" s="6">
        <v>0.75</v>
      </c>
      <c r="P1143" s="85">
        <f t="shared" si="296"/>
        <v>109.72500000000001</v>
      </c>
      <c r="Q1143" s="86">
        <f t="shared" si="297"/>
        <v>256.02500000000003</v>
      </c>
      <c r="R1143" s="6">
        <v>0.95</v>
      </c>
      <c r="S1143" s="85">
        <f t="shared" si="292"/>
        <v>138.98500000000001</v>
      </c>
      <c r="T1143" s="86">
        <f t="shared" si="293"/>
        <v>285.28500000000003</v>
      </c>
      <c r="U1143" s="6">
        <v>0.6</v>
      </c>
      <c r="V1143" s="85">
        <f t="shared" si="294"/>
        <v>87.78</v>
      </c>
      <c r="W1143" s="86">
        <f t="shared" si="295"/>
        <v>234.08</v>
      </c>
    </row>
    <row r="1144" spans="1:23" ht="16.5" x14ac:dyDescent="0.25">
      <c r="A1144" s="64" t="s">
        <v>7131</v>
      </c>
      <c r="B1144" s="65" t="s">
        <v>7201</v>
      </c>
      <c r="C1144" s="2" t="s">
        <v>5788</v>
      </c>
      <c r="D1144" s="1" t="s">
        <v>5787</v>
      </c>
      <c r="E1144" s="3">
        <v>3</v>
      </c>
      <c r="F1144" s="3">
        <v>1</v>
      </c>
      <c r="G1144" s="7">
        <v>1001</v>
      </c>
      <c r="H1144" s="4">
        <f>+G1144*E1144</f>
        <v>3003</v>
      </c>
      <c r="I1144" s="5">
        <v>0.05</v>
      </c>
      <c r="J1144" s="4">
        <f t="shared" si="288"/>
        <v>50.050000000000004</v>
      </c>
      <c r="K1144" s="4">
        <f t="shared" si="289"/>
        <v>950.95</v>
      </c>
      <c r="L1144" s="6">
        <v>0.85</v>
      </c>
      <c r="M1144" s="4">
        <f t="shared" si="290"/>
        <v>808.3075</v>
      </c>
      <c r="N1144" s="4">
        <f t="shared" si="291"/>
        <v>1759.2575000000002</v>
      </c>
      <c r="O1144" s="6">
        <v>0.75</v>
      </c>
      <c r="P1144" s="85">
        <f t="shared" si="296"/>
        <v>713.21250000000009</v>
      </c>
      <c r="Q1144" s="86">
        <f t="shared" si="297"/>
        <v>1664.1625000000001</v>
      </c>
      <c r="R1144" s="6">
        <v>0.95</v>
      </c>
      <c r="S1144" s="85">
        <f t="shared" si="292"/>
        <v>903.40250000000003</v>
      </c>
      <c r="T1144" s="86">
        <f t="shared" si="293"/>
        <v>1854.3525</v>
      </c>
      <c r="U1144" s="6">
        <v>0.6</v>
      </c>
      <c r="V1144" s="85">
        <f t="shared" si="294"/>
        <v>570.57000000000005</v>
      </c>
      <c r="W1144" s="86">
        <f t="shared" si="295"/>
        <v>1521.52</v>
      </c>
    </row>
    <row r="1145" spans="1:23" ht="16.5" x14ac:dyDescent="0.25">
      <c r="A1145" s="64" t="s">
        <v>7131</v>
      </c>
      <c r="B1145" s="65" t="s">
        <v>7201</v>
      </c>
      <c r="C1145" s="2" t="s">
        <v>5771</v>
      </c>
      <c r="D1145" s="1" t="s">
        <v>5770</v>
      </c>
      <c r="E1145" s="3">
        <v>2</v>
      </c>
      <c r="F1145" s="3">
        <v>1</v>
      </c>
      <c r="G1145" s="7">
        <v>1094</v>
      </c>
      <c r="H1145" s="4">
        <f>+G1145*E1145</f>
        <v>2188</v>
      </c>
      <c r="I1145" s="5">
        <v>0.05</v>
      </c>
      <c r="J1145" s="4">
        <f t="shared" si="288"/>
        <v>54.7</v>
      </c>
      <c r="K1145" s="4">
        <f t="shared" si="289"/>
        <v>1039.3</v>
      </c>
      <c r="L1145" s="6">
        <v>0.85</v>
      </c>
      <c r="M1145" s="4">
        <f t="shared" si="290"/>
        <v>883.40499999999997</v>
      </c>
      <c r="N1145" s="4">
        <f t="shared" si="291"/>
        <v>1922.7049999999999</v>
      </c>
      <c r="O1145" s="6">
        <v>0.75</v>
      </c>
      <c r="P1145" s="85">
        <f t="shared" si="296"/>
        <v>779.47499999999991</v>
      </c>
      <c r="Q1145" s="86">
        <f t="shared" si="297"/>
        <v>1818.7749999999999</v>
      </c>
      <c r="R1145" s="6">
        <v>0.95</v>
      </c>
      <c r="S1145" s="85">
        <f t="shared" si="292"/>
        <v>987.33499999999992</v>
      </c>
      <c r="T1145" s="86">
        <f t="shared" si="293"/>
        <v>2026.6349999999998</v>
      </c>
      <c r="U1145" s="6">
        <v>0.6</v>
      </c>
      <c r="V1145" s="85">
        <f t="shared" si="294"/>
        <v>623.57999999999993</v>
      </c>
      <c r="W1145" s="86">
        <f t="shared" si="295"/>
        <v>1662.8799999999999</v>
      </c>
    </row>
    <row r="1146" spans="1:23" ht="16.5" x14ac:dyDescent="0.25">
      <c r="A1146" s="64" t="s">
        <v>7131</v>
      </c>
      <c r="B1146" s="65" t="s">
        <v>7201</v>
      </c>
      <c r="C1146" s="2" t="s">
        <v>5769</v>
      </c>
      <c r="D1146" s="1" t="s">
        <v>5768</v>
      </c>
      <c r="E1146" s="3">
        <v>2</v>
      </c>
      <c r="F1146" s="3">
        <v>1</v>
      </c>
      <c r="G1146" s="7">
        <v>1228</v>
      </c>
      <c r="H1146" s="4">
        <f>+G1146*E1146</f>
        <v>2456</v>
      </c>
      <c r="I1146" s="5">
        <v>0.05</v>
      </c>
      <c r="J1146" s="4">
        <f t="shared" si="288"/>
        <v>61.400000000000006</v>
      </c>
      <c r="K1146" s="4">
        <f t="shared" si="289"/>
        <v>1166.5999999999999</v>
      </c>
      <c r="L1146" s="6">
        <v>0.85</v>
      </c>
      <c r="M1146" s="4">
        <f t="shared" si="290"/>
        <v>991.6099999999999</v>
      </c>
      <c r="N1146" s="4">
        <f t="shared" si="291"/>
        <v>2158.21</v>
      </c>
      <c r="O1146" s="6">
        <v>0.75</v>
      </c>
      <c r="P1146" s="85">
        <f t="shared" si="296"/>
        <v>874.94999999999993</v>
      </c>
      <c r="Q1146" s="86">
        <f t="shared" si="297"/>
        <v>2041.5499999999997</v>
      </c>
      <c r="R1146" s="6">
        <v>0.95</v>
      </c>
      <c r="S1146" s="85">
        <f t="shared" si="292"/>
        <v>1108.2699999999998</v>
      </c>
      <c r="T1146" s="86">
        <f t="shared" si="293"/>
        <v>2274.87</v>
      </c>
      <c r="U1146" s="6">
        <v>0.6</v>
      </c>
      <c r="V1146" s="85">
        <f t="shared" si="294"/>
        <v>699.95999999999992</v>
      </c>
      <c r="W1146" s="86">
        <f t="shared" si="295"/>
        <v>1866.56</v>
      </c>
    </row>
    <row r="1147" spans="1:23" ht="16.5" x14ac:dyDescent="0.25">
      <c r="A1147" s="64" t="s">
        <v>7131</v>
      </c>
      <c r="B1147" s="65" t="s">
        <v>7201</v>
      </c>
      <c r="C1147" s="2" t="s">
        <v>3222</v>
      </c>
      <c r="D1147" s="10" t="s">
        <v>3221</v>
      </c>
      <c r="E1147" s="3">
        <v>6</v>
      </c>
      <c r="F1147" s="3">
        <v>1</v>
      </c>
      <c r="G1147" s="4">
        <v>595.35</v>
      </c>
      <c r="H1147" s="4">
        <f>+G1147*E1147</f>
        <v>3572.1000000000004</v>
      </c>
      <c r="I1147" s="5">
        <v>0</v>
      </c>
      <c r="J1147" s="4">
        <f t="shared" si="288"/>
        <v>0</v>
      </c>
      <c r="K1147" s="4">
        <f t="shared" si="289"/>
        <v>595.35</v>
      </c>
      <c r="L1147" s="6">
        <v>0.85</v>
      </c>
      <c r="M1147" s="4">
        <f t="shared" si="290"/>
        <v>506.04750000000001</v>
      </c>
      <c r="N1147" s="4">
        <f t="shared" si="291"/>
        <v>1101.3975</v>
      </c>
      <c r="O1147" s="6">
        <v>0.75</v>
      </c>
      <c r="P1147" s="85">
        <f t="shared" si="296"/>
        <v>446.51250000000005</v>
      </c>
      <c r="Q1147" s="86">
        <f t="shared" si="297"/>
        <v>1041.8625000000002</v>
      </c>
      <c r="R1147" s="6">
        <v>0.95</v>
      </c>
      <c r="S1147" s="85">
        <f t="shared" si="292"/>
        <v>565.58249999999998</v>
      </c>
      <c r="T1147" s="86">
        <f t="shared" si="293"/>
        <v>1160.9324999999999</v>
      </c>
      <c r="U1147" s="6">
        <v>0.6</v>
      </c>
      <c r="V1147" s="85">
        <f t="shared" si="294"/>
        <v>357.21</v>
      </c>
      <c r="W1147" s="86">
        <f t="shared" si="295"/>
        <v>952.56</v>
      </c>
    </row>
    <row r="1148" spans="1:23" ht="16.5" x14ac:dyDescent="0.25">
      <c r="A1148" s="64" t="s">
        <v>7131</v>
      </c>
      <c r="B1148" s="65" t="s">
        <v>7201</v>
      </c>
      <c r="C1148" s="2" t="s">
        <v>4764</v>
      </c>
      <c r="D1148" s="1" t="s">
        <v>4763</v>
      </c>
      <c r="E1148" s="3">
        <v>3</v>
      </c>
      <c r="F1148" s="3">
        <v>1</v>
      </c>
      <c r="G1148" s="7">
        <v>1780</v>
      </c>
      <c r="H1148" s="4">
        <f>+G1148*E1148</f>
        <v>5340</v>
      </c>
      <c r="I1148" s="5">
        <v>0.18</v>
      </c>
      <c r="J1148" s="4">
        <f t="shared" ref="J1148:J1211" si="298">+G1148*I1148</f>
        <v>320.39999999999998</v>
      </c>
      <c r="K1148" s="4">
        <f t="shared" ref="K1148:K1211" si="299">+G1148-J1148</f>
        <v>1459.6</v>
      </c>
      <c r="L1148" s="6">
        <v>0.85</v>
      </c>
      <c r="M1148" s="4">
        <f t="shared" si="290"/>
        <v>1240.6599999999999</v>
      </c>
      <c r="N1148" s="4">
        <f t="shared" si="291"/>
        <v>2700.2599999999998</v>
      </c>
      <c r="O1148" s="6">
        <v>0.75</v>
      </c>
      <c r="P1148" s="85">
        <f t="shared" si="296"/>
        <v>1094.6999999999998</v>
      </c>
      <c r="Q1148" s="86">
        <f t="shared" si="297"/>
        <v>2554.2999999999997</v>
      </c>
      <c r="R1148" s="6">
        <v>0.95</v>
      </c>
      <c r="S1148" s="85">
        <f t="shared" si="292"/>
        <v>1386.62</v>
      </c>
      <c r="T1148" s="86">
        <f t="shared" si="293"/>
        <v>2846.22</v>
      </c>
      <c r="U1148" s="6">
        <v>0.6</v>
      </c>
      <c r="V1148" s="85">
        <f t="shared" si="294"/>
        <v>875.75999999999988</v>
      </c>
      <c r="W1148" s="86">
        <f t="shared" si="295"/>
        <v>2335.3599999999997</v>
      </c>
    </row>
    <row r="1149" spans="1:23" ht="16.5" x14ac:dyDescent="0.25">
      <c r="A1149" s="64" t="s">
        <v>7131</v>
      </c>
      <c r="B1149" s="65" t="s">
        <v>7201</v>
      </c>
      <c r="C1149" s="2" t="s">
        <v>4766</v>
      </c>
      <c r="D1149" s="1" t="s">
        <v>4765</v>
      </c>
      <c r="E1149" s="3">
        <v>3</v>
      </c>
      <c r="F1149" s="3">
        <v>1</v>
      </c>
      <c r="G1149" s="7">
        <v>1780</v>
      </c>
      <c r="H1149" s="4">
        <f>+G1149*E1149</f>
        <v>5340</v>
      </c>
      <c r="I1149" s="5">
        <v>0.18</v>
      </c>
      <c r="J1149" s="4">
        <f t="shared" si="298"/>
        <v>320.39999999999998</v>
      </c>
      <c r="K1149" s="4">
        <f t="shared" si="299"/>
        <v>1459.6</v>
      </c>
      <c r="L1149" s="6">
        <v>0.85</v>
      </c>
      <c r="M1149" s="4">
        <f t="shared" si="290"/>
        <v>1240.6599999999999</v>
      </c>
      <c r="N1149" s="4">
        <f t="shared" si="291"/>
        <v>2700.2599999999998</v>
      </c>
      <c r="O1149" s="6">
        <v>0.75</v>
      </c>
      <c r="P1149" s="85">
        <f t="shared" si="296"/>
        <v>1094.6999999999998</v>
      </c>
      <c r="Q1149" s="86">
        <f t="shared" si="297"/>
        <v>2554.2999999999997</v>
      </c>
      <c r="R1149" s="6">
        <v>0.95</v>
      </c>
      <c r="S1149" s="85">
        <f t="shared" si="292"/>
        <v>1386.62</v>
      </c>
      <c r="T1149" s="86">
        <f t="shared" si="293"/>
        <v>2846.22</v>
      </c>
      <c r="U1149" s="6">
        <v>0.6</v>
      </c>
      <c r="V1149" s="85">
        <f t="shared" si="294"/>
        <v>875.75999999999988</v>
      </c>
      <c r="W1149" s="86">
        <f t="shared" si="295"/>
        <v>2335.3599999999997</v>
      </c>
    </row>
    <row r="1150" spans="1:23" ht="16.5" x14ac:dyDescent="0.25">
      <c r="A1150" s="64" t="s">
        <v>7131</v>
      </c>
      <c r="B1150" s="65" t="s">
        <v>7201</v>
      </c>
      <c r="C1150" s="2" t="s">
        <v>4284</v>
      </c>
      <c r="D1150" s="1" t="s">
        <v>4283</v>
      </c>
      <c r="E1150" s="3">
        <v>6</v>
      </c>
      <c r="F1150" s="3">
        <v>1</v>
      </c>
      <c r="G1150" s="7">
        <v>24</v>
      </c>
      <c r="H1150" s="4">
        <f>+G1150*E1150</f>
        <v>144</v>
      </c>
      <c r="I1150" s="5">
        <v>0.05</v>
      </c>
      <c r="J1150" s="4">
        <f t="shared" si="298"/>
        <v>1.2000000000000002</v>
      </c>
      <c r="K1150" s="4">
        <f t="shared" si="299"/>
        <v>22.8</v>
      </c>
      <c r="L1150" s="6">
        <v>0.85</v>
      </c>
      <c r="M1150" s="4">
        <f t="shared" si="290"/>
        <v>19.38</v>
      </c>
      <c r="N1150" s="4">
        <f t="shared" si="291"/>
        <v>42.18</v>
      </c>
      <c r="O1150" s="6">
        <v>0.75</v>
      </c>
      <c r="P1150" s="85">
        <f t="shared" si="296"/>
        <v>17.100000000000001</v>
      </c>
      <c r="Q1150" s="86">
        <f t="shared" si="297"/>
        <v>39.900000000000006</v>
      </c>
      <c r="R1150" s="6">
        <v>0.95</v>
      </c>
      <c r="S1150" s="85">
        <f t="shared" si="292"/>
        <v>21.66</v>
      </c>
      <c r="T1150" s="86">
        <f t="shared" si="293"/>
        <v>44.46</v>
      </c>
      <c r="U1150" s="6">
        <v>0.6</v>
      </c>
      <c r="V1150" s="85">
        <f t="shared" si="294"/>
        <v>13.68</v>
      </c>
      <c r="W1150" s="86">
        <f t="shared" si="295"/>
        <v>36.480000000000004</v>
      </c>
    </row>
    <row r="1151" spans="1:23" ht="16.5" x14ac:dyDescent="0.25">
      <c r="A1151" s="64" t="s">
        <v>7131</v>
      </c>
      <c r="B1151" s="65" t="s">
        <v>7201</v>
      </c>
      <c r="C1151" s="2" t="s">
        <v>4286</v>
      </c>
      <c r="D1151" s="1" t="s">
        <v>4285</v>
      </c>
      <c r="E1151" s="3">
        <v>6</v>
      </c>
      <c r="F1151" s="3">
        <v>1</v>
      </c>
      <c r="G1151" s="7">
        <v>38</v>
      </c>
      <c r="H1151" s="4">
        <f>+G1151*E1151</f>
        <v>228</v>
      </c>
      <c r="I1151" s="5">
        <v>0.05</v>
      </c>
      <c r="J1151" s="4">
        <f t="shared" si="298"/>
        <v>1.9000000000000001</v>
      </c>
      <c r="K1151" s="4">
        <f t="shared" si="299"/>
        <v>36.1</v>
      </c>
      <c r="L1151" s="6">
        <v>0.85</v>
      </c>
      <c r="M1151" s="4">
        <f t="shared" si="290"/>
        <v>30.684999999999999</v>
      </c>
      <c r="N1151" s="4">
        <f t="shared" si="291"/>
        <v>66.784999999999997</v>
      </c>
      <c r="O1151" s="6">
        <v>0.75</v>
      </c>
      <c r="P1151" s="85">
        <f t="shared" si="296"/>
        <v>27.075000000000003</v>
      </c>
      <c r="Q1151" s="86">
        <f t="shared" si="297"/>
        <v>63.175000000000004</v>
      </c>
      <c r="R1151" s="6">
        <v>0.95</v>
      </c>
      <c r="S1151" s="85">
        <f t="shared" si="292"/>
        <v>34.295000000000002</v>
      </c>
      <c r="T1151" s="86">
        <f t="shared" si="293"/>
        <v>70.39500000000001</v>
      </c>
      <c r="U1151" s="6">
        <v>0.6</v>
      </c>
      <c r="V1151" s="85">
        <f t="shared" si="294"/>
        <v>21.66</v>
      </c>
      <c r="W1151" s="86">
        <f t="shared" si="295"/>
        <v>57.760000000000005</v>
      </c>
    </row>
    <row r="1152" spans="1:23" ht="16.5" x14ac:dyDescent="0.25">
      <c r="A1152" s="64" t="s">
        <v>7131</v>
      </c>
      <c r="B1152" s="65" t="s">
        <v>7201</v>
      </c>
      <c r="C1152" s="2" t="s">
        <v>4288</v>
      </c>
      <c r="D1152" s="1" t="s">
        <v>4287</v>
      </c>
      <c r="E1152" s="3">
        <v>6</v>
      </c>
      <c r="F1152" s="3">
        <v>1</v>
      </c>
      <c r="G1152" s="7">
        <v>46</v>
      </c>
      <c r="H1152" s="4">
        <f>+G1152*E1152</f>
        <v>276</v>
      </c>
      <c r="I1152" s="5">
        <v>0.05</v>
      </c>
      <c r="J1152" s="4">
        <f t="shared" si="298"/>
        <v>2.3000000000000003</v>
      </c>
      <c r="K1152" s="4">
        <f t="shared" si="299"/>
        <v>43.7</v>
      </c>
      <c r="L1152" s="6">
        <v>0.85</v>
      </c>
      <c r="M1152" s="4">
        <f t="shared" si="290"/>
        <v>37.145000000000003</v>
      </c>
      <c r="N1152" s="4">
        <f t="shared" si="291"/>
        <v>80.844999999999999</v>
      </c>
      <c r="O1152" s="6">
        <v>0.75</v>
      </c>
      <c r="P1152" s="85">
        <f t="shared" si="296"/>
        <v>32.775000000000006</v>
      </c>
      <c r="Q1152" s="86">
        <f t="shared" si="297"/>
        <v>76.475000000000009</v>
      </c>
      <c r="R1152" s="6">
        <v>0.95</v>
      </c>
      <c r="S1152" s="85">
        <f t="shared" si="292"/>
        <v>41.515000000000001</v>
      </c>
      <c r="T1152" s="86">
        <f t="shared" si="293"/>
        <v>85.215000000000003</v>
      </c>
      <c r="U1152" s="6">
        <v>0.6</v>
      </c>
      <c r="V1152" s="85">
        <f t="shared" si="294"/>
        <v>26.220000000000002</v>
      </c>
      <c r="W1152" s="86">
        <f t="shared" si="295"/>
        <v>69.92</v>
      </c>
    </row>
    <row r="1153" spans="1:23" ht="16.5" x14ac:dyDescent="0.25">
      <c r="A1153" s="64" t="s">
        <v>7131</v>
      </c>
      <c r="B1153" s="65" t="s">
        <v>7201</v>
      </c>
      <c r="C1153" s="2" t="s">
        <v>4290</v>
      </c>
      <c r="D1153" s="1" t="s">
        <v>4289</v>
      </c>
      <c r="E1153" s="3">
        <v>6</v>
      </c>
      <c r="F1153" s="3">
        <v>1</v>
      </c>
      <c r="G1153" s="7">
        <v>55</v>
      </c>
      <c r="H1153" s="4">
        <f>+G1153*E1153</f>
        <v>330</v>
      </c>
      <c r="I1153" s="5">
        <v>0.05</v>
      </c>
      <c r="J1153" s="4">
        <f t="shared" si="298"/>
        <v>2.75</v>
      </c>
      <c r="K1153" s="4">
        <f t="shared" si="299"/>
        <v>52.25</v>
      </c>
      <c r="L1153" s="6">
        <v>0.85</v>
      </c>
      <c r="M1153" s="4">
        <f t="shared" si="290"/>
        <v>44.412500000000001</v>
      </c>
      <c r="N1153" s="4">
        <f t="shared" si="291"/>
        <v>96.662499999999994</v>
      </c>
      <c r="O1153" s="6">
        <v>0.75</v>
      </c>
      <c r="P1153" s="85">
        <f t="shared" si="296"/>
        <v>39.1875</v>
      </c>
      <c r="Q1153" s="86">
        <f t="shared" si="297"/>
        <v>91.4375</v>
      </c>
      <c r="R1153" s="6">
        <v>0.95</v>
      </c>
      <c r="S1153" s="85">
        <f t="shared" si="292"/>
        <v>49.637499999999996</v>
      </c>
      <c r="T1153" s="86">
        <f t="shared" si="293"/>
        <v>101.88749999999999</v>
      </c>
      <c r="U1153" s="6">
        <v>0.6</v>
      </c>
      <c r="V1153" s="85">
        <f t="shared" si="294"/>
        <v>31.349999999999998</v>
      </c>
      <c r="W1153" s="86">
        <f t="shared" si="295"/>
        <v>83.6</v>
      </c>
    </row>
    <row r="1154" spans="1:23" ht="16.5" x14ac:dyDescent="0.25">
      <c r="A1154" s="64" t="s">
        <v>7131</v>
      </c>
      <c r="B1154" s="65" t="s">
        <v>7201</v>
      </c>
      <c r="C1154" s="2" t="s">
        <v>5759</v>
      </c>
      <c r="D1154" s="1" t="s">
        <v>5758</v>
      </c>
      <c r="E1154" s="3">
        <v>2</v>
      </c>
      <c r="F1154" s="3">
        <v>1</v>
      </c>
      <c r="G1154" s="7">
        <v>5007</v>
      </c>
      <c r="H1154" s="4">
        <f>+G1154*E1154</f>
        <v>10014</v>
      </c>
      <c r="I1154" s="5">
        <v>0.05</v>
      </c>
      <c r="J1154" s="4">
        <f t="shared" si="298"/>
        <v>250.35000000000002</v>
      </c>
      <c r="K1154" s="4">
        <f t="shared" si="299"/>
        <v>4756.6499999999996</v>
      </c>
      <c r="L1154" s="6">
        <v>0.85</v>
      </c>
      <c r="M1154" s="4">
        <f t="shared" si="290"/>
        <v>4043.1524999999997</v>
      </c>
      <c r="N1154" s="4">
        <f t="shared" si="291"/>
        <v>8799.8024999999998</v>
      </c>
      <c r="O1154" s="6">
        <v>0.75</v>
      </c>
      <c r="P1154" s="85">
        <f t="shared" si="296"/>
        <v>3567.4874999999997</v>
      </c>
      <c r="Q1154" s="86">
        <f t="shared" si="297"/>
        <v>8324.1374999999989</v>
      </c>
      <c r="R1154" s="6">
        <v>0.95</v>
      </c>
      <c r="S1154" s="85">
        <f t="shared" si="292"/>
        <v>4518.8174999999992</v>
      </c>
      <c r="T1154" s="86">
        <f t="shared" si="293"/>
        <v>9275.4674999999988</v>
      </c>
      <c r="U1154" s="6">
        <v>0.6</v>
      </c>
      <c r="V1154" s="85">
        <f t="shared" si="294"/>
        <v>2853.99</v>
      </c>
      <c r="W1154" s="86">
        <f t="shared" si="295"/>
        <v>7610.6399999999994</v>
      </c>
    </row>
    <row r="1155" spans="1:23" ht="16.5" x14ac:dyDescent="0.25">
      <c r="A1155" s="64" t="s">
        <v>7131</v>
      </c>
      <c r="B1155" s="65" t="s">
        <v>7201</v>
      </c>
      <c r="C1155" s="2" t="s">
        <v>5035</v>
      </c>
      <c r="D1155" s="1" t="s">
        <v>5034</v>
      </c>
      <c r="E1155" s="3">
        <v>2</v>
      </c>
      <c r="F1155" s="3">
        <v>1</v>
      </c>
      <c r="G1155" s="7">
        <v>14472</v>
      </c>
      <c r="H1155" s="4">
        <f>+G1155*E1155</f>
        <v>28944</v>
      </c>
      <c r="I1155" s="5">
        <v>0.17</v>
      </c>
      <c r="J1155" s="4">
        <f t="shared" si="298"/>
        <v>2460.2400000000002</v>
      </c>
      <c r="K1155" s="4">
        <f t="shared" si="299"/>
        <v>12011.76</v>
      </c>
      <c r="L1155" s="6">
        <v>0.85</v>
      </c>
      <c r="M1155" s="4">
        <f t="shared" si="290"/>
        <v>10209.995999999999</v>
      </c>
      <c r="N1155" s="4">
        <f t="shared" si="291"/>
        <v>22221.756000000001</v>
      </c>
      <c r="O1155" s="6">
        <v>0.75</v>
      </c>
      <c r="P1155" s="85">
        <f t="shared" si="296"/>
        <v>9008.82</v>
      </c>
      <c r="Q1155" s="86">
        <f t="shared" si="297"/>
        <v>21020.58</v>
      </c>
      <c r="R1155" s="6">
        <v>0.95</v>
      </c>
      <c r="S1155" s="85">
        <f t="shared" si="292"/>
        <v>11411.172</v>
      </c>
      <c r="T1155" s="86">
        <f t="shared" si="293"/>
        <v>23422.932000000001</v>
      </c>
      <c r="U1155" s="6">
        <v>0.6</v>
      </c>
      <c r="V1155" s="85">
        <f t="shared" si="294"/>
        <v>7207.0559999999996</v>
      </c>
      <c r="W1155" s="86">
        <f t="shared" si="295"/>
        <v>19218.815999999999</v>
      </c>
    </row>
    <row r="1156" spans="1:23" ht="16.5" x14ac:dyDescent="0.25">
      <c r="A1156" s="64" t="s">
        <v>7131</v>
      </c>
      <c r="B1156" s="65" t="s">
        <v>7201</v>
      </c>
      <c r="C1156" s="2" t="s">
        <v>3499</v>
      </c>
      <c r="D1156" s="1" t="s">
        <v>3498</v>
      </c>
      <c r="E1156" s="3">
        <v>2</v>
      </c>
      <c r="F1156" s="3">
        <v>1</v>
      </c>
      <c r="G1156" s="4">
        <v>8367.65</v>
      </c>
      <c r="H1156" s="4">
        <f>+G1156*E1156</f>
        <v>16735.3</v>
      </c>
      <c r="I1156" s="5">
        <v>0</v>
      </c>
      <c r="J1156" s="4">
        <f t="shared" si="298"/>
        <v>0</v>
      </c>
      <c r="K1156" s="4">
        <f t="shared" si="299"/>
        <v>8367.65</v>
      </c>
      <c r="L1156" s="6">
        <v>0.85</v>
      </c>
      <c r="M1156" s="4">
        <f t="shared" si="290"/>
        <v>7112.5024999999996</v>
      </c>
      <c r="N1156" s="4">
        <f t="shared" si="291"/>
        <v>15480.1525</v>
      </c>
      <c r="O1156" s="6">
        <v>0.75</v>
      </c>
      <c r="P1156" s="85">
        <f t="shared" si="296"/>
        <v>6275.7374999999993</v>
      </c>
      <c r="Q1156" s="86">
        <f t="shared" si="297"/>
        <v>14643.387499999999</v>
      </c>
      <c r="R1156" s="6">
        <v>0.95</v>
      </c>
      <c r="S1156" s="85">
        <f t="shared" si="292"/>
        <v>7949.267499999999</v>
      </c>
      <c r="T1156" s="86">
        <f t="shared" si="293"/>
        <v>16316.9175</v>
      </c>
      <c r="U1156" s="6">
        <v>0.6</v>
      </c>
      <c r="V1156" s="85">
        <f t="shared" si="294"/>
        <v>5020.5899999999992</v>
      </c>
      <c r="W1156" s="86">
        <f t="shared" si="295"/>
        <v>13388.239999999998</v>
      </c>
    </row>
    <row r="1157" spans="1:23" ht="16.5" x14ac:dyDescent="0.25">
      <c r="A1157" s="64" t="s">
        <v>7131</v>
      </c>
      <c r="B1157" s="65" t="s">
        <v>7201</v>
      </c>
      <c r="C1157" s="2" t="s">
        <v>1334</v>
      </c>
      <c r="D1157" s="1" t="s">
        <v>1333</v>
      </c>
      <c r="E1157" s="3">
        <v>2</v>
      </c>
      <c r="F1157" s="3">
        <v>1</v>
      </c>
      <c r="G1157" s="7">
        <v>4696</v>
      </c>
      <c r="H1157" s="4">
        <f>+G1157*E1157</f>
        <v>9392</v>
      </c>
      <c r="I1157" s="5">
        <v>0.05</v>
      </c>
      <c r="J1157" s="4">
        <f t="shared" si="298"/>
        <v>234.8</v>
      </c>
      <c r="K1157" s="4">
        <f t="shared" si="299"/>
        <v>4461.2</v>
      </c>
      <c r="L1157" s="6">
        <v>0.85</v>
      </c>
      <c r="M1157" s="4">
        <f t="shared" si="290"/>
        <v>3792.0199999999995</v>
      </c>
      <c r="N1157" s="4">
        <f t="shared" si="291"/>
        <v>8253.2199999999993</v>
      </c>
      <c r="O1157" s="6">
        <v>0.75</v>
      </c>
      <c r="P1157" s="85">
        <f t="shared" si="296"/>
        <v>3345.8999999999996</v>
      </c>
      <c r="Q1157" s="86">
        <f t="shared" si="297"/>
        <v>7807.0999999999995</v>
      </c>
      <c r="R1157" s="6">
        <v>0.95</v>
      </c>
      <c r="S1157" s="85">
        <f t="shared" si="292"/>
        <v>4238.1399999999994</v>
      </c>
      <c r="T1157" s="86">
        <f t="shared" si="293"/>
        <v>8699.34</v>
      </c>
      <c r="U1157" s="6">
        <v>0.6</v>
      </c>
      <c r="V1157" s="85">
        <f t="shared" si="294"/>
        <v>2676.72</v>
      </c>
      <c r="W1157" s="86">
        <f t="shared" si="295"/>
        <v>7137.92</v>
      </c>
    </row>
    <row r="1158" spans="1:23" ht="16.5" x14ac:dyDescent="0.25">
      <c r="A1158" s="64" t="s">
        <v>7131</v>
      </c>
      <c r="B1158" s="65" t="s">
        <v>7201</v>
      </c>
      <c r="C1158" s="2" t="s">
        <v>2854</v>
      </c>
      <c r="D1158" s="1" t="s">
        <v>2853</v>
      </c>
      <c r="E1158" s="3">
        <v>2</v>
      </c>
      <c r="F1158" s="3">
        <v>1</v>
      </c>
      <c r="G1158" s="7">
        <v>2152</v>
      </c>
      <c r="H1158" s="4">
        <f>+G1158*E1158</f>
        <v>4304</v>
      </c>
      <c r="I1158" s="5">
        <v>0.05</v>
      </c>
      <c r="J1158" s="4">
        <f t="shared" si="298"/>
        <v>107.60000000000001</v>
      </c>
      <c r="K1158" s="4">
        <f t="shared" si="299"/>
        <v>2044.4</v>
      </c>
      <c r="L1158" s="6">
        <v>0.85</v>
      </c>
      <c r="M1158" s="4">
        <f t="shared" si="290"/>
        <v>1737.74</v>
      </c>
      <c r="N1158" s="4">
        <f t="shared" si="291"/>
        <v>3782.1400000000003</v>
      </c>
      <c r="O1158" s="6">
        <v>0.75</v>
      </c>
      <c r="P1158" s="85">
        <f t="shared" si="296"/>
        <v>1533.3000000000002</v>
      </c>
      <c r="Q1158" s="86">
        <f t="shared" si="297"/>
        <v>3577.7000000000003</v>
      </c>
      <c r="R1158" s="6">
        <v>0.95</v>
      </c>
      <c r="S1158" s="85">
        <f t="shared" si="292"/>
        <v>1942.18</v>
      </c>
      <c r="T1158" s="86">
        <f t="shared" si="293"/>
        <v>3986.58</v>
      </c>
      <c r="U1158" s="6">
        <v>0.6</v>
      </c>
      <c r="V1158" s="85">
        <f t="shared" si="294"/>
        <v>1226.6400000000001</v>
      </c>
      <c r="W1158" s="86">
        <f t="shared" si="295"/>
        <v>3271.04</v>
      </c>
    </row>
    <row r="1159" spans="1:23" ht="16.5" x14ac:dyDescent="0.25">
      <c r="A1159" s="64" t="s">
        <v>7131</v>
      </c>
      <c r="B1159" s="65" t="s">
        <v>7201</v>
      </c>
      <c r="C1159" s="2" t="s">
        <v>587</v>
      </c>
      <c r="D1159" s="1" t="s">
        <v>586</v>
      </c>
      <c r="E1159" s="3">
        <v>4</v>
      </c>
      <c r="F1159" s="3">
        <v>1</v>
      </c>
      <c r="G1159" s="7">
        <v>1439</v>
      </c>
      <c r="H1159" s="4">
        <f>+G1159*E1159</f>
        <v>5756</v>
      </c>
      <c r="I1159" s="5">
        <v>0.05</v>
      </c>
      <c r="J1159" s="4">
        <f t="shared" si="298"/>
        <v>71.95</v>
      </c>
      <c r="K1159" s="4">
        <f t="shared" si="299"/>
        <v>1367.05</v>
      </c>
      <c r="L1159" s="6">
        <v>0.85</v>
      </c>
      <c r="M1159" s="4">
        <f t="shared" si="290"/>
        <v>1161.9924999999998</v>
      </c>
      <c r="N1159" s="4">
        <f t="shared" si="291"/>
        <v>2529.0424999999996</v>
      </c>
      <c r="O1159" s="6">
        <v>0.75</v>
      </c>
      <c r="P1159" s="85">
        <f t="shared" si="296"/>
        <v>1025.2874999999999</v>
      </c>
      <c r="Q1159" s="86">
        <f t="shared" si="297"/>
        <v>2392.3374999999996</v>
      </c>
      <c r="R1159" s="6">
        <v>0.95</v>
      </c>
      <c r="S1159" s="85">
        <f t="shared" si="292"/>
        <v>1298.6975</v>
      </c>
      <c r="T1159" s="86">
        <f t="shared" si="293"/>
        <v>2665.7474999999999</v>
      </c>
      <c r="U1159" s="6">
        <v>0.6</v>
      </c>
      <c r="V1159" s="85">
        <f t="shared" si="294"/>
        <v>820.2299999999999</v>
      </c>
      <c r="W1159" s="86">
        <f t="shared" si="295"/>
        <v>2187.2799999999997</v>
      </c>
    </row>
    <row r="1160" spans="1:23" ht="16.5" x14ac:dyDescent="0.25">
      <c r="A1160" s="64" t="s">
        <v>7131</v>
      </c>
      <c r="B1160" s="65" t="s">
        <v>7201</v>
      </c>
      <c r="C1160" s="2" t="s">
        <v>23</v>
      </c>
      <c r="D1160" s="1" t="s">
        <v>22</v>
      </c>
      <c r="E1160" s="3">
        <v>6</v>
      </c>
      <c r="F1160" s="3">
        <v>1</v>
      </c>
      <c r="G1160" s="7">
        <v>315</v>
      </c>
      <c r="H1160" s="4">
        <f>+G1160*E1160</f>
        <v>1890</v>
      </c>
      <c r="I1160" s="5">
        <v>0.05</v>
      </c>
      <c r="J1160" s="4">
        <f t="shared" si="298"/>
        <v>15.75</v>
      </c>
      <c r="K1160" s="4">
        <f t="shared" si="299"/>
        <v>299.25</v>
      </c>
      <c r="L1160" s="6">
        <v>0.85</v>
      </c>
      <c r="M1160" s="4">
        <f t="shared" si="290"/>
        <v>254.36249999999998</v>
      </c>
      <c r="N1160" s="4">
        <f t="shared" si="291"/>
        <v>553.61249999999995</v>
      </c>
      <c r="O1160" s="6">
        <v>0.75</v>
      </c>
      <c r="P1160" s="85">
        <f t="shared" si="296"/>
        <v>224.4375</v>
      </c>
      <c r="Q1160" s="86">
        <f t="shared" si="297"/>
        <v>523.6875</v>
      </c>
      <c r="R1160" s="6">
        <v>0.95</v>
      </c>
      <c r="S1160" s="85">
        <f t="shared" si="292"/>
        <v>284.28749999999997</v>
      </c>
      <c r="T1160" s="86">
        <f t="shared" si="293"/>
        <v>583.53749999999991</v>
      </c>
      <c r="U1160" s="6">
        <v>0.6</v>
      </c>
      <c r="V1160" s="85">
        <f t="shared" si="294"/>
        <v>179.54999999999998</v>
      </c>
      <c r="W1160" s="86">
        <f t="shared" si="295"/>
        <v>478.79999999999995</v>
      </c>
    </row>
    <row r="1161" spans="1:23" ht="16.5" x14ac:dyDescent="0.25">
      <c r="A1161" s="64" t="s">
        <v>7131</v>
      </c>
      <c r="B1161" s="65" t="s">
        <v>7201</v>
      </c>
      <c r="C1161" s="2" t="s">
        <v>27</v>
      </c>
      <c r="D1161" s="1" t="s">
        <v>26</v>
      </c>
      <c r="E1161" s="3">
        <v>6</v>
      </c>
      <c r="F1161" s="3">
        <v>1</v>
      </c>
      <c r="G1161" s="7">
        <v>285</v>
      </c>
      <c r="H1161" s="4">
        <f>+G1161*E1161</f>
        <v>1710</v>
      </c>
      <c r="I1161" s="5">
        <v>0.05</v>
      </c>
      <c r="J1161" s="4">
        <f t="shared" si="298"/>
        <v>14.25</v>
      </c>
      <c r="K1161" s="4">
        <f t="shared" si="299"/>
        <v>270.75</v>
      </c>
      <c r="L1161" s="6">
        <v>0.85</v>
      </c>
      <c r="M1161" s="4">
        <f t="shared" si="290"/>
        <v>230.13749999999999</v>
      </c>
      <c r="N1161" s="4">
        <f t="shared" si="291"/>
        <v>500.88749999999999</v>
      </c>
      <c r="O1161" s="6">
        <v>0.75</v>
      </c>
      <c r="P1161" s="85">
        <f t="shared" si="296"/>
        <v>203.0625</v>
      </c>
      <c r="Q1161" s="86">
        <f t="shared" si="297"/>
        <v>473.8125</v>
      </c>
      <c r="R1161" s="6">
        <v>0.95</v>
      </c>
      <c r="S1161" s="85">
        <f t="shared" si="292"/>
        <v>257.21249999999998</v>
      </c>
      <c r="T1161" s="86">
        <f t="shared" si="293"/>
        <v>527.96249999999998</v>
      </c>
      <c r="U1161" s="6">
        <v>0.6</v>
      </c>
      <c r="V1161" s="85">
        <f t="shared" si="294"/>
        <v>162.44999999999999</v>
      </c>
      <c r="W1161" s="86">
        <f t="shared" si="295"/>
        <v>433.2</v>
      </c>
    </row>
    <row r="1162" spans="1:23" ht="16.5" x14ac:dyDescent="0.25">
      <c r="A1162" s="64" t="s">
        <v>7131</v>
      </c>
      <c r="B1162" s="65" t="s">
        <v>7201</v>
      </c>
      <c r="C1162" s="2" t="s">
        <v>1996</v>
      </c>
      <c r="D1162" s="1" t="s">
        <v>1995</v>
      </c>
      <c r="E1162" s="3">
        <v>2</v>
      </c>
      <c r="F1162" s="3">
        <v>1</v>
      </c>
      <c r="G1162" s="4">
        <f>6371.68/4</f>
        <v>1592.92</v>
      </c>
      <c r="H1162" s="4">
        <f>+G1162*E1162</f>
        <v>3185.84</v>
      </c>
      <c r="I1162" s="5">
        <v>0</v>
      </c>
      <c r="J1162" s="4">
        <f t="shared" si="298"/>
        <v>0</v>
      </c>
      <c r="K1162" s="4">
        <f t="shared" si="299"/>
        <v>1592.92</v>
      </c>
      <c r="L1162" s="6">
        <v>0.85</v>
      </c>
      <c r="M1162" s="4">
        <f t="shared" si="290"/>
        <v>1353.982</v>
      </c>
      <c r="N1162" s="4">
        <f t="shared" si="291"/>
        <v>2946.902</v>
      </c>
      <c r="O1162" s="6">
        <v>0.75</v>
      </c>
      <c r="P1162" s="85">
        <f t="shared" si="296"/>
        <v>1194.69</v>
      </c>
      <c r="Q1162" s="86">
        <f t="shared" si="297"/>
        <v>2787.61</v>
      </c>
      <c r="R1162" s="6">
        <v>0.95</v>
      </c>
      <c r="S1162" s="85">
        <f t="shared" si="292"/>
        <v>1513.2739999999999</v>
      </c>
      <c r="T1162" s="86">
        <f t="shared" si="293"/>
        <v>3106.194</v>
      </c>
      <c r="U1162" s="6">
        <v>0.6</v>
      </c>
      <c r="V1162" s="85">
        <f t="shared" si="294"/>
        <v>955.75199999999995</v>
      </c>
      <c r="W1162" s="86">
        <f t="shared" si="295"/>
        <v>2548.672</v>
      </c>
    </row>
    <row r="1163" spans="1:23" ht="16.5" x14ac:dyDescent="0.25">
      <c r="A1163" s="64" t="s">
        <v>7131</v>
      </c>
      <c r="B1163" s="65" t="s">
        <v>7201</v>
      </c>
      <c r="C1163" s="2" t="s">
        <v>1277</v>
      </c>
      <c r="D1163" s="1" t="s">
        <v>1276</v>
      </c>
      <c r="E1163" s="3">
        <f>31.91-0.86-20</f>
        <v>11.05</v>
      </c>
      <c r="F1163" s="3">
        <v>1</v>
      </c>
      <c r="G1163" s="4">
        <v>863</v>
      </c>
      <c r="H1163" s="4">
        <f>+G1163*E1163</f>
        <v>9536.1500000000015</v>
      </c>
      <c r="I1163" s="5">
        <v>0.2</v>
      </c>
      <c r="J1163" s="4">
        <f t="shared" si="298"/>
        <v>172.60000000000002</v>
      </c>
      <c r="K1163" s="4">
        <f t="shared" si="299"/>
        <v>690.4</v>
      </c>
      <c r="L1163" s="6">
        <v>0.45</v>
      </c>
      <c r="M1163" s="4">
        <f t="shared" si="290"/>
        <v>310.68</v>
      </c>
      <c r="N1163" s="4">
        <f t="shared" si="291"/>
        <v>1001.0799999999999</v>
      </c>
      <c r="O1163" s="6">
        <v>0.75</v>
      </c>
      <c r="P1163" s="85">
        <f t="shared" si="296"/>
        <v>517.79999999999995</v>
      </c>
      <c r="Q1163" s="86">
        <f t="shared" si="297"/>
        <v>1208.1999999999998</v>
      </c>
      <c r="R1163" s="6">
        <v>0.95</v>
      </c>
      <c r="S1163" s="85">
        <f t="shared" si="292"/>
        <v>655.88</v>
      </c>
      <c r="T1163" s="86">
        <f t="shared" si="293"/>
        <v>1346.28</v>
      </c>
      <c r="U1163" s="6">
        <v>0.6</v>
      </c>
      <c r="V1163" s="85">
        <f t="shared" si="294"/>
        <v>414.23999999999995</v>
      </c>
      <c r="W1163" s="86">
        <f t="shared" si="295"/>
        <v>1104.6399999999999</v>
      </c>
    </row>
    <row r="1164" spans="1:23" ht="16.5" x14ac:dyDescent="0.25">
      <c r="A1164" s="64" t="s">
        <v>7131</v>
      </c>
      <c r="B1164" s="65" t="s">
        <v>7201</v>
      </c>
      <c r="C1164" s="2" t="s">
        <v>1275</v>
      </c>
      <c r="D1164" s="1" t="s">
        <v>1274</v>
      </c>
      <c r="E1164" s="3">
        <v>26.82</v>
      </c>
      <c r="F1164" s="3">
        <v>1</v>
      </c>
      <c r="G1164" s="4">
        <v>863</v>
      </c>
      <c r="H1164" s="4">
        <f>+G1164*E1164</f>
        <v>23145.66</v>
      </c>
      <c r="I1164" s="5">
        <v>0.2</v>
      </c>
      <c r="J1164" s="4">
        <f t="shared" si="298"/>
        <v>172.60000000000002</v>
      </c>
      <c r="K1164" s="4">
        <f t="shared" si="299"/>
        <v>690.4</v>
      </c>
      <c r="L1164" s="6">
        <v>0.45</v>
      </c>
      <c r="M1164" s="4">
        <f t="shared" ref="M1164:M1226" si="300">+K1164*L1164</f>
        <v>310.68</v>
      </c>
      <c r="N1164" s="4">
        <f t="shared" ref="N1164:N1226" si="301">+K1164+M1164</f>
        <v>1001.0799999999999</v>
      </c>
      <c r="O1164" s="6">
        <v>0.75</v>
      </c>
      <c r="P1164" s="85">
        <f t="shared" si="296"/>
        <v>517.79999999999995</v>
      </c>
      <c r="Q1164" s="86">
        <f t="shared" si="297"/>
        <v>1208.1999999999998</v>
      </c>
      <c r="R1164" s="6">
        <v>0.95</v>
      </c>
      <c r="S1164" s="85">
        <f t="shared" si="292"/>
        <v>655.88</v>
      </c>
      <c r="T1164" s="86">
        <f t="shared" si="293"/>
        <v>1346.28</v>
      </c>
      <c r="U1164" s="6">
        <v>0.6</v>
      </c>
      <c r="V1164" s="85">
        <f t="shared" si="294"/>
        <v>414.23999999999995</v>
      </c>
      <c r="W1164" s="86">
        <f t="shared" si="295"/>
        <v>1104.6399999999999</v>
      </c>
    </row>
    <row r="1165" spans="1:23" ht="16.5" x14ac:dyDescent="0.25">
      <c r="A1165" s="64" t="s">
        <v>7131</v>
      </c>
      <c r="B1165" s="65" t="s">
        <v>7201</v>
      </c>
      <c r="C1165" s="2" t="s">
        <v>34</v>
      </c>
      <c r="D1165" s="1" t="s">
        <v>33</v>
      </c>
      <c r="E1165" s="3">
        <v>4</v>
      </c>
      <c r="F1165" s="3">
        <v>1</v>
      </c>
      <c r="G1165" s="7">
        <v>1163</v>
      </c>
      <c r="H1165" s="4">
        <f>+G1165*E1165</f>
        <v>4652</v>
      </c>
      <c r="I1165" s="5">
        <v>0.05</v>
      </c>
      <c r="J1165" s="4">
        <f t="shared" si="298"/>
        <v>58.150000000000006</v>
      </c>
      <c r="K1165" s="4">
        <f t="shared" si="299"/>
        <v>1104.8499999999999</v>
      </c>
      <c r="L1165" s="6">
        <v>0.85</v>
      </c>
      <c r="M1165" s="4">
        <f t="shared" si="300"/>
        <v>939.12249999999995</v>
      </c>
      <c r="N1165" s="4">
        <f t="shared" si="301"/>
        <v>2043.9724999999999</v>
      </c>
      <c r="O1165" s="6">
        <v>0.75</v>
      </c>
      <c r="P1165" s="85">
        <f t="shared" si="296"/>
        <v>828.63749999999993</v>
      </c>
      <c r="Q1165" s="86">
        <f t="shared" si="297"/>
        <v>1933.4874999999997</v>
      </c>
      <c r="R1165" s="6">
        <v>0.95</v>
      </c>
      <c r="S1165" s="85">
        <f t="shared" ref="S1165:S1227" si="302">+K1165*R1165</f>
        <v>1049.6074999999998</v>
      </c>
      <c r="T1165" s="86">
        <f t="shared" ref="T1165:T1227" si="303">+S1165+K1165</f>
        <v>2154.4574999999995</v>
      </c>
      <c r="U1165" s="6">
        <v>0.6</v>
      </c>
      <c r="V1165" s="85">
        <f t="shared" ref="V1165:V1227" si="304">+K1165*U1165</f>
        <v>662.91</v>
      </c>
      <c r="W1165" s="86">
        <f t="shared" ref="W1165:W1227" si="305">+V1165+K1165</f>
        <v>1767.7599999999998</v>
      </c>
    </row>
    <row r="1166" spans="1:23" ht="16.5" x14ac:dyDescent="0.25">
      <c r="A1166" s="64" t="s">
        <v>7131</v>
      </c>
      <c r="B1166" s="65" t="s">
        <v>7201</v>
      </c>
      <c r="C1166" s="2" t="s">
        <v>3507</v>
      </c>
      <c r="D1166" s="1" t="s">
        <v>3506</v>
      </c>
      <c r="E1166" s="3">
        <v>1</v>
      </c>
      <c r="F1166" s="3">
        <v>1</v>
      </c>
      <c r="G1166" s="7">
        <v>11000</v>
      </c>
      <c r="H1166" s="4">
        <f>+G1166*E1166</f>
        <v>11000</v>
      </c>
      <c r="I1166" s="5">
        <v>0.1</v>
      </c>
      <c r="J1166" s="4">
        <f t="shared" si="298"/>
        <v>1100</v>
      </c>
      <c r="K1166" s="4">
        <f t="shared" si="299"/>
        <v>9900</v>
      </c>
      <c r="L1166" s="6">
        <v>0.85</v>
      </c>
      <c r="M1166" s="4">
        <f t="shared" si="300"/>
        <v>8415</v>
      </c>
      <c r="N1166" s="4">
        <f t="shared" si="301"/>
        <v>18315</v>
      </c>
      <c r="O1166" s="6">
        <v>0.75</v>
      </c>
      <c r="P1166" s="85">
        <f t="shared" ref="P1166:P1228" si="306">+K1166*O1166</f>
        <v>7425</v>
      </c>
      <c r="Q1166" s="86">
        <f t="shared" ref="Q1166:Q1228" si="307">+K1166+P1166</f>
        <v>17325</v>
      </c>
      <c r="R1166" s="6">
        <v>0.95</v>
      </c>
      <c r="S1166" s="85">
        <f t="shared" si="302"/>
        <v>9405</v>
      </c>
      <c r="T1166" s="86">
        <f t="shared" si="303"/>
        <v>19305</v>
      </c>
      <c r="U1166" s="6">
        <v>0.6</v>
      </c>
      <c r="V1166" s="85">
        <f t="shared" si="304"/>
        <v>5940</v>
      </c>
      <c r="W1166" s="86">
        <f t="shared" si="305"/>
        <v>15840</v>
      </c>
    </row>
    <row r="1167" spans="1:23" ht="16.5" x14ac:dyDescent="0.25">
      <c r="A1167" s="64" t="s">
        <v>7131</v>
      </c>
      <c r="B1167" s="65" t="s">
        <v>7201</v>
      </c>
      <c r="C1167" s="2" t="s">
        <v>3509</v>
      </c>
      <c r="D1167" s="1" t="s">
        <v>3508</v>
      </c>
      <c r="E1167" s="3">
        <v>2</v>
      </c>
      <c r="F1167" s="3">
        <v>1</v>
      </c>
      <c r="G1167" s="7">
        <v>10750</v>
      </c>
      <c r="H1167" s="4">
        <f>+G1167*E1167</f>
        <v>21500</v>
      </c>
      <c r="I1167" s="5">
        <v>0.1</v>
      </c>
      <c r="J1167" s="4">
        <f t="shared" si="298"/>
        <v>1075</v>
      </c>
      <c r="K1167" s="4">
        <f t="shared" si="299"/>
        <v>9675</v>
      </c>
      <c r="L1167" s="6">
        <v>0.85</v>
      </c>
      <c r="M1167" s="4">
        <f t="shared" si="300"/>
        <v>8223.75</v>
      </c>
      <c r="N1167" s="4">
        <f t="shared" si="301"/>
        <v>17898.75</v>
      </c>
      <c r="O1167" s="6">
        <v>0.75</v>
      </c>
      <c r="P1167" s="85">
        <f t="shared" si="306"/>
        <v>7256.25</v>
      </c>
      <c r="Q1167" s="86">
        <f t="shared" si="307"/>
        <v>16931.25</v>
      </c>
      <c r="R1167" s="6">
        <v>0.95</v>
      </c>
      <c r="S1167" s="85">
        <f t="shared" si="302"/>
        <v>9191.25</v>
      </c>
      <c r="T1167" s="86">
        <f t="shared" si="303"/>
        <v>18866.25</v>
      </c>
      <c r="U1167" s="6">
        <v>0.6</v>
      </c>
      <c r="V1167" s="85">
        <f t="shared" si="304"/>
        <v>5805</v>
      </c>
      <c r="W1167" s="86">
        <f t="shared" si="305"/>
        <v>15480</v>
      </c>
    </row>
    <row r="1168" spans="1:23" ht="16.5" x14ac:dyDescent="0.25">
      <c r="A1168" s="64" t="s">
        <v>7131</v>
      </c>
      <c r="B1168" s="65" t="s">
        <v>7201</v>
      </c>
      <c r="C1168" s="2" t="s">
        <v>5339</v>
      </c>
      <c r="D1168" s="1" t="s">
        <v>5338</v>
      </c>
      <c r="E1168" s="3">
        <v>5</v>
      </c>
      <c r="F1168" s="3">
        <v>1</v>
      </c>
      <c r="G1168" s="7">
        <v>416</v>
      </c>
      <c r="H1168" s="4">
        <f>+G1168*E1168</f>
        <v>2080</v>
      </c>
      <c r="I1168" s="5">
        <v>0.05</v>
      </c>
      <c r="J1168" s="4">
        <f t="shared" si="298"/>
        <v>20.8</v>
      </c>
      <c r="K1168" s="4">
        <f t="shared" si="299"/>
        <v>395.2</v>
      </c>
      <c r="L1168" s="6">
        <v>0.85</v>
      </c>
      <c r="M1168" s="4">
        <f t="shared" si="300"/>
        <v>335.91999999999996</v>
      </c>
      <c r="N1168" s="4">
        <f t="shared" si="301"/>
        <v>731.11999999999989</v>
      </c>
      <c r="O1168" s="6">
        <v>0.75</v>
      </c>
      <c r="P1168" s="85">
        <f t="shared" si="306"/>
        <v>296.39999999999998</v>
      </c>
      <c r="Q1168" s="86">
        <f t="shared" si="307"/>
        <v>691.59999999999991</v>
      </c>
      <c r="R1168" s="6">
        <v>0.95</v>
      </c>
      <c r="S1168" s="85">
        <f t="shared" si="302"/>
        <v>375.44</v>
      </c>
      <c r="T1168" s="86">
        <f t="shared" si="303"/>
        <v>770.64</v>
      </c>
      <c r="U1168" s="6">
        <v>0.6</v>
      </c>
      <c r="V1168" s="85">
        <f t="shared" si="304"/>
        <v>237.11999999999998</v>
      </c>
      <c r="W1168" s="86">
        <f t="shared" si="305"/>
        <v>632.31999999999994</v>
      </c>
    </row>
    <row r="1169" spans="1:23" ht="16.5" x14ac:dyDescent="0.25">
      <c r="A1169" s="64" t="s">
        <v>7131</v>
      </c>
      <c r="B1169" s="65" t="s">
        <v>7201</v>
      </c>
      <c r="C1169" s="2" t="s">
        <v>3518</v>
      </c>
      <c r="D1169" s="1" t="s">
        <v>3517</v>
      </c>
      <c r="E1169" s="3">
        <v>1</v>
      </c>
      <c r="F1169" s="3">
        <v>1</v>
      </c>
      <c r="G1169" s="7">
        <v>5797.44</v>
      </c>
      <c r="H1169" s="4">
        <f>+G1169*E1169</f>
        <v>5797.44</v>
      </c>
      <c r="I1169" s="5">
        <v>0</v>
      </c>
      <c r="J1169" s="4">
        <f t="shared" si="298"/>
        <v>0</v>
      </c>
      <c r="K1169" s="4">
        <f t="shared" si="299"/>
        <v>5797.44</v>
      </c>
      <c r="L1169" s="6">
        <v>0.85</v>
      </c>
      <c r="M1169" s="4">
        <f t="shared" si="300"/>
        <v>4927.8239999999996</v>
      </c>
      <c r="N1169" s="4">
        <f t="shared" si="301"/>
        <v>10725.263999999999</v>
      </c>
      <c r="O1169" s="6">
        <v>0.75</v>
      </c>
      <c r="P1169" s="85">
        <f t="shared" si="306"/>
        <v>4348.08</v>
      </c>
      <c r="Q1169" s="86">
        <f t="shared" si="307"/>
        <v>10145.52</v>
      </c>
      <c r="R1169" s="6">
        <v>0.95</v>
      </c>
      <c r="S1169" s="85">
        <f t="shared" si="302"/>
        <v>5507.5679999999993</v>
      </c>
      <c r="T1169" s="86">
        <f t="shared" si="303"/>
        <v>11305.007999999998</v>
      </c>
      <c r="U1169" s="6">
        <v>0.6</v>
      </c>
      <c r="V1169" s="85">
        <f t="shared" si="304"/>
        <v>3478.4639999999995</v>
      </c>
      <c r="W1169" s="86">
        <f t="shared" si="305"/>
        <v>9275.9039999999986</v>
      </c>
    </row>
    <row r="1170" spans="1:23" ht="16.5" x14ac:dyDescent="0.25">
      <c r="A1170" s="64" t="s">
        <v>7131</v>
      </c>
      <c r="B1170" s="65" t="s">
        <v>7201</v>
      </c>
      <c r="C1170" s="2" t="s">
        <v>7232</v>
      </c>
      <c r="D1170" s="8" t="s">
        <v>4869</v>
      </c>
      <c r="E1170" s="3">
        <v>1</v>
      </c>
      <c r="F1170" s="3">
        <v>1</v>
      </c>
      <c r="G1170" s="7">
        <v>2258</v>
      </c>
      <c r="H1170" s="4">
        <f>+G1170*E1170</f>
        <v>2258</v>
      </c>
      <c r="I1170" s="5">
        <v>0.05</v>
      </c>
      <c r="J1170" s="4">
        <f t="shared" si="298"/>
        <v>112.9</v>
      </c>
      <c r="K1170" s="4">
        <f t="shared" si="299"/>
        <v>2145.1</v>
      </c>
      <c r="L1170" s="6">
        <v>0.85</v>
      </c>
      <c r="M1170" s="4">
        <f t="shared" si="300"/>
        <v>1823.3349999999998</v>
      </c>
      <c r="N1170" s="4">
        <f t="shared" si="301"/>
        <v>3968.4349999999995</v>
      </c>
      <c r="O1170" s="6">
        <v>0.75</v>
      </c>
      <c r="P1170" s="85">
        <f t="shared" si="306"/>
        <v>1608.8249999999998</v>
      </c>
      <c r="Q1170" s="86">
        <f t="shared" si="307"/>
        <v>3753.9249999999997</v>
      </c>
      <c r="R1170" s="6">
        <v>0.95</v>
      </c>
      <c r="S1170" s="85">
        <f t="shared" si="302"/>
        <v>2037.8449999999998</v>
      </c>
      <c r="T1170" s="86">
        <f t="shared" si="303"/>
        <v>4182.9449999999997</v>
      </c>
      <c r="U1170" s="6">
        <v>0.6</v>
      </c>
      <c r="V1170" s="85">
        <f t="shared" si="304"/>
        <v>1287.06</v>
      </c>
      <c r="W1170" s="86">
        <f t="shared" si="305"/>
        <v>3432.16</v>
      </c>
    </row>
    <row r="1171" spans="1:23" ht="16.5" x14ac:dyDescent="0.25">
      <c r="A1171" s="64" t="s">
        <v>7131</v>
      </c>
      <c r="B1171" s="65" t="s">
        <v>7201</v>
      </c>
      <c r="C1171" s="2" t="s">
        <v>3513</v>
      </c>
      <c r="D1171" s="1" t="s">
        <v>3512</v>
      </c>
      <c r="E1171" s="3">
        <v>2</v>
      </c>
      <c r="F1171" s="3">
        <v>1</v>
      </c>
      <c r="G1171" s="4">
        <v>10170</v>
      </c>
      <c r="H1171" s="4">
        <f>+G1171*E1171</f>
        <v>20340</v>
      </c>
      <c r="I1171" s="5">
        <v>0</v>
      </c>
      <c r="J1171" s="4">
        <f t="shared" si="298"/>
        <v>0</v>
      </c>
      <c r="K1171" s="4">
        <f t="shared" si="299"/>
        <v>10170</v>
      </c>
      <c r="L1171" s="6">
        <v>0.85</v>
      </c>
      <c r="M1171" s="4">
        <f t="shared" si="300"/>
        <v>8644.5</v>
      </c>
      <c r="N1171" s="4">
        <f t="shared" si="301"/>
        <v>18814.5</v>
      </c>
      <c r="O1171" s="6">
        <v>0.75</v>
      </c>
      <c r="P1171" s="85">
        <f t="shared" si="306"/>
        <v>7627.5</v>
      </c>
      <c r="Q1171" s="86">
        <f t="shared" si="307"/>
        <v>17797.5</v>
      </c>
      <c r="R1171" s="6">
        <v>0.95</v>
      </c>
      <c r="S1171" s="85">
        <f t="shared" si="302"/>
        <v>9661.5</v>
      </c>
      <c r="T1171" s="86">
        <f t="shared" si="303"/>
        <v>19831.5</v>
      </c>
      <c r="U1171" s="6">
        <v>0.6</v>
      </c>
      <c r="V1171" s="85">
        <f t="shared" si="304"/>
        <v>6102</v>
      </c>
      <c r="W1171" s="86">
        <f t="shared" si="305"/>
        <v>16272</v>
      </c>
    </row>
    <row r="1172" spans="1:23" ht="16.5" x14ac:dyDescent="0.25">
      <c r="A1172" s="64" t="s">
        <v>7131</v>
      </c>
      <c r="B1172" s="65" t="s">
        <v>7201</v>
      </c>
      <c r="C1172" s="2" t="s">
        <v>5794</v>
      </c>
      <c r="D1172" s="1" t="s">
        <v>5793</v>
      </c>
      <c r="E1172" s="3">
        <v>4</v>
      </c>
      <c r="F1172" s="3">
        <v>1</v>
      </c>
      <c r="G1172" s="7">
        <v>552</v>
      </c>
      <c r="H1172" s="4">
        <f>+G1172*E1172</f>
        <v>2208</v>
      </c>
      <c r="I1172" s="5">
        <v>0.05</v>
      </c>
      <c r="J1172" s="4">
        <f t="shared" si="298"/>
        <v>27.6</v>
      </c>
      <c r="K1172" s="4">
        <f t="shared" si="299"/>
        <v>524.4</v>
      </c>
      <c r="L1172" s="6">
        <v>0.85</v>
      </c>
      <c r="M1172" s="4">
        <f t="shared" si="300"/>
        <v>445.73999999999995</v>
      </c>
      <c r="N1172" s="4">
        <f t="shared" si="301"/>
        <v>970.13999999999987</v>
      </c>
      <c r="O1172" s="6">
        <v>0.75</v>
      </c>
      <c r="P1172" s="85">
        <f t="shared" si="306"/>
        <v>393.29999999999995</v>
      </c>
      <c r="Q1172" s="86">
        <f t="shared" si="307"/>
        <v>917.69999999999993</v>
      </c>
      <c r="R1172" s="6">
        <v>0.95</v>
      </c>
      <c r="S1172" s="85">
        <f t="shared" si="302"/>
        <v>498.17999999999995</v>
      </c>
      <c r="T1172" s="86">
        <f t="shared" si="303"/>
        <v>1022.5799999999999</v>
      </c>
      <c r="U1172" s="6">
        <v>0.6</v>
      </c>
      <c r="V1172" s="85">
        <f t="shared" si="304"/>
        <v>314.64</v>
      </c>
      <c r="W1172" s="86">
        <f t="shared" si="305"/>
        <v>839.04</v>
      </c>
    </row>
    <row r="1173" spans="1:23" ht="16.5" x14ac:dyDescent="0.25">
      <c r="A1173" s="64" t="s">
        <v>7131</v>
      </c>
      <c r="B1173" s="65" t="s">
        <v>7201</v>
      </c>
      <c r="C1173" s="2" t="s">
        <v>3505</v>
      </c>
      <c r="D1173" s="10" t="s">
        <v>3504</v>
      </c>
      <c r="E1173" s="3">
        <v>1</v>
      </c>
      <c r="F1173" s="3">
        <v>1</v>
      </c>
      <c r="G1173" s="4">
        <v>5072</v>
      </c>
      <c r="H1173" s="4">
        <f>+G1173*E1173</f>
        <v>5072</v>
      </c>
      <c r="I1173" s="5">
        <v>0.1</v>
      </c>
      <c r="J1173" s="4">
        <f t="shared" si="298"/>
        <v>507.20000000000005</v>
      </c>
      <c r="K1173" s="4">
        <f t="shared" si="299"/>
        <v>4564.8</v>
      </c>
      <c r="L1173" s="6">
        <v>0.85</v>
      </c>
      <c r="M1173" s="4">
        <f t="shared" si="300"/>
        <v>3880.08</v>
      </c>
      <c r="N1173" s="4">
        <f t="shared" si="301"/>
        <v>8444.880000000001</v>
      </c>
      <c r="O1173" s="6">
        <v>0.75</v>
      </c>
      <c r="P1173" s="85">
        <f t="shared" si="306"/>
        <v>3423.6000000000004</v>
      </c>
      <c r="Q1173" s="86">
        <f t="shared" si="307"/>
        <v>7988.4000000000005</v>
      </c>
      <c r="R1173" s="6">
        <v>0.95</v>
      </c>
      <c r="S1173" s="85">
        <f t="shared" si="302"/>
        <v>4336.5600000000004</v>
      </c>
      <c r="T1173" s="86">
        <f t="shared" si="303"/>
        <v>8901.36</v>
      </c>
      <c r="U1173" s="6">
        <v>0.6</v>
      </c>
      <c r="V1173" s="85">
        <f t="shared" si="304"/>
        <v>2738.88</v>
      </c>
      <c r="W1173" s="86">
        <f t="shared" si="305"/>
        <v>7303.68</v>
      </c>
    </row>
    <row r="1174" spans="1:23" ht="16.5" x14ac:dyDescent="0.25">
      <c r="A1174" s="64" t="s">
        <v>7131</v>
      </c>
      <c r="B1174" s="65" t="s">
        <v>7201</v>
      </c>
      <c r="C1174" s="2" t="s">
        <v>1417</v>
      </c>
      <c r="D1174" s="1" t="s">
        <v>1416</v>
      </c>
      <c r="E1174" s="3">
        <v>11</v>
      </c>
      <c r="F1174" s="3">
        <v>1</v>
      </c>
      <c r="G1174" s="7">
        <v>1562</v>
      </c>
      <c r="H1174" s="4">
        <f>+G1174*E1174</f>
        <v>17182</v>
      </c>
      <c r="I1174" s="5">
        <v>0.05</v>
      </c>
      <c r="J1174" s="4">
        <f t="shared" si="298"/>
        <v>78.100000000000009</v>
      </c>
      <c r="K1174" s="4">
        <f t="shared" si="299"/>
        <v>1483.9</v>
      </c>
      <c r="L1174" s="6">
        <v>0.85</v>
      </c>
      <c r="M1174" s="4">
        <f t="shared" si="300"/>
        <v>1261.3150000000001</v>
      </c>
      <c r="N1174" s="4">
        <f t="shared" si="301"/>
        <v>2745.2150000000001</v>
      </c>
      <c r="O1174" s="6">
        <v>0.75</v>
      </c>
      <c r="P1174" s="85">
        <f t="shared" si="306"/>
        <v>1112.9250000000002</v>
      </c>
      <c r="Q1174" s="86">
        <f t="shared" si="307"/>
        <v>2596.8250000000003</v>
      </c>
      <c r="R1174" s="6">
        <v>0.95</v>
      </c>
      <c r="S1174" s="85">
        <f t="shared" si="302"/>
        <v>1409.7049999999999</v>
      </c>
      <c r="T1174" s="86">
        <f t="shared" si="303"/>
        <v>2893.605</v>
      </c>
      <c r="U1174" s="6">
        <v>0.6</v>
      </c>
      <c r="V1174" s="85">
        <f t="shared" si="304"/>
        <v>890.34</v>
      </c>
      <c r="W1174" s="86">
        <f t="shared" si="305"/>
        <v>2374.2400000000002</v>
      </c>
    </row>
    <row r="1175" spans="1:23" ht="16.5" x14ac:dyDescent="0.25">
      <c r="A1175" s="64" t="s">
        <v>7131</v>
      </c>
      <c r="B1175" s="65" t="s">
        <v>7201</v>
      </c>
      <c r="C1175" s="3">
        <v>109765</v>
      </c>
      <c r="D1175" s="1" t="s">
        <v>5772</v>
      </c>
      <c r="E1175" s="3">
        <v>1</v>
      </c>
      <c r="F1175" s="3">
        <v>1</v>
      </c>
      <c r="G1175" s="7">
        <v>4789</v>
      </c>
      <c r="H1175" s="4">
        <f>+G1175*E1175</f>
        <v>4789</v>
      </c>
      <c r="I1175" s="5">
        <v>0.05</v>
      </c>
      <c r="J1175" s="4">
        <f t="shared" si="298"/>
        <v>239.45000000000002</v>
      </c>
      <c r="K1175" s="4">
        <f t="shared" si="299"/>
        <v>4549.55</v>
      </c>
      <c r="L1175" s="6">
        <v>0.85</v>
      </c>
      <c r="M1175" s="4">
        <f t="shared" si="300"/>
        <v>3867.1174999999998</v>
      </c>
      <c r="N1175" s="4">
        <f t="shared" si="301"/>
        <v>8416.6674999999996</v>
      </c>
      <c r="O1175" s="6">
        <v>0.75</v>
      </c>
      <c r="P1175" s="85">
        <f t="shared" si="306"/>
        <v>3412.1625000000004</v>
      </c>
      <c r="Q1175" s="86">
        <f t="shared" si="307"/>
        <v>7961.7125000000005</v>
      </c>
      <c r="R1175" s="6">
        <v>0.95</v>
      </c>
      <c r="S1175" s="85">
        <f t="shared" si="302"/>
        <v>4322.0725000000002</v>
      </c>
      <c r="T1175" s="86">
        <f t="shared" si="303"/>
        <v>8871.6225000000013</v>
      </c>
      <c r="U1175" s="6">
        <v>0.6</v>
      </c>
      <c r="V1175" s="85">
        <f t="shared" si="304"/>
        <v>2729.73</v>
      </c>
      <c r="W1175" s="86">
        <f t="shared" si="305"/>
        <v>7279.2800000000007</v>
      </c>
    </row>
    <row r="1176" spans="1:23" ht="16.5" x14ac:dyDescent="0.25">
      <c r="A1176" s="64" t="s">
        <v>7131</v>
      </c>
      <c r="B1176" s="65" t="s">
        <v>7201</v>
      </c>
      <c r="C1176" s="2" t="s">
        <v>2880</v>
      </c>
      <c r="D1176" s="1" t="s">
        <v>2879</v>
      </c>
      <c r="E1176" s="3">
        <v>1</v>
      </c>
      <c r="F1176" s="3">
        <v>1</v>
      </c>
      <c r="G1176" s="7">
        <v>8115.8</v>
      </c>
      <c r="H1176" s="4">
        <f>+G1176*E1176</f>
        <v>8115.8</v>
      </c>
      <c r="I1176" s="5">
        <v>0</v>
      </c>
      <c r="J1176" s="4">
        <f t="shared" si="298"/>
        <v>0</v>
      </c>
      <c r="K1176" s="4">
        <f t="shared" si="299"/>
        <v>8115.8</v>
      </c>
      <c r="L1176" s="6">
        <v>0.85</v>
      </c>
      <c r="M1176" s="4">
        <f t="shared" si="300"/>
        <v>6898.43</v>
      </c>
      <c r="N1176" s="4">
        <f t="shared" si="301"/>
        <v>15014.23</v>
      </c>
      <c r="O1176" s="6">
        <v>0.75</v>
      </c>
      <c r="P1176" s="85">
        <f t="shared" si="306"/>
        <v>6086.85</v>
      </c>
      <c r="Q1176" s="86">
        <f t="shared" si="307"/>
        <v>14202.650000000001</v>
      </c>
      <c r="R1176" s="6">
        <v>0.95</v>
      </c>
      <c r="S1176" s="85">
        <f t="shared" si="302"/>
        <v>7710.01</v>
      </c>
      <c r="T1176" s="86">
        <f t="shared" si="303"/>
        <v>15825.810000000001</v>
      </c>
      <c r="U1176" s="6">
        <v>0.6</v>
      </c>
      <c r="V1176" s="85">
        <f t="shared" si="304"/>
        <v>4869.4799999999996</v>
      </c>
      <c r="W1176" s="86">
        <f t="shared" si="305"/>
        <v>12985.279999999999</v>
      </c>
    </row>
    <row r="1177" spans="1:23" ht="16.5" x14ac:dyDescent="0.25">
      <c r="A1177" s="64" t="s">
        <v>7131</v>
      </c>
      <c r="B1177" s="65" t="s">
        <v>7201</v>
      </c>
      <c r="C1177" s="2" t="s">
        <v>956</v>
      </c>
      <c r="D1177" s="1" t="s">
        <v>955</v>
      </c>
      <c r="E1177" s="3">
        <v>1</v>
      </c>
      <c r="F1177" s="3">
        <v>1</v>
      </c>
      <c r="G1177" s="4">
        <v>2315</v>
      </c>
      <c r="H1177" s="4">
        <f>+G1177*E1177</f>
        <v>2315</v>
      </c>
      <c r="I1177" s="5">
        <v>0.05</v>
      </c>
      <c r="J1177" s="4">
        <f t="shared" si="298"/>
        <v>115.75</v>
      </c>
      <c r="K1177" s="4">
        <f t="shared" si="299"/>
        <v>2199.25</v>
      </c>
      <c r="L1177" s="6">
        <v>0.85</v>
      </c>
      <c r="M1177" s="4">
        <f t="shared" si="300"/>
        <v>1869.3625</v>
      </c>
      <c r="N1177" s="4">
        <f t="shared" si="301"/>
        <v>4068.6125000000002</v>
      </c>
      <c r="O1177" s="6">
        <v>0.75</v>
      </c>
      <c r="P1177" s="85">
        <f t="shared" si="306"/>
        <v>1649.4375</v>
      </c>
      <c r="Q1177" s="86">
        <f t="shared" si="307"/>
        <v>3848.6875</v>
      </c>
      <c r="R1177" s="6">
        <v>0.95</v>
      </c>
      <c r="S1177" s="85">
        <f t="shared" si="302"/>
        <v>2089.2874999999999</v>
      </c>
      <c r="T1177" s="86">
        <f t="shared" si="303"/>
        <v>4288.5375000000004</v>
      </c>
      <c r="U1177" s="6">
        <v>0.6</v>
      </c>
      <c r="V1177" s="85">
        <f t="shared" si="304"/>
        <v>1319.55</v>
      </c>
      <c r="W1177" s="86">
        <f t="shared" si="305"/>
        <v>3518.8</v>
      </c>
    </row>
    <row r="1178" spans="1:23" ht="16.5" x14ac:dyDescent="0.25">
      <c r="A1178" s="64" t="s">
        <v>7131</v>
      </c>
      <c r="B1178" s="65" t="s">
        <v>7201</v>
      </c>
      <c r="C1178" s="2" t="s">
        <v>730</v>
      </c>
      <c r="D1178" s="1" t="s">
        <v>729</v>
      </c>
      <c r="E1178" s="3">
        <v>2</v>
      </c>
      <c r="F1178" s="3">
        <v>1</v>
      </c>
      <c r="G1178" s="7">
        <v>1470</v>
      </c>
      <c r="H1178" s="4">
        <f>+G1178*E1178</f>
        <v>2940</v>
      </c>
      <c r="I1178" s="5">
        <v>0.1</v>
      </c>
      <c r="J1178" s="4">
        <f t="shared" si="298"/>
        <v>147</v>
      </c>
      <c r="K1178" s="4">
        <f t="shared" si="299"/>
        <v>1323</v>
      </c>
      <c r="L1178" s="6">
        <v>0.85</v>
      </c>
      <c r="M1178" s="4">
        <f t="shared" si="300"/>
        <v>1124.55</v>
      </c>
      <c r="N1178" s="4">
        <f t="shared" si="301"/>
        <v>2447.5500000000002</v>
      </c>
      <c r="O1178" s="6">
        <v>0.75</v>
      </c>
      <c r="P1178" s="85">
        <f t="shared" si="306"/>
        <v>992.25</v>
      </c>
      <c r="Q1178" s="86">
        <f t="shared" si="307"/>
        <v>2315.25</v>
      </c>
      <c r="R1178" s="6">
        <v>0.95</v>
      </c>
      <c r="S1178" s="85">
        <f t="shared" si="302"/>
        <v>1256.8499999999999</v>
      </c>
      <c r="T1178" s="86">
        <f t="shared" si="303"/>
        <v>2579.85</v>
      </c>
      <c r="U1178" s="6">
        <v>0.6</v>
      </c>
      <c r="V1178" s="85">
        <f t="shared" si="304"/>
        <v>793.8</v>
      </c>
      <c r="W1178" s="86">
        <f t="shared" si="305"/>
        <v>2116.8000000000002</v>
      </c>
    </row>
    <row r="1179" spans="1:23" ht="16.5" x14ac:dyDescent="0.25">
      <c r="A1179" s="64" t="s">
        <v>7131</v>
      </c>
      <c r="B1179" s="65" t="s">
        <v>7201</v>
      </c>
      <c r="C1179" s="2" t="s">
        <v>7210</v>
      </c>
      <c r="D1179" s="8" t="s">
        <v>4874</v>
      </c>
      <c r="E1179" s="3">
        <v>1</v>
      </c>
      <c r="F1179" s="3">
        <v>1</v>
      </c>
      <c r="G1179" s="4">
        <v>5832.81</v>
      </c>
      <c r="H1179" s="4">
        <f>+G1179*E1179</f>
        <v>5832.81</v>
      </c>
      <c r="I1179" s="5">
        <v>0</v>
      </c>
      <c r="J1179" s="4">
        <f t="shared" si="298"/>
        <v>0</v>
      </c>
      <c r="K1179" s="4">
        <f t="shared" si="299"/>
        <v>5832.81</v>
      </c>
      <c r="L1179" s="6">
        <v>0.85</v>
      </c>
      <c r="M1179" s="4">
        <f t="shared" si="300"/>
        <v>4957.8885</v>
      </c>
      <c r="N1179" s="4">
        <f t="shared" si="301"/>
        <v>10790.6985</v>
      </c>
      <c r="O1179" s="6">
        <v>0.75</v>
      </c>
      <c r="P1179" s="85">
        <f t="shared" si="306"/>
        <v>4374.6075000000001</v>
      </c>
      <c r="Q1179" s="86">
        <f t="shared" si="307"/>
        <v>10207.4175</v>
      </c>
      <c r="R1179" s="6">
        <v>0.95</v>
      </c>
      <c r="S1179" s="85">
        <f t="shared" si="302"/>
        <v>5541.1695</v>
      </c>
      <c r="T1179" s="86">
        <f t="shared" si="303"/>
        <v>11373.979500000001</v>
      </c>
      <c r="U1179" s="6">
        <v>0.6</v>
      </c>
      <c r="V1179" s="85">
        <f t="shared" si="304"/>
        <v>3499.6860000000001</v>
      </c>
      <c r="W1179" s="86">
        <f t="shared" si="305"/>
        <v>9332.496000000001</v>
      </c>
    </row>
    <row r="1180" spans="1:23" ht="16.5" x14ac:dyDescent="0.25">
      <c r="A1180" s="64" t="s">
        <v>7131</v>
      </c>
      <c r="B1180" s="65" t="s">
        <v>7201</v>
      </c>
      <c r="C1180" s="2" t="s">
        <v>3516</v>
      </c>
      <c r="D1180" s="1" t="s">
        <v>3515</v>
      </c>
      <c r="E1180" s="3">
        <v>2</v>
      </c>
      <c r="F1180" s="3">
        <v>1</v>
      </c>
      <c r="G1180" s="7">
        <v>6950</v>
      </c>
      <c r="H1180" s="4">
        <f>+G1180*E1180</f>
        <v>13900</v>
      </c>
      <c r="I1180" s="5">
        <v>0.1</v>
      </c>
      <c r="J1180" s="4">
        <f t="shared" si="298"/>
        <v>695</v>
      </c>
      <c r="K1180" s="4">
        <f t="shared" si="299"/>
        <v>6255</v>
      </c>
      <c r="L1180" s="6">
        <v>0.85</v>
      </c>
      <c r="M1180" s="4">
        <f t="shared" si="300"/>
        <v>5316.75</v>
      </c>
      <c r="N1180" s="4">
        <f t="shared" si="301"/>
        <v>11571.75</v>
      </c>
      <c r="O1180" s="6">
        <v>0.75</v>
      </c>
      <c r="P1180" s="85">
        <f t="shared" si="306"/>
        <v>4691.25</v>
      </c>
      <c r="Q1180" s="86">
        <f t="shared" si="307"/>
        <v>10946.25</v>
      </c>
      <c r="R1180" s="6">
        <v>0.95</v>
      </c>
      <c r="S1180" s="85">
        <f t="shared" si="302"/>
        <v>5942.25</v>
      </c>
      <c r="T1180" s="86">
        <f t="shared" si="303"/>
        <v>12197.25</v>
      </c>
      <c r="U1180" s="6">
        <v>0.6</v>
      </c>
      <c r="V1180" s="85">
        <f t="shared" si="304"/>
        <v>3753</v>
      </c>
      <c r="W1180" s="86">
        <f t="shared" si="305"/>
        <v>10008</v>
      </c>
    </row>
    <row r="1181" spans="1:23" ht="16.5" x14ac:dyDescent="0.25">
      <c r="A1181" s="64" t="s">
        <v>7131</v>
      </c>
      <c r="B1181" s="65" t="s">
        <v>7201</v>
      </c>
      <c r="C1181" s="2" t="s">
        <v>6599</v>
      </c>
      <c r="D1181" s="1" t="s">
        <v>6598</v>
      </c>
      <c r="E1181" s="3">
        <v>30.5</v>
      </c>
      <c r="F1181" s="3">
        <v>1</v>
      </c>
      <c r="G1181" s="7">
        <v>988.14</v>
      </c>
      <c r="H1181" s="4">
        <f>+G1181*E1181</f>
        <v>30138.27</v>
      </c>
      <c r="I1181" s="5">
        <v>0</v>
      </c>
      <c r="J1181" s="4">
        <f t="shared" si="298"/>
        <v>0</v>
      </c>
      <c r="K1181" s="4">
        <f t="shared" si="299"/>
        <v>988.14</v>
      </c>
      <c r="L1181" s="6">
        <v>0.85</v>
      </c>
      <c r="M1181" s="4">
        <f t="shared" si="300"/>
        <v>839.91899999999998</v>
      </c>
      <c r="N1181" s="4">
        <f t="shared" si="301"/>
        <v>1828.059</v>
      </c>
      <c r="O1181" s="6">
        <v>0.75</v>
      </c>
      <c r="P1181" s="85">
        <f t="shared" si="306"/>
        <v>741.10500000000002</v>
      </c>
      <c r="Q1181" s="86">
        <f t="shared" si="307"/>
        <v>1729.2449999999999</v>
      </c>
      <c r="R1181" s="6">
        <v>0.95</v>
      </c>
      <c r="S1181" s="85">
        <f t="shared" si="302"/>
        <v>938.73299999999995</v>
      </c>
      <c r="T1181" s="86">
        <f t="shared" si="303"/>
        <v>1926.873</v>
      </c>
      <c r="U1181" s="6">
        <v>0.6</v>
      </c>
      <c r="V1181" s="85">
        <f t="shared" si="304"/>
        <v>592.88400000000001</v>
      </c>
      <c r="W1181" s="86">
        <f t="shared" si="305"/>
        <v>1581.0239999999999</v>
      </c>
    </row>
    <row r="1182" spans="1:23" ht="16.5" x14ac:dyDescent="0.25">
      <c r="A1182" s="64" t="s">
        <v>7131</v>
      </c>
      <c r="B1182" s="65" t="s">
        <v>7201</v>
      </c>
      <c r="C1182" s="2" t="s">
        <v>1431</v>
      </c>
      <c r="D1182" s="1" t="s">
        <v>1430</v>
      </c>
      <c r="E1182" s="3">
        <v>10</v>
      </c>
      <c r="F1182" s="3">
        <v>1</v>
      </c>
      <c r="G1182" s="4">
        <v>1996.97</v>
      </c>
      <c r="H1182" s="4">
        <f>+G1182*E1182</f>
        <v>19969.7</v>
      </c>
      <c r="I1182" s="5">
        <v>0</v>
      </c>
      <c r="J1182" s="4">
        <f t="shared" si="298"/>
        <v>0</v>
      </c>
      <c r="K1182" s="4">
        <f t="shared" si="299"/>
        <v>1996.97</v>
      </c>
      <c r="L1182" s="6">
        <v>0.45</v>
      </c>
      <c r="M1182" s="4">
        <f t="shared" si="300"/>
        <v>898.63650000000007</v>
      </c>
      <c r="N1182" s="4">
        <f t="shared" si="301"/>
        <v>2895.6064999999999</v>
      </c>
      <c r="O1182" s="6">
        <v>0.75</v>
      </c>
      <c r="P1182" s="85">
        <f t="shared" si="306"/>
        <v>1497.7275</v>
      </c>
      <c r="Q1182" s="86">
        <f t="shared" si="307"/>
        <v>3494.6975000000002</v>
      </c>
      <c r="R1182" s="6">
        <v>0.95</v>
      </c>
      <c r="S1182" s="85">
        <f t="shared" si="302"/>
        <v>1897.1215</v>
      </c>
      <c r="T1182" s="86">
        <f t="shared" si="303"/>
        <v>3894.0915</v>
      </c>
      <c r="U1182" s="6">
        <v>0.6</v>
      </c>
      <c r="V1182" s="85">
        <f t="shared" si="304"/>
        <v>1198.182</v>
      </c>
      <c r="W1182" s="86">
        <f t="shared" si="305"/>
        <v>3195.152</v>
      </c>
    </row>
    <row r="1183" spans="1:23" ht="16.5" x14ac:dyDescent="0.25">
      <c r="A1183" s="64" t="s">
        <v>7131</v>
      </c>
      <c r="B1183" s="65" t="s">
        <v>7201</v>
      </c>
      <c r="C1183" s="2" t="s">
        <v>2347</v>
      </c>
      <c r="D1183" s="10" t="s">
        <v>2346</v>
      </c>
      <c r="E1183" s="3">
        <v>11</v>
      </c>
      <c r="F1183" s="3">
        <v>1</v>
      </c>
      <c r="G1183" s="4">
        <v>1252.21</v>
      </c>
      <c r="H1183" s="4">
        <f>+G1183*E1183</f>
        <v>13774.310000000001</v>
      </c>
      <c r="I1183" s="5">
        <v>0.05</v>
      </c>
      <c r="J1183" s="4">
        <f t="shared" si="298"/>
        <v>62.610500000000002</v>
      </c>
      <c r="K1183" s="4">
        <f t="shared" si="299"/>
        <v>1189.5995</v>
      </c>
      <c r="L1183" s="6">
        <v>0.85</v>
      </c>
      <c r="M1183" s="4">
        <f t="shared" si="300"/>
        <v>1011.159575</v>
      </c>
      <c r="N1183" s="4">
        <f t="shared" si="301"/>
        <v>2200.7590749999999</v>
      </c>
      <c r="O1183" s="6">
        <v>0.75</v>
      </c>
      <c r="P1183" s="85">
        <f t="shared" si="306"/>
        <v>892.19962499999997</v>
      </c>
      <c r="Q1183" s="86">
        <f t="shared" si="307"/>
        <v>2081.799125</v>
      </c>
      <c r="R1183" s="6">
        <v>0.95</v>
      </c>
      <c r="S1183" s="85">
        <f t="shared" si="302"/>
        <v>1130.1195250000001</v>
      </c>
      <c r="T1183" s="86">
        <f t="shared" si="303"/>
        <v>2319.7190250000003</v>
      </c>
      <c r="U1183" s="6">
        <v>0.6</v>
      </c>
      <c r="V1183" s="85">
        <f t="shared" si="304"/>
        <v>713.75969999999995</v>
      </c>
      <c r="W1183" s="86">
        <f t="shared" si="305"/>
        <v>1903.3591999999999</v>
      </c>
    </row>
    <row r="1184" spans="1:23" ht="16.5" x14ac:dyDescent="0.25">
      <c r="A1184" s="64" t="s">
        <v>7131</v>
      </c>
      <c r="B1184" s="65" t="s">
        <v>7201</v>
      </c>
      <c r="C1184" s="2" t="s">
        <v>7213</v>
      </c>
      <c r="D1184" s="1" t="s">
        <v>7012</v>
      </c>
      <c r="E1184" s="3">
        <v>1</v>
      </c>
      <c r="F1184" s="3">
        <v>1</v>
      </c>
      <c r="G1184" s="7">
        <v>23094.5</v>
      </c>
      <c r="H1184" s="4">
        <f>+G1184*E1184</f>
        <v>23094.5</v>
      </c>
      <c r="I1184" s="5">
        <v>0</v>
      </c>
      <c r="J1184" s="4">
        <f t="shared" si="298"/>
        <v>0</v>
      </c>
      <c r="K1184" s="4">
        <f t="shared" si="299"/>
        <v>23094.5</v>
      </c>
      <c r="L1184" s="6">
        <v>0.85</v>
      </c>
      <c r="M1184" s="4">
        <f t="shared" si="300"/>
        <v>19630.325000000001</v>
      </c>
      <c r="N1184" s="4">
        <f t="shared" si="301"/>
        <v>42724.824999999997</v>
      </c>
      <c r="O1184" s="6">
        <v>0.75</v>
      </c>
      <c r="P1184" s="85">
        <f t="shared" si="306"/>
        <v>17320.875</v>
      </c>
      <c r="Q1184" s="86">
        <f t="shared" si="307"/>
        <v>40415.375</v>
      </c>
      <c r="R1184" s="6">
        <v>0.95</v>
      </c>
      <c r="S1184" s="85">
        <f t="shared" si="302"/>
        <v>21939.774999999998</v>
      </c>
      <c r="T1184" s="86">
        <f t="shared" si="303"/>
        <v>45034.274999999994</v>
      </c>
      <c r="U1184" s="6">
        <v>0.6</v>
      </c>
      <c r="V1184" s="85">
        <f t="shared" si="304"/>
        <v>13856.699999999999</v>
      </c>
      <c r="W1184" s="86">
        <f t="shared" si="305"/>
        <v>36951.199999999997</v>
      </c>
    </row>
    <row r="1185" spans="1:23" ht="16.5" x14ac:dyDescent="0.25">
      <c r="A1185" s="64" t="s">
        <v>7131</v>
      </c>
      <c r="B1185" s="65" t="s">
        <v>7201</v>
      </c>
      <c r="C1185" s="2" t="s">
        <v>7214</v>
      </c>
      <c r="D1185" s="1" t="s">
        <v>3491</v>
      </c>
      <c r="E1185" s="3">
        <v>1</v>
      </c>
      <c r="F1185" s="3">
        <v>1</v>
      </c>
      <c r="G1185" s="7">
        <v>9696</v>
      </c>
      <c r="H1185" s="4">
        <f>+G1185*E1185</f>
        <v>9696</v>
      </c>
      <c r="I1185" s="5">
        <v>0.05</v>
      </c>
      <c r="J1185" s="4">
        <f t="shared" si="298"/>
        <v>484.8</v>
      </c>
      <c r="K1185" s="4">
        <f t="shared" si="299"/>
        <v>9211.2000000000007</v>
      </c>
      <c r="L1185" s="6">
        <v>0.85</v>
      </c>
      <c r="M1185" s="4">
        <f t="shared" si="300"/>
        <v>7829.52</v>
      </c>
      <c r="N1185" s="4">
        <f t="shared" si="301"/>
        <v>17040.72</v>
      </c>
      <c r="O1185" s="6">
        <v>0.75</v>
      </c>
      <c r="P1185" s="85">
        <f t="shared" si="306"/>
        <v>6908.4000000000005</v>
      </c>
      <c r="Q1185" s="86">
        <f t="shared" si="307"/>
        <v>16119.600000000002</v>
      </c>
      <c r="R1185" s="6">
        <v>0.95</v>
      </c>
      <c r="S1185" s="85">
        <f t="shared" si="302"/>
        <v>8750.64</v>
      </c>
      <c r="T1185" s="86">
        <f t="shared" si="303"/>
        <v>17961.84</v>
      </c>
      <c r="U1185" s="6">
        <v>0.6</v>
      </c>
      <c r="V1185" s="85">
        <f t="shared" si="304"/>
        <v>5526.72</v>
      </c>
      <c r="W1185" s="86">
        <f t="shared" si="305"/>
        <v>14737.920000000002</v>
      </c>
    </row>
    <row r="1186" spans="1:23" ht="16.5" x14ac:dyDescent="0.25">
      <c r="A1186" s="64" t="s">
        <v>7131</v>
      </c>
      <c r="B1186" s="65" t="s">
        <v>7201</v>
      </c>
      <c r="C1186" s="2" t="s">
        <v>7215</v>
      </c>
      <c r="D1186" s="1" t="s">
        <v>3514</v>
      </c>
      <c r="E1186" s="3">
        <v>2</v>
      </c>
      <c r="F1186" s="3">
        <v>1</v>
      </c>
      <c r="G1186" s="7">
        <v>4210</v>
      </c>
      <c r="H1186" s="4">
        <f>+G1186*E1186</f>
        <v>8420</v>
      </c>
      <c r="I1186" s="5">
        <v>0.05</v>
      </c>
      <c r="J1186" s="4">
        <f t="shared" si="298"/>
        <v>210.5</v>
      </c>
      <c r="K1186" s="4">
        <f t="shared" si="299"/>
        <v>3999.5</v>
      </c>
      <c r="L1186" s="6">
        <v>0.85</v>
      </c>
      <c r="M1186" s="4">
        <f t="shared" si="300"/>
        <v>3399.5749999999998</v>
      </c>
      <c r="N1186" s="4">
        <f t="shared" si="301"/>
        <v>7399.0749999999998</v>
      </c>
      <c r="O1186" s="6">
        <v>0.75</v>
      </c>
      <c r="P1186" s="85">
        <f t="shared" si="306"/>
        <v>2999.625</v>
      </c>
      <c r="Q1186" s="86">
        <f t="shared" si="307"/>
        <v>6999.125</v>
      </c>
      <c r="R1186" s="6">
        <v>0.95</v>
      </c>
      <c r="S1186" s="85">
        <f t="shared" si="302"/>
        <v>3799.5249999999996</v>
      </c>
      <c r="T1186" s="86">
        <f t="shared" si="303"/>
        <v>7799.0249999999996</v>
      </c>
      <c r="U1186" s="6">
        <v>0.6</v>
      </c>
      <c r="V1186" s="85">
        <f t="shared" si="304"/>
        <v>2399.6999999999998</v>
      </c>
      <c r="W1186" s="86">
        <f t="shared" si="305"/>
        <v>6399.2</v>
      </c>
    </row>
    <row r="1187" spans="1:23" ht="16.5" x14ac:dyDescent="0.25">
      <c r="A1187" s="64" t="s">
        <v>7131</v>
      </c>
      <c r="B1187" s="65" t="s">
        <v>7201</v>
      </c>
      <c r="C1187" s="2" t="s">
        <v>7216</v>
      </c>
      <c r="D1187" s="1" t="s">
        <v>3361</v>
      </c>
      <c r="E1187" s="3">
        <v>1</v>
      </c>
      <c r="F1187" s="3">
        <v>1</v>
      </c>
      <c r="G1187" s="4">
        <v>890.44</v>
      </c>
      <c r="H1187" s="4">
        <f>+G1187*E1187</f>
        <v>890.44</v>
      </c>
      <c r="I1187" s="5">
        <v>0.1</v>
      </c>
      <c r="J1187" s="4">
        <f t="shared" si="298"/>
        <v>89.044000000000011</v>
      </c>
      <c r="K1187" s="4">
        <f t="shared" si="299"/>
        <v>801.39600000000007</v>
      </c>
      <c r="L1187" s="6">
        <v>0.95</v>
      </c>
      <c r="M1187" s="4">
        <f t="shared" si="300"/>
        <v>761.32620000000009</v>
      </c>
      <c r="N1187" s="4">
        <f t="shared" si="301"/>
        <v>1562.7222000000002</v>
      </c>
      <c r="O1187" s="6">
        <v>0.75</v>
      </c>
      <c r="P1187" s="85">
        <f t="shared" si="306"/>
        <v>601.04700000000003</v>
      </c>
      <c r="Q1187" s="86">
        <f t="shared" si="307"/>
        <v>1402.4430000000002</v>
      </c>
      <c r="R1187" s="6">
        <v>0.95</v>
      </c>
      <c r="S1187" s="85">
        <f t="shared" si="302"/>
        <v>761.32620000000009</v>
      </c>
      <c r="T1187" s="86">
        <f t="shared" si="303"/>
        <v>1562.7222000000002</v>
      </c>
      <c r="U1187" s="6">
        <v>0.6</v>
      </c>
      <c r="V1187" s="85">
        <f t="shared" si="304"/>
        <v>480.83760000000001</v>
      </c>
      <c r="W1187" s="86">
        <f t="shared" si="305"/>
        <v>1282.2336</v>
      </c>
    </row>
    <row r="1188" spans="1:23" ht="16.5" x14ac:dyDescent="0.25">
      <c r="A1188" s="64" t="s">
        <v>7131</v>
      </c>
      <c r="B1188" s="65" t="s">
        <v>7201</v>
      </c>
      <c r="C1188" s="2" t="s">
        <v>7217</v>
      </c>
      <c r="D1188" s="1" t="s">
        <v>3250</v>
      </c>
      <c r="E1188" s="3">
        <v>2</v>
      </c>
      <c r="F1188" s="3">
        <v>1</v>
      </c>
      <c r="G1188" s="4">
        <v>1290</v>
      </c>
      <c r="H1188" s="4">
        <f>+G1188*E1188</f>
        <v>2580</v>
      </c>
      <c r="I1188" s="5">
        <v>0</v>
      </c>
      <c r="J1188" s="4">
        <f t="shared" si="298"/>
        <v>0</v>
      </c>
      <c r="K1188" s="4">
        <f t="shared" si="299"/>
        <v>1290</v>
      </c>
      <c r="L1188" s="6">
        <v>0.85</v>
      </c>
      <c r="M1188" s="4">
        <f t="shared" si="300"/>
        <v>1096.5</v>
      </c>
      <c r="N1188" s="4">
        <f t="shared" si="301"/>
        <v>2386.5</v>
      </c>
      <c r="O1188" s="6">
        <v>0.75</v>
      </c>
      <c r="P1188" s="85">
        <f t="shared" si="306"/>
        <v>967.5</v>
      </c>
      <c r="Q1188" s="86">
        <f t="shared" si="307"/>
        <v>2257.5</v>
      </c>
      <c r="R1188" s="6">
        <v>0.95</v>
      </c>
      <c r="S1188" s="85">
        <f t="shared" si="302"/>
        <v>1225.5</v>
      </c>
      <c r="T1188" s="86">
        <f t="shared" si="303"/>
        <v>2515.5</v>
      </c>
      <c r="U1188" s="6">
        <v>0.6</v>
      </c>
      <c r="V1188" s="85">
        <f t="shared" si="304"/>
        <v>774</v>
      </c>
      <c r="W1188" s="86">
        <f t="shared" si="305"/>
        <v>2064</v>
      </c>
    </row>
    <row r="1189" spans="1:23" ht="16.5" x14ac:dyDescent="0.25">
      <c r="A1189" s="64" t="s">
        <v>7131</v>
      </c>
      <c r="B1189" s="65" t="s">
        <v>7201</v>
      </c>
      <c r="C1189" s="2" t="s">
        <v>3511</v>
      </c>
      <c r="D1189" s="10" t="s">
        <v>3510</v>
      </c>
      <c r="E1189" s="3">
        <v>6</v>
      </c>
      <c r="F1189" s="3">
        <v>1</v>
      </c>
      <c r="G1189" s="4">
        <v>2655</v>
      </c>
      <c r="H1189" s="4">
        <f>+G1189*E1189</f>
        <v>15930</v>
      </c>
      <c r="I1189" s="5">
        <v>0</v>
      </c>
      <c r="J1189" s="4">
        <f t="shared" si="298"/>
        <v>0</v>
      </c>
      <c r="K1189" s="4">
        <f t="shared" si="299"/>
        <v>2655</v>
      </c>
      <c r="L1189" s="6">
        <v>1.67</v>
      </c>
      <c r="M1189" s="4">
        <f t="shared" si="300"/>
        <v>4433.8499999999995</v>
      </c>
      <c r="N1189" s="4">
        <f t="shared" si="301"/>
        <v>7088.8499999999995</v>
      </c>
      <c r="O1189" s="6">
        <v>0.75</v>
      </c>
      <c r="P1189" s="85">
        <f t="shared" si="306"/>
        <v>1991.25</v>
      </c>
      <c r="Q1189" s="86">
        <f t="shared" si="307"/>
        <v>4646.25</v>
      </c>
      <c r="R1189" s="6">
        <v>0.95</v>
      </c>
      <c r="S1189" s="85">
        <f t="shared" si="302"/>
        <v>2522.25</v>
      </c>
      <c r="T1189" s="86">
        <f t="shared" si="303"/>
        <v>5177.25</v>
      </c>
      <c r="U1189" s="6">
        <v>0.6</v>
      </c>
      <c r="V1189" s="85">
        <f t="shared" si="304"/>
        <v>1593</v>
      </c>
      <c r="W1189" s="86">
        <f t="shared" si="305"/>
        <v>4248</v>
      </c>
    </row>
    <row r="1190" spans="1:23" ht="16.5" x14ac:dyDescent="0.25">
      <c r="A1190" s="64" t="s">
        <v>7131</v>
      </c>
      <c r="B1190" s="65" t="s">
        <v>7201</v>
      </c>
      <c r="C1190" s="2" t="s">
        <v>7218</v>
      </c>
      <c r="D1190" s="1" t="s">
        <v>2688</v>
      </c>
      <c r="E1190" s="3">
        <v>2</v>
      </c>
      <c r="F1190" s="3">
        <v>1</v>
      </c>
      <c r="G1190" s="7">
        <v>1083</v>
      </c>
      <c r="H1190" s="4">
        <f>+G1190*E1190</f>
        <v>2166</v>
      </c>
      <c r="I1190" s="5">
        <v>0.05</v>
      </c>
      <c r="J1190" s="4">
        <f t="shared" si="298"/>
        <v>54.150000000000006</v>
      </c>
      <c r="K1190" s="4">
        <f t="shared" si="299"/>
        <v>1028.8499999999999</v>
      </c>
      <c r="L1190" s="6">
        <v>0.85</v>
      </c>
      <c r="M1190" s="4">
        <f t="shared" si="300"/>
        <v>874.52249999999992</v>
      </c>
      <c r="N1190" s="4">
        <f t="shared" si="301"/>
        <v>1903.3724999999999</v>
      </c>
      <c r="O1190" s="6">
        <v>0.75</v>
      </c>
      <c r="P1190" s="85">
        <f t="shared" si="306"/>
        <v>771.63749999999993</v>
      </c>
      <c r="Q1190" s="86">
        <f t="shared" si="307"/>
        <v>1800.4874999999997</v>
      </c>
      <c r="R1190" s="6">
        <v>0.95</v>
      </c>
      <c r="S1190" s="85">
        <f t="shared" si="302"/>
        <v>977.40749999999991</v>
      </c>
      <c r="T1190" s="86">
        <f t="shared" si="303"/>
        <v>2006.2574999999997</v>
      </c>
      <c r="U1190" s="6">
        <v>0.6</v>
      </c>
      <c r="V1190" s="85">
        <f t="shared" si="304"/>
        <v>617.30999999999995</v>
      </c>
      <c r="W1190" s="86">
        <f t="shared" si="305"/>
        <v>1646.1599999999999</v>
      </c>
    </row>
    <row r="1191" spans="1:23" ht="16.5" x14ac:dyDescent="0.25">
      <c r="A1191" s="64" t="s">
        <v>7131</v>
      </c>
      <c r="B1191" s="65" t="s">
        <v>7201</v>
      </c>
      <c r="C1191" s="40" t="s">
        <v>7245</v>
      </c>
      <c r="D1191" s="57" t="s">
        <v>1997</v>
      </c>
      <c r="E1191" s="41">
        <v>24</v>
      </c>
      <c r="F1191" s="3">
        <v>1</v>
      </c>
      <c r="G1191" s="11">
        <v>141</v>
      </c>
      <c r="H1191" s="4">
        <f>+G1191*E1191</f>
        <v>3384</v>
      </c>
      <c r="I1191" s="42">
        <v>0.05</v>
      </c>
      <c r="J1191" s="4">
        <f t="shared" si="298"/>
        <v>7.0500000000000007</v>
      </c>
      <c r="K1191" s="4">
        <f t="shared" si="299"/>
        <v>133.94999999999999</v>
      </c>
      <c r="L1191" s="13">
        <v>0.85</v>
      </c>
      <c r="M1191" s="4">
        <f t="shared" si="300"/>
        <v>113.85749999999999</v>
      </c>
      <c r="N1191" s="4">
        <f t="shared" si="301"/>
        <v>247.80749999999998</v>
      </c>
      <c r="O1191" s="6">
        <v>0.75</v>
      </c>
      <c r="P1191" s="85">
        <f t="shared" si="306"/>
        <v>100.46249999999999</v>
      </c>
      <c r="Q1191" s="86">
        <f t="shared" si="307"/>
        <v>234.41249999999997</v>
      </c>
      <c r="R1191" s="6">
        <v>0.95</v>
      </c>
      <c r="S1191" s="85">
        <f t="shared" si="302"/>
        <v>127.25249999999998</v>
      </c>
      <c r="T1191" s="86">
        <f t="shared" si="303"/>
        <v>261.20249999999999</v>
      </c>
      <c r="U1191" s="6">
        <v>0.6</v>
      </c>
      <c r="V1191" s="85">
        <f t="shared" si="304"/>
        <v>80.36999999999999</v>
      </c>
      <c r="W1191" s="86">
        <f t="shared" si="305"/>
        <v>214.32</v>
      </c>
    </row>
    <row r="1192" spans="1:23" s="27" customFormat="1" ht="16.5" x14ac:dyDescent="0.25">
      <c r="A1192" s="64" t="s">
        <v>7131</v>
      </c>
      <c r="B1192" s="65" t="s">
        <v>7201</v>
      </c>
      <c r="C1192" s="2" t="s">
        <v>7246</v>
      </c>
      <c r="D1192" s="8" t="s">
        <v>2918</v>
      </c>
      <c r="E1192" s="3">
        <v>1</v>
      </c>
      <c r="F1192" s="3">
        <v>1</v>
      </c>
      <c r="G1192" s="4">
        <v>1017.25</v>
      </c>
      <c r="H1192" s="4">
        <f>+G1192*E1192</f>
        <v>1017.25</v>
      </c>
      <c r="I1192" s="5">
        <v>0</v>
      </c>
      <c r="J1192" s="4">
        <f t="shared" si="298"/>
        <v>0</v>
      </c>
      <c r="K1192" s="4">
        <f t="shared" si="299"/>
        <v>1017.25</v>
      </c>
      <c r="L1192" s="6">
        <v>1</v>
      </c>
      <c r="M1192" s="4">
        <f t="shared" si="300"/>
        <v>1017.25</v>
      </c>
      <c r="N1192" s="4">
        <f t="shared" si="301"/>
        <v>2034.5</v>
      </c>
      <c r="O1192" s="6">
        <v>0.75</v>
      </c>
      <c r="P1192" s="85">
        <f t="shared" si="306"/>
        <v>762.9375</v>
      </c>
      <c r="Q1192" s="86">
        <f t="shared" si="307"/>
        <v>1780.1875</v>
      </c>
      <c r="R1192" s="6">
        <v>0.95</v>
      </c>
      <c r="S1192" s="85">
        <f t="shared" si="302"/>
        <v>966.38749999999993</v>
      </c>
      <c r="T1192" s="86">
        <f t="shared" si="303"/>
        <v>1983.6374999999998</v>
      </c>
      <c r="U1192" s="6">
        <v>0.6</v>
      </c>
      <c r="V1192" s="85">
        <f t="shared" si="304"/>
        <v>610.35</v>
      </c>
      <c r="W1192" s="86">
        <f t="shared" si="305"/>
        <v>1627.6</v>
      </c>
    </row>
    <row r="1193" spans="1:23" s="27" customFormat="1" ht="16.5" x14ac:dyDescent="0.25">
      <c r="A1193" s="64" t="s">
        <v>7131</v>
      </c>
      <c r="B1193" s="65" t="s">
        <v>7201</v>
      </c>
      <c r="C1193" s="2" t="s">
        <v>7251</v>
      </c>
      <c r="D1193" s="1" t="s">
        <v>5036</v>
      </c>
      <c r="E1193" s="3">
        <v>1</v>
      </c>
      <c r="F1193" s="3">
        <v>1</v>
      </c>
      <c r="G1193" s="4">
        <v>2170</v>
      </c>
      <c r="H1193" s="4">
        <f>+G1193*E1193</f>
        <v>2170</v>
      </c>
      <c r="I1193" s="5">
        <v>0.1</v>
      </c>
      <c r="J1193" s="4">
        <f t="shared" si="298"/>
        <v>217</v>
      </c>
      <c r="K1193" s="4">
        <f t="shared" si="299"/>
        <v>1953</v>
      </c>
      <c r="L1193" s="6">
        <v>0.85</v>
      </c>
      <c r="M1193" s="4">
        <f t="shared" si="300"/>
        <v>1660.05</v>
      </c>
      <c r="N1193" s="4">
        <f t="shared" si="301"/>
        <v>3613.05</v>
      </c>
      <c r="O1193" s="6">
        <v>0.75</v>
      </c>
      <c r="P1193" s="85">
        <f t="shared" si="306"/>
        <v>1464.75</v>
      </c>
      <c r="Q1193" s="86">
        <f t="shared" si="307"/>
        <v>3417.75</v>
      </c>
      <c r="R1193" s="6">
        <v>0.95</v>
      </c>
      <c r="S1193" s="85">
        <f t="shared" si="302"/>
        <v>1855.35</v>
      </c>
      <c r="T1193" s="86">
        <f t="shared" si="303"/>
        <v>3808.35</v>
      </c>
      <c r="U1193" s="6">
        <v>0.6</v>
      </c>
      <c r="V1193" s="85">
        <f t="shared" si="304"/>
        <v>1171.8</v>
      </c>
      <c r="W1193" s="86">
        <f t="shared" si="305"/>
        <v>3124.8</v>
      </c>
    </row>
    <row r="1194" spans="1:23" s="27" customFormat="1" ht="16.5" x14ac:dyDescent="0.25">
      <c r="A1194" s="64" t="s">
        <v>7131</v>
      </c>
      <c r="B1194" s="65" t="s">
        <v>7201</v>
      </c>
      <c r="C1194" s="2" t="s">
        <v>7252</v>
      </c>
      <c r="D1194" s="1" t="s">
        <v>958</v>
      </c>
      <c r="E1194" s="3">
        <v>3</v>
      </c>
      <c r="F1194" s="3">
        <v>1</v>
      </c>
      <c r="G1194" s="7">
        <v>795</v>
      </c>
      <c r="H1194" s="4">
        <f>+G1194*E1194</f>
        <v>2385</v>
      </c>
      <c r="I1194" s="5">
        <v>0.05</v>
      </c>
      <c r="J1194" s="4">
        <f t="shared" si="298"/>
        <v>39.75</v>
      </c>
      <c r="K1194" s="4">
        <f t="shared" si="299"/>
        <v>755.25</v>
      </c>
      <c r="L1194" s="6">
        <v>0.85</v>
      </c>
      <c r="M1194" s="4">
        <f t="shared" si="300"/>
        <v>641.96249999999998</v>
      </c>
      <c r="N1194" s="4">
        <f t="shared" si="301"/>
        <v>1397.2125000000001</v>
      </c>
      <c r="O1194" s="6">
        <v>0.75</v>
      </c>
      <c r="P1194" s="85">
        <f t="shared" si="306"/>
        <v>566.4375</v>
      </c>
      <c r="Q1194" s="86">
        <f t="shared" si="307"/>
        <v>1321.6875</v>
      </c>
      <c r="R1194" s="6">
        <v>0.95</v>
      </c>
      <c r="S1194" s="85">
        <f t="shared" si="302"/>
        <v>717.48749999999995</v>
      </c>
      <c r="T1194" s="86">
        <f t="shared" si="303"/>
        <v>1472.7375</v>
      </c>
      <c r="U1194" s="6">
        <v>0.6</v>
      </c>
      <c r="V1194" s="85">
        <f t="shared" si="304"/>
        <v>453.15</v>
      </c>
      <c r="W1194" s="86">
        <f t="shared" si="305"/>
        <v>1208.4000000000001</v>
      </c>
    </row>
    <row r="1195" spans="1:23" s="27" customFormat="1" ht="16.5" x14ac:dyDescent="0.25">
      <c r="A1195" s="64" t="s">
        <v>7131</v>
      </c>
      <c r="B1195" s="65" t="s">
        <v>7201</v>
      </c>
      <c r="C1195" s="2" t="s">
        <v>8169</v>
      </c>
      <c r="D1195" s="10" t="s">
        <v>3208</v>
      </c>
      <c r="E1195" s="3">
        <v>102</v>
      </c>
      <c r="F1195" s="3">
        <v>1</v>
      </c>
      <c r="G1195" s="4">
        <v>32.5</v>
      </c>
      <c r="H1195" s="4">
        <f>+G1195*E1195</f>
        <v>3315</v>
      </c>
      <c r="I1195" s="5">
        <v>0.1</v>
      </c>
      <c r="J1195" s="4">
        <f t="shared" si="298"/>
        <v>3.25</v>
      </c>
      <c r="K1195" s="4">
        <f t="shared" si="299"/>
        <v>29.25</v>
      </c>
      <c r="L1195" s="6">
        <v>0.85</v>
      </c>
      <c r="M1195" s="4">
        <f t="shared" si="300"/>
        <v>24.862500000000001</v>
      </c>
      <c r="N1195" s="4">
        <f t="shared" si="301"/>
        <v>54.112499999999997</v>
      </c>
      <c r="O1195" s="6">
        <v>0.75</v>
      </c>
      <c r="P1195" s="85">
        <f t="shared" si="306"/>
        <v>21.9375</v>
      </c>
      <c r="Q1195" s="86">
        <f t="shared" si="307"/>
        <v>51.1875</v>
      </c>
      <c r="R1195" s="6">
        <v>0.95</v>
      </c>
      <c r="S1195" s="85">
        <f t="shared" si="302"/>
        <v>27.787499999999998</v>
      </c>
      <c r="T1195" s="86">
        <f t="shared" si="303"/>
        <v>57.037499999999994</v>
      </c>
      <c r="U1195" s="6">
        <v>0.6</v>
      </c>
      <c r="V1195" s="85">
        <f t="shared" si="304"/>
        <v>17.55</v>
      </c>
      <c r="W1195" s="86">
        <f t="shared" si="305"/>
        <v>46.8</v>
      </c>
    </row>
    <row r="1196" spans="1:23" s="27" customFormat="1" ht="16.5" x14ac:dyDescent="0.25">
      <c r="A1196" s="64" t="s">
        <v>7131</v>
      </c>
      <c r="B1196" s="65" t="s">
        <v>7201</v>
      </c>
      <c r="C1196" s="2" t="s">
        <v>8170</v>
      </c>
      <c r="D1196" s="1" t="s">
        <v>3209</v>
      </c>
      <c r="E1196" s="3">
        <v>32</v>
      </c>
      <c r="F1196" s="3">
        <v>1</v>
      </c>
      <c r="G1196" s="4">
        <v>58.8</v>
      </c>
      <c r="H1196" s="4">
        <f>+G1196*E1196</f>
        <v>1881.6</v>
      </c>
      <c r="I1196" s="5">
        <v>0.1</v>
      </c>
      <c r="J1196" s="4">
        <f t="shared" si="298"/>
        <v>5.88</v>
      </c>
      <c r="K1196" s="4">
        <f t="shared" si="299"/>
        <v>52.919999999999995</v>
      </c>
      <c r="L1196" s="6">
        <v>0.85</v>
      </c>
      <c r="M1196" s="4">
        <f t="shared" si="300"/>
        <v>44.981999999999992</v>
      </c>
      <c r="N1196" s="4">
        <f t="shared" si="301"/>
        <v>97.901999999999987</v>
      </c>
      <c r="O1196" s="6">
        <v>0.75</v>
      </c>
      <c r="P1196" s="85">
        <f t="shared" si="306"/>
        <v>39.69</v>
      </c>
      <c r="Q1196" s="86">
        <f t="shared" si="307"/>
        <v>92.609999999999985</v>
      </c>
      <c r="R1196" s="6">
        <v>0.95</v>
      </c>
      <c r="S1196" s="85">
        <f t="shared" si="302"/>
        <v>50.273999999999994</v>
      </c>
      <c r="T1196" s="86">
        <f t="shared" si="303"/>
        <v>103.19399999999999</v>
      </c>
      <c r="U1196" s="6">
        <v>0.6</v>
      </c>
      <c r="V1196" s="85">
        <f t="shared" si="304"/>
        <v>31.751999999999995</v>
      </c>
      <c r="W1196" s="86">
        <f t="shared" si="305"/>
        <v>84.671999999999997</v>
      </c>
    </row>
    <row r="1197" spans="1:23" s="27" customFormat="1" ht="16.5" x14ac:dyDescent="0.25">
      <c r="A1197" s="64" t="s">
        <v>7131</v>
      </c>
      <c r="B1197" s="65" t="s">
        <v>7201</v>
      </c>
      <c r="C1197" s="2" t="s">
        <v>8171</v>
      </c>
      <c r="D1197" s="1" t="s">
        <v>3210</v>
      </c>
      <c r="E1197" s="3">
        <v>7</v>
      </c>
      <c r="F1197" s="3">
        <v>1</v>
      </c>
      <c r="G1197" s="4">
        <v>79</v>
      </c>
      <c r="H1197" s="4">
        <f>+G1197*E1197</f>
        <v>553</v>
      </c>
      <c r="I1197" s="5">
        <v>0</v>
      </c>
      <c r="J1197" s="4">
        <f t="shared" si="298"/>
        <v>0</v>
      </c>
      <c r="K1197" s="4">
        <f t="shared" si="299"/>
        <v>79</v>
      </c>
      <c r="L1197" s="6">
        <v>0.85</v>
      </c>
      <c r="M1197" s="4">
        <f t="shared" si="300"/>
        <v>67.149999999999991</v>
      </c>
      <c r="N1197" s="4">
        <f t="shared" si="301"/>
        <v>146.14999999999998</v>
      </c>
      <c r="O1197" s="6">
        <v>0.75</v>
      </c>
      <c r="P1197" s="85">
        <f t="shared" si="306"/>
        <v>59.25</v>
      </c>
      <c r="Q1197" s="86">
        <f t="shared" si="307"/>
        <v>138.25</v>
      </c>
      <c r="R1197" s="6">
        <v>0.95</v>
      </c>
      <c r="S1197" s="85">
        <f t="shared" si="302"/>
        <v>75.05</v>
      </c>
      <c r="T1197" s="86">
        <f t="shared" si="303"/>
        <v>154.05000000000001</v>
      </c>
      <c r="U1197" s="6">
        <v>0.6</v>
      </c>
      <c r="V1197" s="85">
        <f t="shared" si="304"/>
        <v>47.4</v>
      </c>
      <c r="W1197" s="86">
        <f t="shared" si="305"/>
        <v>126.4</v>
      </c>
    </row>
    <row r="1198" spans="1:23" s="27" customFormat="1" ht="16.5" x14ac:dyDescent="0.25">
      <c r="A1198" s="64" t="s">
        <v>7131</v>
      </c>
      <c r="B1198" s="65" t="s">
        <v>7201</v>
      </c>
      <c r="C1198" s="2" t="s">
        <v>8172</v>
      </c>
      <c r="D1198" s="10" t="s">
        <v>3211</v>
      </c>
      <c r="E1198" s="3">
        <v>166</v>
      </c>
      <c r="F1198" s="3">
        <v>1</v>
      </c>
      <c r="G1198" s="4">
        <v>25.65</v>
      </c>
      <c r="H1198" s="4">
        <f>+G1198*E1198</f>
        <v>4257.8999999999996</v>
      </c>
      <c r="I1198" s="5">
        <v>0.2</v>
      </c>
      <c r="J1198" s="4">
        <f t="shared" si="298"/>
        <v>5.13</v>
      </c>
      <c r="K1198" s="4">
        <f t="shared" si="299"/>
        <v>20.52</v>
      </c>
      <c r="L1198" s="6">
        <v>0.85</v>
      </c>
      <c r="M1198" s="4">
        <f t="shared" si="300"/>
        <v>17.442</v>
      </c>
      <c r="N1198" s="4">
        <f t="shared" si="301"/>
        <v>37.962000000000003</v>
      </c>
      <c r="O1198" s="6">
        <v>0.75</v>
      </c>
      <c r="P1198" s="85">
        <f t="shared" si="306"/>
        <v>15.39</v>
      </c>
      <c r="Q1198" s="86">
        <f t="shared" si="307"/>
        <v>35.909999999999997</v>
      </c>
      <c r="R1198" s="6">
        <v>0.95</v>
      </c>
      <c r="S1198" s="85">
        <f t="shared" si="302"/>
        <v>19.494</v>
      </c>
      <c r="T1198" s="86">
        <f t="shared" si="303"/>
        <v>40.013999999999996</v>
      </c>
      <c r="U1198" s="6">
        <v>0.6</v>
      </c>
      <c r="V1198" s="85">
        <f t="shared" si="304"/>
        <v>12.311999999999999</v>
      </c>
      <c r="W1198" s="86">
        <f t="shared" si="305"/>
        <v>32.832000000000001</v>
      </c>
    </row>
    <row r="1199" spans="1:23" s="27" customFormat="1" ht="16.5" x14ac:dyDescent="0.25">
      <c r="A1199" s="64" t="s">
        <v>7131</v>
      </c>
      <c r="B1199" s="65" t="s">
        <v>7201</v>
      </c>
      <c r="C1199" s="2" t="s">
        <v>8173</v>
      </c>
      <c r="D1199" s="10" t="s">
        <v>3212</v>
      </c>
      <c r="E1199" s="3">
        <v>15</v>
      </c>
      <c r="F1199" s="3">
        <v>1</v>
      </c>
      <c r="G1199" s="4">
        <v>157</v>
      </c>
      <c r="H1199" s="4">
        <f>+G1199*E1199</f>
        <v>2355</v>
      </c>
      <c r="I1199" s="5">
        <v>0</v>
      </c>
      <c r="J1199" s="4">
        <f t="shared" si="298"/>
        <v>0</v>
      </c>
      <c r="K1199" s="4">
        <f t="shared" si="299"/>
        <v>157</v>
      </c>
      <c r="L1199" s="6">
        <v>0.85</v>
      </c>
      <c r="M1199" s="4">
        <f t="shared" si="300"/>
        <v>133.44999999999999</v>
      </c>
      <c r="N1199" s="4">
        <f t="shared" si="301"/>
        <v>290.45</v>
      </c>
      <c r="O1199" s="6">
        <v>0.75</v>
      </c>
      <c r="P1199" s="85">
        <f t="shared" si="306"/>
        <v>117.75</v>
      </c>
      <c r="Q1199" s="86">
        <f t="shared" si="307"/>
        <v>274.75</v>
      </c>
      <c r="R1199" s="6">
        <v>0.95</v>
      </c>
      <c r="S1199" s="85">
        <f t="shared" si="302"/>
        <v>149.15</v>
      </c>
      <c r="T1199" s="86">
        <f t="shared" si="303"/>
        <v>306.14999999999998</v>
      </c>
      <c r="U1199" s="6">
        <v>0.6</v>
      </c>
      <c r="V1199" s="85">
        <f t="shared" si="304"/>
        <v>94.2</v>
      </c>
      <c r="W1199" s="86">
        <f t="shared" si="305"/>
        <v>251.2</v>
      </c>
    </row>
    <row r="1200" spans="1:23" s="27" customFormat="1" ht="16.5" x14ac:dyDescent="0.25">
      <c r="A1200" s="64" t="s">
        <v>7131</v>
      </c>
      <c r="B1200" s="65" t="s">
        <v>7201</v>
      </c>
      <c r="C1200" s="2" t="s">
        <v>8174</v>
      </c>
      <c r="D1200" s="10" t="s">
        <v>3213</v>
      </c>
      <c r="E1200" s="3">
        <v>68</v>
      </c>
      <c r="F1200" s="3">
        <v>1</v>
      </c>
      <c r="G1200" s="4">
        <v>35</v>
      </c>
      <c r="H1200" s="4">
        <f>+G1200*E1200</f>
        <v>2380</v>
      </c>
      <c r="I1200" s="5">
        <v>0.2</v>
      </c>
      <c r="J1200" s="4">
        <f t="shared" si="298"/>
        <v>7</v>
      </c>
      <c r="K1200" s="4">
        <f t="shared" si="299"/>
        <v>28</v>
      </c>
      <c r="L1200" s="6">
        <v>0.85</v>
      </c>
      <c r="M1200" s="4">
        <f t="shared" si="300"/>
        <v>23.8</v>
      </c>
      <c r="N1200" s="4">
        <f t="shared" si="301"/>
        <v>51.8</v>
      </c>
      <c r="O1200" s="6">
        <v>0.75</v>
      </c>
      <c r="P1200" s="85">
        <f t="shared" si="306"/>
        <v>21</v>
      </c>
      <c r="Q1200" s="86">
        <f t="shared" si="307"/>
        <v>49</v>
      </c>
      <c r="R1200" s="6">
        <v>0.95</v>
      </c>
      <c r="S1200" s="85">
        <f t="shared" si="302"/>
        <v>26.599999999999998</v>
      </c>
      <c r="T1200" s="86">
        <f t="shared" si="303"/>
        <v>54.599999999999994</v>
      </c>
      <c r="U1200" s="6">
        <v>0.6</v>
      </c>
      <c r="V1200" s="85">
        <f t="shared" si="304"/>
        <v>16.8</v>
      </c>
      <c r="W1200" s="86">
        <f t="shared" si="305"/>
        <v>44.8</v>
      </c>
    </row>
    <row r="1201" spans="1:23" s="27" customFormat="1" ht="16.5" x14ac:dyDescent="0.25">
      <c r="A1201" s="64" t="s">
        <v>7131</v>
      </c>
      <c r="B1201" s="65" t="s">
        <v>7201</v>
      </c>
      <c r="C1201" s="2" t="s">
        <v>8175</v>
      </c>
      <c r="D1201" s="10" t="s">
        <v>3219</v>
      </c>
      <c r="E1201" s="3">
        <v>6</v>
      </c>
      <c r="F1201" s="3">
        <v>1</v>
      </c>
      <c r="G1201" s="4">
        <v>390.6</v>
      </c>
      <c r="H1201" s="4">
        <f>+G1201*E1201</f>
        <v>2343.6000000000004</v>
      </c>
      <c r="I1201" s="5">
        <v>0.1</v>
      </c>
      <c r="J1201" s="4">
        <f t="shared" si="298"/>
        <v>39.06</v>
      </c>
      <c r="K1201" s="4">
        <f t="shared" si="299"/>
        <v>351.54</v>
      </c>
      <c r="L1201" s="6">
        <v>0.85</v>
      </c>
      <c r="M1201" s="4">
        <f t="shared" si="300"/>
        <v>298.80900000000003</v>
      </c>
      <c r="N1201" s="4">
        <f t="shared" si="301"/>
        <v>650.34900000000005</v>
      </c>
      <c r="O1201" s="6">
        <v>0.75</v>
      </c>
      <c r="P1201" s="85">
        <f t="shared" si="306"/>
        <v>263.65500000000003</v>
      </c>
      <c r="Q1201" s="86">
        <f t="shared" si="307"/>
        <v>615.19500000000005</v>
      </c>
      <c r="R1201" s="6">
        <v>0.95</v>
      </c>
      <c r="S1201" s="85">
        <f t="shared" si="302"/>
        <v>333.96300000000002</v>
      </c>
      <c r="T1201" s="86">
        <f t="shared" si="303"/>
        <v>685.50300000000004</v>
      </c>
      <c r="U1201" s="6">
        <v>0.6</v>
      </c>
      <c r="V1201" s="85">
        <f t="shared" si="304"/>
        <v>210.92400000000001</v>
      </c>
      <c r="W1201" s="86">
        <f t="shared" si="305"/>
        <v>562.46400000000006</v>
      </c>
    </row>
    <row r="1202" spans="1:23" s="27" customFormat="1" ht="16.5" x14ac:dyDescent="0.25">
      <c r="A1202" s="64" t="s">
        <v>7131</v>
      </c>
      <c r="B1202" s="65" t="s">
        <v>7201</v>
      </c>
      <c r="C1202" s="2" t="s">
        <v>8176</v>
      </c>
      <c r="D1202" s="10" t="s">
        <v>3214</v>
      </c>
      <c r="E1202" s="3">
        <v>90</v>
      </c>
      <c r="F1202" s="3">
        <v>1</v>
      </c>
      <c r="G1202" s="7">
        <v>82.52</v>
      </c>
      <c r="H1202" s="4">
        <f>+G1202*E1202</f>
        <v>7426.7999999999993</v>
      </c>
      <c r="I1202" s="5">
        <v>0.2</v>
      </c>
      <c r="J1202" s="4">
        <f t="shared" si="298"/>
        <v>16.504000000000001</v>
      </c>
      <c r="K1202" s="4">
        <f t="shared" si="299"/>
        <v>66.015999999999991</v>
      </c>
      <c r="L1202" s="6">
        <v>0.85</v>
      </c>
      <c r="M1202" s="4">
        <f t="shared" si="300"/>
        <v>56.113599999999991</v>
      </c>
      <c r="N1202" s="4">
        <f t="shared" si="301"/>
        <v>122.12959999999998</v>
      </c>
      <c r="O1202" s="6">
        <v>0.75</v>
      </c>
      <c r="P1202" s="85">
        <f t="shared" si="306"/>
        <v>49.511999999999993</v>
      </c>
      <c r="Q1202" s="86">
        <f t="shared" si="307"/>
        <v>115.52799999999999</v>
      </c>
      <c r="R1202" s="6">
        <v>0.95</v>
      </c>
      <c r="S1202" s="85">
        <f t="shared" si="302"/>
        <v>62.715199999999989</v>
      </c>
      <c r="T1202" s="86">
        <f t="shared" si="303"/>
        <v>128.73119999999997</v>
      </c>
      <c r="U1202" s="6">
        <v>0.6</v>
      </c>
      <c r="V1202" s="85">
        <f t="shared" si="304"/>
        <v>39.609599999999993</v>
      </c>
      <c r="W1202" s="86">
        <f t="shared" si="305"/>
        <v>105.62559999999999</v>
      </c>
    </row>
    <row r="1203" spans="1:23" s="27" customFormat="1" ht="16.5" x14ac:dyDescent="0.25">
      <c r="A1203" s="64" t="s">
        <v>7131</v>
      </c>
      <c r="B1203" s="65" t="s">
        <v>7201</v>
      </c>
      <c r="C1203" s="2" t="s">
        <v>8177</v>
      </c>
      <c r="D1203" s="10" t="s">
        <v>3215</v>
      </c>
      <c r="E1203" s="3">
        <v>4</v>
      </c>
      <c r="F1203" s="3">
        <v>1</v>
      </c>
      <c r="G1203" s="4">
        <v>70</v>
      </c>
      <c r="H1203" s="4">
        <f>+G1203*E1203</f>
        <v>280</v>
      </c>
      <c r="I1203" s="5">
        <v>0.05</v>
      </c>
      <c r="J1203" s="4">
        <f t="shared" si="298"/>
        <v>3.5</v>
      </c>
      <c r="K1203" s="4">
        <f t="shared" si="299"/>
        <v>66.5</v>
      </c>
      <c r="L1203" s="6">
        <v>0.85</v>
      </c>
      <c r="M1203" s="4">
        <f t="shared" si="300"/>
        <v>56.524999999999999</v>
      </c>
      <c r="N1203" s="4">
        <f t="shared" si="301"/>
        <v>123.02500000000001</v>
      </c>
      <c r="O1203" s="6">
        <v>0.75</v>
      </c>
      <c r="P1203" s="85">
        <f t="shared" si="306"/>
        <v>49.875</v>
      </c>
      <c r="Q1203" s="86">
        <f t="shared" si="307"/>
        <v>116.375</v>
      </c>
      <c r="R1203" s="6">
        <v>0.95</v>
      </c>
      <c r="S1203" s="85">
        <f t="shared" si="302"/>
        <v>63.174999999999997</v>
      </c>
      <c r="T1203" s="86">
        <f t="shared" si="303"/>
        <v>129.67500000000001</v>
      </c>
      <c r="U1203" s="6">
        <v>0.6</v>
      </c>
      <c r="V1203" s="85">
        <f t="shared" si="304"/>
        <v>39.9</v>
      </c>
      <c r="W1203" s="86">
        <f t="shared" si="305"/>
        <v>106.4</v>
      </c>
    </row>
    <row r="1204" spans="1:23" s="27" customFormat="1" ht="16.5" x14ac:dyDescent="0.25">
      <c r="A1204" s="64" t="s">
        <v>7131</v>
      </c>
      <c r="B1204" s="65" t="s">
        <v>7201</v>
      </c>
      <c r="C1204" s="2" t="s">
        <v>8178</v>
      </c>
      <c r="D1204" s="10" t="s">
        <v>3216</v>
      </c>
      <c r="E1204" s="3">
        <v>66</v>
      </c>
      <c r="F1204" s="3">
        <v>1</v>
      </c>
      <c r="G1204" s="4">
        <v>50</v>
      </c>
      <c r="H1204" s="4">
        <f>+G1204*E1204</f>
        <v>3300</v>
      </c>
      <c r="I1204" s="5">
        <v>0.1</v>
      </c>
      <c r="J1204" s="4">
        <f t="shared" si="298"/>
        <v>5</v>
      </c>
      <c r="K1204" s="4">
        <f t="shared" si="299"/>
        <v>45</v>
      </c>
      <c r="L1204" s="6">
        <v>0.85</v>
      </c>
      <c r="M1204" s="4">
        <f t="shared" si="300"/>
        <v>38.25</v>
      </c>
      <c r="N1204" s="4">
        <f t="shared" si="301"/>
        <v>83.25</v>
      </c>
      <c r="O1204" s="6">
        <v>0.75</v>
      </c>
      <c r="P1204" s="85">
        <f t="shared" si="306"/>
        <v>33.75</v>
      </c>
      <c r="Q1204" s="86">
        <f t="shared" si="307"/>
        <v>78.75</v>
      </c>
      <c r="R1204" s="6">
        <v>0.95</v>
      </c>
      <c r="S1204" s="85">
        <f t="shared" si="302"/>
        <v>42.75</v>
      </c>
      <c r="T1204" s="86">
        <f t="shared" si="303"/>
        <v>87.75</v>
      </c>
      <c r="U1204" s="6">
        <v>0.6</v>
      </c>
      <c r="V1204" s="85">
        <f t="shared" si="304"/>
        <v>27</v>
      </c>
      <c r="W1204" s="86">
        <f t="shared" si="305"/>
        <v>72</v>
      </c>
    </row>
    <row r="1205" spans="1:23" ht="16.5" x14ac:dyDescent="0.25">
      <c r="A1205" s="64" t="s">
        <v>7131</v>
      </c>
      <c r="B1205" s="65" t="s">
        <v>7201</v>
      </c>
      <c r="C1205" s="2" t="s">
        <v>8179</v>
      </c>
      <c r="D1205" s="10" t="s">
        <v>3217</v>
      </c>
      <c r="E1205" s="3">
        <v>85</v>
      </c>
      <c r="F1205" s="3">
        <v>1</v>
      </c>
      <c r="G1205" s="4">
        <v>34.9</v>
      </c>
      <c r="H1205" s="4">
        <f>+G1205*E1205</f>
        <v>2966.5</v>
      </c>
      <c r="I1205" s="5">
        <v>0.2</v>
      </c>
      <c r="J1205" s="4">
        <f t="shared" si="298"/>
        <v>6.98</v>
      </c>
      <c r="K1205" s="4">
        <f t="shared" si="299"/>
        <v>27.919999999999998</v>
      </c>
      <c r="L1205" s="6">
        <v>0.85</v>
      </c>
      <c r="M1205" s="4">
        <f t="shared" si="300"/>
        <v>23.731999999999999</v>
      </c>
      <c r="N1205" s="4">
        <f t="shared" si="301"/>
        <v>51.652000000000001</v>
      </c>
      <c r="O1205" s="6">
        <v>0.75</v>
      </c>
      <c r="P1205" s="85">
        <f t="shared" si="306"/>
        <v>20.939999999999998</v>
      </c>
      <c r="Q1205" s="86">
        <f t="shared" si="307"/>
        <v>48.86</v>
      </c>
      <c r="R1205" s="6">
        <v>0.95</v>
      </c>
      <c r="S1205" s="85">
        <f t="shared" si="302"/>
        <v>26.523999999999997</v>
      </c>
      <c r="T1205" s="86">
        <f t="shared" si="303"/>
        <v>54.443999999999996</v>
      </c>
      <c r="U1205" s="6">
        <v>0.6</v>
      </c>
      <c r="V1205" s="85">
        <f t="shared" si="304"/>
        <v>16.751999999999999</v>
      </c>
      <c r="W1205" s="86">
        <f t="shared" si="305"/>
        <v>44.671999999999997</v>
      </c>
    </row>
    <row r="1206" spans="1:23" ht="16.5" x14ac:dyDescent="0.25">
      <c r="A1206" s="64" t="s">
        <v>7131</v>
      </c>
      <c r="B1206" s="65" t="s">
        <v>7201</v>
      </c>
      <c r="C1206" s="2" t="s">
        <v>8180</v>
      </c>
      <c r="D1206" s="10" t="s">
        <v>3218</v>
      </c>
      <c r="E1206" s="3">
        <v>26</v>
      </c>
      <c r="F1206" s="3">
        <v>1</v>
      </c>
      <c r="G1206" s="7">
        <v>146.47999999999999</v>
      </c>
      <c r="H1206" s="4">
        <f>+G1206*E1206</f>
        <v>3808.4799999999996</v>
      </c>
      <c r="I1206" s="5">
        <v>0.2</v>
      </c>
      <c r="J1206" s="4">
        <f t="shared" si="298"/>
        <v>29.295999999999999</v>
      </c>
      <c r="K1206" s="4">
        <f t="shared" si="299"/>
        <v>117.184</v>
      </c>
      <c r="L1206" s="6">
        <v>0.85</v>
      </c>
      <c r="M1206" s="4">
        <f t="shared" si="300"/>
        <v>99.606399999999994</v>
      </c>
      <c r="N1206" s="4">
        <f t="shared" si="301"/>
        <v>216.79039999999998</v>
      </c>
      <c r="O1206" s="6">
        <v>0.75</v>
      </c>
      <c r="P1206" s="85">
        <f t="shared" si="306"/>
        <v>87.888000000000005</v>
      </c>
      <c r="Q1206" s="86">
        <f t="shared" si="307"/>
        <v>205.072</v>
      </c>
      <c r="R1206" s="6">
        <v>0.95</v>
      </c>
      <c r="S1206" s="85">
        <f t="shared" si="302"/>
        <v>111.3248</v>
      </c>
      <c r="T1206" s="86">
        <f t="shared" si="303"/>
        <v>228.50880000000001</v>
      </c>
      <c r="U1206" s="6">
        <v>0.6</v>
      </c>
      <c r="V1206" s="85">
        <f t="shared" si="304"/>
        <v>70.310400000000001</v>
      </c>
      <c r="W1206" s="86">
        <f t="shared" si="305"/>
        <v>187.49439999999998</v>
      </c>
    </row>
    <row r="1207" spans="1:23" ht="16.5" x14ac:dyDescent="0.25">
      <c r="A1207" s="64" t="s">
        <v>7131</v>
      </c>
      <c r="B1207" s="65" t="s">
        <v>7201</v>
      </c>
      <c r="C1207" s="2" t="s">
        <v>8181</v>
      </c>
      <c r="D1207" s="10" t="s">
        <v>3220</v>
      </c>
      <c r="E1207" s="3">
        <v>55</v>
      </c>
      <c r="F1207" s="3">
        <v>1</v>
      </c>
      <c r="G1207" s="4">
        <v>35</v>
      </c>
      <c r="H1207" s="4">
        <f>+G1207*E1207</f>
        <v>1925</v>
      </c>
      <c r="I1207" s="5">
        <v>0</v>
      </c>
      <c r="J1207" s="4">
        <f t="shared" si="298"/>
        <v>0</v>
      </c>
      <c r="K1207" s="4">
        <f t="shared" si="299"/>
        <v>35</v>
      </c>
      <c r="L1207" s="6">
        <v>0.85</v>
      </c>
      <c r="M1207" s="4">
        <f t="shared" si="300"/>
        <v>29.75</v>
      </c>
      <c r="N1207" s="4">
        <f t="shared" si="301"/>
        <v>64.75</v>
      </c>
      <c r="O1207" s="6">
        <v>0.75</v>
      </c>
      <c r="P1207" s="85">
        <f t="shared" si="306"/>
        <v>26.25</v>
      </c>
      <c r="Q1207" s="86">
        <f t="shared" si="307"/>
        <v>61.25</v>
      </c>
      <c r="R1207" s="6">
        <v>0.95</v>
      </c>
      <c r="S1207" s="85">
        <f t="shared" si="302"/>
        <v>33.25</v>
      </c>
      <c r="T1207" s="86">
        <f t="shared" si="303"/>
        <v>68.25</v>
      </c>
      <c r="U1207" s="6">
        <v>0.6</v>
      </c>
      <c r="V1207" s="85">
        <f t="shared" si="304"/>
        <v>21</v>
      </c>
      <c r="W1207" s="86">
        <f t="shared" si="305"/>
        <v>56</v>
      </c>
    </row>
    <row r="1208" spans="1:23" ht="16.5" x14ac:dyDescent="0.25">
      <c r="A1208" s="64" t="s">
        <v>7131</v>
      </c>
      <c r="B1208" s="65" t="s">
        <v>7201</v>
      </c>
      <c r="C1208" s="2" t="s">
        <v>1352</v>
      </c>
      <c r="D1208" s="1" t="s">
        <v>1351</v>
      </c>
      <c r="E1208" s="3">
        <v>3</v>
      </c>
      <c r="F1208" s="3">
        <v>1</v>
      </c>
      <c r="G1208" s="4">
        <v>276.93</v>
      </c>
      <c r="H1208" s="4">
        <f>+G1208*E1208</f>
        <v>830.79</v>
      </c>
      <c r="I1208" s="5">
        <v>0</v>
      </c>
      <c r="J1208" s="4">
        <f t="shared" si="298"/>
        <v>0</v>
      </c>
      <c r="K1208" s="4">
        <f t="shared" si="299"/>
        <v>276.93</v>
      </c>
      <c r="L1208" s="6">
        <v>0.85</v>
      </c>
      <c r="M1208" s="4">
        <f t="shared" si="300"/>
        <v>235.3905</v>
      </c>
      <c r="N1208" s="4">
        <f t="shared" si="301"/>
        <v>512.32050000000004</v>
      </c>
      <c r="O1208" s="6">
        <v>0.75</v>
      </c>
      <c r="P1208" s="85">
        <f t="shared" si="306"/>
        <v>207.69749999999999</v>
      </c>
      <c r="Q1208" s="86">
        <f t="shared" si="307"/>
        <v>484.6275</v>
      </c>
      <c r="R1208" s="6">
        <v>0.95</v>
      </c>
      <c r="S1208" s="85">
        <f t="shared" si="302"/>
        <v>263.08350000000002</v>
      </c>
      <c r="T1208" s="86">
        <f t="shared" si="303"/>
        <v>540.01350000000002</v>
      </c>
      <c r="U1208" s="6">
        <v>0.6</v>
      </c>
      <c r="V1208" s="85">
        <f t="shared" si="304"/>
        <v>166.15799999999999</v>
      </c>
      <c r="W1208" s="86">
        <f t="shared" si="305"/>
        <v>443.08799999999997</v>
      </c>
    </row>
    <row r="1209" spans="1:23" ht="16.5" x14ac:dyDescent="0.25">
      <c r="A1209" s="64" t="s">
        <v>7131</v>
      </c>
      <c r="B1209" s="65" t="s">
        <v>7201</v>
      </c>
      <c r="C1209" s="2" t="s">
        <v>8262</v>
      </c>
      <c r="D1209" s="1" t="s">
        <v>5337</v>
      </c>
      <c r="E1209" s="3">
        <v>1</v>
      </c>
      <c r="F1209" s="3">
        <v>1</v>
      </c>
      <c r="G1209" s="7">
        <v>885</v>
      </c>
      <c r="H1209" s="4">
        <f>+G1209*E1209</f>
        <v>885</v>
      </c>
      <c r="I1209" s="5">
        <v>0.05</v>
      </c>
      <c r="J1209" s="4">
        <f t="shared" si="298"/>
        <v>44.25</v>
      </c>
      <c r="K1209" s="4">
        <f t="shared" si="299"/>
        <v>840.75</v>
      </c>
      <c r="L1209" s="6">
        <v>0.85</v>
      </c>
      <c r="M1209" s="4">
        <f t="shared" si="300"/>
        <v>714.63749999999993</v>
      </c>
      <c r="N1209" s="4">
        <f t="shared" si="301"/>
        <v>1555.3874999999998</v>
      </c>
      <c r="O1209" s="6">
        <v>0.75</v>
      </c>
      <c r="P1209" s="85">
        <f t="shared" si="306"/>
        <v>630.5625</v>
      </c>
      <c r="Q1209" s="86">
        <f t="shared" si="307"/>
        <v>1471.3125</v>
      </c>
      <c r="R1209" s="6">
        <v>0.95</v>
      </c>
      <c r="S1209" s="85">
        <f t="shared" si="302"/>
        <v>798.71249999999998</v>
      </c>
      <c r="T1209" s="86">
        <f t="shared" si="303"/>
        <v>1639.4625000000001</v>
      </c>
      <c r="U1209" s="6">
        <v>0.6</v>
      </c>
      <c r="V1209" s="85">
        <f t="shared" si="304"/>
        <v>504.45</v>
      </c>
      <c r="W1209" s="86">
        <f t="shared" si="305"/>
        <v>1345.2</v>
      </c>
    </row>
    <row r="1210" spans="1:23" ht="16.5" x14ac:dyDescent="0.25">
      <c r="A1210" s="64" t="s">
        <v>7131</v>
      </c>
      <c r="B1210" s="65" t="s">
        <v>7201</v>
      </c>
      <c r="C1210" s="40" t="s">
        <v>8263</v>
      </c>
      <c r="D1210" s="50" t="s">
        <v>3474</v>
      </c>
      <c r="E1210" s="41">
        <v>2</v>
      </c>
      <c r="F1210" s="3">
        <v>1</v>
      </c>
      <c r="G1210" s="12">
        <v>40</v>
      </c>
      <c r="H1210" s="4">
        <f>+G1210*E1210</f>
        <v>80</v>
      </c>
      <c r="I1210" s="42">
        <v>0.05</v>
      </c>
      <c r="J1210" s="4">
        <f t="shared" si="298"/>
        <v>2</v>
      </c>
      <c r="K1210" s="4">
        <f t="shared" si="299"/>
        <v>38</v>
      </c>
      <c r="L1210" s="13">
        <v>1.4</v>
      </c>
      <c r="M1210" s="4">
        <f t="shared" si="300"/>
        <v>53.199999999999996</v>
      </c>
      <c r="N1210" s="4">
        <f t="shared" si="301"/>
        <v>91.199999999999989</v>
      </c>
      <c r="O1210" s="6">
        <v>0.75</v>
      </c>
      <c r="P1210" s="85">
        <f t="shared" si="306"/>
        <v>28.5</v>
      </c>
      <c r="Q1210" s="86">
        <f t="shared" si="307"/>
        <v>66.5</v>
      </c>
      <c r="R1210" s="6">
        <v>0.95</v>
      </c>
      <c r="S1210" s="85">
        <f t="shared" si="302"/>
        <v>36.1</v>
      </c>
      <c r="T1210" s="86">
        <f t="shared" si="303"/>
        <v>74.099999999999994</v>
      </c>
      <c r="U1210" s="6">
        <v>0.6</v>
      </c>
      <c r="V1210" s="85">
        <f t="shared" si="304"/>
        <v>22.8</v>
      </c>
      <c r="W1210" s="86">
        <f t="shared" si="305"/>
        <v>60.8</v>
      </c>
    </row>
    <row r="1211" spans="1:23" s="28" customFormat="1" ht="16.5" x14ac:dyDescent="0.25">
      <c r="A1211" s="64" t="s">
        <v>7131</v>
      </c>
      <c r="B1211" s="65" t="s">
        <v>7201</v>
      </c>
      <c r="C1211" s="2" t="s">
        <v>8264</v>
      </c>
      <c r="D1211" s="1" t="s">
        <v>4815</v>
      </c>
      <c r="E1211" s="3">
        <v>2</v>
      </c>
      <c r="F1211" s="3">
        <v>1</v>
      </c>
      <c r="G1211" s="4">
        <v>135</v>
      </c>
      <c r="H1211" s="4">
        <f>+G1211*E1211</f>
        <v>270</v>
      </c>
      <c r="I1211" s="5">
        <v>0.05</v>
      </c>
      <c r="J1211" s="4">
        <f t="shared" si="298"/>
        <v>6.75</v>
      </c>
      <c r="K1211" s="4">
        <f t="shared" si="299"/>
        <v>128.25</v>
      </c>
      <c r="L1211" s="6">
        <v>0.85</v>
      </c>
      <c r="M1211" s="4">
        <f t="shared" si="300"/>
        <v>109.0125</v>
      </c>
      <c r="N1211" s="4">
        <f t="shared" si="301"/>
        <v>237.26249999999999</v>
      </c>
      <c r="O1211" s="6">
        <v>0.75</v>
      </c>
      <c r="P1211" s="85">
        <f t="shared" si="306"/>
        <v>96.1875</v>
      </c>
      <c r="Q1211" s="86">
        <f t="shared" si="307"/>
        <v>224.4375</v>
      </c>
      <c r="R1211" s="6">
        <v>0.95</v>
      </c>
      <c r="S1211" s="85">
        <f t="shared" si="302"/>
        <v>121.83749999999999</v>
      </c>
      <c r="T1211" s="86">
        <f t="shared" si="303"/>
        <v>250.08749999999998</v>
      </c>
      <c r="U1211" s="6">
        <v>0.6</v>
      </c>
      <c r="V1211" s="85">
        <f t="shared" si="304"/>
        <v>76.95</v>
      </c>
      <c r="W1211" s="86">
        <f t="shared" si="305"/>
        <v>205.2</v>
      </c>
    </row>
    <row r="1212" spans="1:23" s="27" customFormat="1" ht="16.5" x14ac:dyDescent="0.25">
      <c r="A1212" s="64" t="s">
        <v>7131</v>
      </c>
      <c r="B1212" s="65" t="s">
        <v>7201</v>
      </c>
      <c r="C1212" s="2" t="s">
        <v>3495</v>
      </c>
      <c r="D1212" s="1" t="s">
        <v>3494</v>
      </c>
      <c r="E1212" s="3">
        <v>2</v>
      </c>
      <c r="F1212" s="3">
        <v>1</v>
      </c>
      <c r="G1212" s="4">
        <v>3921.1</v>
      </c>
      <c r="H1212" s="4">
        <f>+G1212*E1212</f>
        <v>7842.2</v>
      </c>
      <c r="I1212" s="5">
        <v>0</v>
      </c>
      <c r="J1212" s="4">
        <f t="shared" ref="J1212:J1274" si="308">+G1212*I1212</f>
        <v>0</v>
      </c>
      <c r="K1212" s="4">
        <f t="shared" ref="K1212:K1274" si="309">+G1212-J1212</f>
        <v>3921.1</v>
      </c>
      <c r="L1212" s="6">
        <v>0.85</v>
      </c>
      <c r="M1212" s="4">
        <f t="shared" si="300"/>
        <v>3332.9349999999999</v>
      </c>
      <c r="N1212" s="4">
        <f t="shared" si="301"/>
        <v>7254.0349999999999</v>
      </c>
      <c r="O1212" s="6">
        <v>0.75</v>
      </c>
      <c r="P1212" s="85">
        <f t="shared" si="306"/>
        <v>2940.8249999999998</v>
      </c>
      <c r="Q1212" s="86">
        <f t="shared" si="307"/>
        <v>6861.9249999999993</v>
      </c>
      <c r="R1212" s="6">
        <v>0.95</v>
      </c>
      <c r="S1212" s="85">
        <f t="shared" si="302"/>
        <v>3725.0449999999996</v>
      </c>
      <c r="T1212" s="86">
        <f t="shared" si="303"/>
        <v>7646.1449999999995</v>
      </c>
      <c r="U1212" s="6">
        <v>0.6</v>
      </c>
      <c r="V1212" s="85">
        <f t="shared" si="304"/>
        <v>2352.66</v>
      </c>
      <c r="W1212" s="86">
        <f t="shared" si="305"/>
        <v>6273.76</v>
      </c>
    </row>
    <row r="1213" spans="1:23" s="27" customFormat="1" ht="16.5" x14ac:dyDescent="0.25">
      <c r="A1213" s="64" t="s">
        <v>7131</v>
      </c>
      <c r="B1213" s="65" t="s">
        <v>7201</v>
      </c>
      <c r="C1213" s="2" t="s">
        <v>7211</v>
      </c>
      <c r="D1213" s="8" t="s">
        <v>1265</v>
      </c>
      <c r="E1213" s="3">
        <v>1</v>
      </c>
      <c r="F1213" s="3">
        <v>1</v>
      </c>
      <c r="G1213" s="4">
        <v>2085.1999999999998</v>
      </c>
      <c r="H1213" s="4">
        <f>+G1213*E1213</f>
        <v>2085.1999999999998</v>
      </c>
      <c r="I1213" s="5">
        <v>0</v>
      </c>
      <c r="J1213" s="4">
        <f t="shared" si="308"/>
        <v>0</v>
      </c>
      <c r="K1213" s="4">
        <f t="shared" si="309"/>
        <v>2085.1999999999998</v>
      </c>
      <c r="L1213" s="6">
        <v>1</v>
      </c>
      <c r="M1213" s="4">
        <f t="shared" si="300"/>
        <v>2085.1999999999998</v>
      </c>
      <c r="N1213" s="4">
        <f t="shared" si="301"/>
        <v>4170.3999999999996</v>
      </c>
      <c r="O1213" s="6">
        <v>0.75</v>
      </c>
      <c r="P1213" s="85">
        <f t="shared" si="306"/>
        <v>1563.8999999999999</v>
      </c>
      <c r="Q1213" s="86">
        <f t="shared" si="307"/>
        <v>3649.0999999999995</v>
      </c>
      <c r="R1213" s="6">
        <v>0.95</v>
      </c>
      <c r="S1213" s="85">
        <f t="shared" si="302"/>
        <v>1980.9399999999998</v>
      </c>
      <c r="T1213" s="86">
        <f t="shared" si="303"/>
        <v>4066.1399999999994</v>
      </c>
      <c r="U1213" s="6">
        <v>0.6</v>
      </c>
      <c r="V1213" s="85">
        <f t="shared" si="304"/>
        <v>1251.1199999999999</v>
      </c>
      <c r="W1213" s="86">
        <f t="shared" si="305"/>
        <v>3336.3199999999997</v>
      </c>
    </row>
    <row r="1214" spans="1:23" s="28" customFormat="1" ht="16.5" x14ac:dyDescent="0.25">
      <c r="A1214" s="64" t="s">
        <v>7131</v>
      </c>
      <c r="B1214" s="65" t="s">
        <v>7201</v>
      </c>
      <c r="C1214" s="2" t="s">
        <v>7212</v>
      </c>
      <c r="D1214" s="8" t="s">
        <v>1231</v>
      </c>
      <c r="E1214" s="3">
        <v>2</v>
      </c>
      <c r="F1214" s="3">
        <v>1</v>
      </c>
      <c r="G1214" s="4">
        <v>2971.28</v>
      </c>
      <c r="H1214" s="4">
        <f>+G1214*E1214</f>
        <v>5942.56</v>
      </c>
      <c r="I1214" s="5">
        <v>0</v>
      </c>
      <c r="J1214" s="4">
        <f t="shared" si="308"/>
        <v>0</v>
      </c>
      <c r="K1214" s="4">
        <f t="shared" si="309"/>
        <v>2971.28</v>
      </c>
      <c r="L1214" s="6">
        <v>0.85</v>
      </c>
      <c r="M1214" s="4">
        <f t="shared" si="300"/>
        <v>2525.5880000000002</v>
      </c>
      <c r="N1214" s="4">
        <f t="shared" si="301"/>
        <v>5496.8680000000004</v>
      </c>
      <c r="O1214" s="6">
        <v>0.75</v>
      </c>
      <c r="P1214" s="85">
        <f t="shared" si="306"/>
        <v>2228.46</v>
      </c>
      <c r="Q1214" s="86">
        <f t="shared" si="307"/>
        <v>5199.74</v>
      </c>
      <c r="R1214" s="6">
        <v>0.95</v>
      </c>
      <c r="S1214" s="85">
        <f t="shared" si="302"/>
        <v>2822.7159999999999</v>
      </c>
      <c r="T1214" s="86">
        <f t="shared" si="303"/>
        <v>5793.9960000000001</v>
      </c>
      <c r="U1214" s="6">
        <v>0.6</v>
      </c>
      <c r="V1214" s="85">
        <f t="shared" si="304"/>
        <v>1782.768</v>
      </c>
      <c r="W1214" s="86">
        <f t="shared" si="305"/>
        <v>4754.0480000000007</v>
      </c>
    </row>
    <row r="1215" spans="1:23" s="76" customFormat="1" ht="16.5" x14ac:dyDescent="0.25">
      <c r="A1215" s="64" t="s">
        <v>7131</v>
      </c>
      <c r="B1215" s="65" t="s">
        <v>7201</v>
      </c>
      <c r="C1215" s="2" t="s">
        <v>7256</v>
      </c>
      <c r="D1215" s="1" t="s">
        <v>4787</v>
      </c>
      <c r="E1215" s="3">
        <v>2</v>
      </c>
      <c r="F1215" s="3">
        <v>1</v>
      </c>
      <c r="G1215" s="7">
        <v>146</v>
      </c>
      <c r="H1215" s="4">
        <f>+G1215*E1215</f>
        <v>292</v>
      </c>
      <c r="I1215" s="5">
        <v>0.05</v>
      </c>
      <c r="J1215" s="4">
        <f t="shared" si="308"/>
        <v>7.3000000000000007</v>
      </c>
      <c r="K1215" s="4">
        <f t="shared" si="309"/>
        <v>138.69999999999999</v>
      </c>
      <c r="L1215" s="6">
        <v>0.85</v>
      </c>
      <c r="M1215" s="4">
        <f t="shared" si="300"/>
        <v>117.89499999999998</v>
      </c>
      <c r="N1215" s="4">
        <f t="shared" si="301"/>
        <v>256.59499999999997</v>
      </c>
      <c r="O1215" s="6">
        <v>0.75</v>
      </c>
      <c r="P1215" s="85">
        <f t="shared" si="306"/>
        <v>104.02499999999999</v>
      </c>
      <c r="Q1215" s="86">
        <f t="shared" si="307"/>
        <v>242.72499999999997</v>
      </c>
      <c r="R1215" s="6">
        <v>0.95</v>
      </c>
      <c r="S1215" s="85">
        <f t="shared" si="302"/>
        <v>131.76499999999999</v>
      </c>
      <c r="T1215" s="86">
        <f t="shared" si="303"/>
        <v>270.46499999999997</v>
      </c>
      <c r="U1215" s="6">
        <v>0.6</v>
      </c>
      <c r="V1215" s="85">
        <f t="shared" si="304"/>
        <v>83.219999999999985</v>
      </c>
      <c r="W1215" s="86">
        <f t="shared" si="305"/>
        <v>221.91999999999996</v>
      </c>
    </row>
    <row r="1216" spans="1:23" s="76" customFormat="1" ht="16.5" x14ac:dyDescent="0.25">
      <c r="A1216" s="64" t="s">
        <v>7131</v>
      </c>
      <c r="B1216" s="65" t="s">
        <v>7201</v>
      </c>
      <c r="C1216" s="2" t="s">
        <v>7257</v>
      </c>
      <c r="D1216" s="9" t="s">
        <v>6896</v>
      </c>
      <c r="E1216" s="3">
        <v>3</v>
      </c>
      <c r="F1216" s="3">
        <v>1</v>
      </c>
      <c r="G1216" s="4">
        <f>3097.35/10</f>
        <v>309.73500000000001</v>
      </c>
      <c r="H1216" s="4">
        <f>+G1216*E1216</f>
        <v>929.20500000000004</v>
      </c>
      <c r="I1216" s="5">
        <v>0</v>
      </c>
      <c r="J1216" s="4">
        <f t="shared" si="308"/>
        <v>0</v>
      </c>
      <c r="K1216" s="4">
        <f t="shared" si="309"/>
        <v>309.73500000000001</v>
      </c>
      <c r="L1216" s="6">
        <v>0.85</v>
      </c>
      <c r="M1216" s="4">
        <f t="shared" si="300"/>
        <v>263.27474999999998</v>
      </c>
      <c r="N1216" s="4">
        <f t="shared" si="301"/>
        <v>573.00974999999994</v>
      </c>
      <c r="O1216" s="6">
        <v>0.75</v>
      </c>
      <c r="P1216" s="85">
        <f t="shared" si="306"/>
        <v>232.30125000000001</v>
      </c>
      <c r="Q1216" s="86">
        <f t="shared" si="307"/>
        <v>542.03625</v>
      </c>
      <c r="R1216" s="6">
        <v>0.95</v>
      </c>
      <c r="S1216" s="85">
        <f t="shared" si="302"/>
        <v>294.24824999999998</v>
      </c>
      <c r="T1216" s="86">
        <f t="shared" si="303"/>
        <v>603.98325</v>
      </c>
      <c r="U1216" s="6">
        <v>0.6</v>
      </c>
      <c r="V1216" s="85">
        <f t="shared" si="304"/>
        <v>185.84100000000001</v>
      </c>
      <c r="W1216" s="86">
        <f t="shared" si="305"/>
        <v>495.57600000000002</v>
      </c>
    </row>
    <row r="1217" spans="1:23" s="76" customFormat="1" ht="16.5" x14ac:dyDescent="0.25">
      <c r="A1217" s="64" t="s">
        <v>7131</v>
      </c>
      <c r="B1217" s="65" t="s">
        <v>7201</v>
      </c>
      <c r="C1217" s="2" t="s">
        <v>8247</v>
      </c>
      <c r="D1217" s="69" t="s">
        <v>2921</v>
      </c>
      <c r="E1217" s="3">
        <v>2</v>
      </c>
      <c r="F1217" s="3">
        <v>1</v>
      </c>
      <c r="G1217" s="4">
        <v>726</v>
      </c>
      <c r="H1217" s="4">
        <f>+G1217*E1217</f>
        <v>1452</v>
      </c>
      <c r="I1217" s="5">
        <v>0</v>
      </c>
      <c r="J1217" s="4">
        <f t="shared" si="308"/>
        <v>0</v>
      </c>
      <c r="K1217" s="4">
        <f t="shared" si="309"/>
        <v>726</v>
      </c>
      <c r="L1217" s="6">
        <v>1</v>
      </c>
      <c r="M1217" s="4">
        <f t="shared" si="300"/>
        <v>726</v>
      </c>
      <c r="N1217" s="4">
        <f t="shared" si="301"/>
        <v>1452</v>
      </c>
      <c r="O1217" s="6">
        <v>0.75</v>
      </c>
      <c r="P1217" s="85">
        <f t="shared" si="306"/>
        <v>544.5</v>
      </c>
      <c r="Q1217" s="86">
        <f t="shared" si="307"/>
        <v>1270.5</v>
      </c>
      <c r="R1217" s="6">
        <v>0.95</v>
      </c>
      <c r="S1217" s="85">
        <f t="shared" si="302"/>
        <v>689.69999999999993</v>
      </c>
      <c r="T1217" s="86">
        <f t="shared" si="303"/>
        <v>1415.6999999999998</v>
      </c>
      <c r="U1217" s="6">
        <v>0.6</v>
      </c>
      <c r="V1217" s="85">
        <f t="shared" si="304"/>
        <v>435.59999999999997</v>
      </c>
      <c r="W1217" s="86">
        <f t="shared" si="305"/>
        <v>1161.5999999999999</v>
      </c>
    </row>
    <row r="1218" spans="1:23" s="76" customFormat="1" ht="16.5" x14ac:dyDescent="0.25">
      <c r="A1218" s="64" t="s">
        <v>7131</v>
      </c>
      <c r="B1218" s="65" t="s">
        <v>7201</v>
      </c>
      <c r="C1218" s="2" t="s">
        <v>8376</v>
      </c>
      <c r="D1218" s="9" t="s">
        <v>2019</v>
      </c>
      <c r="E1218" s="3">
        <v>6</v>
      </c>
      <c r="F1218" s="3">
        <v>1</v>
      </c>
      <c r="G1218" s="4">
        <v>110.619469</v>
      </c>
      <c r="H1218" s="4">
        <f>+G1218*E1218</f>
        <v>663.716814</v>
      </c>
      <c r="I1218" s="5">
        <v>0</v>
      </c>
      <c r="J1218" s="4">
        <f t="shared" si="308"/>
        <v>0</v>
      </c>
      <c r="K1218" s="4">
        <f t="shared" si="309"/>
        <v>110.619469</v>
      </c>
      <c r="L1218" s="6">
        <v>0.85</v>
      </c>
      <c r="M1218" s="4">
        <f t="shared" si="300"/>
        <v>94.026548649999995</v>
      </c>
      <c r="N1218" s="4">
        <f t="shared" si="301"/>
        <v>204.64601764999998</v>
      </c>
      <c r="O1218" s="6">
        <v>0.75</v>
      </c>
      <c r="P1218" s="85">
        <f t="shared" si="306"/>
        <v>82.96460175</v>
      </c>
      <c r="Q1218" s="86">
        <f t="shared" si="307"/>
        <v>193.58407075</v>
      </c>
      <c r="R1218" s="6">
        <v>0.95</v>
      </c>
      <c r="S1218" s="85">
        <f t="shared" si="302"/>
        <v>105.08849554999999</v>
      </c>
      <c r="T1218" s="86">
        <f t="shared" si="303"/>
        <v>215.70796454999999</v>
      </c>
      <c r="U1218" s="6">
        <v>0.6</v>
      </c>
      <c r="V1218" s="85">
        <f t="shared" si="304"/>
        <v>66.3716814</v>
      </c>
      <c r="W1218" s="86">
        <f t="shared" si="305"/>
        <v>176.99115039999998</v>
      </c>
    </row>
    <row r="1219" spans="1:23" ht="16.5" x14ac:dyDescent="0.25">
      <c r="A1219" s="64" t="s">
        <v>7131</v>
      </c>
      <c r="B1219" s="65" t="s">
        <v>7219</v>
      </c>
      <c r="C1219" s="2" t="s">
        <v>422</v>
      </c>
      <c r="D1219" s="1" t="s">
        <v>421</v>
      </c>
      <c r="E1219" s="3">
        <v>14</v>
      </c>
      <c r="F1219" s="3">
        <v>1</v>
      </c>
      <c r="G1219" s="7">
        <f>978.95+35.55</f>
        <v>1014.5</v>
      </c>
      <c r="H1219" s="4">
        <f>+G1219*E1219</f>
        <v>14203</v>
      </c>
      <c r="I1219" s="5">
        <v>0.05</v>
      </c>
      <c r="J1219" s="4">
        <f t="shared" si="308"/>
        <v>50.725000000000001</v>
      </c>
      <c r="K1219" s="4">
        <f t="shared" si="309"/>
        <v>963.77499999999998</v>
      </c>
      <c r="L1219" s="6">
        <v>0.6</v>
      </c>
      <c r="M1219" s="4">
        <f t="shared" si="300"/>
        <v>578.26499999999999</v>
      </c>
      <c r="N1219" s="4">
        <f t="shared" si="301"/>
        <v>1542.04</v>
      </c>
      <c r="O1219" s="6">
        <v>0.75</v>
      </c>
      <c r="P1219" s="85">
        <f t="shared" si="306"/>
        <v>722.83124999999995</v>
      </c>
      <c r="Q1219" s="86">
        <f t="shared" si="307"/>
        <v>1686.6062499999998</v>
      </c>
      <c r="R1219" s="6">
        <v>0.95</v>
      </c>
      <c r="S1219" s="85">
        <f t="shared" si="302"/>
        <v>915.58624999999995</v>
      </c>
      <c r="T1219" s="86">
        <f t="shared" si="303"/>
        <v>1879.3612499999999</v>
      </c>
      <c r="U1219" s="6">
        <v>0.6</v>
      </c>
      <c r="V1219" s="85">
        <f t="shared" si="304"/>
        <v>578.26499999999999</v>
      </c>
      <c r="W1219" s="86">
        <f t="shared" si="305"/>
        <v>1542.04</v>
      </c>
    </row>
    <row r="1220" spans="1:23" ht="16.5" x14ac:dyDescent="0.25">
      <c r="A1220" s="64" t="s">
        <v>7131</v>
      </c>
      <c r="B1220" s="65" t="s">
        <v>7219</v>
      </c>
      <c r="C1220" s="2" t="s">
        <v>424</v>
      </c>
      <c r="D1220" s="10" t="s">
        <v>423</v>
      </c>
      <c r="E1220" s="3">
        <v>16.3</v>
      </c>
      <c r="F1220" s="3">
        <v>1</v>
      </c>
      <c r="G1220" s="7">
        <v>1022.7368421052631</v>
      </c>
      <c r="H1220" s="4">
        <f>+G1220*E1220</f>
        <v>16670.610526315788</v>
      </c>
      <c r="I1220" s="5">
        <v>0.05</v>
      </c>
      <c r="J1220" s="4">
        <f t="shared" si="308"/>
        <v>51.136842105263156</v>
      </c>
      <c r="K1220" s="4">
        <f t="shared" si="309"/>
        <v>971.59999999999991</v>
      </c>
      <c r="L1220" s="6">
        <v>0.85</v>
      </c>
      <c r="M1220" s="4">
        <f t="shared" si="300"/>
        <v>825.8599999999999</v>
      </c>
      <c r="N1220" s="4">
        <f t="shared" si="301"/>
        <v>1797.4599999999998</v>
      </c>
      <c r="O1220" s="6">
        <v>0.75</v>
      </c>
      <c r="P1220" s="85">
        <f t="shared" si="306"/>
        <v>728.69999999999993</v>
      </c>
      <c r="Q1220" s="86">
        <f t="shared" si="307"/>
        <v>1700.2999999999997</v>
      </c>
      <c r="R1220" s="6">
        <v>0.95</v>
      </c>
      <c r="S1220" s="85">
        <f t="shared" si="302"/>
        <v>923.01999999999987</v>
      </c>
      <c r="T1220" s="86">
        <f t="shared" si="303"/>
        <v>1894.62</v>
      </c>
      <c r="U1220" s="6">
        <v>0.6</v>
      </c>
      <c r="V1220" s="85">
        <f t="shared" si="304"/>
        <v>582.95999999999992</v>
      </c>
      <c r="W1220" s="86">
        <f t="shared" si="305"/>
        <v>1554.56</v>
      </c>
    </row>
    <row r="1221" spans="1:23" s="28" customFormat="1" ht="16.5" x14ac:dyDescent="0.25">
      <c r="A1221" s="64" t="s">
        <v>7131</v>
      </c>
      <c r="B1221" s="65" t="s">
        <v>7219</v>
      </c>
      <c r="C1221" s="2" t="s">
        <v>426</v>
      </c>
      <c r="D1221" s="1" t="s">
        <v>425</v>
      </c>
      <c r="E1221" s="3">
        <v>13</v>
      </c>
      <c r="F1221" s="3">
        <v>1</v>
      </c>
      <c r="G1221" s="7">
        <v>1291.8421052631579</v>
      </c>
      <c r="H1221" s="4">
        <f>+G1221*E1221</f>
        <v>16793.947368421053</v>
      </c>
      <c r="I1221" s="5">
        <v>0.05</v>
      </c>
      <c r="J1221" s="4">
        <f t="shared" si="308"/>
        <v>64.592105263157904</v>
      </c>
      <c r="K1221" s="4">
        <f t="shared" si="309"/>
        <v>1227.25</v>
      </c>
      <c r="L1221" s="6">
        <v>0.85</v>
      </c>
      <c r="M1221" s="4">
        <f t="shared" si="300"/>
        <v>1043.1624999999999</v>
      </c>
      <c r="N1221" s="4">
        <f t="shared" si="301"/>
        <v>2270.4124999999999</v>
      </c>
      <c r="O1221" s="6">
        <v>0.75</v>
      </c>
      <c r="P1221" s="85">
        <f t="shared" si="306"/>
        <v>920.4375</v>
      </c>
      <c r="Q1221" s="86">
        <f t="shared" si="307"/>
        <v>2147.6875</v>
      </c>
      <c r="R1221" s="6">
        <v>0.95</v>
      </c>
      <c r="S1221" s="85">
        <f t="shared" si="302"/>
        <v>1165.8875</v>
      </c>
      <c r="T1221" s="86">
        <f t="shared" si="303"/>
        <v>2393.1374999999998</v>
      </c>
      <c r="U1221" s="6">
        <v>0.6</v>
      </c>
      <c r="V1221" s="85">
        <f t="shared" si="304"/>
        <v>736.35</v>
      </c>
      <c r="W1221" s="86">
        <f t="shared" si="305"/>
        <v>1963.6</v>
      </c>
    </row>
    <row r="1222" spans="1:23" s="28" customFormat="1" ht="16.5" x14ac:dyDescent="0.25">
      <c r="A1222" s="64" t="s">
        <v>7131</v>
      </c>
      <c r="B1222" s="65" t="s">
        <v>7219</v>
      </c>
      <c r="C1222" s="2" t="s">
        <v>428</v>
      </c>
      <c r="D1222" s="1" t="s">
        <v>427</v>
      </c>
      <c r="E1222" s="3">
        <v>23</v>
      </c>
      <c r="F1222" s="3">
        <v>1</v>
      </c>
      <c r="G1222" s="4">
        <v>697.6</v>
      </c>
      <c r="H1222" s="4">
        <f>+G1222*E1222</f>
        <v>16044.800000000001</v>
      </c>
      <c r="I1222" s="5">
        <v>0.2</v>
      </c>
      <c r="J1222" s="4">
        <f t="shared" si="308"/>
        <v>139.52000000000001</v>
      </c>
      <c r="K1222" s="4">
        <f t="shared" si="309"/>
        <v>558.08000000000004</v>
      </c>
      <c r="L1222" s="6">
        <v>0.85</v>
      </c>
      <c r="M1222" s="4">
        <f t="shared" si="300"/>
        <v>474.36799999999999</v>
      </c>
      <c r="N1222" s="4">
        <f t="shared" si="301"/>
        <v>1032.4480000000001</v>
      </c>
      <c r="O1222" s="6">
        <v>0.75</v>
      </c>
      <c r="P1222" s="85">
        <f t="shared" si="306"/>
        <v>418.56000000000006</v>
      </c>
      <c r="Q1222" s="86">
        <f t="shared" si="307"/>
        <v>976.6400000000001</v>
      </c>
      <c r="R1222" s="6">
        <v>0.95</v>
      </c>
      <c r="S1222" s="85">
        <f t="shared" si="302"/>
        <v>530.17600000000004</v>
      </c>
      <c r="T1222" s="86">
        <f t="shared" si="303"/>
        <v>1088.2560000000001</v>
      </c>
      <c r="U1222" s="6">
        <v>0.6</v>
      </c>
      <c r="V1222" s="85">
        <f t="shared" si="304"/>
        <v>334.84800000000001</v>
      </c>
      <c r="W1222" s="86">
        <f t="shared" si="305"/>
        <v>892.92800000000011</v>
      </c>
    </row>
    <row r="1223" spans="1:23" ht="16.5" x14ac:dyDescent="0.25">
      <c r="A1223" s="64" t="s">
        <v>7131</v>
      </c>
      <c r="B1223" s="65" t="s">
        <v>7219</v>
      </c>
      <c r="C1223" s="2" t="s">
        <v>430</v>
      </c>
      <c r="D1223" s="1" t="s">
        <v>429</v>
      </c>
      <c r="E1223" s="3">
        <v>4</v>
      </c>
      <c r="F1223" s="3">
        <v>1</v>
      </c>
      <c r="G1223" s="4">
        <v>807.86</v>
      </c>
      <c r="H1223" s="4">
        <f>+G1223*E1223</f>
        <v>3231.44</v>
      </c>
      <c r="I1223" s="5">
        <v>0.1</v>
      </c>
      <c r="J1223" s="4">
        <f t="shared" si="308"/>
        <v>80.786000000000001</v>
      </c>
      <c r="K1223" s="4">
        <f t="shared" si="309"/>
        <v>727.07400000000007</v>
      </c>
      <c r="L1223" s="6">
        <v>0.85</v>
      </c>
      <c r="M1223" s="4">
        <f t="shared" si="300"/>
        <v>618.01290000000006</v>
      </c>
      <c r="N1223" s="4">
        <f t="shared" si="301"/>
        <v>1345.0869000000002</v>
      </c>
      <c r="O1223" s="6">
        <v>0.75</v>
      </c>
      <c r="P1223" s="85">
        <f t="shared" si="306"/>
        <v>545.30550000000005</v>
      </c>
      <c r="Q1223" s="86">
        <f t="shared" si="307"/>
        <v>1272.3795</v>
      </c>
      <c r="R1223" s="6">
        <v>0.95</v>
      </c>
      <c r="S1223" s="85">
        <f t="shared" si="302"/>
        <v>690.72030000000007</v>
      </c>
      <c r="T1223" s="86">
        <f t="shared" si="303"/>
        <v>1417.7943</v>
      </c>
      <c r="U1223" s="6">
        <v>0.6</v>
      </c>
      <c r="V1223" s="85">
        <f t="shared" si="304"/>
        <v>436.24440000000004</v>
      </c>
      <c r="W1223" s="86">
        <f t="shared" si="305"/>
        <v>1163.3184000000001</v>
      </c>
    </row>
    <row r="1224" spans="1:23" ht="16.5" x14ac:dyDescent="0.25">
      <c r="A1224" s="64" t="s">
        <v>7131</v>
      </c>
      <c r="B1224" s="65" t="s">
        <v>7219</v>
      </c>
      <c r="C1224" s="2" t="s">
        <v>7274</v>
      </c>
      <c r="D1224" s="1" t="s">
        <v>2842</v>
      </c>
      <c r="E1224" s="3">
        <v>6</v>
      </c>
      <c r="F1224" s="3">
        <v>1</v>
      </c>
      <c r="G1224" s="4">
        <v>1853.98</v>
      </c>
      <c r="H1224" s="4">
        <f>+G1224*E1224</f>
        <v>11123.880000000001</v>
      </c>
      <c r="I1224" s="5">
        <v>0</v>
      </c>
      <c r="J1224" s="4">
        <f t="shared" si="308"/>
        <v>0</v>
      </c>
      <c r="K1224" s="4">
        <f t="shared" si="309"/>
        <v>1853.98</v>
      </c>
      <c r="L1224" s="6">
        <v>0.85</v>
      </c>
      <c r="M1224" s="4">
        <f t="shared" si="300"/>
        <v>1575.883</v>
      </c>
      <c r="N1224" s="4">
        <f t="shared" si="301"/>
        <v>3429.8630000000003</v>
      </c>
      <c r="O1224" s="6">
        <v>0.75</v>
      </c>
      <c r="P1224" s="85">
        <f t="shared" si="306"/>
        <v>1390.4850000000001</v>
      </c>
      <c r="Q1224" s="86">
        <f t="shared" si="307"/>
        <v>3244.4650000000001</v>
      </c>
      <c r="R1224" s="6">
        <v>0.95</v>
      </c>
      <c r="S1224" s="85">
        <f t="shared" si="302"/>
        <v>1761.2809999999999</v>
      </c>
      <c r="T1224" s="86">
        <f t="shared" si="303"/>
        <v>3615.261</v>
      </c>
      <c r="U1224" s="6">
        <v>0.6</v>
      </c>
      <c r="V1224" s="85">
        <f t="shared" si="304"/>
        <v>1112.3879999999999</v>
      </c>
      <c r="W1224" s="86">
        <f t="shared" si="305"/>
        <v>2966.3679999999999</v>
      </c>
    </row>
    <row r="1225" spans="1:23" ht="16.5" x14ac:dyDescent="0.25">
      <c r="A1225" s="64" t="s">
        <v>7131</v>
      </c>
      <c r="B1225" s="65" t="s">
        <v>7219</v>
      </c>
      <c r="C1225" s="2" t="s">
        <v>952</v>
      </c>
      <c r="D1225" s="1" t="s">
        <v>951</v>
      </c>
      <c r="E1225" s="3">
        <v>8</v>
      </c>
      <c r="F1225" s="3">
        <v>1</v>
      </c>
      <c r="G1225" s="4">
        <v>1451</v>
      </c>
      <c r="H1225" s="4">
        <f>+G1225*E1225</f>
        <v>11608</v>
      </c>
      <c r="I1225" s="5">
        <v>0.05</v>
      </c>
      <c r="J1225" s="4">
        <f t="shared" si="308"/>
        <v>72.55</v>
      </c>
      <c r="K1225" s="4">
        <f t="shared" si="309"/>
        <v>1378.45</v>
      </c>
      <c r="L1225" s="6">
        <v>0.85</v>
      </c>
      <c r="M1225" s="4">
        <f t="shared" si="300"/>
        <v>1171.6825000000001</v>
      </c>
      <c r="N1225" s="4">
        <f t="shared" si="301"/>
        <v>2550.1325000000002</v>
      </c>
      <c r="O1225" s="6">
        <v>0.75</v>
      </c>
      <c r="P1225" s="85">
        <f t="shared" si="306"/>
        <v>1033.8375000000001</v>
      </c>
      <c r="Q1225" s="86">
        <f t="shared" si="307"/>
        <v>2412.2875000000004</v>
      </c>
      <c r="R1225" s="6">
        <v>0.95</v>
      </c>
      <c r="S1225" s="85">
        <f t="shared" si="302"/>
        <v>1309.5274999999999</v>
      </c>
      <c r="T1225" s="86">
        <f t="shared" si="303"/>
        <v>2687.9775</v>
      </c>
      <c r="U1225" s="6">
        <v>0.6</v>
      </c>
      <c r="V1225" s="85">
        <f t="shared" si="304"/>
        <v>827.07</v>
      </c>
      <c r="W1225" s="86">
        <f t="shared" si="305"/>
        <v>2205.52</v>
      </c>
    </row>
    <row r="1226" spans="1:23" ht="16.5" x14ac:dyDescent="0.25">
      <c r="A1226" s="64" t="s">
        <v>7131</v>
      </c>
      <c r="B1226" s="65" t="s">
        <v>7219</v>
      </c>
      <c r="C1226" s="2" t="s">
        <v>7003</v>
      </c>
      <c r="D1226" s="37" t="s">
        <v>7002</v>
      </c>
      <c r="E1226" s="3">
        <v>5</v>
      </c>
      <c r="F1226" s="3">
        <v>1</v>
      </c>
      <c r="G1226" s="4">
        <v>3830.43</v>
      </c>
      <c r="H1226" s="4">
        <f>+G1226*E1226</f>
        <v>19152.149999999998</v>
      </c>
      <c r="I1226" s="5">
        <v>0.15</v>
      </c>
      <c r="J1226" s="4">
        <f t="shared" si="308"/>
        <v>574.56449999999995</v>
      </c>
      <c r="K1226" s="4">
        <f t="shared" si="309"/>
        <v>3255.8654999999999</v>
      </c>
      <c r="L1226" s="6">
        <v>0.5</v>
      </c>
      <c r="M1226" s="4">
        <f t="shared" si="300"/>
        <v>1627.9327499999999</v>
      </c>
      <c r="N1226" s="4">
        <f t="shared" si="301"/>
        <v>4883.7982499999998</v>
      </c>
      <c r="O1226" s="6">
        <v>0.75</v>
      </c>
      <c r="P1226" s="85">
        <f t="shared" si="306"/>
        <v>2441.8991249999999</v>
      </c>
      <c r="Q1226" s="86">
        <f t="shared" si="307"/>
        <v>5697.7646249999998</v>
      </c>
      <c r="R1226" s="6">
        <v>0.95</v>
      </c>
      <c r="S1226" s="85">
        <f t="shared" si="302"/>
        <v>3093.0722249999999</v>
      </c>
      <c r="T1226" s="86">
        <f t="shared" si="303"/>
        <v>6348.9377249999998</v>
      </c>
      <c r="U1226" s="6">
        <v>0.6</v>
      </c>
      <c r="V1226" s="85">
        <f t="shared" si="304"/>
        <v>1953.5192999999999</v>
      </c>
      <c r="W1226" s="86">
        <f t="shared" si="305"/>
        <v>5209.3847999999998</v>
      </c>
    </row>
    <row r="1227" spans="1:23" ht="16.5" x14ac:dyDescent="0.25">
      <c r="A1227" s="64" t="s">
        <v>7131</v>
      </c>
      <c r="B1227" s="65" t="s">
        <v>7219</v>
      </c>
      <c r="C1227" s="2" t="s">
        <v>1233</v>
      </c>
      <c r="D1227" s="8" t="s">
        <v>2843</v>
      </c>
      <c r="E1227" s="3">
        <v>2</v>
      </c>
      <c r="F1227" s="3">
        <v>1</v>
      </c>
      <c r="G1227" s="4">
        <v>442.47</v>
      </c>
      <c r="H1227" s="4">
        <f>+G1227*E1227</f>
        <v>884.94</v>
      </c>
      <c r="I1227" s="5">
        <v>0</v>
      </c>
      <c r="J1227" s="4">
        <f t="shared" si="308"/>
        <v>0</v>
      </c>
      <c r="K1227" s="4">
        <f t="shared" si="309"/>
        <v>442.47</v>
      </c>
      <c r="L1227" s="6">
        <v>0.85</v>
      </c>
      <c r="M1227" s="4">
        <f t="shared" ref="M1227:M1290" si="310">+K1227*L1227</f>
        <v>376.09950000000003</v>
      </c>
      <c r="N1227" s="4">
        <f t="shared" ref="N1227:N1290" si="311">+K1227+M1227</f>
        <v>818.56950000000006</v>
      </c>
      <c r="O1227" s="6">
        <v>0.75</v>
      </c>
      <c r="P1227" s="85">
        <f t="shared" si="306"/>
        <v>331.85250000000002</v>
      </c>
      <c r="Q1227" s="86">
        <f t="shared" si="307"/>
        <v>774.32249999999999</v>
      </c>
      <c r="R1227" s="6">
        <v>0.95</v>
      </c>
      <c r="S1227" s="85">
        <f t="shared" si="302"/>
        <v>420.34649999999999</v>
      </c>
      <c r="T1227" s="86">
        <f t="shared" si="303"/>
        <v>862.81650000000002</v>
      </c>
      <c r="U1227" s="6">
        <v>0.6</v>
      </c>
      <c r="V1227" s="85">
        <f t="shared" si="304"/>
        <v>265.48200000000003</v>
      </c>
      <c r="W1227" s="86">
        <f t="shared" si="305"/>
        <v>707.952</v>
      </c>
    </row>
    <row r="1228" spans="1:23" ht="16.5" x14ac:dyDescent="0.25">
      <c r="A1228" s="64" t="s">
        <v>7131</v>
      </c>
      <c r="B1228" s="65" t="s">
        <v>7219</v>
      </c>
      <c r="C1228" s="2" t="s">
        <v>1719</v>
      </c>
      <c r="D1228" s="10" t="s">
        <v>1718</v>
      </c>
      <c r="E1228" s="3">
        <v>4</v>
      </c>
      <c r="F1228" s="3">
        <v>1</v>
      </c>
      <c r="G1228" s="4">
        <v>22.08</v>
      </c>
      <c r="H1228" s="4">
        <f>+G1228*E1228</f>
        <v>88.32</v>
      </c>
      <c r="I1228" s="5">
        <v>0</v>
      </c>
      <c r="J1228" s="4">
        <f t="shared" si="308"/>
        <v>0</v>
      </c>
      <c r="K1228" s="4">
        <f t="shared" si="309"/>
        <v>22.08</v>
      </c>
      <c r="L1228" s="6">
        <v>0.85</v>
      </c>
      <c r="M1228" s="4">
        <f t="shared" si="310"/>
        <v>18.767999999999997</v>
      </c>
      <c r="N1228" s="4">
        <f t="shared" si="311"/>
        <v>40.847999999999999</v>
      </c>
      <c r="O1228" s="6">
        <v>0.75</v>
      </c>
      <c r="P1228" s="85">
        <f t="shared" si="306"/>
        <v>16.559999999999999</v>
      </c>
      <c r="Q1228" s="86">
        <f t="shared" si="307"/>
        <v>38.64</v>
      </c>
      <c r="R1228" s="6">
        <v>0.95</v>
      </c>
      <c r="S1228" s="85">
        <f t="shared" ref="S1228:S1291" si="312">+K1228*R1228</f>
        <v>20.975999999999999</v>
      </c>
      <c r="T1228" s="86">
        <f t="shared" ref="T1228:T1291" si="313">+S1228+K1228</f>
        <v>43.055999999999997</v>
      </c>
      <c r="U1228" s="6">
        <v>0.6</v>
      </c>
      <c r="V1228" s="85">
        <f t="shared" ref="V1228:V1291" si="314">+K1228*U1228</f>
        <v>13.247999999999999</v>
      </c>
      <c r="W1228" s="86">
        <f t="shared" ref="W1228:W1291" si="315">+V1228+K1228</f>
        <v>35.327999999999996</v>
      </c>
    </row>
    <row r="1229" spans="1:23" ht="16.5" x14ac:dyDescent="0.25">
      <c r="A1229" s="64" t="s">
        <v>7131</v>
      </c>
      <c r="B1229" s="65" t="s">
        <v>7219</v>
      </c>
      <c r="C1229" s="2" t="s">
        <v>1723</v>
      </c>
      <c r="D1229" s="10" t="s">
        <v>1722</v>
      </c>
      <c r="E1229" s="3">
        <f>304-10-50-30</f>
        <v>214</v>
      </c>
      <c r="F1229" s="3">
        <v>1</v>
      </c>
      <c r="G1229" s="4">
        <v>32.49</v>
      </c>
      <c r="H1229" s="4">
        <f>+G1229*E1229</f>
        <v>6952.8600000000006</v>
      </c>
      <c r="I1229" s="5">
        <v>0</v>
      </c>
      <c r="J1229" s="4">
        <f t="shared" si="308"/>
        <v>0</v>
      </c>
      <c r="K1229" s="4">
        <f t="shared" si="309"/>
        <v>32.49</v>
      </c>
      <c r="L1229" s="6">
        <v>0.85</v>
      </c>
      <c r="M1229" s="4">
        <f t="shared" si="310"/>
        <v>27.616500000000002</v>
      </c>
      <c r="N1229" s="4">
        <f t="shared" si="311"/>
        <v>60.106500000000004</v>
      </c>
      <c r="O1229" s="6">
        <v>0.75</v>
      </c>
      <c r="P1229" s="85">
        <f t="shared" ref="P1229:P1292" si="316">+K1229*O1229</f>
        <v>24.3675</v>
      </c>
      <c r="Q1229" s="86">
        <f t="shared" ref="Q1229:Q1292" si="317">+K1229+P1229</f>
        <v>56.857500000000002</v>
      </c>
      <c r="R1229" s="6">
        <v>0.95</v>
      </c>
      <c r="S1229" s="85">
        <f t="shared" si="312"/>
        <v>30.865500000000001</v>
      </c>
      <c r="T1229" s="86">
        <f t="shared" si="313"/>
        <v>63.355500000000006</v>
      </c>
      <c r="U1229" s="6">
        <v>0.6</v>
      </c>
      <c r="V1229" s="85">
        <f t="shared" si="314"/>
        <v>19.494</v>
      </c>
      <c r="W1229" s="86">
        <f t="shared" si="315"/>
        <v>51.984000000000002</v>
      </c>
    </row>
    <row r="1230" spans="1:23" ht="16.5" x14ac:dyDescent="0.25">
      <c r="A1230" s="64" t="s">
        <v>7131</v>
      </c>
      <c r="B1230" s="65" t="s">
        <v>7219</v>
      </c>
      <c r="C1230" s="2" t="s">
        <v>7275</v>
      </c>
      <c r="D1230" s="1" t="s">
        <v>2089</v>
      </c>
      <c r="E1230" s="3">
        <v>4</v>
      </c>
      <c r="F1230" s="3">
        <v>1</v>
      </c>
      <c r="G1230" s="7">
        <v>1118.27</v>
      </c>
      <c r="H1230" s="4">
        <f>+G1230*E1230</f>
        <v>4473.08</v>
      </c>
      <c r="I1230" s="5">
        <v>0.05</v>
      </c>
      <c r="J1230" s="4">
        <f t="shared" si="308"/>
        <v>55.913499999999999</v>
      </c>
      <c r="K1230" s="4">
        <f t="shared" si="309"/>
        <v>1062.3564999999999</v>
      </c>
      <c r="L1230" s="6">
        <v>0.95</v>
      </c>
      <c r="M1230" s="4">
        <f t="shared" si="310"/>
        <v>1009.2386749999998</v>
      </c>
      <c r="N1230" s="4">
        <f t="shared" si="311"/>
        <v>2071.5951749999995</v>
      </c>
      <c r="O1230" s="6">
        <v>0.75</v>
      </c>
      <c r="P1230" s="85">
        <f t="shared" si="316"/>
        <v>796.7673749999999</v>
      </c>
      <c r="Q1230" s="86">
        <f t="shared" si="317"/>
        <v>1859.1238749999998</v>
      </c>
      <c r="R1230" s="6">
        <v>0.95</v>
      </c>
      <c r="S1230" s="85">
        <f t="shared" si="312"/>
        <v>1009.2386749999998</v>
      </c>
      <c r="T1230" s="86">
        <f t="shared" si="313"/>
        <v>2071.5951749999995</v>
      </c>
      <c r="U1230" s="6">
        <v>0.6</v>
      </c>
      <c r="V1230" s="85">
        <f t="shared" si="314"/>
        <v>637.4138999999999</v>
      </c>
      <c r="W1230" s="86">
        <f t="shared" si="315"/>
        <v>1699.7703999999999</v>
      </c>
    </row>
    <row r="1231" spans="1:23" ht="16.5" x14ac:dyDescent="0.25">
      <c r="A1231" s="64" t="s">
        <v>7131</v>
      </c>
      <c r="B1231" s="65" t="s">
        <v>7219</v>
      </c>
      <c r="C1231" s="2" t="s">
        <v>1721</v>
      </c>
      <c r="D1231" s="10" t="s">
        <v>1720</v>
      </c>
      <c r="E1231" s="3">
        <f>380-1</f>
        <v>379</v>
      </c>
      <c r="F1231" s="3">
        <v>1</v>
      </c>
      <c r="G1231" s="4">
        <v>37.67</v>
      </c>
      <c r="H1231" s="4">
        <f>+G1231*E1231</f>
        <v>14276.93</v>
      </c>
      <c r="I1231" s="5">
        <v>0</v>
      </c>
      <c r="J1231" s="4">
        <f t="shared" si="308"/>
        <v>0</v>
      </c>
      <c r="K1231" s="4">
        <f t="shared" si="309"/>
        <v>37.67</v>
      </c>
      <c r="L1231" s="6">
        <v>0.85</v>
      </c>
      <c r="M1231" s="4">
        <f t="shared" si="310"/>
        <v>32.019500000000001</v>
      </c>
      <c r="N1231" s="4">
        <f t="shared" si="311"/>
        <v>69.68950000000001</v>
      </c>
      <c r="O1231" s="6">
        <v>0.75</v>
      </c>
      <c r="P1231" s="85">
        <f t="shared" si="316"/>
        <v>28.252500000000001</v>
      </c>
      <c r="Q1231" s="86">
        <f t="shared" si="317"/>
        <v>65.922499999999999</v>
      </c>
      <c r="R1231" s="6">
        <v>0.95</v>
      </c>
      <c r="S1231" s="85">
        <f t="shared" si="312"/>
        <v>35.786499999999997</v>
      </c>
      <c r="T1231" s="86">
        <f t="shared" si="313"/>
        <v>73.456500000000005</v>
      </c>
      <c r="U1231" s="6">
        <v>0.6</v>
      </c>
      <c r="V1231" s="85">
        <f t="shared" si="314"/>
        <v>22.602</v>
      </c>
      <c r="W1231" s="86">
        <f t="shared" si="315"/>
        <v>60.272000000000006</v>
      </c>
    </row>
    <row r="1232" spans="1:23" ht="16.5" x14ac:dyDescent="0.25">
      <c r="A1232" s="64" t="s">
        <v>7131</v>
      </c>
      <c r="B1232" s="65" t="s">
        <v>7219</v>
      </c>
      <c r="C1232" s="2" t="s">
        <v>1725</v>
      </c>
      <c r="D1232" s="1" t="s">
        <v>1724</v>
      </c>
      <c r="E1232" s="3">
        <f>388+250</f>
        <v>638</v>
      </c>
      <c r="F1232" s="3">
        <v>1</v>
      </c>
      <c r="G1232" s="7">
        <v>9.0399999999999991</v>
      </c>
      <c r="H1232" s="4">
        <f>+G1232*E1232</f>
        <v>5767.5199999999995</v>
      </c>
      <c r="I1232" s="5">
        <v>0.05</v>
      </c>
      <c r="J1232" s="4">
        <f t="shared" si="308"/>
        <v>0.45199999999999996</v>
      </c>
      <c r="K1232" s="4">
        <f t="shared" si="309"/>
        <v>8.5879999999999992</v>
      </c>
      <c r="L1232" s="6">
        <v>0.85</v>
      </c>
      <c r="M1232" s="4">
        <f t="shared" si="310"/>
        <v>7.2997999999999994</v>
      </c>
      <c r="N1232" s="4">
        <f t="shared" si="311"/>
        <v>15.887799999999999</v>
      </c>
      <c r="O1232" s="6">
        <v>0.75</v>
      </c>
      <c r="P1232" s="85">
        <f t="shared" si="316"/>
        <v>6.4409999999999989</v>
      </c>
      <c r="Q1232" s="86">
        <f t="shared" si="317"/>
        <v>15.028999999999998</v>
      </c>
      <c r="R1232" s="6">
        <v>0.95</v>
      </c>
      <c r="S1232" s="85">
        <f t="shared" si="312"/>
        <v>8.1585999999999981</v>
      </c>
      <c r="T1232" s="86">
        <f t="shared" si="313"/>
        <v>16.746599999999997</v>
      </c>
      <c r="U1232" s="6">
        <v>0.6</v>
      </c>
      <c r="V1232" s="85">
        <f t="shared" si="314"/>
        <v>5.1527999999999992</v>
      </c>
      <c r="W1232" s="86">
        <f t="shared" si="315"/>
        <v>13.740799999999998</v>
      </c>
    </row>
    <row r="1233" spans="1:23" ht="16.5" x14ac:dyDescent="0.25">
      <c r="A1233" s="64" t="s">
        <v>7131</v>
      </c>
      <c r="B1233" s="65" t="s">
        <v>7219</v>
      </c>
      <c r="C1233" s="2" t="s">
        <v>1773</v>
      </c>
      <c r="D1233" s="1" t="s">
        <v>1772</v>
      </c>
      <c r="E1233" s="3">
        <v>98</v>
      </c>
      <c r="F1233" s="3">
        <v>1</v>
      </c>
      <c r="G1233" s="4">
        <v>150</v>
      </c>
      <c r="H1233" s="4">
        <f>+G1233*E1233</f>
        <v>14700</v>
      </c>
      <c r="I1233" s="5">
        <v>0</v>
      </c>
      <c r="J1233" s="4">
        <f t="shared" si="308"/>
        <v>0</v>
      </c>
      <c r="K1233" s="4">
        <f t="shared" si="309"/>
        <v>150</v>
      </c>
      <c r="L1233" s="6">
        <v>0.85</v>
      </c>
      <c r="M1233" s="4">
        <f t="shared" si="310"/>
        <v>127.5</v>
      </c>
      <c r="N1233" s="4">
        <f t="shared" si="311"/>
        <v>277.5</v>
      </c>
      <c r="O1233" s="6">
        <v>0.75</v>
      </c>
      <c r="P1233" s="85">
        <f t="shared" si="316"/>
        <v>112.5</v>
      </c>
      <c r="Q1233" s="86">
        <f t="shared" si="317"/>
        <v>262.5</v>
      </c>
      <c r="R1233" s="6">
        <v>0.95</v>
      </c>
      <c r="S1233" s="85">
        <f t="shared" si="312"/>
        <v>142.5</v>
      </c>
      <c r="T1233" s="86">
        <f t="shared" si="313"/>
        <v>292.5</v>
      </c>
      <c r="U1233" s="6">
        <v>0.6</v>
      </c>
      <c r="V1233" s="85">
        <f t="shared" si="314"/>
        <v>90</v>
      </c>
      <c r="W1233" s="86">
        <f t="shared" si="315"/>
        <v>240</v>
      </c>
    </row>
    <row r="1234" spans="1:23" ht="16.5" x14ac:dyDescent="0.25">
      <c r="A1234" s="64" t="s">
        <v>7131</v>
      </c>
      <c r="B1234" s="65" t="s">
        <v>7219</v>
      </c>
      <c r="C1234" s="2" t="s">
        <v>1727</v>
      </c>
      <c r="D1234" s="1" t="s">
        <v>1726</v>
      </c>
      <c r="E1234" s="3">
        <f>202-4</f>
        <v>198</v>
      </c>
      <c r="F1234" s="3">
        <v>1</v>
      </c>
      <c r="G1234" s="7">
        <v>6.49</v>
      </c>
      <c r="H1234" s="4">
        <f>+G1234*E1234</f>
        <v>1285.02</v>
      </c>
      <c r="I1234" s="5">
        <v>0.05</v>
      </c>
      <c r="J1234" s="4">
        <f t="shared" si="308"/>
        <v>0.32450000000000001</v>
      </c>
      <c r="K1234" s="4">
        <f t="shared" si="309"/>
        <v>6.1654999999999998</v>
      </c>
      <c r="L1234" s="6">
        <v>0.85</v>
      </c>
      <c r="M1234" s="4">
        <f t="shared" si="310"/>
        <v>5.2406749999999995</v>
      </c>
      <c r="N1234" s="4">
        <f t="shared" si="311"/>
        <v>11.406174999999999</v>
      </c>
      <c r="O1234" s="6">
        <v>0.75</v>
      </c>
      <c r="P1234" s="85">
        <f t="shared" si="316"/>
        <v>4.6241249999999994</v>
      </c>
      <c r="Q1234" s="86">
        <f t="shared" si="317"/>
        <v>10.789624999999999</v>
      </c>
      <c r="R1234" s="6">
        <v>0.95</v>
      </c>
      <c r="S1234" s="85">
        <f t="shared" si="312"/>
        <v>5.8572249999999997</v>
      </c>
      <c r="T1234" s="86">
        <f t="shared" si="313"/>
        <v>12.022724999999999</v>
      </c>
      <c r="U1234" s="6">
        <v>0.6</v>
      </c>
      <c r="V1234" s="85">
        <f t="shared" si="314"/>
        <v>3.6992999999999996</v>
      </c>
      <c r="W1234" s="86">
        <f t="shared" si="315"/>
        <v>9.8647999999999989</v>
      </c>
    </row>
    <row r="1235" spans="1:23" ht="16.5" x14ac:dyDescent="0.25">
      <c r="A1235" s="64" t="s">
        <v>7131</v>
      </c>
      <c r="B1235" s="65" t="s">
        <v>7219</v>
      </c>
      <c r="C1235" s="2" t="s">
        <v>1769</v>
      </c>
      <c r="D1235" s="1" t="s">
        <v>1768</v>
      </c>
      <c r="E1235" s="3">
        <v>67</v>
      </c>
      <c r="F1235" s="3">
        <v>1</v>
      </c>
      <c r="G1235" s="4">
        <v>150</v>
      </c>
      <c r="H1235" s="4">
        <f>+G1235*E1235</f>
        <v>10050</v>
      </c>
      <c r="I1235" s="5">
        <v>0</v>
      </c>
      <c r="J1235" s="4">
        <f t="shared" si="308"/>
        <v>0</v>
      </c>
      <c r="K1235" s="4">
        <f t="shared" si="309"/>
        <v>150</v>
      </c>
      <c r="L1235" s="6">
        <v>0.85</v>
      </c>
      <c r="M1235" s="4">
        <f t="shared" si="310"/>
        <v>127.5</v>
      </c>
      <c r="N1235" s="4">
        <f t="shared" si="311"/>
        <v>277.5</v>
      </c>
      <c r="O1235" s="6">
        <v>0.75</v>
      </c>
      <c r="P1235" s="85">
        <f t="shared" si="316"/>
        <v>112.5</v>
      </c>
      <c r="Q1235" s="86">
        <f t="shared" si="317"/>
        <v>262.5</v>
      </c>
      <c r="R1235" s="6">
        <v>0.95</v>
      </c>
      <c r="S1235" s="85">
        <f t="shared" si="312"/>
        <v>142.5</v>
      </c>
      <c r="T1235" s="86">
        <f t="shared" si="313"/>
        <v>292.5</v>
      </c>
      <c r="U1235" s="6">
        <v>0.6</v>
      </c>
      <c r="V1235" s="85">
        <f t="shared" si="314"/>
        <v>90</v>
      </c>
      <c r="W1235" s="86">
        <f t="shared" si="315"/>
        <v>240</v>
      </c>
    </row>
    <row r="1236" spans="1:23" ht="16.5" x14ac:dyDescent="0.25">
      <c r="A1236" s="64" t="s">
        <v>7131</v>
      </c>
      <c r="B1236" s="65" t="s">
        <v>7219</v>
      </c>
      <c r="C1236" s="2" t="s">
        <v>1729</v>
      </c>
      <c r="D1236" s="1" t="s">
        <v>1728</v>
      </c>
      <c r="E1236" s="3">
        <f>250+187</f>
        <v>437</v>
      </c>
      <c r="F1236" s="3">
        <v>1</v>
      </c>
      <c r="G1236" s="4">
        <v>10.29</v>
      </c>
      <c r="H1236" s="4">
        <f>+G1236*E1236</f>
        <v>4496.7299999999996</v>
      </c>
      <c r="I1236" s="5">
        <v>0.05</v>
      </c>
      <c r="J1236" s="4">
        <f t="shared" si="308"/>
        <v>0.51449999999999996</v>
      </c>
      <c r="K1236" s="4">
        <f t="shared" si="309"/>
        <v>9.7754999999999992</v>
      </c>
      <c r="L1236" s="6">
        <v>0.85</v>
      </c>
      <c r="M1236" s="4">
        <f t="shared" si="310"/>
        <v>8.3091749999999998</v>
      </c>
      <c r="N1236" s="4">
        <f t="shared" si="311"/>
        <v>18.084674999999997</v>
      </c>
      <c r="O1236" s="6">
        <v>0.75</v>
      </c>
      <c r="P1236" s="85">
        <f t="shared" si="316"/>
        <v>7.3316249999999989</v>
      </c>
      <c r="Q1236" s="86">
        <f t="shared" si="317"/>
        <v>17.107124999999996</v>
      </c>
      <c r="R1236" s="6">
        <v>0.95</v>
      </c>
      <c r="S1236" s="85">
        <f t="shared" si="312"/>
        <v>9.2867249999999988</v>
      </c>
      <c r="T1236" s="86">
        <f t="shared" si="313"/>
        <v>19.062224999999998</v>
      </c>
      <c r="U1236" s="6">
        <v>0.6</v>
      </c>
      <c r="V1236" s="85">
        <f t="shared" si="314"/>
        <v>5.8652999999999995</v>
      </c>
      <c r="W1236" s="86">
        <f t="shared" si="315"/>
        <v>15.640799999999999</v>
      </c>
    </row>
    <row r="1237" spans="1:23" ht="16.5" x14ac:dyDescent="0.25">
      <c r="A1237" s="64" t="s">
        <v>7131</v>
      </c>
      <c r="B1237" s="65" t="s">
        <v>7219</v>
      </c>
      <c r="C1237" s="2" t="s">
        <v>1731</v>
      </c>
      <c r="D1237" s="1" t="s">
        <v>1730</v>
      </c>
      <c r="E1237" s="3">
        <f>338-50</f>
        <v>288</v>
      </c>
      <c r="F1237" s="3">
        <v>1</v>
      </c>
      <c r="G1237" s="7">
        <v>12.03</v>
      </c>
      <c r="H1237" s="4">
        <f>+G1237*E1237</f>
        <v>3464.64</v>
      </c>
      <c r="I1237" s="5">
        <v>0.05</v>
      </c>
      <c r="J1237" s="4">
        <f t="shared" si="308"/>
        <v>0.60150000000000003</v>
      </c>
      <c r="K1237" s="4">
        <f t="shared" si="309"/>
        <v>11.4285</v>
      </c>
      <c r="L1237" s="6">
        <v>0.95</v>
      </c>
      <c r="M1237" s="4">
        <f t="shared" si="310"/>
        <v>10.857075</v>
      </c>
      <c r="N1237" s="4">
        <f t="shared" si="311"/>
        <v>22.285575000000001</v>
      </c>
      <c r="O1237" s="6">
        <v>0.75</v>
      </c>
      <c r="P1237" s="85">
        <f t="shared" si="316"/>
        <v>8.5713749999999997</v>
      </c>
      <c r="Q1237" s="86">
        <f t="shared" si="317"/>
        <v>19.999874999999999</v>
      </c>
      <c r="R1237" s="6">
        <v>0.95</v>
      </c>
      <c r="S1237" s="85">
        <f t="shared" si="312"/>
        <v>10.857075</v>
      </c>
      <c r="T1237" s="86">
        <f t="shared" si="313"/>
        <v>22.285575000000001</v>
      </c>
      <c r="U1237" s="6">
        <v>0.6</v>
      </c>
      <c r="V1237" s="85">
        <f t="shared" si="314"/>
        <v>6.8571</v>
      </c>
      <c r="W1237" s="86">
        <f t="shared" si="315"/>
        <v>18.285599999999999</v>
      </c>
    </row>
    <row r="1238" spans="1:23" ht="16.5" x14ac:dyDescent="0.25">
      <c r="A1238" s="64" t="s">
        <v>7131</v>
      </c>
      <c r="B1238" s="65" t="s">
        <v>7219</v>
      </c>
      <c r="C1238" s="2" t="s">
        <v>1735</v>
      </c>
      <c r="D1238" s="1" t="s">
        <v>1734</v>
      </c>
      <c r="E1238" s="3">
        <v>111</v>
      </c>
      <c r="F1238" s="3">
        <v>1</v>
      </c>
      <c r="G1238" s="7">
        <v>26.7</v>
      </c>
      <c r="H1238" s="4">
        <f>+G1238*E1238</f>
        <v>2963.7</v>
      </c>
      <c r="I1238" s="5">
        <v>0.05</v>
      </c>
      <c r="J1238" s="4">
        <f t="shared" si="308"/>
        <v>1.335</v>
      </c>
      <c r="K1238" s="4">
        <f t="shared" si="309"/>
        <v>25.364999999999998</v>
      </c>
      <c r="L1238" s="6">
        <v>0.85</v>
      </c>
      <c r="M1238" s="4">
        <f t="shared" si="310"/>
        <v>21.560249999999996</v>
      </c>
      <c r="N1238" s="4">
        <f t="shared" si="311"/>
        <v>46.925249999999991</v>
      </c>
      <c r="O1238" s="6">
        <v>0.75</v>
      </c>
      <c r="P1238" s="85">
        <f t="shared" si="316"/>
        <v>19.02375</v>
      </c>
      <c r="Q1238" s="86">
        <f t="shared" si="317"/>
        <v>44.388750000000002</v>
      </c>
      <c r="R1238" s="6">
        <v>0.95</v>
      </c>
      <c r="S1238" s="85">
        <f t="shared" si="312"/>
        <v>24.096749999999997</v>
      </c>
      <c r="T1238" s="86">
        <f t="shared" si="313"/>
        <v>49.461749999999995</v>
      </c>
      <c r="U1238" s="6">
        <v>0.6</v>
      </c>
      <c r="V1238" s="85">
        <f t="shared" si="314"/>
        <v>15.218999999999998</v>
      </c>
      <c r="W1238" s="86">
        <f t="shared" si="315"/>
        <v>40.583999999999996</v>
      </c>
    </row>
    <row r="1239" spans="1:23" ht="16.5" x14ac:dyDescent="0.25">
      <c r="A1239" s="64" t="s">
        <v>7131</v>
      </c>
      <c r="B1239" s="65" t="s">
        <v>7219</v>
      </c>
      <c r="C1239" s="2" t="s">
        <v>1733</v>
      </c>
      <c r="D1239" s="1" t="s">
        <v>1732</v>
      </c>
      <c r="E1239" s="3">
        <f>110-50</f>
        <v>60</v>
      </c>
      <c r="F1239" s="3">
        <v>1</v>
      </c>
      <c r="G1239" s="7">
        <v>21.79</v>
      </c>
      <c r="H1239" s="4">
        <f>+G1239*E1239</f>
        <v>1307.3999999999999</v>
      </c>
      <c r="I1239" s="5">
        <v>0.05</v>
      </c>
      <c r="J1239" s="4">
        <f t="shared" si="308"/>
        <v>1.0894999999999999</v>
      </c>
      <c r="K1239" s="4">
        <f t="shared" si="309"/>
        <v>20.700499999999998</v>
      </c>
      <c r="L1239" s="6">
        <v>0.85</v>
      </c>
      <c r="M1239" s="4">
        <f t="shared" si="310"/>
        <v>17.595424999999999</v>
      </c>
      <c r="N1239" s="4">
        <f t="shared" si="311"/>
        <v>38.295924999999997</v>
      </c>
      <c r="O1239" s="6">
        <v>0.75</v>
      </c>
      <c r="P1239" s="85">
        <f t="shared" si="316"/>
        <v>15.525374999999999</v>
      </c>
      <c r="Q1239" s="86">
        <f t="shared" si="317"/>
        <v>36.225874999999995</v>
      </c>
      <c r="R1239" s="6">
        <v>0.95</v>
      </c>
      <c r="S1239" s="85">
        <f t="shared" si="312"/>
        <v>19.665474999999997</v>
      </c>
      <c r="T1239" s="86">
        <f t="shared" si="313"/>
        <v>40.365974999999992</v>
      </c>
      <c r="U1239" s="6">
        <v>0.6</v>
      </c>
      <c r="V1239" s="85">
        <f t="shared" si="314"/>
        <v>12.420299999999999</v>
      </c>
      <c r="W1239" s="86">
        <f t="shared" si="315"/>
        <v>33.120799999999996</v>
      </c>
    </row>
    <row r="1240" spans="1:23" ht="16.5" x14ac:dyDescent="0.25">
      <c r="A1240" s="64" t="s">
        <v>7131</v>
      </c>
      <c r="B1240" s="65" t="s">
        <v>7219</v>
      </c>
      <c r="C1240" s="2" t="s">
        <v>1737</v>
      </c>
      <c r="D1240" s="1" t="s">
        <v>1736</v>
      </c>
      <c r="E1240" s="3">
        <f>27-13</f>
        <v>14</v>
      </c>
      <c r="F1240" s="3">
        <v>1</v>
      </c>
      <c r="G1240" s="4">
        <v>24.5</v>
      </c>
      <c r="H1240" s="4">
        <f>+G1240*E1240</f>
        <v>343</v>
      </c>
      <c r="I1240" s="5">
        <v>0.05</v>
      </c>
      <c r="J1240" s="4">
        <f t="shared" si="308"/>
        <v>1.2250000000000001</v>
      </c>
      <c r="K1240" s="4">
        <f t="shared" si="309"/>
        <v>23.274999999999999</v>
      </c>
      <c r="L1240" s="6">
        <v>0.85</v>
      </c>
      <c r="M1240" s="4">
        <f t="shared" si="310"/>
        <v>19.783749999999998</v>
      </c>
      <c r="N1240" s="4">
        <f t="shared" si="311"/>
        <v>43.058749999999996</v>
      </c>
      <c r="O1240" s="6">
        <v>0.75</v>
      </c>
      <c r="P1240" s="85">
        <f t="shared" si="316"/>
        <v>17.456249999999997</v>
      </c>
      <c r="Q1240" s="86">
        <f t="shared" si="317"/>
        <v>40.731249999999996</v>
      </c>
      <c r="R1240" s="6">
        <v>0.95</v>
      </c>
      <c r="S1240" s="85">
        <f t="shared" si="312"/>
        <v>22.111249999999998</v>
      </c>
      <c r="T1240" s="86">
        <f t="shared" si="313"/>
        <v>45.386249999999997</v>
      </c>
      <c r="U1240" s="6">
        <v>0.6</v>
      </c>
      <c r="V1240" s="85">
        <f t="shared" si="314"/>
        <v>13.964999999999998</v>
      </c>
      <c r="W1240" s="86">
        <f t="shared" si="315"/>
        <v>37.239999999999995</v>
      </c>
    </row>
    <row r="1241" spans="1:23" ht="16.5" x14ac:dyDescent="0.25">
      <c r="A1241" s="64" t="s">
        <v>7131</v>
      </c>
      <c r="B1241" s="65" t="s">
        <v>7219</v>
      </c>
      <c r="C1241" s="2" t="s">
        <v>1739</v>
      </c>
      <c r="D1241" s="1" t="s">
        <v>1738</v>
      </c>
      <c r="E1241" s="3">
        <v>44</v>
      </c>
      <c r="F1241" s="3">
        <v>1</v>
      </c>
      <c r="G1241" s="7">
        <v>47.7</v>
      </c>
      <c r="H1241" s="4">
        <f>+G1241*E1241</f>
        <v>2098.8000000000002</v>
      </c>
      <c r="I1241" s="5">
        <v>0.05</v>
      </c>
      <c r="J1241" s="4">
        <f t="shared" si="308"/>
        <v>2.3850000000000002</v>
      </c>
      <c r="K1241" s="4">
        <f t="shared" si="309"/>
        <v>45.315000000000005</v>
      </c>
      <c r="L1241" s="6">
        <v>0.95</v>
      </c>
      <c r="M1241" s="4">
        <f t="shared" si="310"/>
        <v>43.049250000000001</v>
      </c>
      <c r="N1241" s="4">
        <f t="shared" si="311"/>
        <v>88.364249999999998</v>
      </c>
      <c r="O1241" s="6">
        <v>0.75</v>
      </c>
      <c r="P1241" s="85">
        <f t="shared" si="316"/>
        <v>33.986250000000005</v>
      </c>
      <c r="Q1241" s="86">
        <f t="shared" si="317"/>
        <v>79.30125000000001</v>
      </c>
      <c r="R1241" s="6">
        <v>0.95</v>
      </c>
      <c r="S1241" s="85">
        <f t="shared" si="312"/>
        <v>43.049250000000001</v>
      </c>
      <c r="T1241" s="86">
        <f t="shared" si="313"/>
        <v>88.364249999999998</v>
      </c>
      <c r="U1241" s="6">
        <v>0.6</v>
      </c>
      <c r="V1241" s="85">
        <f t="shared" si="314"/>
        <v>27.189000000000004</v>
      </c>
      <c r="W1241" s="86">
        <f t="shared" si="315"/>
        <v>72.504000000000005</v>
      </c>
    </row>
    <row r="1242" spans="1:23" ht="16.5" x14ac:dyDescent="0.25">
      <c r="A1242" s="64" t="s">
        <v>7131</v>
      </c>
      <c r="B1242" s="65" t="s">
        <v>7219</v>
      </c>
      <c r="C1242" s="2" t="s">
        <v>1743</v>
      </c>
      <c r="D1242" s="1" t="s">
        <v>1742</v>
      </c>
      <c r="E1242" s="3">
        <v>2</v>
      </c>
      <c r="F1242" s="3">
        <v>1</v>
      </c>
      <c r="G1242" s="7">
        <v>437</v>
      </c>
      <c r="H1242" s="4">
        <f>+G1242*E1242</f>
        <v>874</v>
      </c>
      <c r="I1242" s="5">
        <v>0.05</v>
      </c>
      <c r="J1242" s="4">
        <f t="shared" si="308"/>
        <v>21.85</v>
      </c>
      <c r="K1242" s="4">
        <f t="shared" si="309"/>
        <v>415.15</v>
      </c>
      <c r="L1242" s="6">
        <v>0.85</v>
      </c>
      <c r="M1242" s="4">
        <f t="shared" si="310"/>
        <v>352.8775</v>
      </c>
      <c r="N1242" s="4">
        <f t="shared" si="311"/>
        <v>768.02749999999992</v>
      </c>
      <c r="O1242" s="6">
        <v>0.75</v>
      </c>
      <c r="P1242" s="85">
        <f t="shared" si="316"/>
        <v>311.36249999999995</v>
      </c>
      <c r="Q1242" s="86">
        <f t="shared" si="317"/>
        <v>726.51249999999993</v>
      </c>
      <c r="R1242" s="6">
        <v>0.95</v>
      </c>
      <c r="S1242" s="85">
        <f t="shared" si="312"/>
        <v>394.39249999999998</v>
      </c>
      <c r="T1242" s="86">
        <f t="shared" si="313"/>
        <v>809.54250000000002</v>
      </c>
      <c r="U1242" s="6">
        <v>0.6</v>
      </c>
      <c r="V1242" s="85">
        <f t="shared" si="314"/>
        <v>249.08999999999997</v>
      </c>
      <c r="W1242" s="86">
        <f t="shared" si="315"/>
        <v>664.24</v>
      </c>
    </row>
    <row r="1243" spans="1:23" ht="16.5" x14ac:dyDescent="0.25">
      <c r="A1243" s="64" t="s">
        <v>7131</v>
      </c>
      <c r="B1243" s="65" t="s">
        <v>7219</v>
      </c>
      <c r="C1243" s="2" t="s">
        <v>1745</v>
      </c>
      <c r="D1243" s="1" t="s">
        <v>1744</v>
      </c>
      <c r="E1243" s="3">
        <v>7</v>
      </c>
      <c r="F1243" s="3">
        <v>1</v>
      </c>
      <c r="G1243" s="7">
        <v>366</v>
      </c>
      <c r="H1243" s="4">
        <f>+G1243*E1243</f>
        <v>2562</v>
      </c>
      <c r="I1243" s="5">
        <v>0.05</v>
      </c>
      <c r="J1243" s="4">
        <f t="shared" si="308"/>
        <v>18.3</v>
      </c>
      <c r="K1243" s="4">
        <f t="shared" si="309"/>
        <v>347.7</v>
      </c>
      <c r="L1243" s="6">
        <v>0.95</v>
      </c>
      <c r="M1243" s="4">
        <f t="shared" si="310"/>
        <v>330.315</v>
      </c>
      <c r="N1243" s="4">
        <f t="shared" si="311"/>
        <v>678.01499999999999</v>
      </c>
      <c r="O1243" s="6">
        <v>0.75</v>
      </c>
      <c r="P1243" s="85">
        <f t="shared" si="316"/>
        <v>260.77499999999998</v>
      </c>
      <c r="Q1243" s="86">
        <f t="shared" si="317"/>
        <v>608.47499999999991</v>
      </c>
      <c r="R1243" s="6">
        <v>0.95</v>
      </c>
      <c r="S1243" s="85">
        <f t="shared" si="312"/>
        <v>330.315</v>
      </c>
      <c r="T1243" s="86">
        <f t="shared" si="313"/>
        <v>678.01499999999999</v>
      </c>
      <c r="U1243" s="6">
        <v>0.6</v>
      </c>
      <c r="V1243" s="85">
        <f t="shared" si="314"/>
        <v>208.61999999999998</v>
      </c>
      <c r="W1243" s="86">
        <f t="shared" si="315"/>
        <v>556.31999999999994</v>
      </c>
    </row>
    <row r="1244" spans="1:23" ht="16.5" x14ac:dyDescent="0.25">
      <c r="A1244" s="64" t="s">
        <v>7131</v>
      </c>
      <c r="B1244" s="65" t="s">
        <v>7219</v>
      </c>
      <c r="C1244" s="2" t="s">
        <v>1741</v>
      </c>
      <c r="D1244" s="1" t="s">
        <v>1740</v>
      </c>
      <c r="E1244" s="3">
        <v>3</v>
      </c>
      <c r="F1244" s="3">
        <v>1</v>
      </c>
      <c r="G1244" s="7">
        <v>301</v>
      </c>
      <c r="H1244" s="4">
        <f>+G1244*E1244</f>
        <v>903</v>
      </c>
      <c r="I1244" s="5">
        <v>0.05</v>
      </c>
      <c r="J1244" s="4">
        <f t="shared" si="308"/>
        <v>15.05</v>
      </c>
      <c r="K1244" s="4">
        <f t="shared" si="309"/>
        <v>285.95</v>
      </c>
      <c r="L1244" s="6">
        <v>0.95</v>
      </c>
      <c r="M1244" s="4">
        <f t="shared" si="310"/>
        <v>271.65249999999997</v>
      </c>
      <c r="N1244" s="4">
        <f t="shared" si="311"/>
        <v>557.60249999999996</v>
      </c>
      <c r="O1244" s="6">
        <v>0.75</v>
      </c>
      <c r="P1244" s="85">
        <f t="shared" si="316"/>
        <v>214.46249999999998</v>
      </c>
      <c r="Q1244" s="86">
        <f t="shared" si="317"/>
        <v>500.41249999999997</v>
      </c>
      <c r="R1244" s="6">
        <v>0.95</v>
      </c>
      <c r="S1244" s="85">
        <f t="shared" si="312"/>
        <v>271.65249999999997</v>
      </c>
      <c r="T1244" s="86">
        <f t="shared" si="313"/>
        <v>557.60249999999996</v>
      </c>
      <c r="U1244" s="6">
        <v>0.6</v>
      </c>
      <c r="V1244" s="85">
        <f t="shared" si="314"/>
        <v>171.57</v>
      </c>
      <c r="W1244" s="86">
        <f t="shared" si="315"/>
        <v>457.52</v>
      </c>
    </row>
    <row r="1245" spans="1:23" ht="16.5" x14ac:dyDescent="0.25">
      <c r="A1245" s="64" t="s">
        <v>7131</v>
      </c>
      <c r="B1245" s="65" t="s">
        <v>7219</v>
      </c>
      <c r="C1245" s="2" t="s">
        <v>1747</v>
      </c>
      <c r="D1245" s="1" t="s">
        <v>1746</v>
      </c>
      <c r="E1245" s="3">
        <v>7</v>
      </c>
      <c r="F1245" s="3">
        <v>1</v>
      </c>
      <c r="G1245" s="7">
        <v>416</v>
      </c>
      <c r="H1245" s="4">
        <f>+G1245*E1245</f>
        <v>2912</v>
      </c>
      <c r="I1245" s="5">
        <v>0.05</v>
      </c>
      <c r="J1245" s="4">
        <f t="shared" si="308"/>
        <v>20.8</v>
      </c>
      <c r="K1245" s="4">
        <f t="shared" si="309"/>
        <v>395.2</v>
      </c>
      <c r="L1245" s="6">
        <v>1</v>
      </c>
      <c r="M1245" s="4">
        <f t="shared" si="310"/>
        <v>395.2</v>
      </c>
      <c r="N1245" s="4">
        <f t="shared" si="311"/>
        <v>790.4</v>
      </c>
      <c r="O1245" s="6">
        <v>0.75</v>
      </c>
      <c r="P1245" s="85">
        <f t="shared" si="316"/>
        <v>296.39999999999998</v>
      </c>
      <c r="Q1245" s="86">
        <f t="shared" si="317"/>
        <v>691.59999999999991</v>
      </c>
      <c r="R1245" s="6">
        <v>0.95</v>
      </c>
      <c r="S1245" s="85">
        <f t="shared" si="312"/>
        <v>375.44</v>
      </c>
      <c r="T1245" s="86">
        <f t="shared" si="313"/>
        <v>770.64</v>
      </c>
      <c r="U1245" s="6">
        <v>0.6</v>
      </c>
      <c r="V1245" s="85">
        <f t="shared" si="314"/>
        <v>237.11999999999998</v>
      </c>
      <c r="W1245" s="86">
        <f t="shared" si="315"/>
        <v>632.31999999999994</v>
      </c>
    </row>
    <row r="1246" spans="1:23" ht="16.5" x14ac:dyDescent="0.25">
      <c r="A1246" s="64" t="s">
        <v>7131</v>
      </c>
      <c r="B1246" s="65" t="s">
        <v>7219</v>
      </c>
      <c r="C1246" s="2" t="s">
        <v>3478</v>
      </c>
      <c r="D1246" s="1" t="s">
        <v>3477</v>
      </c>
      <c r="E1246" s="3">
        <v>3</v>
      </c>
      <c r="F1246" s="3">
        <v>1</v>
      </c>
      <c r="G1246" s="4">
        <v>7775</v>
      </c>
      <c r="H1246" s="4">
        <f>+G1246*E1246</f>
        <v>23325</v>
      </c>
      <c r="I1246" s="5">
        <v>0.34799999999999998</v>
      </c>
      <c r="J1246" s="4">
        <f t="shared" si="308"/>
        <v>2705.7</v>
      </c>
      <c r="K1246" s="4">
        <f t="shared" si="309"/>
        <v>5069.3</v>
      </c>
      <c r="L1246" s="6">
        <v>0.35</v>
      </c>
      <c r="M1246" s="4">
        <f t="shared" si="310"/>
        <v>1774.2549999999999</v>
      </c>
      <c r="N1246" s="4">
        <f t="shared" si="311"/>
        <v>6843.5550000000003</v>
      </c>
      <c r="O1246" s="6">
        <v>0.75</v>
      </c>
      <c r="P1246" s="85">
        <f t="shared" si="316"/>
        <v>3801.9750000000004</v>
      </c>
      <c r="Q1246" s="86">
        <f t="shared" si="317"/>
        <v>8871.2750000000015</v>
      </c>
      <c r="R1246" s="6">
        <v>0.95</v>
      </c>
      <c r="S1246" s="85">
        <f t="shared" si="312"/>
        <v>4815.835</v>
      </c>
      <c r="T1246" s="86">
        <f t="shared" si="313"/>
        <v>9885.1350000000002</v>
      </c>
      <c r="U1246" s="6">
        <v>0.6</v>
      </c>
      <c r="V1246" s="85">
        <f t="shared" si="314"/>
        <v>3041.58</v>
      </c>
      <c r="W1246" s="86">
        <f t="shared" si="315"/>
        <v>8110.88</v>
      </c>
    </row>
    <row r="1247" spans="1:23" ht="16.5" x14ac:dyDescent="0.25">
      <c r="A1247" s="64" t="s">
        <v>7131</v>
      </c>
      <c r="B1247" s="65" t="s">
        <v>7219</v>
      </c>
      <c r="C1247" s="2" t="s">
        <v>1749</v>
      </c>
      <c r="D1247" s="1" t="s">
        <v>1748</v>
      </c>
      <c r="E1247" s="3">
        <v>5</v>
      </c>
      <c r="F1247" s="3">
        <v>1</v>
      </c>
      <c r="G1247" s="7">
        <f>2.25*100</f>
        <v>225</v>
      </c>
      <c r="H1247" s="4">
        <f>+G1247*E1247</f>
        <v>1125</v>
      </c>
      <c r="I1247" s="5">
        <v>0.05</v>
      </c>
      <c r="J1247" s="4">
        <f t="shared" si="308"/>
        <v>11.25</v>
      </c>
      <c r="K1247" s="4">
        <f t="shared" si="309"/>
        <v>213.75</v>
      </c>
      <c r="L1247" s="6">
        <v>0.95</v>
      </c>
      <c r="M1247" s="4">
        <f t="shared" si="310"/>
        <v>203.0625</v>
      </c>
      <c r="N1247" s="4">
        <f t="shared" si="311"/>
        <v>416.8125</v>
      </c>
      <c r="O1247" s="6">
        <v>0.75</v>
      </c>
      <c r="P1247" s="85">
        <f t="shared" si="316"/>
        <v>160.3125</v>
      </c>
      <c r="Q1247" s="86">
        <f t="shared" si="317"/>
        <v>374.0625</v>
      </c>
      <c r="R1247" s="6">
        <v>0.95</v>
      </c>
      <c r="S1247" s="85">
        <f t="shared" si="312"/>
        <v>203.0625</v>
      </c>
      <c r="T1247" s="86">
        <f t="shared" si="313"/>
        <v>416.8125</v>
      </c>
      <c r="U1247" s="6">
        <v>0.6</v>
      </c>
      <c r="V1247" s="85">
        <f t="shared" si="314"/>
        <v>128.25</v>
      </c>
      <c r="W1247" s="86">
        <f t="shared" si="315"/>
        <v>342</v>
      </c>
    </row>
    <row r="1248" spans="1:23" ht="16.5" x14ac:dyDescent="0.25">
      <c r="A1248" s="64" t="s">
        <v>7131</v>
      </c>
      <c r="B1248" s="65" t="s">
        <v>7219</v>
      </c>
      <c r="C1248" s="2" t="s">
        <v>1753</v>
      </c>
      <c r="D1248" s="1" t="s">
        <v>1752</v>
      </c>
      <c r="E1248" s="3">
        <v>69</v>
      </c>
      <c r="F1248" s="3">
        <v>1</v>
      </c>
      <c r="G1248" s="4">
        <v>190.21739130434781</v>
      </c>
      <c r="H1248" s="4">
        <f>+G1248*E1248</f>
        <v>13125</v>
      </c>
      <c r="I1248" s="5">
        <v>0</v>
      </c>
      <c r="J1248" s="4">
        <f t="shared" si="308"/>
        <v>0</v>
      </c>
      <c r="K1248" s="4">
        <f t="shared" si="309"/>
        <v>190.21739130434781</v>
      </c>
      <c r="L1248" s="6">
        <v>0.85</v>
      </c>
      <c r="M1248" s="4">
        <f t="shared" si="310"/>
        <v>161.68478260869563</v>
      </c>
      <c r="N1248" s="4">
        <f t="shared" si="311"/>
        <v>351.90217391304344</v>
      </c>
      <c r="O1248" s="6">
        <v>0.75</v>
      </c>
      <c r="P1248" s="85">
        <f t="shared" si="316"/>
        <v>142.66304347826087</v>
      </c>
      <c r="Q1248" s="86">
        <f t="shared" si="317"/>
        <v>332.88043478260869</v>
      </c>
      <c r="R1248" s="6">
        <v>0.95</v>
      </c>
      <c r="S1248" s="85">
        <f t="shared" si="312"/>
        <v>180.70652173913041</v>
      </c>
      <c r="T1248" s="86">
        <f t="shared" si="313"/>
        <v>370.92391304347825</v>
      </c>
      <c r="U1248" s="6">
        <v>0.6</v>
      </c>
      <c r="V1248" s="85">
        <f t="shared" si="314"/>
        <v>114.13043478260869</v>
      </c>
      <c r="W1248" s="86">
        <f t="shared" si="315"/>
        <v>304.3478260869565</v>
      </c>
    </row>
    <row r="1249" spans="1:23" ht="16.5" x14ac:dyDescent="0.25">
      <c r="A1249" s="64" t="s">
        <v>7131</v>
      </c>
      <c r="B1249" s="65" t="s">
        <v>7219</v>
      </c>
      <c r="C1249" s="2" t="s">
        <v>1751</v>
      </c>
      <c r="D1249" s="1" t="s">
        <v>1750</v>
      </c>
      <c r="E1249" s="3">
        <v>38</v>
      </c>
      <c r="F1249" s="3">
        <v>1</v>
      </c>
      <c r="G1249" s="4">
        <v>168.47826086956522</v>
      </c>
      <c r="H1249" s="4">
        <f>+G1249*E1249</f>
        <v>6402.173913043478</v>
      </c>
      <c r="I1249" s="5">
        <v>0</v>
      </c>
      <c r="J1249" s="4">
        <f t="shared" si="308"/>
        <v>0</v>
      </c>
      <c r="K1249" s="4">
        <f t="shared" si="309"/>
        <v>168.47826086956522</v>
      </c>
      <c r="L1249" s="6">
        <v>0.85</v>
      </c>
      <c r="M1249" s="4">
        <f t="shared" si="310"/>
        <v>143.20652173913044</v>
      </c>
      <c r="N1249" s="4">
        <f t="shared" si="311"/>
        <v>311.68478260869563</v>
      </c>
      <c r="O1249" s="6">
        <v>0.75</v>
      </c>
      <c r="P1249" s="85">
        <f t="shared" si="316"/>
        <v>126.35869565217391</v>
      </c>
      <c r="Q1249" s="86">
        <f t="shared" si="317"/>
        <v>294.83695652173913</v>
      </c>
      <c r="R1249" s="6">
        <v>0.95</v>
      </c>
      <c r="S1249" s="85">
        <f t="shared" si="312"/>
        <v>160.05434782608694</v>
      </c>
      <c r="T1249" s="86">
        <f t="shared" si="313"/>
        <v>328.53260869565213</v>
      </c>
      <c r="U1249" s="6">
        <v>0.6</v>
      </c>
      <c r="V1249" s="85">
        <f t="shared" si="314"/>
        <v>101.08695652173913</v>
      </c>
      <c r="W1249" s="86">
        <f t="shared" si="315"/>
        <v>269.56521739130437</v>
      </c>
    </row>
    <row r="1250" spans="1:23" ht="16.5" x14ac:dyDescent="0.25">
      <c r="A1250" s="64" t="s">
        <v>7131</v>
      </c>
      <c r="B1250" s="65" t="s">
        <v>7219</v>
      </c>
      <c r="C1250" s="2" t="s">
        <v>1757</v>
      </c>
      <c r="D1250" s="1" t="s">
        <v>1756</v>
      </c>
      <c r="E1250" s="3">
        <f>64.5-8</f>
        <v>56.5</v>
      </c>
      <c r="F1250" s="3">
        <v>1</v>
      </c>
      <c r="G1250" s="4">
        <f>17135.83/85</f>
        <v>201.59800000000001</v>
      </c>
      <c r="H1250" s="4">
        <f>+G1250*E1250</f>
        <v>11390.287</v>
      </c>
      <c r="I1250" s="5">
        <v>0.04</v>
      </c>
      <c r="J1250" s="4">
        <f t="shared" si="308"/>
        <v>8.0639200000000013</v>
      </c>
      <c r="K1250" s="4">
        <f t="shared" si="309"/>
        <v>193.53408000000002</v>
      </c>
      <c r="L1250" s="6">
        <v>0.85</v>
      </c>
      <c r="M1250" s="4">
        <f t="shared" si="310"/>
        <v>164.50396800000001</v>
      </c>
      <c r="N1250" s="4">
        <f t="shared" si="311"/>
        <v>358.038048</v>
      </c>
      <c r="O1250" s="6">
        <v>0.75</v>
      </c>
      <c r="P1250" s="85">
        <f t="shared" si="316"/>
        <v>145.15056000000001</v>
      </c>
      <c r="Q1250" s="86">
        <f t="shared" si="317"/>
        <v>338.68464000000006</v>
      </c>
      <c r="R1250" s="6">
        <v>0.95</v>
      </c>
      <c r="S1250" s="85">
        <f t="shared" si="312"/>
        <v>183.85737600000002</v>
      </c>
      <c r="T1250" s="86">
        <f t="shared" si="313"/>
        <v>377.39145600000006</v>
      </c>
      <c r="U1250" s="6">
        <v>0.6</v>
      </c>
      <c r="V1250" s="85">
        <f t="shared" si="314"/>
        <v>116.12044800000001</v>
      </c>
      <c r="W1250" s="86">
        <f t="shared" si="315"/>
        <v>309.65452800000003</v>
      </c>
    </row>
    <row r="1251" spans="1:23" ht="16.5" x14ac:dyDescent="0.25">
      <c r="A1251" s="64" t="s">
        <v>7131</v>
      </c>
      <c r="B1251" s="65" t="s">
        <v>7219</v>
      </c>
      <c r="C1251" s="2" t="s">
        <v>1755</v>
      </c>
      <c r="D1251" s="1" t="s">
        <v>1754</v>
      </c>
      <c r="E1251" s="3">
        <v>50</v>
      </c>
      <c r="F1251" s="3">
        <v>1</v>
      </c>
      <c r="G1251" s="4">
        <f>17131.81/86</f>
        <v>199.20709302325582</v>
      </c>
      <c r="H1251" s="4">
        <f>+G1251*E1251</f>
        <v>9960.3546511627919</v>
      </c>
      <c r="I1251" s="5">
        <v>0.04</v>
      </c>
      <c r="J1251" s="4">
        <f t="shared" si="308"/>
        <v>7.9682837209302333</v>
      </c>
      <c r="K1251" s="4">
        <f t="shared" si="309"/>
        <v>191.23880930232559</v>
      </c>
      <c r="L1251" s="6">
        <v>0.85</v>
      </c>
      <c r="M1251" s="4">
        <f t="shared" si="310"/>
        <v>162.55298790697674</v>
      </c>
      <c r="N1251" s="4">
        <f t="shared" si="311"/>
        <v>353.79179720930233</v>
      </c>
      <c r="O1251" s="6">
        <v>0.75</v>
      </c>
      <c r="P1251" s="85">
        <f t="shared" si="316"/>
        <v>143.42910697674421</v>
      </c>
      <c r="Q1251" s="86">
        <f t="shared" si="317"/>
        <v>334.6679162790698</v>
      </c>
      <c r="R1251" s="6">
        <v>0.95</v>
      </c>
      <c r="S1251" s="85">
        <f t="shared" si="312"/>
        <v>181.6768688372093</v>
      </c>
      <c r="T1251" s="86">
        <f t="shared" si="313"/>
        <v>372.91567813953486</v>
      </c>
      <c r="U1251" s="6">
        <v>0.6</v>
      </c>
      <c r="V1251" s="85">
        <f t="shared" si="314"/>
        <v>114.74328558139536</v>
      </c>
      <c r="W1251" s="86">
        <f t="shared" si="315"/>
        <v>305.98209488372095</v>
      </c>
    </row>
    <row r="1252" spans="1:23" ht="16.5" x14ac:dyDescent="0.25">
      <c r="A1252" s="64" t="s">
        <v>7131</v>
      </c>
      <c r="B1252" s="65" t="s">
        <v>7219</v>
      </c>
      <c r="C1252" s="2" t="s">
        <v>1759</v>
      </c>
      <c r="D1252" s="1" t="s">
        <v>1758</v>
      </c>
      <c r="E1252" s="3">
        <v>95</v>
      </c>
      <c r="F1252" s="3">
        <v>1</v>
      </c>
      <c r="G1252" s="7">
        <v>222</v>
      </c>
      <c r="H1252" s="4">
        <f>+G1252*E1252</f>
        <v>21090</v>
      </c>
      <c r="I1252" s="5">
        <v>0.05</v>
      </c>
      <c r="J1252" s="4">
        <f t="shared" si="308"/>
        <v>11.100000000000001</v>
      </c>
      <c r="K1252" s="4">
        <f t="shared" si="309"/>
        <v>210.9</v>
      </c>
      <c r="L1252" s="6">
        <v>0.85</v>
      </c>
      <c r="M1252" s="4">
        <f t="shared" si="310"/>
        <v>179.26499999999999</v>
      </c>
      <c r="N1252" s="4">
        <f t="shared" si="311"/>
        <v>390.16499999999996</v>
      </c>
      <c r="O1252" s="6">
        <v>0.75</v>
      </c>
      <c r="P1252" s="85">
        <f t="shared" si="316"/>
        <v>158.17500000000001</v>
      </c>
      <c r="Q1252" s="86">
        <f t="shared" si="317"/>
        <v>369.07500000000005</v>
      </c>
      <c r="R1252" s="6">
        <v>0.95</v>
      </c>
      <c r="S1252" s="85">
        <f t="shared" si="312"/>
        <v>200.35499999999999</v>
      </c>
      <c r="T1252" s="86">
        <f t="shared" si="313"/>
        <v>411.255</v>
      </c>
      <c r="U1252" s="6">
        <v>0.6</v>
      </c>
      <c r="V1252" s="85">
        <f t="shared" si="314"/>
        <v>126.53999999999999</v>
      </c>
      <c r="W1252" s="86">
        <f t="shared" si="315"/>
        <v>337.44</v>
      </c>
    </row>
    <row r="1253" spans="1:23" ht="16.5" x14ac:dyDescent="0.25">
      <c r="A1253" s="64" t="s">
        <v>7131</v>
      </c>
      <c r="B1253" s="65" t="s">
        <v>7219</v>
      </c>
      <c r="C1253" s="2" t="s">
        <v>1761</v>
      </c>
      <c r="D1253" s="1" t="s">
        <v>1760</v>
      </c>
      <c r="E1253" s="3">
        <v>74</v>
      </c>
      <c r="F1253" s="3">
        <v>1</v>
      </c>
      <c r="G1253" s="4">
        <v>155.43478260869566</v>
      </c>
      <c r="H1253" s="4">
        <f>+G1253*E1253</f>
        <v>11502.173913043478</v>
      </c>
      <c r="I1253" s="5">
        <v>0</v>
      </c>
      <c r="J1253" s="4">
        <f t="shared" si="308"/>
        <v>0</v>
      </c>
      <c r="K1253" s="4">
        <f t="shared" si="309"/>
        <v>155.43478260869566</v>
      </c>
      <c r="L1253" s="6">
        <v>0.85</v>
      </c>
      <c r="M1253" s="4">
        <f t="shared" si="310"/>
        <v>132.11956521739131</v>
      </c>
      <c r="N1253" s="4">
        <f t="shared" si="311"/>
        <v>287.554347826087</v>
      </c>
      <c r="O1253" s="6">
        <v>0.75</v>
      </c>
      <c r="P1253" s="85">
        <f t="shared" si="316"/>
        <v>116.57608695652175</v>
      </c>
      <c r="Q1253" s="86">
        <f t="shared" si="317"/>
        <v>272.01086956521738</v>
      </c>
      <c r="R1253" s="6">
        <v>0.95</v>
      </c>
      <c r="S1253" s="85">
        <f t="shared" si="312"/>
        <v>147.66304347826087</v>
      </c>
      <c r="T1253" s="86">
        <f t="shared" si="313"/>
        <v>303.0978260869565</v>
      </c>
      <c r="U1253" s="6">
        <v>0.6</v>
      </c>
      <c r="V1253" s="85">
        <f t="shared" si="314"/>
        <v>93.260869565217391</v>
      </c>
      <c r="W1253" s="86">
        <f t="shared" si="315"/>
        <v>248.69565217391306</v>
      </c>
    </row>
    <row r="1254" spans="1:23" ht="16.5" x14ac:dyDescent="0.25">
      <c r="A1254" s="64" t="s">
        <v>7131</v>
      </c>
      <c r="B1254" s="65" t="s">
        <v>7219</v>
      </c>
      <c r="C1254" s="2" t="s">
        <v>1763</v>
      </c>
      <c r="D1254" s="1" t="s">
        <v>1762</v>
      </c>
      <c r="E1254" s="3">
        <v>4</v>
      </c>
      <c r="F1254" s="3">
        <v>1</v>
      </c>
      <c r="G1254" s="4">
        <v>242</v>
      </c>
      <c r="H1254" s="4">
        <f>+G1254*E1254</f>
        <v>968</v>
      </c>
      <c r="I1254" s="5">
        <v>0</v>
      </c>
      <c r="J1254" s="4">
        <f t="shared" si="308"/>
        <v>0</v>
      </c>
      <c r="K1254" s="4">
        <f t="shared" si="309"/>
        <v>242</v>
      </c>
      <c r="L1254" s="6">
        <v>0.85</v>
      </c>
      <c r="M1254" s="4">
        <f t="shared" si="310"/>
        <v>205.7</v>
      </c>
      <c r="N1254" s="4">
        <f t="shared" si="311"/>
        <v>447.7</v>
      </c>
      <c r="O1254" s="6">
        <v>0.75</v>
      </c>
      <c r="P1254" s="85">
        <f t="shared" si="316"/>
        <v>181.5</v>
      </c>
      <c r="Q1254" s="86">
        <f t="shared" si="317"/>
        <v>423.5</v>
      </c>
      <c r="R1254" s="6">
        <v>0.95</v>
      </c>
      <c r="S1254" s="85">
        <f t="shared" si="312"/>
        <v>229.89999999999998</v>
      </c>
      <c r="T1254" s="86">
        <f t="shared" si="313"/>
        <v>471.9</v>
      </c>
      <c r="U1254" s="6">
        <v>0.6</v>
      </c>
      <c r="V1254" s="85">
        <f t="shared" si="314"/>
        <v>145.19999999999999</v>
      </c>
      <c r="W1254" s="86">
        <f t="shared" si="315"/>
        <v>387.2</v>
      </c>
    </row>
    <row r="1255" spans="1:23" ht="16.5" x14ac:dyDescent="0.25">
      <c r="A1255" s="64" t="s">
        <v>7131</v>
      </c>
      <c r="B1255" s="65" t="s">
        <v>7219</v>
      </c>
      <c r="C1255" s="2" t="s">
        <v>1767</v>
      </c>
      <c r="D1255" s="10" t="s">
        <v>1766</v>
      </c>
      <c r="E1255" s="3">
        <v>81</v>
      </c>
      <c r="F1255" s="3">
        <v>1</v>
      </c>
      <c r="G1255" s="4">
        <f>21140.62/92</f>
        <v>229.78934782608695</v>
      </c>
      <c r="H1255" s="4">
        <f>+G1255*E1255</f>
        <v>18612.937173913044</v>
      </c>
      <c r="I1255" s="5">
        <v>0.03</v>
      </c>
      <c r="J1255" s="4">
        <f t="shared" si="308"/>
        <v>6.8936804347826079</v>
      </c>
      <c r="K1255" s="4">
        <f t="shared" si="309"/>
        <v>222.89566739130436</v>
      </c>
      <c r="L1255" s="6">
        <v>0.85</v>
      </c>
      <c r="M1255" s="4">
        <f t="shared" si="310"/>
        <v>189.46131728260869</v>
      </c>
      <c r="N1255" s="4">
        <f t="shared" si="311"/>
        <v>412.35698467391308</v>
      </c>
      <c r="O1255" s="6">
        <v>0.75</v>
      </c>
      <c r="P1255" s="85">
        <f t="shared" si="316"/>
        <v>167.17175054347825</v>
      </c>
      <c r="Q1255" s="86">
        <f t="shared" si="317"/>
        <v>390.06741793478261</v>
      </c>
      <c r="R1255" s="6">
        <v>0.95</v>
      </c>
      <c r="S1255" s="85">
        <f t="shared" si="312"/>
        <v>211.75088402173913</v>
      </c>
      <c r="T1255" s="86">
        <f t="shared" si="313"/>
        <v>434.64655141304348</v>
      </c>
      <c r="U1255" s="6">
        <v>0.6</v>
      </c>
      <c r="V1255" s="85">
        <f t="shared" si="314"/>
        <v>133.73740043478261</v>
      </c>
      <c r="W1255" s="86">
        <f t="shared" si="315"/>
        <v>356.63306782608697</v>
      </c>
    </row>
    <row r="1256" spans="1:23" ht="16.5" x14ac:dyDescent="0.25">
      <c r="A1256" s="64" t="s">
        <v>7131</v>
      </c>
      <c r="B1256" s="65" t="s">
        <v>7219</v>
      </c>
      <c r="C1256" s="2" t="s">
        <v>1771</v>
      </c>
      <c r="D1256" s="1" t="s">
        <v>1770</v>
      </c>
      <c r="E1256" s="3">
        <f>65-8</f>
        <v>57</v>
      </c>
      <c r="F1256" s="3">
        <v>1</v>
      </c>
      <c r="G1256" s="4">
        <f>16890.39/90</f>
        <v>187.67099999999999</v>
      </c>
      <c r="H1256" s="4">
        <f>+G1256*E1256</f>
        <v>10697.246999999999</v>
      </c>
      <c r="I1256" s="5">
        <v>0.03</v>
      </c>
      <c r="J1256" s="4">
        <f t="shared" si="308"/>
        <v>5.6301299999999994</v>
      </c>
      <c r="K1256" s="4">
        <f t="shared" si="309"/>
        <v>182.04086999999998</v>
      </c>
      <c r="L1256" s="6">
        <v>0.85</v>
      </c>
      <c r="M1256" s="4">
        <f t="shared" si="310"/>
        <v>154.73473949999999</v>
      </c>
      <c r="N1256" s="4">
        <f t="shared" si="311"/>
        <v>336.77560949999997</v>
      </c>
      <c r="O1256" s="6">
        <v>0.75</v>
      </c>
      <c r="P1256" s="85">
        <f t="shared" si="316"/>
        <v>136.53065249999997</v>
      </c>
      <c r="Q1256" s="86">
        <f t="shared" si="317"/>
        <v>318.57152249999996</v>
      </c>
      <c r="R1256" s="6">
        <v>0.95</v>
      </c>
      <c r="S1256" s="85">
        <f t="shared" si="312"/>
        <v>172.93882649999998</v>
      </c>
      <c r="T1256" s="86">
        <f t="shared" si="313"/>
        <v>354.97969649999993</v>
      </c>
      <c r="U1256" s="6">
        <v>0.6</v>
      </c>
      <c r="V1256" s="85">
        <f t="shared" si="314"/>
        <v>109.22452199999999</v>
      </c>
      <c r="W1256" s="86">
        <f t="shared" si="315"/>
        <v>291.26539199999996</v>
      </c>
    </row>
    <row r="1257" spans="1:23" ht="16.5" x14ac:dyDescent="0.25">
      <c r="A1257" s="64" t="s">
        <v>7131</v>
      </c>
      <c r="B1257" s="65" t="s">
        <v>7219</v>
      </c>
      <c r="C1257" s="2" t="s">
        <v>1775</v>
      </c>
      <c r="D1257" s="1" t="s">
        <v>1774</v>
      </c>
      <c r="E1257" s="3">
        <v>38.5</v>
      </c>
      <c r="F1257" s="3">
        <v>1</v>
      </c>
      <c r="G1257" s="4">
        <v>185</v>
      </c>
      <c r="H1257" s="4">
        <f>+G1257*E1257</f>
        <v>7122.5</v>
      </c>
      <c r="I1257" s="5">
        <v>0</v>
      </c>
      <c r="J1257" s="4">
        <f t="shared" si="308"/>
        <v>0</v>
      </c>
      <c r="K1257" s="4">
        <f t="shared" si="309"/>
        <v>185</v>
      </c>
      <c r="L1257" s="6">
        <v>0.85</v>
      </c>
      <c r="M1257" s="4">
        <f t="shared" si="310"/>
        <v>157.25</v>
      </c>
      <c r="N1257" s="4">
        <f t="shared" si="311"/>
        <v>342.25</v>
      </c>
      <c r="O1257" s="6">
        <v>0.75</v>
      </c>
      <c r="P1257" s="85">
        <f t="shared" si="316"/>
        <v>138.75</v>
      </c>
      <c r="Q1257" s="86">
        <f t="shared" si="317"/>
        <v>323.75</v>
      </c>
      <c r="R1257" s="6">
        <v>0.95</v>
      </c>
      <c r="S1257" s="85">
        <f t="shared" si="312"/>
        <v>175.75</v>
      </c>
      <c r="T1257" s="86">
        <f t="shared" si="313"/>
        <v>360.75</v>
      </c>
      <c r="U1257" s="6">
        <v>0.6</v>
      </c>
      <c r="V1257" s="85">
        <f t="shared" si="314"/>
        <v>111</v>
      </c>
      <c r="W1257" s="86">
        <f t="shared" si="315"/>
        <v>296</v>
      </c>
    </row>
    <row r="1258" spans="1:23" ht="16.5" x14ac:dyDescent="0.25">
      <c r="A1258" s="64" t="s">
        <v>7131</v>
      </c>
      <c r="B1258" s="65" t="s">
        <v>7219</v>
      </c>
      <c r="C1258" s="2" t="s">
        <v>7247</v>
      </c>
      <c r="D1258" s="10" t="s">
        <v>4810</v>
      </c>
      <c r="E1258" s="3">
        <v>4</v>
      </c>
      <c r="F1258" s="3">
        <v>1</v>
      </c>
      <c r="G1258" s="4">
        <v>3388.9</v>
      </c>
      <c r="H1258" s="4">
        <f>+G1258*E1258</f>
        <v>13555.6</v>
      </c>
      <c r="I1258" s="5">
        <v>0.15</v>
      </c>
      <c r="J1258" s="4">
        <f t="shared" si="308"/>
        <v>508.33499999999998</v>
      </c>
      <c r="K1258" s="4">
        <f t="shared" si="309"/>
        <v>2880.5650000000001</v>
      </c>
      <c r="L1258" s="6">
        <v>0.85</v>
      </c>
      <c r="M1258" s="4">
        <f t="shared" si="310"/>
        <v>2448.4802500000001</v>
      </c>
      <c r="N1258" s="4">
        <f t="shared" si="311"/>
        <v>5329.0452500000001</v>
      </c>
      <c r="O1258" s="6">
        <v>0.75</v>
      </c>
      <c r="P1258" s="85">
        <f t="shared" si="316"/>
        <v>2160.4237499999999</v>
      </c>
      <c r="Q1258" s="86">
        <f t="shared" si="317"/>
        <v>5040.9887500000004</v>
      </c>
      <c r="R1258" s="6">
        <v>0.95</v>
      </c>
      <c r="S1258" s="85">
        <f t="shared" si="312"/>
        <v>2736.5367499999998</v>
      </c>
      <c r="T1258" s="86">
        <f t="shared" si="313"/>
        <v>5617.1017499999998</v>
      </c>
      <c r="U1258" s="6">
        <v>0.6</v>
      </c>
      <c r="V1258" s="85">
        <f t="shared" si="314"/>
        <v>1728.3389999999999</v>
      </c>
      <c r="W1258" s="86">
        <f t="shared" si="315"/>
        <v>4608.9040000000005</v>
      </c>
    </row>
    <row r="1259" spans="1:23" ht="16.5" x14ac:dyDescent="0.25">
      <c r="A1259" s="64" t="s">
        <v>7131</v>
      </c>
      <c r="B1259" s="65" t="s">
        <v>7219</v>
      </c>
      <c r="C1259" s="2" t="s">
        <v>2097</v>
      </c>
      <c r="D1259" s="1" t="s">
        <v>2096</v>
      </c>
      <c r="E1259" s="3">
        <v>15</v>
      </c>
      <c r="F1259" s="3">
        <v>1</v>
      </c>
      <c r="G1259" s="7">
        <v>199</v>
      </c>
      <c r="H1259" s="4">
        <f>+G1259*E1259</f>
        <v>2985</v>
      </c>
      <c r="I1259" s="5">
        <v>0.05</v>
      </c>
      <c r="J1259" s="4">
        <f t="shared" si="308"/>
        <v>9.9500000000000011</v>
      </c>
      <c r="K1259" s="4">
        <f t="shared" si="309"/>
        <v>189.05</v>
      </c>
      <c r="L1259" s="6">
        <v>0.85</v>
      </c>
      <c r="M1259" s="4">
        <f t="shared" si="310"/>
        <v>160.6925</v>
      </c>
      <c r="N1259" s="4">
        <f t="shared" si="311"/>
        <v>349.74250000000001</v>
      </c>
      <c r="O1259" s="6">
        <v>0.75</v>
      </c>
      <c r="P1259" s="85">
        <f t="shared" si="316"/>
        <v>141.78750000000002</v>
      </c>
      <c r="Q1259" s="86">
        <f t="shared" si="317"/>
        <v>330.83750000000003</v>
      </c>
      <c r="R1259" s="6">
        <v>0.95</v>
      </c>
      <c r="S1259" s="85">
        <f t="shared" si="312"/>
        <v>179.5975</v>
      </c>
      <c r="T1259" s="86">
        <f t="shared" si="313"/>
        <v>368.64750000000004</v>
      </c>
      <c r="U1259" s="6">
        <v>0.6</v>
      </c>
      <c r="V1259" s="85">
        <f t="shared" si="314"/>
        <v>113.43</v>
      </c>
      <c r="W1259" s="86">
        <f t="shared" si="315"/>
        <v>302.48</v>
      </c>
    </row>
    <row r="1260" spans="1:23" ht="16.5" x14ac:dyDescent="0.25">
      <c r="A1260" s="64" t="s">
        <v>7131</v>
      </c>
      <c r="B1260" s="65" t="s">
        <v>7219</v>
      </c>
      <c r="C1260" s="2" t="s">
        <v>2337</v>
      </c>
      <c r="D1260" s="1" t="s">
        <v>2336</v>
      </c>
      <c r="E1260" s="3">
        <v>6</v>
      </c>
      <c r="F1260" s="3">
        <v>1</v>
      </c>
      <c r="G1260" s="4">
        <v>606</v>
      </c>
      <c r="H1260" s="4">
        <f>+G1260*E1260</f>
        <v>3636</v>
      </c>
      <c r="I1260" s="5">
        <v>0.05</v>
      </c>
      <c r="J1260" s="4">
        <f t="shared" si="308"/>
        <v>30.3</v>
      </c>
      <c r="K1260" s="4">
        <f t="shared" si="309"/>
        <v>575.70000000000005</v>
      </c>
      <c r="L1260" s="6">
        <v>0.85</v>
      </c>
      <c r="M1260" s="4">
        <f t="shared" si="310"/>
        <v>489.34500000000003</v>
      </c>
      <c r="N1260" s="4">
        <f t="shared" si="311"/>
        <v>1065.0450000000001</v>
      </c>
      <c r="O1260" s="6">
        <v>0.75</v>
      </c>
      <c r="P1260" s="85">
        <f t="shared" si="316"/>
        <v>431.77500000000003</v>
      </c>
      <c r="Q1260" s="86">
        <f t="shared" si="317"/>
        <v>1007.4750000000001</v>
      </c>
      <c r="R1260" s="6">
        <v>0.95</v>
      </c>
      <c r="S1260" s="85">
        <f t="shared" si="312"/>
        <v>546.91499999999996</v>
      </c>
      <c r="T1260" s="86">
        <f t="shared" si="313"/>
        <v>1122.615</v>
      </c>
      <c r="U1260" s="6">
        <v>0.6</v>
      </c>
      <c r="V1260" s="85">
        <f t="shared" si="314"/>
        <v>345.42</v>
      </c>
      <c r="W1260" s="86">
        <f t="shared" si="315"/>
        <v>921.12000000000012</v>
      </c>
    </row>
    <row r="1261" spans="1:23" ht="16.5" x14ac:dyDescent="0.25">
      <c r="A1261" s="64" t="s">
        <v>7131</v>
      </c>
      <c r="B1261" s="65" t="s">
        <v>7219</v>
      </c>
      <c r="C1261" s="2" t="s">
        <v>2331</v>
      </c>
      <c r="D1261" s="1" t="s">
        <v>2330</v>
      </c>
      <c r="E1261" s="3">
        <f>29.26-12</f>
        <v>17.260000000000002</v>
      </c>
      <c r="F1261" s="3">
        <v>1</v>
      </c>
      <c r="G1261" s="7">
        <v>141.9</v>
      </c>
      <c r="H1261" s="4">
        <f>+G1261*E1261</f>
        <v>2449.1940000000004</v>
      </c>
      <c r="I1261" s="5">
        <v>0.05</v>
      </c>
      <c r="J1261" s="4">
        <f t="shared" si="308"/>
        <v>7.0950000000000006</v>
      </c>
      <c r="K1261" s="4">
        <f t="shared" si="309"/>
        <v>134.80500000000001</v>
      </c>
      <c r="L1261" s="6">
        <v>0.85</v>
      </c>
      <c r="M1261" s="4">
        <f t="shared" si="310"/>
        <v>114.58425</v>
      </c>
      <c r="N1261" s="4">
        <f t="shared" si="311"/>
        <v>249.38925</v>
      </c>
      <c r="O1261" s="6">
        <v>0.75</v>
      </c>
      <c r="P1261" s="85">
        <f t="shared" si="316"/>
        <v>101.10375000000001</v>
      </c>
      <c r="Q1261" s="86">
        <f t="shared" si="317"/>
        <v>235.90875</v>
      </c>
      <c r="R1261" s="6">
        <v>0.95</v>
      </c>
      <c r="S1261" s="85">
        <f t="shared" si="312"/>
        <v>128.06475</v>
      </c>
      <c r="T1261" s="86">
        <f t="shared" si="313"/>
        <v>262.86975000000001</v>
      </c>
      <c r="U1261" s="6">
        <v>0.6</v>
      </c>
      <c r="V1261" s="85">
        <f t="shared" si="314"/>
        <v>80.882999999999996</v>
      </c>
      <c r="W1261" s="86">
        <f t="shared" si="315"/>
        <v>215.68799999999999</v>
      </c>
    </row>
    <row r="1262" spans="1:23" ht="16.5" x14ac:dyDescent="0.25">
      <c r="A1262" s="64" t="s">
        <v>7131</v>
      </c>
      <c r="B1262" s="65" t="s">
        <v>7219</v>
      </c>
      <c r="C1262" s="2" t="s">
        <v>7088</v>
      </c>
      <c r="D1262" s="1" t="s">
        <v>7087</v>
      </c>
      <c r="E1262" s="3">
        <v>6</v>
      </c>
      <c r="F1262" s="3">
        <v>1</v>
      </c>
      <c r="G1262" s="7">
        <v>375</v>
      </c>
      <c r="H1262" s="4">
        <f>+G1262*E1262</f>
        <v>2250</v>
      </c>
      <c r="I1262" s="5">
        <v>0.1</v>
      </c>
      <c r="J1262" s="4">
        <f t="shared" si="308"/>
        <v>37.5</v>
      </c>
      <c r="K1262" s="4">
        <f t="shared" si="309"/>
        <v>337.5</v>
      </c>
      <c r="L1262" s="6">
        <v>0.85</v>
      </c>
      <c r="M1262" s="4">
        <f t="shared" si="310"/>
        <v>286.875</v>
      </c>
      <c r="N1262" s="4">
        <f t="shared" si="311"/>
        <v>624.375</v>
      </c>
      <c r="O1262" s="6">
        <v>0.75</v>
      </c>
      <c r="P1262" s="85">
        <f t="shared" si="316"/>
        <v>253.125</v>
      </c>
      <c r="Q1262" s="86">
        <f t="shared" si="317"/>
        <v>590.625</v>
      </c>
      <c r="R1262" s="6">
        <v>0.95</v>
      </c>
      <c r="S1262" s="85">
        <f t="shared" si="312"/>
        <v>320.625</v>
      </c>
      <c r="T1262" s="86">
        <f t="shared" si="313"/>
        <v>658.125</v>
      </c>
      <c r="U1262" s="6">
        <v>0.6</v>
      </c>
      <c r="V1262" s="85">
        <f t="shared" si="314"/>
        <v>202.5</v>
      </c>
      <c r="W1262" s="86">
        <f t="shared" si="315"/>
        <v>540</v>
      </c>
    </row>
    <row r="1263" spans="1:23" s="28" customFormat="1" ht="16.5" x14ac:dyDescent="0.25">
      <c r="A1263" s="64" t="s">
        <v>7131</v>
      </c>
      <c r="B1263" s="65" t="s">
        <v>7219</v>
      </c>
      <c r="C1263" s="2" t="s">
        <v>2345</v>
      </c>
      <c r="D1263" s="10" t="s">
        <v>2344</v>
      </c>
      <c r="E1263" s="3">
        <v>2</v>
      </c>
      <c r="F1263" s="3">
        <v>1</v>
      </c>
      <c r="G1263" s="4">
        <v>1139</v>
      </c>
      <c r="H1263" s="4">
        <f>+G1263*E1263</f>
        <v>2278</v>
      </c>
      <c r="I1263" s="5">
        <v>0.05</v>
      </c>
      <c r="J1263" s="4">
        <f t="shared" si="308"/>
        <v>56.95</v>
      </c>
      <c r="K1263" s="4">
        <f t="shared" si="309"/>
        <v>1082.05</v>
      </c>
      <c r="L1263" s="6">
        <v>0.85</v>
      </c>
      <c r="M1263" s="4">
        <f t="shared" si="310"/>
        <v>919.74249999999995</v>
      </c>
      <c r="N1263" s="4">
        <f t="shared" si="311"/>
        <v>2001.7925</v>
      </c>
      <c r="O1263" s="6">
        <v>0.75</v>
      </c>
      <c r="P1263" s="85">
        <f t="shared" si="316"/>
        <v>811.53749999999991</v>
      </c>
      <c r="Q1263" s="86">
        <f t="shared" si="317"/>
        <v>1893.5874999999999</v>
      </c>
      <c r="R1263" s="6">
        <v>0.95</v>
      </c>
      <c r="S1263" s="85">
        <f t="shared" si="312"/>
        <v>1027.9475</v>
      </c>
      <c r="T1263" s="86">
        <f t="shared" si="313"/>
        <v>2109.9974999999999</v>
      </c>
      <c r="U1263" s="6">
        <v>0.6</v>
      </c>
      <c r="V1263" s="85">
        <f t="shared" si="314"/>
        <v>649.2299999999999</v>
      </c>
      <c r="W1263" s="86">
        <f t="shared" si="315"/>
        <v>1731.2799999999997</v>
      </c>
    </row>
    <row r="1264" spans="1:23" ht="16.5" x14ac:dyDescent="0.25">
      <c r="A1264" s="64" t="s">
        <v>7131</v>
      </c>
      <c r="B1264" s="65" t="s">
        <v>7219</v>
      </c>
      <c r="C1264" s="2" t="s">
        <v>2595</v>
      </c>
      <c r="D1264" s="10" t="s">
        <v>2594</v>
      </c>
      <c r="E1264" s="3">
        <v>5</v>
      </c>
      <c r="F1264" s="3">
        <v>1</v>
      </c>
      <c r="G1264" s="7">
        <v>186</v>
      </c>
      <c r="H1264" s="4">
        <f>+G1264*E1264</f>
        <v>930</v>
      </c>
      <c r="I1264" s="5">
        <v>0.05</v>
      </c>
      <c r="J1264" s="4">
        <f t="shared" si="308"/>
        <v>9.3000000000000007</v>
      </c>
      <c r="K1264" s="4">
        <f t="shared" si="309"/>
        <v>176.7</v>
      </c>
      <c r="L1264" s="6">
        <v>0.85</v>
      </c>
      <c r="M1264" s="4">
        <f t="shared" si="310"/>
        <v>150.19499999999999</v>
      </c>
      <c r="N1264" s="4">
        <f t="shared" si="311"/>
        <v>326.89499999999998</v>
      </c>
      <c r="O1264" s="6">
        <v>0.75</v>
      </c>
      <c r="P1264" s="85">
        <f t="shared" si="316"/>
        <v>132.52499999999998</v>
      </c>
      <c r="Q1264" s="86">
        <f t="shared" si="317"/>
        <v>309.22499999999997</v>
      </c>
      <c r="R1264" s="6">
        <v>0.95</v>
      </c>
      <c r="S1264" s="85">
        <f t="shared" si="312"/>
        <v>167.86499999999998</v>
      </c>
      <c r="T1264" s="86">
        <f t="shared" si="313"/>
        <v>344.56499999999994</v>
      </c>
      <c r="U1264" s="6">
        <v>0.6</v>
      </c>
      <c r="V1264" s="85">
        <f t="shared" si="314"/>
        <v>106.02</v>
      </c>
      <c r="W1264" s="86">
        <f t="shared" si="315"/>
        <v>282.71999999999997</v>
      </c>
    </row>
    <row r="1265" spans="1:23" ht="16.5" x14ac:dyDescent="0.25">
      <c r="A1265" s="64" t="s">
        <v>7131</v>
      </c>
      <c r="B1265" s="65" t="s">
        <v>7219</v>
      </c>
      <c r="C1265" s="2" t="s">
        <v>2597</v>
      </c>
      <c r="D1265" s="10" t="s">
        <v>2596</v>
      </c>
      <c r="E1265" s="3">
        <v>4</v>
      </c>
      <c r="F1265" s="3">
        <v>1</v>
      </c>
      <c r="G1265" s="4">
        <v>243</v>
      </c>
      <c r="H1265" s="4">
        <f>+G1265*E1265</f>
        <v>972</v>
      </c>
      <c r="I1265" s="5">
        <v>0.05</v>
      </c>
      <c r="J1265" s="4">
        <f t="shared" si="308"/>
        <v>12.15</v>
      </c>
      <c r="K1265" s="4">
        <f t="shared" si="309"/>
        <v>230.85</v>
      </c>
      <c r="L1265" s="6">
        <v>0.85</v>
      </c>
      <c r="M1265" s="4">
        <f t="shared" si="310"/>
        <v>196.2225</v>
      </c>
      <c r="N1265" s="4">
        <f t="shared" si="311"/>
        <v>427.07249999999999</v>
      </c>
      <c r="O1265" s="6">
        <v>0.75</v>
      </c>
      <c r="P1265" s="85">
        <f t="shared" si="316"/>
        <v>173.13749999999999</v>
      </c>
      <c r="Q1265" s="86">
        <f t="shared" si="317"/>
        <v>403.98749999999995</v>
      </c>
      <c r="R1265" s="6">
        <v>0.95</v>
      </c>
      <c r="S1265" s="85">
        <f t="shared" si="312"/>
        <v>219.30749999999998</v>
      </c>
      <c r="T1265" s="86">
        <f t="shared" si="313"/>
        <v>450.15749999999997</v>
      </c>
      <c r="U1265" s="6">
        <v>0.6</v>
      </c>
      <c r="V1265" s="85">
        <f t="shared" si="314"/>
        <v>138.51</v>
      </c>
      <c r="W1265" s="86">
        <f t="shared" si="315"/>
        <v>369.36</v>
      </c>
    </row>
    <row r="1266" spans="1:23" ht="16.5" x14ac:dyDescent="0.25">
      <c r="A1266" s="64" t="s">
        <v>7131</v>
      </c>
      <c r="B1266" s="65" t="s">
        <v>7219</v>
      </c>
      <c r="C1266" s="2" t="s">
        <v>2599</v>
      </c>
      <c r="D1266" s="10" t="s">
        <v>2598</v>
      </c>
      <c r="E1266" s="3">
        <v>4</v>
      </c>
      <c r="F1266" s="3">
        <v>1</v>
      </c>
      <c r="G1266" s="4">
        <v>225</v>
      </c>
      <c r="H1266" s="4">
        <f>+G1266*E1266</f>
        <v>900</v>
      </c>
      <c r="I1266" s="5">
        <v>0.05</v>
      </c>
      <c r="J1266" s="4">
        <f t="shared" si="308"/>
        <v>11.25</v>
      </c>
      <c r="K1266" s="4">
        <f t="shared" si="309"/>
        <v>213.75</v>
      </c>
      <c r="L1266" s="6">
        <v>0.85</v>
      </c>
      <c r="M1266" s="4">
        <f t="shared" si="310"/>
        <v>181.6875</v>
      </c>
      <c r="N1266" s="4">
        <f t="shared" si="311"/>
        <v>395.4375</v>
      </c>
      <c r="O1266" s="6">
        <v>0.75</v>
      </c>
      <c r="P1266" s="85">
        <f t="shared" si="316"/>
        <v>160.3125</v>
      </c>
      <c r="Q1266" s="86">
        <f t="shared" si="317"/>
        <v>374.0625</v>
      </c>
      <c r="R1266" s="6">
        <v>0.95</v>
      </c>
      <c r="S1266" s="85">
        <f t="shared" si="312"/>
        <v>203.0625</v>
      </c>
      <c r="T1266" s="86">
        <f t="shared" si="313"/>
        <v>416.8125</v>
      </c>
      <c r="U1266" s="6">
        <v>0.6</v>
      </c>
      <c r="V1266" s="85">
        <f t="shared" si="314"/>
        <v>128.25</v>
      </c>
      <c r="W1266" s="86">
        <f t="shared" si="315"/>
        <v>342</v>
      </c>
    </row>
    <row r="1267" spans="1:23" ht="16.5" x14ac:dyDescent="0.25">
      <c r="A1267" s="64" t="s">
        <v>7131</v>
      </c>
      <c r="B1267" s="65" t="s">
        <v>7219</v>
      </c>
      <c r="C1267" s="2" t="s">
        <v>2600</v>
      </c>
      <c r="D1267" s="1" t="s">
        <v>2601</v>
      </c>
      <c r="E1267" s="3">
        <f>8+6</f>
        <v>14</v>
      </c>
      <c r="F1267" s="3">
        <v>1</v>
      </c>
      <c r="G1267" s="4">
        <v>676</v>
      </c>
      <c r="H1267" s="4">
        <f>+G1267*E1267</f>
        <v>9464</v>
      </c>
      <c r="I1267" s="5">
        <v>0.1</v>
      </c>
      <c r="J1267" s="4">
        <f t="shared" si="308"/>
        <v>67.600000000000009</v>
      </c>
      <c r="K1267" s="4">
        <f t="shared" si="309"/>
        <v>608.4</v>
      </c>
      <c r="L1267" s="6">
        <v>1.1000000000000001</v>
      </c>
      <c r="M1267" s="4">
        <f t="shared" si="310"/>
        <v>669.24</v>
      </c>
      <c r="N1267" s="4">
        <f t="shared" si="311"/>
        <v>1277.6399999999999</v>
      </c>
      <c r="O1267" s="6">
        <v>0.75</v>
      </c>
      <c r="P1267" s="85">
        <f t="shared" si="316"/>
        <v>456.29999999999995</v>
      </c>
      <c r="Q1267" s="86">
        <f t="shared" si="317"/>
        <v>1064.6999999999998</v>
      </c>
      <c r="R1267" s="6">
        <v>0.95</v>
      </c>
      <c r="S1267" s="85">
        <f t="shared" si="312"/>
        <v>577.9799999999999</v>
      </c>
      <c r="T1267" s="86">
        <f t="shared" si="313"/>
        <v>1186.3799999999999</v>
      </c>
      <c r="U1267" s="6">
        <v>0.6</v>
      </c>
      <c r="V1267" s="85">
        <f t="shared" si="314"/>
        <v>365.03999999999996</v>
      </c>
      <c r="W1267" s="86">
        <f t="shared" si="315"/>
        <v>973.43999999999994</v>
      </c>
    </row>
    <row r="1268" spans="1:23" ht="16.5" x14ac:dyDescent="0.25">
      <c r="A1268" s="64" t="s">
        <v>7131</v>
      </c>
      <c r="B1268" s="65" t="s">
        <v>7219</v>
      </c>
      <c r="C1268" s="2" t="s">
        <v>2603</v>
      </c>
      <c r="D1268" s="10" t="s">
        <v>2602</v>
      </c>
      <c r="E1268" s="3">
        <v>14</v>
      </c>
      <c r="F1268" s="3">
        <v>1</v>
      </c>
      <c r="G1268" s="7">
        <v>313</v>
      </c>
      <c r="H1268" s="4">
        <f>+G1268*E1268</f>
        <v>4382</v>
      </c>
      <c r="I1268" s="5">
        <v>0.05</v>
      </c>
      <c r="J1268" s="4">
        <f t="shared" si="308"/>
        <v>15.65</v>
      </c>
      <c r="K1268" s="4">
        <f t="shared" si="309"/>
        <v>297.35000000000002</v>
      </c>
      <c r="L1268" s="6">
        <v>0.85</v>
      </c>
      <c r="M1268" s="4">
        <f t="shared" si="310"/>
        <v>252.7475</v>
      </c>
      <c r="N1268" s="4">
        <f t="shared" si="311"/>
        <v>550.09750000000008</v>
      </c>
      <c r="O1268" s="6">
        <v>0.75</v>
      </c>
      <c r="P1268" s="85">
        <f t="shared" si="316"/>
        <v>223.01250000000002</v>
      </c>
      <c r="Q1268" s="86">
        <f t="shared" si="317"/>
        <v>520.36250000000007</v>
      </c>
      <c r="R1268" s="6">
        <v>0.95</v>
      </c>
      <c r="S1268" s="85">
        <f t="shared" si="312"/>
        <v>282.48250000000002</v>
      </c>
      <c r="T1268" s="86">
        <f t="shared" si="313"/>
        <v>579.83249999999998</v>
      </c>
      <c r="U1268" s="6">
        <v>0.6</v>
      </c>
      <c r="V1268" s="85">
        <f t="shared" si="314"/>
        <v>178.41</v>
      </c>
      <c r="W1268" s="86">
        <f t="shared" si="315"/>
        <v>475.76</v>
      </c>
    </row>
    <row r="1269" spans="1:23" ht="16.5" x14ac:dyDescent="0.25">
      <c r="A1269" s="64" t="s">
        <v>7131</v>
      </c>
      <c r="B1269" s="65" t="s">
        <v>7219</v>
      </c>
      <c r="C1269" s="2" t="s">
        <v>2605</v>
      </c>
      <c r="D1269" s="10" t="s">
        <v>2604</v>
      </c>
      <c r="E1269" s="3">
        <v>10</v>
      </c>
      <c r="F1269" s="3">
        <v>1</v>
      </c>
      <c r="G1269" s="4">
        <v>248</v>
      </c>
      <c r="H1269" s="4">
        <f>+G1269*E1269</f>
        <v>2480</v>
      </c>
      <c r="I1269" s="5">
        <v>0</v>
      </c>
      <c r="J1269" s="4">
        <f t="shared" si="308"/>
        <v>0</v>
      </c>
      <c r="K1269" s="4">
        <f t="shared" si="309"/>
        <v>248</v>
      </c>
      <c r="L1269" s="6">
        <v>0.85</v>
      </c>
      <c r="M1269" s="4">
        <f t="shared" si="310"/>
        <v>210.79999999999998</v>
      </c>
      <c r="N1269" s="4">
        <f t="shared" si="311"/>
        <v>458.79999999999995</v>
      </c>
      <c r="O1269" s="6">
        <v>0.75</v>
      </c>
      <c r="P1269" s="85">
        <f t="shared" si="316"/>
        <v>186</v>
      </c>
      <c r="Q1269" s="86">
        <f t="shared" si="317"/>
        <v>434</v>
      </c>
      <c r="R1269" s="6">
        <v>0.95</v>
      </c>
      <c r="S1269" s="85">
        <f t="shared" si="312"/>
        <v>235.6</v>
      </c>
      <c r="T1269" s="86">
        <f t="shared" si="313"/>
        <v>483.6</v>
      </c>
      <c r="U1269" s="6">
        <v>0.6</v>
      </c>
      <c r="V1269" s="85">
        <f t="shared" si="314"/>
        <v>148.79999999999998</v>
      </c>
      <c r="W1269" s="86">
        <f t="shared" si="315"/>
        <v>396.79999999999995</v>
      </c>
    </row>
    <row r="1270" spans="1:23" ht="16.5" x14ac:dyDescent="0.25">
      <c r="A1270" s="64" t="s">
        <v>7131</v>
      </c>
      <c r="B1270" s="65" t="s">
        <v>7219</v>
      </c>
      <c r="C1270" s="2" t="s">
        <v>3125</v>
      </c>
      <c r="D1270" s="8" t="s">
        <v>3124</v>
      </c>
      <c r="E1270" s="3">
        <v>500</v>
      </c>
      <c r="F1270" s="3">
        <v>1</v>
      </c>
      <c r="G1270" s="4">
        <v>33</v>
      </c>
      <c r="H1270" s="4">
        <f>+G1270*E1270</f>
        <v>16500</v>
      </c>
      <c r="I1270" s="5">
        <v>0</v>
      </c>
      <c r="J1270" s="4">
        <f t="shared" si="308"/>
        <v>0</v>
      </c>
      <c r="K1270" s="4">
        <f t="shared" si="309"/>
        <v>33</v>
      </c>
      <c r="L1270" s="6">
        <v>1</v>
      </c>
      <c r="M1270" s="4">
        <f t="shared" si="310"/>
        <v>33</v>
      </c>
      <c r="N1270" s="4">
        <f t="shared" si="311"/>
        <v>66</v>
      </c>
      <c r="O1270" s="6">
        <v>0.75</v>
      </c>
      <c r="P1270" s="85">
        <f t="shared" si="316"/>
        <v>24.75</v>
      </c>
      <c r="Q1270" s="86">
        <f t="shared" si="317"/>
        <v>57.75</v>
      </c>
      <c r="R1270" s="6">
        <v>0.95</v>
      </c>
      <c r="S1270" s="85">
        <f t="shared" si="312"/>
        <v>31.349999999999998</v>
      </c>
      <c r="T1270" s="86">
        <f t="shared" si="313"/>
        <v>64.349999999999994</v>
      </c>
      <c r="U1270" s="6">
        <v>0.6</v>
      </c>
      <c r="V1270" s="85">
        <f t="shared" si="314"/>
        <v>19.8</v>
      </c>
      <c r="W1270" s="86">
        <f t="shared" si="315"/>
        <v>52.8</v>
      </c>
    </row>
    <row r="1271" spans="1:23" ht="16.5" x14ac:dyDescent="0.25">
      <c r="A1271" s="64" t="s">
        <v>7131</v>
      </c>
      <c r="B1271" s="65" t="s">
        <v>7219</v>
      </c>
      <c r="C1271" s="2" t="s">
        <v>3123</v>
      </c>
      <c r="D1271" s="8" t="s">
        <v>3122</v>
      </c>
      <c r="E1271" s="3">
        <v>199</v>
      </c>
      <c r="F1271" s="3">
        <v>1</v>
      </c>
      <c r="G1271" s="4">
        <v>35.619999999999997</v>
      </c>
      <c r="H1271" s="4">
        <f>+G1271*E1271</f>
        <v>7088.3799999999992</v>
      </c>
      <c r="I1271" s="5">
        <v>0</v>
      </c>
      <c r="J1271" s="4">
        <f t="shared" si="308"/>
        <v>0</v>
      </c>
      <c r="K1271" s="4">
        <f t="shared" si="309"/>
        <v>35.619999999999997</v>
      </c>
      <c r="L1271" s="6">
        <v>1</v>
      </c>
      <c r="M1271" s="4">
        <f t="shared" si="310"/>
        <v>35.619999999999997</v>
      </c>
      <c r="N1271" s="4">
        <f t="shared" si="311"/>
        <v>71.239999999999995</v>
      </c>
      <c r="O1271" s="6">
        <v>0.75</v>
      </c>
      <c r="P1271" s="85">
        <f t="shared" si="316"/>
        <v>26.714999999999996</v>
      </c>
      <c r="Q1271" s="86">
        <f t="shared" si="317"/>
        <v>62.334999999999994</v>
      </c>
      <c r="R1271" s="6">
        <v>0.95</v>
      </c>
      <c r="S1271" s="85">
        <f t="shared" si="312"/>
        <v>33.838999999999999</v>
      </c>
      <c r="T1271" s="86">
        <f t="shared" si="313"/>
        <v>69.459000000000003</v>
      </c>
      <c r="U1271" s="6">
        <v>0.6</v>
      </c>
      <c r="V1271" s="85">
        <f t="shared" si="314"/>
        <v>21.371999999999996</v>
      </c>
      <c r="W1271" s="86">
        <f t="shared" si="315"/>
        <v>56.99199999999999</v>
      </c>
    </row>
    <row r="1272" spans="1:23" ht="16.5" x14ac:dyDescent="0.25">
      <c r="A1272" s="64" t="s">
        <v>7131</v>
      </c>
      <c r="B1272" s="65" t="s">
        <v>7219</v>
      </c>
      <c r="C1272" s="2" t="s">
        <v>3281</v>
      </c>
      <c r="D1272" s="1" t="s">
        <v>3280</v>
      </c>
      <c r="E1272" s="3">
        <v>262</v>
      </c>
      <c r="F1272" s="3">
        <v>1</v>
      </c>
      <c r="G1272" s="7">
        <v>7.2224824355971897</v>
      </c>
      <c r="H1272" s="4">
        <f>+G1272*E1272</f>
        <v>1892.2903981264637</v>
      </c>
      <c r="I1272" s="5">
        <v>0.05</v>
      </c>
      <c r="J1272" s="4">
        <f t="shared" si="308"/>
        <v>0.36112412177985953</v>
      </c>
      <c r="K1272" s="4">
        <f t="shared" si="309"/>
        <v>6.8613583138173304</v>
      </c>
      <c r="L1272" s="6">
        <v>0.85</v>
      </c>
      <c r="M1272" s="4">
        <f t="shared" si="310"/>
        <v>5.8321545667447303</v>
      </c>
      <c r="N1272" s="4">
        <f t="shared" si="311"/>
        <v>12.693512880562061</v>
      </c>
      <c r="O1272" s="6">
        <v>0.75</v>
      </c>
      <c r="P1272" s="85">
        <f t="shared" si="316"/>
        <v>5.1460187353629978</v>
      </c>
      <c r="Q1272" s="86">
        <f t="shared" si="317"/>
        <v>12.007377049180327</v>
      </c>
      <c r="R1272" s="6">
        <v>0.95</v>
      </c>
      <c r="S1272" s="85">
        <f t="shared" si="312"/>
        <v>6.5182903981264637</v>
      </c>
      <c r="T1272" s="86">
        <f t="shared" si="313"/>
        <v>13.379648711943794</v>
      </c>
      <c r="U1272" s="6">
        <v>0.6</v>
      </c>
      <c r="V1272" s="85">
        <f t="shared" si="314"/>
        <v>4.1168149882903977</v>
      </c>
      <c r="W1272" s="86">
        <f t="shared" si="315"/>
        <v>10.978173302107727</v>
      </c>
    </row>
    <row r="1273" spans="1:23" ht="16.5" x14ac:dyDescent="0.25">
      <c r="A1273" s="64" t="s">
        <v>7131</v>
      </c>
      <c r="B1273" s="65" t="s">
        <v>7219</v>
      </c>
      <c r="C1273" s="2" t="s">
        <v>3463</v>
      </c>
      <c r="D1273" s="1" t="s">
        <v>3462</v>
      </c>
      <c r="E1273" s="3">
        <v>5</v>
      </c>
      <c r="F1273" s="3">
        <v>1</v>
      </c>
      <c r="G1273" s="4">
        <v>7141.32</v>
      </c>
      <c r="H1273" s="4">
        <f>+G1273*E1273</f>
        <v>35706.6</v>
      </c>
      <c r="I1273" s="5">
        <v>0.08</v>
      </c>
      <c r="J1273" s="4">
        <f t="shared" si="308"/>
        <v>571.30560000000003</v>
      </c>
      <c r="K1273" s="4">
        <f t="shared" si="309"/>
        <v>6570.0144</v>
      </c>
      <c r="L1273" s="6">
        <v>0.85</v>
      </c>
      <c r="M1273" s="4">
        <f t="shared" si="310"/>
        <v>5584.51224</v>
      </c>
      <c r="N1273" s="4">
        <f t="shared" si="311"/>
        <v>12154.52664</v>
      </c>
      <c r="O1273" s="6">
        <v>0.75</v>
      </c>
      <c r="P1273" s="85">
        <f t="shared" si="316"/>
        <v>4927.5108</v>
      </c>
      <c r="Q1273" s="86">
        <f t="shared" si="317"/>
        <v>11497.5252</v>
      </c>
      <c r="R1273" s="6">
        <v>0.95</v>
      </c>
      <c r="S1273" s="85">
        <f t="shared" si="312"/>
        <v>6241.51368</v>
      </c>
      <c r="T1273" s="86">
        <f t="shared" si="313"/>
        <v>12811.52808</v>
      </c>
      <c r="U1273" s="6">
        <v>0.6</v>
      </c>
      <c r="V1273" s="85">
        <f t="shared" si="314"/>
        <v>3942.00864</v>
      </c>
      <c r="W1273" s="86">
        <f t="shared" si="315"/>
        <v>10512.02304</v>
      </c>
    </row>
    <row r="1274" spans="1:23" ht="16.5" x14ac:dyDescent="0.25">
      <c r="A1274" s="64" t="s">
        <v>7131</v>
      </c>
      <c r="B1274" s="65" t="s">
        <v>7219</v>
      </c>
      <c r="C1274" s="2" t="s">
        <v>3465</v>
      </c>
      <c r="D1274" s="1" t="s">
        <v>3464</v>
      </c>
      <c r="E1274" s="3">
        <v>1</v>
      </c>
      <c r="F1274" s="3">
        <v>1</v>
      </c>
      <c r="G1274" s="4">
        <v>3570.66</v>
      </c>
      <c r="H1274" s="4">
        <f>+G1274*E1274</f>
        <v>3570.66</v>
      </c>
      <c r="I1274" s="5">
        <v>0.08</v>
      </c>
      <c r="J1274" s="4">
        <f t="shared" si="308"/>
        <v>285.65280000000001</v>
      </c>
      <c r="K1274" s="4">
        <f t="shared" si="309"/>
        <v>3285.0072</v>
      </c>
      <c r="L1274" s="6">
        <v>0.85</v>
      </c>
      <c r="M1274" s="4">
        <f t="shared" si="310"/>
        <v>2792.25612</v>
      </c>
      <c r="N1274" s="4">
        <f t="shared" si="311"/>
        <v>6077.26332</v>
      </c>
      <c r="O1274" s="6">
        <v>0.75</v>
      </c>
      <c r="P1274" s="85">
        <f t="shared" si="316"/>
        <v>2463.7554</v>
      </c>
      <c r="Q1274" s="86">
        <f t="shared" si="317"/>
        <v>5748.7626</v>
      </c>
      <c r="R1274" s="6">
        <v>0.95</v>
      </c>
      <c r="S1274" s="85">
        <f t="shared" si="312"/>
        <v>3120.75684</v>
      </c>
      <c r="T1274" s="86">
        <f t="shared" si="313"/>
        <v>6405.76404</v>
      </c>
      <c r="U1274" s="6">
        <v>0.6</v>
      </c>
      <c r="V1274" s="85">
        <f t="shared" si="314"/>
        <v>1971.00432</v>
      </c>
      <c r="W1274" s="86">
        <f t="shared" si="315"/>
        <v>5256.01152</v>
      </c>
    </row>
    <row r="1275" spans="1:23" ht="16.5" x14ac:dyDescent="0.25">
      <c r="A1275" s="64" t="s">
        <v>7131</v>
      </c>
      <c r="B1275" s="65" t="s">
        <v>7219</v>
      </c>
      <c r="C1275" s="2" t="s">
        <v>3476</v>
      </c>
      <c r="D1275" s="37" t="s">
        <v>3475</v>
      </c>
      <c r="E1275" s="3">
        <v>2</v>
      </c>
      <c r="F1275" s="3">
        <v>1</v>
      </c>
      <c r="G1275" s="4">
        <v>4235</v>
      </c>
      <c r="H1275" s="4">
        <f>+G1275*E1275</f>
        <v>8470</v>
      </c>
      <c r="I1275" s="5">
        <v>0.32</v>
      </c>
      <c r="J1275" s="4">
        <f t="shared" ref="J1275:J1337" si="318">+G1275*I1275</f>
        <v>1355.2</v>
      </c>
      <c r="K1275" s="4">
        <f t="shared" ref="K1275:K1337" si="319">+G1275-J1275</f>
        <v>2879.8</v>
      </c>
      <c r="L1275" s="6">
        <v>0.85</v>
      </c>
      <c r="M1275" s="4">
        <f t="shared" si="310"/>
        <v>2447.83</v>
      </c>
      <c r="N1275" s="4">
        <f t="shared" si="311"/>
        <v>5327.63</v>
      </c>
      <c r="O1275" s="6">
        <v>0.75</v>
      </c>
      <c r="P1275" s="85">
        <f t="shared" si="316"/>
        <v>2159.8500000000004</v>
      </c>
      <c r="Q1275" s="86">
        <f t="shared" si="317"/>
        <v>5039.6500000000005</v>
      </c>
      <c r="R1275" s="6">
        <v>0.95</v>
      </c>
      <c r="S1275" s="85">
        <f t="shared" si="312"/>
        <v>2735.81</v>
      </c>
      <c r="T1275" s="86">
        <f t="shared" si="313"/>
        <v>5615.6100000000006</v>
      </c>
      <c r="U1275" s="6">
        <v>0.6</v>
      </c>
      <c r="V1275" s="85">
        <f t="shared" si="314"/>
        <v>1727.88</v>
      </c>
      <c r="W1275" s="86">
        <f t="shared" si="315"/>
        <v>4607.68</v>
      </c>
    </row>
    <row r="1276" spans="1:23" ht="16.5" x14ac:dyDescent="0.25">
      <c r="A1276" s="64" t="s">
        <v>7131</v>
      </c>
      <c r="B1276" s="65" t="s">
        <v>7219</v>
      </c>
      <c r="C1276" s="2" t="s">
        <v>3480</v>
      </c>
      <c r="D1276" s="1" t="s">
        <v>3479</v>
      </c>
      <c r="E1276" s="3">
        <v>1</v>
      </c>
      <c r="F1276" s="3">
        <v>1</v>
      </c>
      <c r="G1276" s="4">
        <v>5705</v>
      </c>
      <c r="H1276" s="4">
        <f>+G1276*E1276</f>
        <v>5705</v>
      </c>
      <c r="I1276" s="5">
        <v>0.37</v>
      </c>
      <c r="J1276" s="4">
        <f t="shared" si="318"/>
        <v>2110.85</v>
      </c>
      <c r="K1276" s="4">
        <f t="shared" si="319"/>
        <v>3594.15</v>
      </c>
      <c r="L1276" s="6">
        <v>0.55000000000000004</v>
      </c>
      <c r="M1276" s="4">
        <f t="shared" si="310"/>
        <v>1976.7825000000003</v>
      </c>
      <c r="N1276" s="4">
        <f t="shared" si="311"/>
        <v>5570.9325000000008</v>
      </c>
      <c r="O1276" s="6">
        <v>0.75</v>
      </c>
      <c r="P1276" s="85">
        <f t="shared" si="316"/>
        <v>2695.6125000000002</v>
      </c>
      <c r="Q1276" s="86">
        <f t="shared" si="317"/>
        <v>6289.7625000000007</v>
      </c>
      <c r="R1276" s="6">
        <v>0.95</v>
      </c>
      <c r="S1276" s="85">
        <f t="shared" si="312"/>
        <v>3414.4425000000001</v>
      </c>
      <c r="T1276" s="86">
        <f t="shared" si="313"/>
        <v>7008.5925000000007</v>
      </c>
      <c r="U1276" s="6">
        <v>0.6</v>
      </c>
      <c r="V1276" s="85">
        <f t="shared" si="314"/>
        <v>2156.4899999999998</v>
      </c>
      <c r="W1276" s="86">
        <f t="shared" si="315"/>
        <v>5750.6399999999994</v>
      </c>
    </row>
    <row r="1277" spans="1:23" ht="16.5" x14ac:dyDescent="0.25">
      <c r="A1277" s="64" t="s">
        <v>7131</v>
      </c>
      <c r="B1277" s="65" t="s">
        <v>7219</v>
      </c>
      <c r="C1277" s="2" t="s">
        <v>3530</v>
      </c>
      <c r="D1277" s="1" t="s">
        <v>3529</v>
      </c>
      <c r="E1277" s="3">
        <v>9</v>
      </c>
      <c r="F1277" s="3">
        <v>1</v>
      </c>
      <c r="G1277" s="4">
        <v>99</v>
      </c>
      <c r="H1277" s="4">
        <f>+G1277*E1277</f>
        <v>891</v>
      </c>
      <c r="I1277" s="5">
        <v>0.05</v>
      </c>
      <c r="J1277" s="4">
        <f t="shared" si="318"/>
        <v>4.95</v>
      </c>
      <c r="K1277" s="4">
        <f t="shared" si="319"/>
        <v>94.05</v>
      </c>
      <c r="L1277" s="6">
        <v>0.35</v>
      </c>
      <c r="M1277" s="4">
        <f t="shared" si="310"/>
        <v>32.917499999999997</v>
      </c>
      <c r="N1277" s="4">
        <f t="shared" si="311"/>
        <v>126.9675</v>
      </c>
      <c r="O1277" s="6">
        <v>0.75</v>
      </c>
      <c r="P1277" s="85">
        <f t="shared" si="316"/>
        <v>70.537499999999994</v>
      </c>
      <c r="Q1277" s="86">
        <f t="shared" si="317"/>
        <v>164.58749999999998</v>
      </c>
      <c r="R1277" s="6">
        <v>0.95</v>
      </c>
      <c r="S1277" s="85">
        <f t="shared" si="312"/>
        <v>89.347499999999997</v>
      </c>
      <c r="T1277" s="86">
        <f t="shared" si="313"/>
        <v>183.39749999999998</v>
      </c>
      <c r="U1277" s="6">
        <v>0.6</v>
      </c>
      <c r="V1277" s="85">
        <f t="shared" si="314"/>
        <v>56.43</v>
      </c>
      <c r="W1277" s="86">
        <f t="shared" si="315"/>
        <v>150.47999999999999</v>
      </c>
    </row>
    <row r="1278" spans="1:23" ht="16.5" x14ac:dyDescent="0.25">
      <c r="A1278" s="64" t="s">
        <v>7131</v>
      </c>
      <c r="B1278" s="65" t="s">
        <v>7219</v>
      </c>
      <c r="C1278" s="2" t="s">
        <v>3532</v>
      </c>
      <c r="D1278" s="1" t="s">
        <v>7805</v>
      </c>
      <c r="E1278" s="3">
        <v>23</v>
      </c>
      <c r="F1278" s="3">
        <v>1</v>
      </c>
      <c r="G1278" s="7">
        <v>273</v>
      </c>
      <c r="H1278" s="4">
        <f>+G1278*E1278</f>
        <v>6279</v>
      </c>
      <c r="I1278" s="5">
        <v>0.05</v>
      </c>
      <c r="J1278" s="4">
        <f t="shared" si="318"/>
        <v>13.65</v>
      </c>
      <c r="K1278" s="4">
        <f t="shared" si="319"/>
        <v>259.35000000000002</v>
      </c>
      <c r="L1278" s="6">
        <v>0.85</v>
      </c>
      <c r="M1278" s="4">
        <f t="shared" si="310"/>
        <v>220.44750000000002</v>
      </c>
      <c r="N1278" s="4">
        <f t="shared" si="311"/>
        <v>479.79750000000001</v>
      </c>
      <c r="O1278" s="6">
        <v>0.75</v>
      </c>
      <c r="P1278" s="85">
        <f t="shared" si="316"/>
        <v>194.51250000000002</v>
      </c>
      <c r="Q1278" s="86">
        <f t="shared" si="317"/>
        <v>453.86250000000007</v>
      </c>
      <c r="R1278" s="6">
        <v>0.95</v>
      </c>
      <c r="S1278" s="85">
        <f t="shared" si="312"/>
        <v>246.38250000000002</v>
      </c>
      <c r="T1278" s="86">
        <f t="shared" si="313"/>
        <v>505.73250000000007</v>
      </c>
      <c r="U1278" s="6">
        <v>0.6</v>
      </c>
      <c r="V1278" s="85">
        <f t="shared" si="314"/>
        <v>155.61000000000001</v>
      </c>
      <c r="W1278" s="86">
        <f t="shared" si="315"/>
        <v>414.96000000000004</v>
      </c>
    </row>
    <row r="1279" spans="1:23" ht="16.5" x14ac:dyDescent="0.25">
      <c r="A1279" s="64" t="s">
        <v>7131</v>
      </c>
      <c r="B1279" s="65" t="s">
        <v>7219</v>
      </c>
      <c r="C1279" s="2" t="s">
        <v>4801</v>
      </c>
      <c r="D1279" s="10" t="s">
        <v>4800</v>
      </c>
      <c r="E1279" s="3">
        <f>62.5-5</f>
        <v>57.5</v>
      </c>
      <c r="F1279" s="3">
        <v>1</v>
      </c>
      <c r="G1279" s="4">
        <f>50463/95</f>
        <v>531.1894736842105</v>
      </c>
      <c r="H1279" s="4">
        <f>+G1279*E1279</f>
        <v>30543.394736842103</v>
      </c>
      <c r="I1279" s="5">
        <v>0</v>
      </c>
      <c r="J1279" s="4">
        <f t="shared" si="318"/>
        <v>0</v>
      </c>
      <c r="K1279" s="4">
        <f t="shared" si="319"/>
        <v>531.1894736842105</v>
      </c>
      <c r="L1279" s="6">
        <v>0.85</v>
      </c>
      <c r="M1279" s="4">
        <f t="shared" si="310"/>
        <v>451.51105263157893</v>
      </c>
      <c r="N1279" s="4">
        <f t="shared" si="311"/>
        <v>982.70052631578938</v>
      </c>
      <c r="O1279" s="6">
        <v>0.75</v>
      </c>
      <c r="P1279" s="85">
        <f t="shared" si="316"/>
        <v>398.39210526315787</v>
      </c>
      <c r="Q1279" s="86">
        <f t="shared" si="317"/>
        <v>929.58157894736837</v>
      </c>
      <c r="R1279" s="6">
        <v>0.95</v>
      </c>
      <c r="S1279" s="85">
        <f t="shared" si="312"/>
        <v>504.62999999999994</v>
      </c>
      <c r="T1279" s="86">
        <f t="shared" si="313"/>
        <v>1035.8194736842104</v>
      </c>
      <c r="U1279" s="6">
        <v>0.6</v>
      </c>
      <c r="V1279" s="85">
        <f t="shared" si="314"/>
        <v>318.71368421052631</v>
      </c>
      <c r="W1279" s="86">
        <f t="shared" si="315"/>
        <v>849.90315789473675</v>
      </c>
    </row>
    <row r="1280" spans="1:23" ht="16.5" x14ac:dyDescent="0.25">
      <c r="A1280" s="64" t="s">
        <v>7131</v>
      </c>
      <c r="B1280" s="65" t="s">
        <v>7219</v>
      </c>
      <c r="C1280" s="2" t="s">
        <v>4812</v>
      </c>
      <c r="D1280" s="10" t="s">
        <v>4811</v>
      </c>
      <c r="E1280" s="3">
        <v>1</v>
      </c>
      <c r="F1280" s="3">
        <v>1</v>
      </c>
      <c r="G1280" s="4">
        <v>2555.29</v>
      </c>
      <c r="H1280" s="4">
        <f>+G1280*E1280</f>
        <v>2555.29</v>
      </c>
      <c r="I1280" s="5">
        <v>0.15</v>
      </c>
      <c r="J1280" s="4">
        <f t="shared" si="318"/>
        <v>383.29349999999999</v>
      </c>
      <c r="K1280" s="4">
        <f t="shared" si="319"/>
        <v>2171.9965000000002</v>
      </c>
      <c r="L1280" s="6">
        <v>0.85</v>
      </c>
      <c r="M1280" s="4">
        <f t="shared" si="310"/>
        <v>1846.1970250000002</v>
      </c>
      <c r="N1280" s="4">
        <f t="shared" si="311"/>
        <v>4018.1935250000006</v>
      </c>
      <c r="O1280" s="6">
        <v>0.75</v>
      </c>
      <c r="P1280" s="85">
        <f t="shared" si="316"/>
        <v>1628.9973750000001</v>
      </c>
      <c r="Q1280" s="86">
        <f t="shared" si="317"/>
        <v>3800.9938750000001</v>
      </c>
      <c r="R1280" s="6">
        <v>0.95</v>
      </c>
      <c r="S1280" s="85">
        <f t="shared" si="312"/>
        <v>2063.396675</v>
      </c>
      <c r="T1280" s="86">
        <f t="shared" si="313"/>
        <v>4235.3931750000002</v>
      </c>
      <c r="U1280" s="6">
        <v>0.6</v>
      </c>
      <c r="V1280" s="85">
        <f t="shared" si="314"/>
        <v>1303.1979000000001</v>
      </c>
      <c r="W1280" s="86">
        <f t="shared" si="315"/>
        <v>3475.1944000000003</v>
      </c>
    </row>
    <row r="1281" spans="1:23" ht="16.5" x14ac:dyDescent="0.25">
      <c r="A1281" s="64" t="s">
        <v>7131</v>
      </c>
      <c r="B1281" s="65" t="s">
        <v>7219</v>
      </c>
      <c r="C1281" s="2" t="s">
        <v>4814</v>
      </c>
      <c r="D1281" s="10" t="s">
        <v>4813</v>
      </c>
      <c r="E1281" s="3">
        <v>1</v>
      </c>
      <c r="F1281" s="3">
        <v>1</v>
      </c>
      <c r="G1281" s="4">
        <v>2370</v>
      </c>
      <c r="H1281" s="4">
        <f>+G1281*E1281</f>
        <v>2370</v>
      </c>
      <c r="I1281" s="5">
        <v>0.15</v>
      </c>
      <c r="J1281" s="4">
        <f t="shared" si="318"/>
        <v>355.5</v>
      </c>
      <c r="K1281" s="4">
        <f t="shared" si="319"/>
        <v>2014.5</v>
      </c>
      <c r="L1281" s="6">
        <v>0.85</v>
      </c>
      <c r="M1281" s="4">
        <f t="shared" si="310"/>
        <v>1712.325</v>
      </c>
      <c r="N1281" s="4">
        <f t="shared" si="311"/>
        <v>3726.8249999999998</v>
      </c>
      <c r="O1281" s="6">
        <v>0.75</v>
      </c>
      <c r="P1281" s="85">
        <f t="shared" si="316"/>
        <v>1510.875</v>
      </c>
      <c r="Q1281" s="86">
        <f t="shared" si="317"/>
        <v>3525.375</v>
      </c>
      <c r="R1281" s="6">
        <v>0.95</v>
      </c>
      <c r="S1281" s="85">
        <f t="shared" si="312"/>
        <v>1913.7749999999999</v>
      </c>
      <c r="T1281" s="86">
        <f t="shared" si="313"/>
        <v>3928.2749999999996</v>
      </c>
      <c r="U1281" s="6">
        <v>0.6</v>
      </c>
      <c r="V1281" s="85">
        <f t="shared" si="314"/>
        <v>1208.7</v>
      </c>
      <c r="W1281" s="86">
        <f t="shared" si="315"/>
        <v>3223.2</v>
      </c>
    </row>
    <row r="1282" spans="1:23" ht="16.5" x14ac:dyDescent="0.25">
      <c r="A1282" s="64" t="s">
        <v>7131</v>
      </c>
      <c r="B1282" s="65" t="s">
        <v>7219</v>
      </c>
      <c r="C1282" s="2" t="s">
        <v>5432</v>
      </c>
      <c r="D1282" s="1" t="s">
        <v>5431</v>
      </c>
      <c r="E1282" s="3">
        <v>8</v>
      </c>
      <c r="F1282" s="3">
        <v>1</v>
      </c>
      <c r="G1282" s="7">
        <v>398.25</v>
      </c>
      <c r="H1282" s="4">
        <f>+G1282*E1282</f>
        <v>3186</v>
      </c>
      <c r="I1282" s="5">
        <v>0.05</v>
      </c>
      <c r="J1282" s="4">
        <f t="shared" si="318"/>
        <v>19.912500000000001</v>
      </c>
      <c r="K1282" s="4">
        <f t="shared" si="319"/>
        <v>378.33749999999998</v>
      </c>
      <c r="L1282" s="6">
        <v>0.85</v>
      </c>
      <c r="M1282" s="4">
        <f t="shared" si="310"/>
        <v>321.58687499999996</v>
      </c>
      <c r="N1282" s="4">
        <f t="shared" si="311"/>
        <v>699.92437499999994</v>
      </c>
      <c r="O1282" s="6">
        <v>0.75</v>
      </c>
      <c r="P1282" s="85">
        <f t="shared" si="316"/>
        <v>283.75312499999995</v>
      </c>
      <c r="Q1282" s="86">
        <f t="shared" si="317"/>
        <v>662.09062499999993</v>
      </c>
      <c r="R1282" s="6">
        <v>0.95</v>
      </c>
      <c r="S1282" s="85">
        <f t="shared" si="312"/>
        <v>359.42062499999997</v>
      </c>
      <c r="T1282" s="86">
        <f t="shared" si="313"/>
        <v>737.75812499999995</v>
      </c>
      <c r="U1282" s="6">
        <v>0.6</v>
      </c>
      <c r="V1282" s="85">
        <f t="shared" si="314"/>
        <v>227.00249999999997</v>
      </c>
      <c r="W1282" s="86">
        <f t="shared" si="315"/>
        <v>605.33999999999992</v>
      </c>
    </row>
    <row r="1283" spans="1:23" ht="16.5" x14ac:dyDescent="0.25">
      <c r="A1283" s="64" t="s">
        <v>7131</v>
      </c>
      <c r="B1283" s="65" t="s">
        <v>7219</v>
      </c>
      <c r="C1283" s="2" t="s">
        <v>5436</v>
      </c>
      <c r="D1283" s="1" t="s">
        <v>5435</v>
      </c>
      <c r="E1283" s="3">
        <f>210-4-10</f>
        <v>196</v>
      </c>
      <c r="F1283" s="3">
        <v>1</v>
      </c>
      <c r="G1283" s="7">
        <v>31.35</v>
      </c>
      <c r="H1283" s="4">
        <f>+G1283*E1283</f>
        <v>6144.6</v>
      </c>
      <c r="I1283" s="5">
        <v>0.05</v>
      </c>
      <c r="J1283" s="4">
        <f t="shared" si="318"/>
        <v>1.5675000000000001</v>
      </c>
      <c r="K1283" s="4">
        <f t="shared" si="319"/>
        <v>29.782500000000002</v>
      </c>
      <c r="L1283" s="6">
        <v>0.85</v>
      </c>
      <c r="M1283" s="4">
        <f t="shared" si="310"/>
        <v>25.315125000000002</v>
      </c>
      <c r="N1283" s="4">
        <f t="shared" si="311"/>
        <v>55.097625000000008</v>
      </c>
      <c r="O1283" s="6">
        <v>0.75</v>
      </c>
      <c r="P1283" s="85">
        <f t="shared" si="316"/>
        <v>22.336875000000003</v>
      </c>
      <c r="Q1283" s="86">
        <f t="shared" si="317"/>
        <v>52.119375000000005</v>
      </c>
      <c r="R1283" s="6">
        <v>0.95</v>
      </c>
      <c r="S1283" s="85">
        <f t="shared" si="312"/>
        <v>28.293375000000001</v>
      </c>
      <c r="T1283" s="86">
        <f t="shared" si="313"/>
        <v>58.075875000000003</v>
      </c>
      <c r="U1283" s="6">
        <v>0.6</v>
      </c>
      <c r="V1283" s="85">
        <f t="shared" si="314"/>
        <v>17.869500000000002</v>
      </c>
      <c r="W1283" s="86">
        <f t="shared" si="315"/>
        <v>47.652000000000001</v>
      </c>
    </row>
    <row r="1284" spans="1:23" ht="16.5" x14ac:dyDescent="0.25">
      <c r="A1284" s="64" t="s">
        <v>7131</v>
      </c>
      <c r="B1284" s="65" t="s">
        <v>7219</v>
      </c>
      <c r="C1284" s="2" t="s">
        <v>5438</v>
      </c>
      <c r="D1284" s="1" t="s">
        <v>5437</v>
      </c>
      <c r="E1284" s="3">
        <f>293-11</f>
        <v>282</v>
      </c>
      <c r="F1284" s="3">
        <v>1</v>
      </c>
      <c r="G1284" s="7">
        <v>3.36</v>
      </c>
      <c r="H1284" s="4">
        <f>+G1284*E1284</f>
        <v>947.52</v>
      </c>
      <c r="I1284" s="5">
        <v>0.05</v>
      </c>
      <c r="J1284" s="4">
        <f t="shared" si="318"/>
        <v>0.16800000000000001</v>
      </c>
      <c r="K1284" s="4">
        <f t="shared" si="319"/>
        <v>3.1919999999999997</v>
      </c>
      <c r="L1284" s="6">
        <v>0.85</v>
      </c>
      <c r="M1284" s="4">
        <f t="shared" si="310"/>
        <v>2.7131999999999996</v>
      </c>
      <c r="N1284" s="4">
        <f t="shared" si="311"/>
        <v>5.9051999999999989</v>
      </c>
      <c r="O1284" s="6">
        <v>0.75</v>
      </c>
      <c r="P1284" s="85">
        <f t="shared" si="316"/>
        <v>2.3939999999999997</v>
      </c>
      <c r="Q1284" s="86">
        <f t="shared" si="317"/>
        <v>5.5859999999999994</v>
      </c>
      <c r="R1284" s="6">
        <v>0.95</v>
      </c>
      <c r="S1284" s="85">
        <f t="shared" si="312"/>
        <v>3.0323999999999995</v>
      </c>
      <c r="T1284" s="86">
        <f t="shared" si="313"/>
        <v>6.2243999999999993</v>
      </c>
      <c r="U1284" s="6">
        <v>0.6</v>
      </c>
      <c r="V1284" s="85">
        <f t="shared" si="314"/>
        <v>1.9151999999999998</v>
      </c>
      <c r="W1284" s="86">
        <f t="shared" si="315"/>
        <v>5.1071999999999997</v>
      </c>
    </row>
    <row r="1285" spans="1:23" ht="16.5" x14ac:dyDescent="0.25">
      <c r="A1285" s="64" t="s">
        <v>7131</v>
      </c>
      <c r="B1285" s="65" t="s">
        <v>7219</v>
      </c>
      <c r="C1285" s="2" t="s">
        <v>5751</v>
      </c>
      <c r="D1285" s="10" t="s">
        <v>5750</v>
      </c>
      <c r="E1285" s="3">
        <v>1</v>
      </c>
      <c r="F1285" s="3">
        <v>1</v>
      </c>
      <c r="G1285" s="4">
        <v>491.46</v>
      </c>
      <c r="H1285" s="4">
        <f>+G1285*E1285</f>
        <v>491.46</v>
      </c>
      <c r="I1285" s="5">
        <v>0.1</v>
      </c>
      <c r="J1285" s="4">
        <f t="shared" si="318"/>
        <v>49.146000000000001</v>
      </c>
      <c r="K1285" s="4">
        <f t="shared" si="319"/>
        <v>442.31399999999996</v>
      </c>
      <c r="L1285" s="6">
        <v>0.85</v>
      </c>
      <c r="M1285" s="4">
        <f t="shared" si="310"/>
        <v>375.96689999999995</v>
      </c>
      <c r="N1285" s="4">
        <f t="shared" si="311"/>
        <v>818.28089999999997</v>
      </c>
      <c r="O1285" s="6">
        <v>0.75</v>
      </c>
      <c r="P1285" s="85">
        <f t="shared" si="316"/>
        <v>331.7355</v>
      </c>
      <c r="Q1285" s="86">
        <f t="shared" si="317"/>
        <v>774.04949999999997</v>
      </c>
      <c r="R1285" s="6">
        <v>0.95</v>
      </c>
      <c r="S1285" s="85">
        <f t="shared" si="312"/>
        <v>420.19829999999996</v>
      </c>
      <c r="T1285" s="86">
        <f t="shared" si="313"/>
        <v>862.51229999999987</v>
      </c>
      <c r="U1285" s="6">
        <v>0.6</v>
      </c>
      <c r="V1285" s="85">
        <f t="shared" si="314"/>
        <v>265.38839999999999</v>
      </c>
      <c r="W1285" s="86">
        <f t="shared" si="315"/>
        <v>707.7023999999999</v>
      </c>
    </row>
    <row r="1286" spans="1:23" ht="16.5" x14ac:dyDescent="0.25">
      <c r="A1286" s="64" t="s">
        <v>7131</v>
      </c>
      <c r="B1286" s="65" t="s">
        <v>7219</v>
      </c>
      <c r="C1286" s="2" t="s">
        <v>6999</v>
      </c>
      <c r="D1286" s="1" t="s">
        <v>6998</v>
      </c>
      <c r="E1286" s="3">
        <v>5</v>
      </c>
      <c r="F1286" s="3">
        <v>1</v>
      </c>
      <c r="G1286" s="4">
        <v>3937.5</v>
      </c>
      <c r="H1286" s="4">
        <f>+G1286*E1286</f>
        <v>19687.5</v>
      </c>
      <c r="I1286" s="5">
        <v>0.2</v>
      </c>
      <c r="J1286" s="4">
        <f t="shared" si="318"/>
        <v>787.5</v>
      </c>
      <c r="K1286" s="4">
        <f t="shared" si="319"/>
        <v>3150</v>
      </c>
      <c r="L1286" s="6">
        <v>0.85</v>
      </c>
      <c r="M1286" s="4">
        <f t="shared" si="310"/>
        <v>2677.5</v>
      </c>
      <c r="N1286" s="4">
        <f t="shared" si="311"/>
        <v>5827.5</v>
      </c>
      <c r="O1286" s="6">
        <v>0.75</v>
      </c>
      <c r="P1286" s="85">
        <f t="shared" si="316"/>
        <v>2362.5</v>
      </c>
      <c r="Q1286" s="86">
        <f t="shared" si="317"/>
        <v>5512.5</v>
      </c>
      <c r="R1286" s="6">
        <v>0.95</v>
      </c>
      <c r="S1286" s="85">
        <f t="shared" si="312"/>
        <v>2992.5</v>
      </c>
      <c r="T1286" s="86">
        <f t="shared" si="313"/>
        <v>6142.5</v>
      </c>
      <c r="U1286" s="6">
        <v>0.6</v>
      </c>
      <c r="V1286" s="85">
        <f t="shared" si="314"/>
        <v>1890</v>
      </c>
      <c r="W1286" s="86">
        <f t="shared" si="315"/>
        <v>5040</v>
      </c>
    </row>
    <row r="1287" spans="1:23" ht="16.5" x14ac:dyDescent="0.25">
      <c r="A1287" s="64" t="s">
        <v>7131</v>
      </c>
      <c r="B1287" s="65" t="s">
        <v>7219</v>
      </c>
      <c r="C1287" s="2" t="s">
        <v>7001</v>
      </c>
      <c r="D1287" s="10" t="s">
        <v>7000</v>
      </c>
      <c r="E1287" s="3">
        <v>2</v>
      </c>
      <c r="F1287" s="3">
        <v>1</v>
      </c>
      <c r="G1287" s="7">
        <v>693.55</v>
      </c>
      <c r="H1287" s="4">
        <f>+G1287*E1287</f>
        <v>1387.1</v>
      </c>
      <c r="I1287" s="5">
        <v>0</v>
      </c>
      <c r="J1287" s="4">
        <f t="shared" si="318"/>
        <v>0</v>
      </c>
      <c r="K1287" s="4">
        <f t="shared" si="319"/>
        <v>693.55</v>
      </c>
      <c r="L1287" s="6">
        <v>0.85</v>
      </c>
      <c r="M1287" s="4">
        <f t="shared" si="310"/>
        <v>589.51749999999993</v>
      </c>
      <c r="N1287" s="4">
        <f t="shared" si="311"/>
        <v>1283.0674999999999</v>
      </c>
      <c r="O1287" s="6">
        <v>0.75</v>
      </c>
      <c r="P1287" s="85">
        <f t="shared" si="316"/>
        <v>520.16249999999991</v>
      </c>
      <c r="Q1287" s="86">
        <f t="shared" si="317"/>
        <v>1213.7124999999999</v>
      </c>
      <c r="R1287" s="6">
        <v>0.95</v>
      </c>
      <c r="S1287" s="85">
        <f t="shared" si="312"/>
        <v>658.87249999999995</v>
      </c>
      <c r="T1287" s="86">
        <f t="shared" si="313"/>
        <v>1352.4224999999999</v>
      </c>
      <c r="U1287" s="6">
        <v>0.6</v>
      </c>
      <c r="V1287" s="85">
        <f t="shared" si="314"/>
        <v>416.12999999999994</v>
      </c>
      <c r="W1287" s="86">
        <f t="shared" si="315"/>
        <v>1109.6799999999998</v>
      </c>
    </row>
    <row r="1288" spans="1:23" ht="16.5" x14ac:dyDescent="0.25">
      <c r="A1288" s="64" t="s">
        <v>7131</v>
      </c>
      <c r="B1288" s="65" t="s">
        <v>7219</v>
      </c>
      <c r="C1288" s="2" t="s">
        <v>7005</v>
      </c>
      <c r="D1288" s="1" t="s">
        <v>7004</v>
      </c>
      <c r="E1288" s="3">
        <v>3</v>
      </c>
      <c r="F1288" s="3">
        <v>1</v>
      </c>
      <c r="G1288" s="4">
        <v>2191.1799999999998</v>
      </c>
      <c r="H1288" s="4">
        <f>+G1288*E1288</f>
        <v>6573.5399999999991</v>
      </c>
      <c r="I1288" s="5">
        <v>0.15</v>
      </c>
      <c r="J1288" s="4">
        <f t="shared" si="318"/>
        <v>328.67699999999996</v>
      </c>
      <c r="K1288" s="4">
        <f t="shared" si="319"/>
        <v>1862.5029999999999</v>
      </c>
      <c r="L1288" s="6">
        <v>0.85</v>
      </c>
      <c r="M1288" s="4">
        <f t="shared" si="310"/>
        <v>1583.1275499999999</v>
      </c>
      <c r="N1288" s="4">
        <f t="shared" si="311"/>
        <v>3445.6305499999999</v>
      </c>
      <c r="O1288" s="6">
        <v>0.75</v>
      </c>
      <c r="P1288" s="85">
        <f t="shared" si="316"/>
        <v>1396.87725</v>
      </c>
      <c r="Q1288" s="86">
        <f t="shared" si="317"/>
        <v>3259.3802500000002</v>
      </c>
      <c r="R1288" s="6">
        <v>0.95</v>
      </c>
      <c r="S1288" s="85">
        <f t="shared" si="312"/>
        <v>1769.3778499999999</v>
      </c>
      <c r="T1288" s="86">
        <f t="shared" si="313"/>
        <v>3631.8808499999996</v>
      </c>
      <c r="U1288" s="6">
        <v>0.6</v>
      </c>
      <c r="V1288" s="85">
        <f t="shared" si="314"/>
        <v>1117.5018</v>
      </c>
      <c r="W1288" s="86">
        <f t="shared" si="315"/>
        <v>2980.0047999999997</v>
      </c>
    </row>
    <row r="1289" spans="1:23" ht="16.5" x14ac:dyDescent="0.25">
      <c r="A1289" s="64" t="s">
        <v>7131</v>
      </c>
      <c r="B1289" s="65" t="s">
        <v>7219</v>
      </c>
      <c r="C1289" s="2" t="s">
        <v>7121</v>
      </c>
      <c r="D1289" s="10" t="s">
        <v>7120</v>
      </c>
      <c r="E1289" s="3">
        <v>13</v>
      </c>
      <c r="F1289" s="3">
        <v>1</v>
      </c>
      <c r="G1289" s="4">
        <v>1936.74</v>
      </c>
      <c r="H1289" s="4">
        <f>+G1289*E1289</f>
        <v>25177.62</v>
      </c>
      <c r="I1289" s="5">
        <v>0.15</v>
      </c>
      <c r="J1289" s="4">
        <f t="shared" si="318"/>
        <v>290.51099999999997</v>
      </c>
      <c r="K1289" s="4">
        <f t="shared" si="319"/>
        <v>1646.229</v>
      </c>
      <c r="L1289" s="6">
        <v>0.85</v>
      </c>
      <c r="M1289" s="4">
        <f t="shared" si="310"/>
        <v>1399.29465</v>
      </c>
      <c r="N1289" s="4">
        <f t="shared" si="311"/>
        <v>3045.5236500000001</v>
      </c>
      <c r="O1289" s="6">
        <v>0.75</v>
      </c>
      <c r="P1289" s="85">
        <f t="shared" si="316"/>
        <v>1234.67175</v>
      </c>
      <c r="Q1289" s="86">
        <f t="shared" si="317"/>
        <v>2880.9007499999998</v>
      </c>
      <c r="R1289" s="6">
        <v>0.95</v>
      </c>
      <c r="S1289" s="85">
        <f t="shared" si="312"/>
        <v>1563.9175499999999</v>
      </c>
      <c r="T1289" s="86">
        <f t="shared" si="313"/>
        <v>3210.1465499999999</v>
      </c>
      <c r="U1289" s="6">
        <v>0.6</v>
      </c>
      <c r="V1289" s="85">
        <f t="shared" si="314"/>
        <v>987.73739999999998</v>
      </c>
      <c r="W1289" s="86">
        <f t="shared" si="315"/>
        <v>2633.9664000000002</v>
      </c>
    </row>
    <row r="1290" spans="1:23" ht="16.5" x14ac:dyDescent="0.25">
      <c r="A1290" s="64" t="s">
        <v>7131</v>
      </c>
      <c r="B1290" s="65" t="s">
        <v>7219</v>
      </c>
      <c r="C1290" s="2" t="s">
        <v>954</v>
      </c>
      <c r="D1290" s="1" t="s">
        <v>953</v>
      </c>
      <c r="E1290" s="3">
        <v>6</v>
      </c>
      <c r="F1290" s="3">
        <v>1</v>
      </c>
      <c r="G1290" s="7">
        <v>1137</v>
      </c>
      <c r="H1290" s="4">
        <f>+G1290*E1290</f>
        <v>6822</v>
      </c>
      <c r="I1290" s="5">
        <v>0.05</v>
      </c>
      <c r="J1290" s="4">
        <f t="shared" si="318"/>
        <v>56.85</v>
      </c>
      <c r="K1290" s="4">
        <f t="shared" si="319"/>
        <v>1080.1500000000001</v>
      </c>
      <c r="L1290" s="6">
        <v>0.85</v>
      </c>
      <c r="M1290" s="4">
        <f t="shared" si="310"/>
        <v>918.12750000000005</v>
      </c>
      <c r="N1290" s="4">
        <f t="shared" si="311"/>
        <v>1998.2775000000001</v>
      </c>
      <c r="O1290" s="6">
        <v>0.75</v>
      </c>
      <c r="P1290" s="85">
        <f t="shared" si="316"/>
        <v>810.11250000000007</v>
      </c>
      <c r="Q1290" s="86">
        <f t="shared" si="317"/>
        <v>1890.2625000000003</v>
      </c>
      <c r="R1290" s="6">
        <v>0.95</v>
      </c>
      <c r="S1290" s="85">
        <f t="shared" si="312"/>
        <v>1026.1424999999999</v>
      </c>
      <c r="T1290" s="86">
        <f t="shared" si="313"/>
        <v>2106.2925</v>
      </c>
      <c r="U1290" s="6">
        <v>0.6</v>
      </c>
      <c r="V1290" s="85">
        <f t="shared" si="314"/>
        <v>648.09</v>
      </c>
      <c r="W1290" s="86">
        <f t="shared" si="315"/>
        <v>1728.2400000000002</v>
      </c>
    </row>
    <row r="1291" spans="1:23" ht="16.5" x14ac:dyDescent="0.25">
      <c r="A1291" s="64" t="s">
        <v>7131</v>
      </c>
      <c r="B1291" s="65" t="s">
        <v>7219</v>
      </c>
      <c r="C1291" s="2" t="s">
        <v>950</v>
      </c>
      <c r="D1291" s="1" t="s">
        <v>949</v>
      </c>
      <c r="E1291" s="3">
        <v>5</v>
      </c>
      <c r="F1291" s="3">
        <v>1</v>
      </c>
      <c r="G1291" s="4">
        <v>2196</v>
      </c>
      <c r="H1291" s="4">
        <f>+G1291*E1291</f>
        <v>10980</v>
      </c>
      <c r="I1291" s="5">
        <v>0.05</v>
      </c>
      <c r="J1291" s="4">
        <f t="shared" si="318"/>
        <v>109.80000000000001</v>
      </c>
      <c r="K1291" s="4">
        <f t="shared" si="319"/>
        <v>2086.1999999999998</v>
      </c>
      <c r="L1291" s="6">
        <v>0.85</v>
      </c>
      <c r="M1291" s="4">
        <f t="shared" ref="M1291:M1353" si="320">+K1291*L1291</f>
        <v>1773.2699999999998</v>
      </c>
      <c r="N1291" s="4">
        <f t="shared" ref="N1291:N1353" si="321">+K1291+M1291</f>
        <v>3859.4699999999993</v>
      </c>
      <c r="O1291" s="6">
        <v>0.75</v>
      </c>
      <c r="P1291" s="85">
        <f t="shared" si="316"/>
        <v>1564.6499999999999</v>
      </c>
      <c r="Q1291" s="86">
        <f t="shared" si="317"/>
        <v>3650.8499999999995</v>
      </c>
      <c r="R1291" s="6">
        <v>0.95</v>
      </c>
      <c r="S1291" s="85">
        <f t="shared" si="312"/>
        <v>1981.8899999999996</v>
      </c>
      <c r="T1291" s="86">
        <f t="shared" si="313"/>
        <v>4068.0899999999992</v>
      </c>
      <c r="U1291" s="6">
        <v>0.6</v>
      </c>
      <c r="V1291" s="85">
        <f t="shared" si="314"/>
        <v>1251.7199999999998</v>
      </c>
      <c r="W1291" s="86">
        <f t="shared" si="315"/>
        <v>3337.9199999999996</v>
      </c>
    </row>
    <row r="1292" spans="1:23" ht="16.5" x14ac:dyDescent="0.25">
      <c r="A1292" s="64" t="s">
        <v>7131</v>
      </c>
      <c r="B1292" s="65" t="s">
        <v>7219</v>
      </c>
      <c r="C1292" s="2" t="s">
        <v>2593</v>
      </c>
      <c r="D1292" s="10" t="s">
        <v>2592</v>
      </c>
      <c r="E1292" s="3">
        <v>4</v>
      </c>
      <c r="F1292" s="3">
        <v>1</v>
      </c>
      <c r="G1292" s="7">
        <v>113</v>
      </c>
      <c r="H1292" s="4">
        <f>+G1292*E1292</f>
        <v>452</v>
      </c>
      <c r="I1292" s="5">
        <v>0.05</v>
      </c>
      <c r="J1292" s="4">
        <f t="shared" si="318"/>
        <v>5.65</v>
      </c>
      <c r="K1292" s="4">
        <f t="shared" si="319"/>
        <v>107.35</v>
      </c>
      <c r="L1292" s="6">
        <v>0.85</v>
      </c>
      <c r="M1292" s="4">
        <f t="shared" si="320"/>
        <v>91.247499999999988</v>
      </c>
      <c r="N1292" s="4">
        <f t="shared" si="321"/>
        <v>198.59749999999997</v>
      </c>
      <c r="O1292" s="6">
        <v>0.75</v>
      </c>
      <c r="P1292" s="85">
        <f t="shared" si="316"/>
        <v>80.512499999999989</v>
      </c>
      <c r="Q1292" s="86">
        <f t="shared" si="317"/>
        <v>187.86249999999998</v>
      </c>
      <c r="R1292" s="6">
        <v>0.95</v>
      </c>
      <c r="S1292" s="85">
        <f t="shared" ref="S1292:S1354" si="322">+K1292*R1292</f>
        <v>101.98249999999999</v>
      </c>
      <c r="T1292" s="86">
        <f t="shared" ref="T1292:T1354" si="323">+S1292+K1292</f>
        <v>209.33249999999998</v>
      </c>
      <c r="U1292" s="6">
        <v>0.6</v>
      </c>
      <c r="V1292" s="85">
        <f t="shared" ref="V1292:V1354" si="324">+K1292*U1292</f>
        <v>64.41</v>
      </c>
      <c r="W1292" s="86">
        <f t="shared" ref="W1292:W1354" si="325">+V1292+K1292</f>
        <v>171.76</v>
      </c>
    </row>
    <row r="1293" spans="1:23" ht="16.5" x14ac:dyDescent="0.25">
      <c r="A1293" s="64" t="s">
        <v>7131</v>
      </c>
      <c r="B1293" s="65" t="s">
        <v>7219</v>
      </c>
      <c r="C1293" s="2" t="s">
        <v>541</v>
      </c>
      <c r="D1293" s="1" t="s">
        <v>540</v>
      </c>
      <c r="E1293" s="3">
        <v>2</v>
      </c>
      <c r="F1293" s="3">
        <v>1</v>
      </c>
      <c r="G1293" s="4">
        <v>3710</v>
      </c>
      <c r="H1293" s="4">
        <f>+G1293*E1293</f>
        <v>7420</v>
      </c>
      <c r="I1293" s="5">
        <v>0</v>
      </c>
      <c r="J1293" s="4">
        <f t="shared" si="318"/>
        <v>0</v>
      </c>
      <c r="K1293" s="4">
        <f t="shared" si="319"/>
        <v>3710</v>
      </c>
      <c r="L1293" s="6">
        <v>0.85</v>
      </c>
      <c r="M1293" s="4">
        <f t="shared" si="320"/>
        <v>3153.5</v>
      </c>
      <c r="N1293" s="4">
        <f t="shared" si="321"/>
        <v>6863.5</v>
      </c>
      <c r="O1293" s="6">
        <v>0.75</v>
      </c>
      <c r="P1293" s="85">
        <f t="shared" ref="P1293:P1355" si="326">+K1293*O1293</f>
        <v>2782.5</v>
      </c>
      <c r="Q1293" s="86">
        <f t="shared" ref="Q1293:Q1355" si="327">+K1293+P1293</f>
        <v>6492.5</v>
      </c>
      <c r="R1293" s="6">
        <v>0.95</v>
      </c>
      <c r="S1293" s="85">
        <f t="shared" si="322"/>
        <v>3524.5</v>
      </c>
      <c r="T1293" s="86">
        <f t="shared" si="323"/>
        <v>7234.5</v>
      </c>
      <c r="U1293" s="6">
        <v>0.6</v>
      </c>
      <c r="V1293" s="85">
        <f t="shared" si="324"/>
        <v>2226</v>
      </c>
      <c r="W1293" s="86">
        <f t="shared" si="325"/>
        <v>5936</v>
      </c>
    </row>
    <row r="1294" spans="1:23" ht="16.5" x14ac:dyDescent="0.25">
      <c r="A1294" s="64" t="s">
        <v>7131</v>
      </c>
      <c r="B1294" s="65" t="s">
        <v>7219</v>
      </c>
      <c r="C1294" s="2" t="s">
        <v>713</v>
      </c>
      <c r="D1294" s="1" t="s">
        <v>712</v>
      </c>
      <c r="E1294" s="3">
        <v>1</v>
      </c>
      <c r="F1294" s="3">
        <v>1</v>
      </c>
      <c r="G1294" s="7">
        <v>2100</v>
      </c>
      <c r="H1294" s="4">
        <f>+G1294*E1294</f>
        <v>2100</v>
      </c>
      <c r="I1294" s="5">
        <v>0.05</v>
      </c>
      <c r="J1294" s="4">
        <f t="shared" si="318"/>
        <v>105</v>
      </c>
      <c r="K1294" s="4">
        <f t="shared" si="319"/>
        <v>1995</v>
      </c>
      <c r="L1294" s="6">
        <v>0.85</v>
      </c>
      <c r="M1294" s="4">
        <f t="shared" si="320"/>
        <v>1695.75</v>
      </c>
      <c r="N1294" s="4">
        <f t="shared" si="321"/>
        <v>3690.75</v>
      </c>
      <c r="O1294" s="6">
        <v>0.75</v>
      </c>
      <c r="P1294" s="85">
        <f t="shared" si="326"/>
        <v>1496.25</v>
      </c>
      <c r="Q1294" s="86">
        <f t="shared" si="327"/>
        <v>3491.25</v>
      </c>
      <c r="R1294" s="6">
        <v>0.95</v>
      </c>
      <c r="S1294" s="85">
        <f t="shared" si="322"/>
        <v>1895.25</v>
      </c>
      <c r="T1294" s="86">
        <f t="shared" si="323"/>
        <v>3890.25</v>
      </c>
      <c r="U1294" s="6">
        <v>0.6</v>
      </c>
      <c r="V1294" s="85">
        <f t="shared" si="324"/>
        <v>1197</v>
      </c>
      <c r="W1294" s="86">
        <f t="shared" si="325"/>
        <v>3192</v>
      </c>
    </row>
    <row r="1295" spans="1:23" ht="16.5" x14ac:dyDescent="0.25">
      <c r="A1295" s="64" t="s">
        <v>7131</v>
      </c>
      <c r="B1295" s="65" t="s">
        <v>7219</v>
      </c>
      <c r="C1295" s="2" t="s">
        <v>3482</v>
      </c>
      <c r="D1295" s="1" t="s">
        <v>3481</v>
      </c>
      <c r="E1295" s="3">
        <v>1</v>
      </c>
      <c r="F1295" s="3">
        <v>1</v>
      </c>
      <c r="G1295" s="4">
        <v>11410</v>
      </c>
      <c r="H1295" s="4">
        <f>+G1295*E1295</f>
        <v>11410</v>
      </c>
      <c r="I1295" s="5">
        <v>0.37</v>
      </c>
      <c r="J1295" s="4">
        <f t="shared" si="318"/>
        <v>4221.7</v>
      </c>
      <c r="K1295" s="4">
        <f t="shared" si="319"/>
        <v>7188.3</v>
      </c>
      <c r="L1295" s="6">
        <v>0.55000000000000004</v>
      </c>
      <c r="M1295" s="4">
        <f t="shared" si="320"/>
        <v>3953.5650000000005</v>
      </c>
      <c r="N1295" s="4">
        <f t="shared" si="321"/>
        <v>11141.865000000002</v>
      </c>
      <c r="O1295" s="6">
        <v>0.75</v>
      </c>
      <c r="P1295" s="85">
        <f t="shared" si="326"/>
        <v>5391.2250000000004</v>
      </c>
      <c r="Q1295" s="86">
        <f t="shared" si="327"/>
        <v>12579.525000000001</v>
      </c>
      <c r="R1295" s="6">
        <v>0.95</v>
      </c>
      <c r="S1295" s="85">
        <f t="shared" si="322"/>
        <v>6828.8850000000002</v>
      </c>
      <c r="T1295" s="86">
        <f t="shared" si="323"/>
        <v>14017.185000000001</v>
      </c>
      <c r="U1295" s="6">
        <v>0.6</v>
      </c>
      <c r="V1295" s="85">
        <f t="shared" si="324"/>
        <v>4312.9799999999996</v>
      </c>
      <c r="W1295" s="86">
        <f t="shared" si="325"/>
        <v>11501.279999999999</v>
      </c>
    </row>
    <row r="1296" spans="1:23" ht="16.5" x14ac:dyDescent="0.25">
      <c r="A1296" s="64" t="s">
        <v>7131</v>
      </c>
      <c r="B1296" s="65" t="s">
        <v>7219</v>
      </c>
      <c r="C1296" s="2" t="s">
        <v>3119</v>
      </c>
      <c r="D1296" s="1" t="s">
        <v>3118</v>
      </c>
      <c r="E1296" s="3">
        <v>100</v>
      </c>
      <c r="F1296" s="3">
        <v>1</v>
      </c>
      <c r="G1296" s="7">
        <v>36.299999999999997</v>
      </c>
      <c r="H1296" s="4">
        <f>+G1296*E1296</f>
        <v>3629.9999999999995</v>
      </c>
      <c r="I1296" s="5">
        <v>0</v>
      </c>
      <c r="J1296" s="4">
        <f t="shared" si="318"/>
        <v>0</v>
      </c>
      <c r="K1296" s="4">
        <f t="shared" si="319"/>
        <v>36.299999999999997</v>
      </c>
      <c r="L1296" s="6">
        <v>0.85</v>
      </c>
      <c r="M1296" s="4">
        <f t="shared" si="320"/>
        <v>30.854999999999997</v>
      </c>
      <c r="N1296" s="4">
        <f t="shared" si="321"/>
        <v>67.155000000000001</v>
      </c>
      <c r="O1296" s="6">
        <v>0.75</v>
      </c>
      <c r="P1296" s="85">
        <f t="shared" si="326"/>
        <v>27.224999999999998</v>
      </c>
      <c r="Q1296" s="86">
        <f t="shared" si="327"/>
        <v>63.524999999999991</v>
      </c>
      <c r="R1296" s="6">
        <v>0.95</v>
      </c>
      <c r="S1296" s="85">
        <f t="shared" si="322"/>
        <v>34.484999999999992</v>
      </c>
      <c r="T1296" s="86">
        <f t="shared" si="323"/>
        <v>70.784999999999997</v>
      </c>
      <c r="U1296" s="6">
        <v>0.6</v>
      </c>
      <c r="V1296" s="85">
        <f t="shared" si="324"/>
        <v>21.779999999999998</v>
      </c>
      <c r="W1296" s="86">
        <f t="shared" si="325"/>
        <v>58.08</v>
      </c>
    </row>
    <row r="1297" spans="1:23" ht="16.5" x14ac:dyDescent="0.25">
      <c r="A1297" s="64" t="s">
        <v>7131</v>
      </c>
      <c r="B1297" s="65" t="s">
        <v>7219</v>
      </c>
      <c r="C1297" s="2" t="s">
        <v>3121</v>
      </c>
      <c r="D1297" s="8" t="s">
        <v>3120</v>
      </c>
      <c r="E1297" s="3">
        <v>300</v>
      </c>
      <c r="F1297" s="3">
        <v>1</v>
      </c>
      <c r="G1297" s="4">
        <v>33</v>
      </c>
      <c r="H1297" s="4">
        <f>+G1297*E1297</f>
        <v>9900</v>
      </c>
      <c r="I1297" s="5">
        <v>0</v>
      </c>
      <c r="J1297" s="4">
        <f t="shared" si="318"/>
        <v>0</v>
      </c>
      <c r="K1297" s="4">
        <f t="shared" si="319"/>
        <v>33</v>
      </c>
      <c r="L1297" s="6">
        <v>1</v>
      </c>
      <c r="M1297" s="4">
        <f t="shared" si="320"/>
        <v>33</v>
      </c>
      <c r="N1297" s="4">
        <f t="shared" si="321"/>
        <v>66</v>
      </c>
      <c r="O1297" s="6">
        <v>0.75</v>
      </c>
      <c r="P1297" s="85">
        <f t="shared" si="326"/>
        <v>24.75</v>
      </c>
      <c r="Q1297" s="86">
        <f t="shared" si="327"/>
        <v>57.75</v>
      </c>
      <c r="R1297" s="6">
        <v>0.95</v>
      </c>
      <c r="S1297" s="85">
        <f t="shared" si="322"/>
        <v>31.349999999999998</v>
      </c>
      <c r="T1297" s="86">
        <f t="shared" si="323"/>
        <v>64.349999999999994</v>
      </c>
      <c r="U1297" s="6">
        <v>0.6</v>
      </c>
      <c r="V1297" s="85">
        <f t="shared" si="324"/>
        <v>19.8</v>
      </c>
      <c r="W1297" s="86">
        <f t="shared" si="325"/>
        <v>52.8</v>
      </c>
    </row>
    <row r="1298" spans="1:23" ht="16.5" x14ac:dyDescent="0.25">
      <c r="A1298" s="64" t="s">
        <v>7131</v>
      </c>
      <c r="B1298" s="65" t="s">
        <v>7219</v>
      </c>
      <c r="C1298" s="2" t="s">
        <v>3531</v>
      </c>
      <c r="D1298" s="9" t="s">
        <v>7808</v>
      </c>
      <c r="E1298" s="3">
        <v>26</v>
      </c>
      <c r="F1298" s="3">
        <v>1</v>
      </c>
      <c r="G1298" s="7">
        <v>301</v>
      </c>
      <c r="H1298" s="4">
        <f>+G1298*E1298</f>
        <v>7826</v>
      </c>
      <c r="I1298" s="5">
        <v>0.05</v>
      </c>
      <c r="J1298" s="4">
        <f t="shared" si="318"/>
        <v>15.05</v>
      </c>
      <c r="K1298" s="4">
        <f t="shared" si="319"/>
        <v>285.95</v>
      </c>
      <c r="L1298" s="6">
        <v>0.85</v>
      </c>
      <c r="M1298" s="4">
        <f t="shared" si="320"/>
        <v>243.05749999999998</v>
      </c>
      <c r="N1298" s="4">
        <f t="shared" si="321"/>
        <v>529.00749999999994</v>
      </c>
      <c r="O1298" s="6">
        <v>0.75</v>
      </c>
      <c r="P1298" s="85">
        <f t="shared" si="326"/>
        <v>214.46249999999998</v>
      </c>
      <c r="Q1298" s="86">
        <f t="shared" si="327"/>
        <v>500.41249999999997</v>
      </c>
      <c r="R1298" s="6">
        <v>0.95</v>
      </c>
      <c r="S1298" s="85">
        <f t="shared" si="322"/>
        <v>271.65249999999997</v>
      </c>
      <c r="T1298" s="86">
        <f t="shared" si="323"/>
        <v>557.60249999999996</v>
      </c>
      <c r="U1298" s="6">
        <v>0.6</v>
      </c>
      <c r="V1298" s="85">
        <f t="shared" si="324"/>
        <v>171.57</v>
      </c>
      <c r="W1298" s="86">
        <f t="shared" si="325"/>
        <v>457.52</v>
      </c>
    </row>
    <row r="1299" spans="1:23" ht="16.5" x14ac:dyDescent="0.25">
      <c r="A1299" s="64" t="s">
        <v>7131</v>
      </c>
      <c r="B1299" s="65" t="s">
        <v>7219</v>
      </c>
      <c r="C1299" s="2" t="s">
        <v>7248</v>
      </c>
      <c r="D1299" s="1" t="s">
        <v>4391</v>
      </c>
      <c r="E1299" s="3">
        <v>1</v>
      </c>
      <c r="F1299" s="3">
        <v>1</v>
      </c>
      <c r="G1299" s="7">
        <v>8800</v>
      </c>
      <c r="H1299" s="4">
        <f>+G1299*E1299</f>
        <v>8800</v>
      </c>
      <c r="I1299" s="5">
        <v>0.24</v>
      </c>
      <c r="J1299" s="4">
        <f t="shared" si="318"/>
        <v>2112</v>
      </c>
      <c r="K1299" s="4">
        <f t="shared" si="319"/>
        <v>6688</v>
      </c>
      <c r="L1299" s="6">
        <v>0.55000000000000004</v>
      </c>
      <c r="M1299" s="4">
        <f t="shared" si="320"/>
        <v>3678.4</v>
      </c>
      <c r="N1299" s="4">
        <f t="shared" si="321"/>
        <v>10366.4</v>
      </c>
      <c r="O1299" s="6">
        <v>0.75</v>
      </c>
      <c r="P1299" s="85">
        <f t="shared" si="326"/>
        <v>5016</v>
      </c>
      <c r="Q1299" s="86">
        <f t="shared" si="327"/>
        <v>11704</v>
      </c>
      <c r="R1299" s="6">
        <v>0.95</v>
      </c>
      <c r="S1299" s="85">
        <f t="shared" si="322"/>
        <v>6353.5999999999995</v>
      </c>
      <c r="T1299" s="86">
        <f t="shared" si="323"/>
        <v>13041.599999999999</v>
      </c>
      <c r="U1299" s="6">
        <v>0.6</v>
      </c>
      <c r="V1299" s="85">
        <f t="shared" si="324"/>
        <v>4012.7999999999997</v>
      </c>
      <c r="W1299" s="86">
        <f t="shared" si="325"/>
        <v>10700.8</v>
      </c>
    </row>
    <row r="1300" spans="1:23" ht="16.5" x14ac:dyDescent="0.25">
      <c r="A1300" s="64" t="s">
        <v>7131</v>
      </c>
      <c r="B1300" s="65" t="s">
        <v>7219</v>
      </c>
      <c r="C1300" s="2" t="s">
        <v>7249</v>
      </c>
      <c r="D1300" s="8" t="s">
        <v>1791</v>
      </c>
      <c r="E1300" s="3">
        <v>25</v>
      </c>
      <c r="F1300" s="3">
        <v>1</v>
      </c>
      <c r="G1300" s="4">
        <v>285</v>
      </c>
      <c r="H1300" s="4">
        <f>+G1300*E1300</f>
        <v>7125</v>
      </c>
      <c r="I1300" s="5">
        <v>0</v>
      </c>
      <c r="J1300" s="4">
        <f t="shared" si="318"/>
        <v>0</v>
      </c>
      <c r="K1300" s="4">
        <f t="shared" si="319"/>
        <v>285</v>
      </c>
      <c r="L1300" s="6">
        <v>0.95</v>
      </c>
      <c r="M1300" s="4">
        <f t="shared" si="320"/>
        <v>270.75</v>
      </c>
      <c r="N1300" s="4">
        <f t="shared" si="321"/>
        <v>555.75</v>
      </c>
      <c r="O1300" s="6">
        <v>0.75</v>
      </c>
      <c r="P1300" s="85">
        <f t="shared" si="326"/>
        <v>213.75</v>
      </c>
      <c r="Q1300" s="86">
        <f t="shared" si="327"/>
        <v>498.75</v>
      </c>
      <c r="R1300" s="6">
        <v>0.95</v>
      </c>
      <c r="S1300" s="85">
        <f t="shared" si="322"/>
        <v>270.75</v>
      </c>
      <c r="T1300" s="86">
        <f t="shared" si="323"/>
        <v>555.75</v>
      </c>
      <c r="U1300" s="6">
        <v>0.6</v>
      </c>
      <c r="V1300" s="85">
        <f t="shared" si="324"/>
        <v>171</v>
      </c>
      <c r="W1300" s="86">
        <f t="shared" si="325"/>
        <v>456</v>
      </c>
    </row>
    <row r="1301" spans="1:23" ht="16.5" x14ac:dyDescent="0.25">
      <c r="A1301" s="64" t="s">
        <v>7131</v>
      </c>
      <c r="B1301" s="65" t="s">
        <v>7219</v>
      </c>
      <c r="C1301" s="2" t="s">
        <v>7253</v>
      </c>
      <c r="D1301" s="1" t="s">
        <v>6672</v>
      </c>
      <c r="E1301" s="3">
        <v>5</v>
      </c>
      <c r="F1301" s="3">
        <v>1</v>
      </c>
      <c r="G1301" s="4">
        <v>6270</v>
      </c>
      <c r="H1301" s="4">
        <f>+G1301*E1301</f>
        <v>31350</v>
      </c>
      <c r="I1301" s="5">
        <v>0.35</v>
      </c>
      <c r="J1301" s="4">
        <f t="shared" si="318"/>
        <v>2194.5</v>
      </c>
      <c r="K1301" s="4">
        <f t="shared" si="319"/>
        <v>4075.5</v>
      </c>
      <c r="L1301" s="6">
        <v>0.95</v>
      </c>
      <c r="M1301" s="4">
        <f t="shared" si="320"/>
        <v>3871.7249999999999</v>
      </c>
      <c r="N1301" s="4">
        <f t="shared" si="321"/>
        <v>7947.2250000000004</v>
      </c>
      <c r="O1301" s="6">
        <v>0.75</v>
      </c>
      <c r="P1301" s="85">
        <f t="shared" si="326"/>
        <v>3056.625</v>
      </c>
      <c r="Q1301" s="86">
        <f t="shared" si="327"/>
        <v>7132.125</v>
      </c>
      <c r="R1301" s="6">
        <v>0.95</v>
      </c>
      <c r="S1301" s="85">
        <f t="shared" si="322"/>
        <v>3871.7249999999999</v>
      </c>
      <c r="T1301" s="86">
        <f t="shared" si="323"/>
        <v>7947.2250000000004</v>
      </c>
      <c r="U1301" s="6">
        <v>0.6</v>
      </c>
      <c r="V1301" s="85">
        <f t="shared" si="324"/>
        <v>2445.2999999999997</v>
      </c>
      <c r="W1301" s="86">
        <f t="shared" si="325"/>
        <v>6520.7999999999993</v>
      </c>
    </row>
    <row r="1302" spans="1:23" ht="16.5" x14ac:dyDescent="0.25">
      <c r="A1302" s="64" t="s">
        <v>7131</v>
      </c>
      <c r="B1302" s="65" t="s">
        <v>7219</v>
      </c>
      <c r="C1302" s="2" t="s">
        <v>5434</v>
      </c>
      <c r="D1302" s="1" t="s">
        <v>5433</v>
      </c>
      <c r="E1302" s="3">
        <v>8</v>
      </c>
      <c r="F1302" s="3">
        <v>1</v>
      </c>
      <c r="G1302" s="7">
        <v>37.36</v>
      </c>
      <c r="H1302" s="4">
        <f>+G1302*E1302</f>
        <v>298.88</v>
      </c>
      <c r="I1302" s="5">
        <v>0.05</v>
      </c>
      <c r="J1302" s="4">
        <f t="shared" si="318"/>
        <v>1.8680000000000001</v>
      </c>
      <c r="K1302" s="4">
        <f t="shared" si="319"/>
        <v>35.491999999999997</v>
      </c>
      <c r="L1302" s="6">
        <v>0.85</v>
      </c>
      <c r="M1302" s="4">
        <f t="shared" si="320"/>
        <v>30.168199999999995</v>
      </c>
      <c r="N1302" s="4">
        <f t="shared" si="321"/>
        <v>65.660199999999989</v>
      </c>
      <c r="O1302" s="6">
        <v>0.75</v>
      </c>
      <c r="P1302" s="85">
        <f t="shared" si="326"/>
        <v>26.619</v>
      </c>
      <c r="Q1302" s="86">
        <f t="shared" si="327"/>
        <v>62.110999999999997</v>
      </c>
      <c r="R1302" s="6">
        <v>0.95</v>
      </c>
      <c r="S1302" s="85">
        <f t="shared" si="322"/>
        <v>33.717399999999998</v>
      </c>
      <c r="T1302" s="86">
        <f t="shared" si="323"/>
        <v>69.209399999999988</v>
      </c>
      <c r="U1302" s="6">
        <v>0.6</v>
      </c>
      <c r="V1302" s="85">
        <f t="shared" si="324"/>
        <v>21.295199999999998</v>
      </c>
      <c r="W1302" s="86">
        <f t="shared" si="325"/>
        <v>56.787199999999999</v>
      </c>
    </row>
    <row r="1303" spans="1:23" ht="16.5" x14ac:dyDescent="0.25">
      <c r="A1303" s="64" t="s">
        <v>7131</v>
      </c>
      <c r="B1303" s="65" t="s">
        <v>7219</v>
      </c>
      <c r="C1303" s="2" t="s">
        <v>3484</v>
      </c>
      <c r="D1303" s="1" t="s">
        <v>3483</v>
      </c>
      <c r="E1303" s="3">
        <v>2</v>
      </c>
      <c r="F1303" s="3">
        <v>1</v>
      </c>
      <c r="G1303" s="4">
        <v>31714.2</v>
      </c>
      <c r="H1303" s="4">
        <f>+G1303*E1303</f>
        <v>63428.4</v>
      </c>
      <c r="I1303" s="5">
        <v>0</v>
      </c>
      <c r="J1303" s="4">
        <f t="shared" si="318"/>
        <v>0</v>
      </c>
      <c r="K1303" s="4">
        <f t="shared" si="319"/>
        <v>31714.2</v>
      </c>
      <c r="L1303" s="6">
        <v>0.85</v>
      </c>
      <c r="M1303" s="4">
        <f t="shared" si="320"/>
        <v>26957.07</v>
      </c>
      <c r="N1303" s="4">
        <f t="shared" si="321"/>
        <v>58671.270000000004</v>
      </c>
      <c r="O1303" s="6">
        <v>0.75</v>
      </c>
      <c r="P1303" s="85">
        <f t="shared" si="326"/>
        <v>23785.65</v>
      </c>
      <c r="Q1303" s="86">
        <f t="shared" si="327"/>
        <v>55499.850000000006</v>
      </c>
      <c r="R1303" s="6">
        <v>0.95</v>
      </c>
      <c r="S1303" s="85">
        <f t="shared" si="322"/>
        <v>30128.489999999998</v>
      </c>
      <c r="T1303" s="86">
        <f t="shared" si="323"/>
        <v>61842.69</v>
      </c>
      <c r="U1303" s="6">
        <v>0.6</v>
      </c>
      <c r="V1303" s="85">
        <f t="shared" si="324"/>
        <v>19028.52</v>
      </c>
      <c r="W1303" s="86">
        <f t="shared" si="325"/>
        <v>50742.720000000001</v>
      </c>
    </row>
    <row r="1304" spans="1:23" ht="16.5" x14ac:dyDescent="0.25">
      <c r="A1304" s="64" t="s">
        <v>7131</v>
      </c>
      <c r="B1304" s="65" t="s">
        <v>7219</v>
      </c>
      <c r="C1304" s="2" t="s">
        <v>7090</v>
      </c>
      <c r="D1304" s="1" t="s">
        <v>7089</v>
      </c>
      <c r="E1304" s="3">
        <v>6</v>
      </c>
      <c r="F1304" s="3">
        <v>1</v>
      </c>
      <c r="G1304" s="7">
        <v>365</v>
      </c>
      <c r="H1304" s="4">
        <f>+G1304*E1304</f>
        <v>2190</v>
      </c>
      <c r="I1304" s="5">
        <v>0.1</v>
      </c>
      <c r="J1304" s="4">
        <f t="shared" si="318"/>
        <v>36.5</v>
      </c>
      <c r="K1304" s="4">
        <f t="shared" si="319"/>
        <v>328.5</v>
      </c>
      <c r="L1304" s="6">
        <v>0.85</v>
      </c>
      <c r="M1304" s="4">
        <f t="shared" si="320"/>
        <v>279.22499999999997</v>
      </c>
      <c r="N1304" s="4">
        <f t="shared" si="321"/>
        <v>607.72499999999991</v>
      </c>
      <c r="O1304" s="6">
        <v>0.75</v>
      </c>
      <c r="P1304" s="85">
        <f t="shared" si="326"/>
        <v>246.375</v>
      </c>
      <c r="Q1304" s="86">
        <f t="shared" si="327"/>
        <v>574.875</v>
      </c>
      <c r="R1304" s="6">
        <v>0.95</v>
      </c>
      <c r="S1304" s="85">
        <f t="shared" si="322"/>
        <v>312.07499999999999</v>
      </c>
      <c r="T1304" s="86">
        <f t="shared" si="323"/>
        <v>640.57500000000005</v>
      </c>
      <c r="U1304" s="6">
        <v>0.6</v>
      </c>
      <c r="V1304" s="85">
        <f t="shared" si="324"/>
        <v>197.1</v>
      </c>
      <c r="W1304" s="86">
        <f t="shared" si="325"/>
        <v>525.6</v>
      </c>
    </row>
    <row r="1305" spans="1:23" ht="16.5" x14ac:dyDescent="0.25">
      <c r="A1305" s="64" t="s">
        <v>7131</v>
      </c>
      <c r="B1305" s="65" t="s">
        <v>7219</v>
      </c>
      <c r="C1305" s="2" t="s">
        <v>543</v>
      </c>
      <c r="D1305" s="10" t="s">
        <v>542</v>
      </c>
      <c r="E1305" s="3">
        <v>1</v>
      </c>
      <c r="F1305" s="3">
        <v>1</v>
      </c>
      <c r="G1305" s="4">
        <v>7878</v>
      </c>
      <c r="H1305" s="4">
        <f>+G1305*E1305</f>
        <v>7878</v>
      </c>
      <c r="I1305" s="5">
        <v>0</v>
      </c>
      <c r="J1305" s="4">
        <f t="shared" si="318"/>
        <v>0</v>
      </c>
      <c r="K1305" s="4">
        <f t="shared" si="319"/>
        <v>7878</v>
      </c>
      <c r="L1305" s="6">
        <v>0.85</v>
      </c>
      <c r="M1305" s="4">
        <f t="shared" si="320"/>
        <v>6696.3</v>
      </c>
      <c r="N1305" s="4">
        <f t="shared" si="321"/>
        <v>14574.3</v>
      </c>
      <c r="O1305" s="6">
        <v>0.75</v>
      </c>
      <c r="P1305" s="85">
        <f t="shared" si="326"/>
        <v>5908.5</v>
      </c>
      <c r="Q1305" s="86">
        <f t="shared" si="327"/>
        <v>13786.5</v>
      </c>
      <c r="R1305" s="6">
        <v>0.95</v>
      </c>
      <c r="S1305" s="85">
        <f t="shared" si="322"/>
        <v>7484.0999999999995</v>
      </c>
      <c r="T1305" s="86">
        <f t="shared" si="323"/>
        <v>15362.099999999999</v>
      </c>
      <c r="U1305" s="6">
        <v>0.6</v>
      </c>
      <c r="V1305" s="85">
        <f t="shared" si="324"/>
        <v>4726.8</v>
      </c>
      <c r="W1305" s="86">
        <f t="shared" si="325"/>
        <v>12604.8</v>
      </c>
    </row>
    <row r="1306" spans="1:23" ht="16.5" x14ac:dyDescent="0.25">
      <c r="A1306" s="64" t="s">
        <v>7131</v>
      </c>
      <c r="B1306" s="65" t="s">
        <v>7219</v>
      </c>
      <c r="C1306" s="2" t="s">
        <v>1765</v>
      </c>
      <c r="D1306" s="10" t="s">
        <v>1764</v>
      </c>
      <c r="E1306" s="3">
        <f>890-12-12</f>
        <v>866</v>
      </c>
      <c r="F1306" s="3">
        <v>1</v>
      </c>
      <c r="G1306" s="4">
        <v>21.37</v>
      </c>
      <c r="H1306" s="4">
        <f>+G1306*E1306</f>
        <v>18506.420000000002</v>
      </c>
      <c r="I1306" s="5">
        <v>0</v>
      </c>
      <c r="J1306" s="4">
        <f t="shared" si="318"/>
        <v>0</v>
      </c>
      <c r="K1306" s="4">
        <f t="shared" si="319"/>
        <v>21.37</v>
      </c>
      <c r="L1306" s="6">
        <v>0.85</v>
      </c>
      <c r="M1306" s="4">
        <f t="shared" si="320"/>
        <v>18.1645</v>
      </c>
      <c r="N1306" s="4">
        <f t="shared" si="321"/>
        <v>39.534500000000001</v>
      </c>
      <c r="O1306" s="6">
        <v>0.75</v>
      </c>
      <c r="P1306" s="85">
        <f t="shared" si="326"/>
        <v>16.0275</v>
      </c>
      <c r="Q1306" s="86">
        <f t="shared" si="327"/>
        <v>37.397500000000001</v>
      </c>
      <c r="R1306" s="6">
        <v>0.95</v>
      </c>
      <c r="S1306" s="85">
        <f t="shared" si="322"/>
        <v>20.301500000000001</v>
      </c>
      <c r="T1306" s="86">
        <f t="shared" si="323"/>
        <v>41.671500000000002</v>
      </c>
      <c r="U1306" s="6">
        <v>0.6</v>
      </c>
      <c r="V1306" s="85">
        <f t="shared" si="324"/>
        <v>12.822000000000001</v>
      </c>
      <c r="W1306" s="86">
        <f t="shared" si="325"/>
        <v>34.192</v>
      </c>
    </row>
    <row r="1307" spans="1:23" ht="16.5" x14ac:dyDescent="0.25">
      <c r="A1307" s="64" t="s">
        <v>7131</v>
      </c>
      <c r="B1307" s="65" t="s">
        <v>7250</v>
      </c>
      <c r="C1307" s="2" t="s">
        <v>7294</v>
      </c>
      <c r="D1307" s="10" t="s">
        <v>5079</v>
      </c>
      <c r="E1307" s="3">
        <v>8</v>
      </c>
      <c r="F1307" s="3">
        <v>1</v>
      </c>
      <c r="G1307" s="4">
        <v>2453</v>
      </c>
      <c r="H1307" s="4">
        <f>+G1307*E1307</f>
        <v>19624</v>
      </c>
      <c r="I1307" s="5">
        <v>0.1</v>
      </c>
      <c r="J1307" s="4">
        <f t="shared" si="318"/>
        <v>245.3</v>
      </c>
      <c r="K1307" s="4">
        <f t="shared" si="319"/>
        <v>2207.6999999999998</v>
      </c>
      <c r="L1307" s="6">
        <v>0.55000000000000004</v>
      </c>
      <c r="M1307" s="4">
        <f t="shared" si="320"/>
        <v>1214.2349999999999</v>
      </c>
      <c r="N1307" s="4">
        <f t="shared" si="321"/>
        <v>3421.9349999999995</v>
      </c>
      <c r="O1307" s="6">
        <v>0.75</v>
      </c>
      <c r="P1307" s="85">
        <f t="shared" si="326"/>
        <v>1655.7749999999999</v>
      </c>
      <c r="Q1307" s="86">
        <f t="shared" si="327"/>
        <v>3863.4749999999995</v>
      </c>
      <c r="R1307" s="6">
        <v>0.95</v>
      </c>
      <c r="S1307" s="85">
        <f t="shared" si="322"/>
        <v>2097.3149999999996</v>
      </c>
      <c r="T1307" s="86">
        <f t="shared" si="323"/>
        <v>4305.0149999999994</v>
      </c>
      <c r="U1307" s="6">
        <v>0.6</v>
      </c>
      <c r="V1307" s="85">
        <f t="shared" si="324"/>
        <v>1324.62</v>
      </c>
      <c r="W1307" s="86">
        <f t="shared" si="325"/>
        <v>3532.3199999999997</v>
      </c>
    </row>
    <row r="1308" spans="1:23" ht="16.5" x14ac:dyDescent="0.25">
      <c r="A1308" s="64" t="s">
        <v>7131</v>
      </c>
      <c r="B1308" s="65" t="s">
        <v>7250</v>
      </c>
      <c r="C1308" s="2" t="s">
        <v>719</v>
      </c>
      <c r="D1308" s="10" t="s">
        <v>718</v>
      </c>
      <c r="E1308" s="3">
        <v>1</v>
      </c>
      <c r="F1308" s="3">
        <v>1</v>
      </c>
      <c r="G1308" s="4">
        <v>2213</v>
      </c>
      <c r="H1308" s="4">
        <f>+G1308*E1308</f>
        <v>2213</v>
      </c>
      <c r="I1308" s="5">
        <v>0.05</v>
      </c>
      <c r="J1308" s="4">
        <f t="shared" si="318"/>
        <v>110.65</v>
      </c>
      <c r="K1308" s="4">
        <f t="shared" si="319"/>
        <v>2102.35</v>
      </c>
      <c r="L1308" s="6">
        <v>0.55000000000000004</v>
      </c>
      <c r="M1308" s="4">
        <f t="shared" si="320"/>
        <v>1156.2925</v>
      </c>
      <c r="N1308" s="4">
        <f t="shared" si="321"/>
        <v>3258.6424999999999</v>
      </c>
      <c r="O1308" s="6">
        <v>0.75</v>
      </c>
      <c r="P1308" s="85">
        <f t="shared" si="326"/>
        <v>1576.7624999999998</v>
      </c>
      <c r="Q1308" s="86">
        <f t="shared" si="327"/>
        <v>3679.1124999999997</v>
      </c>
      <c r="R1308" s="6">
        <v>0.95</v>
      </c>
      <c r="S1308" s="85">
        <f t="shared" si="322"/>
        <v>1997.2324999999998</v>
      </c>
      <c r="T1308" s="86">
        <f t="shared" si="323"/>
        <v>4099.5824999999995</v>
      </c>
      <c r="U1308" s="6">
        <v>0.6</v>
      </c>
      <c r="V1308" s="85">
        <f t="shared" si="324"/>
        <v>1261.4099999999999</v>
      </c>
      <c r="W1308" s="86">
        <f t="shared" si="325"/>
        <v>3363.7599999999998</v>
      </c>
    </row>
    <row r="1309" spans="1:23" ht="16.5" x14ac:dyDescent="0.25">
      <c r="A1309" s="64" t="s">
        <v>7131</v>
      </c>
      <c r="B1309" s="65" t="s">
        <v>7250</v>
      </c>
      <c r="C1309" s="2" t="s">
        <v>721</v>
      </c>
      <c r="D1309" s="10" t="s">
        <v>720</v>
      </c>
      <c r="E1309" s="3">
        <v>4</v>
      </c>
      <c r="F1309" s="3">
        <v>1</v>
      </c>
      <c r="G1309" s="4">
        <v>2213</v>
      </c>
      <c r="H1309" s="4">
        <f>+G1309*E1309</f>
        <v>8852</v>
      </c>
      <c r="I1309" s="5">
        <v>0.05</v>
      </c>
      <c r="J1309" s="4">
        <f t="shared" si="318"/>
        <v>110.65</v>
      </c>
      <c r="K1309" s="4">
        <f t="shared" si="319"/>
        <v>2102.35</v>
      </c>
      <c r="L1309" s="6">
        <v>0.55000000000000004</v>
      </c>
      <c r="M1309" s="4">
        <f t="shared" si="320"/>
        <v>1156.2925</v>
      </c>
      <c r="N1309" s="4">
        <f t="shared" si="321"/>
        <v>3258.6424999999999</v>
      </c>
      <c r="O1309" s="6">
        <v>0.75</v>
      </c>
      <c r="P1309" s="85">
        <f t="shared" si="326"/>
        <v>1576.7624999999998</v>
      </c>
      <c r="Q1309" s="86">
        <f t="shared" si="327"/>
        <v>3679.1124999999997</v>
      </c>
      <c r="R1309" s="6">
        <v>0.95</v>
      </c>
      <c r="S1309" s="85">
        <f t="shared" si="322"/>
        <v>1997.2324999999998</v>
      </c>
      <c r="T1309" s="86">
        <f t="shared" si="323"/>
        <v>4099.5824999999995</v>
      </c>
      <c r="U1309" s="6">
        <v>0.6</v>
      </c>
      <c r="V1309" s="85">
        <f t="shared" si="324"/>
        <v>1261.4099999999999</v>
      </c>
      <c r="W1309" s="86">
        <f t="shared" si="325"/>
        <v>3363.7599999999998</v>
      </c>
    </row>
    <row r="1310" spans="1:23" ht="16.5" x14ac:dyDescent="0.25">
      <c r="A1310" s="64" t="s">
        <v>7131</v>
      </c>
      <c r="B1310" s="65" t="s">
        <v>7250</v>
      </c>
      <c r="C1310" s="2" t="s">
        <v>7276</v>
      </c>
      <c r="D1310" s="10" t="s">
        <v>823</v>
      </c>
      <c r="E1310" s="3">
        <v>4</v>
      </c>
      <c r="F1310" s="3">
        <v>1</v>
      </c>
      <c r="G1310" s="4">
        <v>5508</v>
      </c>
      <c r="H1310" s="4">
        <f>+G1310*E1310</f>
        <v>22032</v>
      </c>
      <c r="I1310" s="5">
        <v>0.15</v>
      </c>
      <c r="J1310" s="4">
        <f t="shared" si="318"/>
        <v>826.19999999999993</v>
      </c>
      <c r="K1310" s="4">
        <f t="shared" si="319"/>
        <v>4681.8</v>
      </c>
      <c r="L1310" s="6">
        <v>0.55000000000000004</v>
      </c>
      <c r="M1310" s="4">
        <f t="shared" si="320"/>
        <v>2574.9900000000002</v>
      </c>
      <c r="N1310" s="4">
        <f t="shared" si="321"/>
        <v>7256.7900000000009</v>
      </c>
      <c r="O1310" s="6">
        <v>0.75</v>
      </c>
      <c r="P1310" s="85">
        <f t="shared" si="326"/>
        <v>3511.3500000000004</v>
      </c>
      <c r="Q1310" s="86">
        <f t="shared" si="327"/>
        <v>8193.1500000000015</v>
      </c>
      <c r="R1310" s="6">
        <v>0.95</v>
      </c>
      <c r="S1310" s="85">
        <f t="shared" si="322"/>
        <v>4447.71</v>
      </c>
      <c r="T1310" s="86">
        <f t="shared" si="323"/>
        <v>9129.51</v>
      </c>
      <c r="U1310" s="6">
        <v>0.6</v>
      </c>
      <c r="V1310" s="85">
        <f t="shared" si="324"/>
        <v>2809.08</v>
      </c>
      <c r="W1310" s="86">
        <f t="shared" si="325"/>
        <v>7490.88</v>
      </c>
    </row>
    <row r="1311" spans="1:23" ht="16.5" x14ac:dyDescent="0.25">
      <c r="A1311" s="64" t="s">
        <v>7131</v>
      </c>
      <c r="B1311" s="65" t="s">
        <v>7250</v>
      </c>
      <c r="C1311" s="2" t="s">
        <v>7277</v>
      </c>
      <c r="D1311" s="10" t="s">
        <v>4708</v>
      </c>
      <c r="E1311" s="3">
        <v>4</v>
      </c>
      <c r="F1311" s="3">
        <v>1</v>
      </c>
      <c r="G1311" s="4">
        <v>3300</v>
      </c>
      <c r="H1311" s="4">
        <f>+G1311*E1311</f>
        <v>13200</v>
      </c>
      <c r="I1311" s="5">
        <v>0.15</v>
      </c>
      <c r="J1311" s="4">
        <f t="shared" si="318"/>
        <v>495</v>
      </c>
      <c r="K1311" s="4">
        <f t="shared" si="319"/>
        <v>2805</v>
      </c>
      <c r="L1311" s="6">
        <v>0.55000000000000004</v>
      </c>
      <c r="M1311" s="4">
        <f t="shared" si="320"/>
        <v>1542.7500000000002</v>
      </c>
      <c r="N1311" s="4">
        <f t="shared" si="321"/>
        <v>4347.75</v>
      </c>
      <c r="O1311" s="6">
        <v>0.75</v>
      </c>
      <c r="P1311" s="85">
        <f t="shared" si="326"/>
        <v>2103.75</v>
      </c>
      <c r="Q1311" s="86">
        <f t="shared" si="327"/>
        <v>4908.75</v>
      </c>
      <c r="R1311" s="6">
        <v>0.95</v>
      </c>
      <c r="S1311" s="85">
        <f t="shared" si="322"/>
        <v>2664.75</v>
      </c>
      <c r="T1311" s="86">
        <f t="shared" si="323"/>
        <v>5469.75</v>
      </c>
      <c r="U1311" s="6">
        <v>0.6</v>
      </c>
      <c r="V1311" s="85">
        <f t="shared" si="324"/>
        <v>1683</v>
      </c>
      <c r="W1311" s="86">
        <f t="shared" si="325"/>
        <v>4488</v>
      </c>
    </row>
    <row r="1312" spans="1:23" ht="16.5" x14ac:dyDescent="0.25">
      <c r="A1312" s="64" t="s">
        <v>7131</v>
      </c>
      <c r="B1312" s="65" t="s">
        <v>7250</v>
      </c>
      <c r="C1312" s="2" t="s">
        <v>7278</v>
      </c>
      <c r="D1312" s="10" t="s">
        <v>4468</v>
      </c>
      <c r="E1312" s="3">
        <v>1</v>
      </c>
      <c r="F1312" s="3">
        <v>1</v>
      </c>
      <c r="G1312" s="4">
        <v>4255</v>
      </c>
      <c r="H1312" s="4">
        <f>+G1312*E1312</f>
        <v>4255</v>
      </c>
      <c r="I1312" s="5">
        <v>0.15</v>
      </c>
      <c r="J1312" s="4">
        <f t="shared" si="318"/>
        <v>638.25</v>
      </c>
      <c r="K1312" s="4">
        <f t="shared" si="319"/>
        <v>3616.75</v>
      </c>
      <c r="L1312" s="6">
        <v>0.55000000000000004</v>
      </c>
      <c r="M1312" s="4">
        <f t="shared" si="320"/>
        <v>1989.2125000000001</v>
      </c>
      <c r="N1312" s="4">
        <f t="shared" si="321"/>
        <v>5605.9624999999996</v>
      </c>
      <c r="O1312" s="6">
        <v>0.75</v>
      </c>
      <c r="P1312" s="85">
        <f t="shared" si="326"/>
        <v>2712.5625</v>
      </c>
      <c r="Q1312" s="86">
        <f t="shared" si="327"/>
        <v>6329.3125</v>
      </c>
      <c r="R1312" s="6">
        <v>0.95</v>
      </c>
      <c r="S1312" s="85">
        <f t="shared" si="322"/>
        <v>3435.9124999999999</v>
      </c>
      <c r="T1312" s="86">
        <f t="shared" si="323"/>
        <v>7052.6625000000004</v>
      </c>
      <c r="U1312" s="6">
        <v>0.6</v>
      </c>
      <c r="V1312" s="85">
        <f t="shared" si="324"/>
        <v>2170.0499999999997</v>
      </c>
      <c r="W1312" s="86">
        <f t="shared" si="325"/>
        <v>5786.7999999999993</v>
      </c>
    </row>
    <row r="1313" spans="1:23" ht="16.5" x14ac:dyDescent="0.25">
      <c r="A1313" s="64" t="s">
        <v>7131</v>
      </c>
      <c r="B1313" s="65" t="s">
        <v>7250</v>
      </c>
      <c r="C1313" s="2" t="s">
        <v>725</v>
      </c>
      <c r="D1313" s="1" t="s">
        <v>724</v>
      </c>
      <c r="E1313" s="3">
        <v>4</v>
      </c>
      <c r="F1313" s="3">
        <v>1</v>
      </c>
      <c r="G1313" s="7">
        <v>3469</v>
      </c>
      <c r="H1313" s="4">
        <f>+G1313*E1313</f>
        <v>13876</v>
      </c>
      <c r="I1313" s="5">
        <v>0</v>
      </c>
      <c r="J1313" s="4">
        <f t="shared" si="318"/>
        <v>0</v>
      </c>
      <c r="K1313" s="4">
        <f t="shared" si="319"/>
        <v>3469</v>
      </c>
      <c r="L1313" s="6">
        <v>0.65</v>
      </c>
      <c r="M1313" s="4">
        <f t="shared" si="320"/>
        <v>2254.85</v>
      </c>
      <c r="N1313" s="4">
        <f t="shared" si="321"/>
        <v>5723.85</v>
      </c>
      <c r="O1313" s="6">
        <v>0.75</v>
      </c>
      <c r="P1313" s="85">
        <f t="shared" si="326"/>
        <v>2601.75</v>
      </c>
      <c r="Q1313" s="86">
        <f t="shared" si="327"/>
        <v>6070.75</v>
      </c>
      <c r="R1313" s="6">
        <v>0.95</v>
      </c>
      <c r="S1313" s="85">
        <f t="shared" si="322"/>
        <v>3295.5499999999997</v>
      </c>
      <c r="T1313" s="86">
        <f t="shared" si="323"/>
        <v>6764.5499999999993</v>
      </c>
      <c r="U1313" s="6">
        <v>0.6</v>
      </c>
      <c r="V1313" s="85">
        <f t="shared" si="324"/>
        <v>2081.4</v>
      </c>
      <c r="W1313" s="86">
        <f t="shared" si="325"/>
        <v>5550.4</v>
      </c>
    </row>
    <row r="1314" spans="1:23" ht="16.5" x14ac:dyDescent="0.25">
      <c r="A1314" s="64" t="s">
        <v>7131</v>
      </c>
      <c r="B1314" s="65" t="s">
        <v>7250</v>
      </c>
      <c r="C1314" s="2" t="s">
        <v>1190</v>
      </c>
      <c r="D1314" s="1" t="s">
        <v>1189</v>
      </c>
      <c r="E1314" s="3">
        <v>11</v>
      </c>
      <c r="F1314" s="3">
        <v>1</v>
      </c>
      <c r="G1314" s="7">
        <v>495</v>
      </c>
      <c r="H1314" s="4">
        <f>+G1314*E1314</f>
        <v>5445</v>
      </c>
      <c r="I1314" s="5">
        <v>0</v>
      </c>
      <c r="J1314" s="4">
        <f t="shared" si="318"/>
        <v>0</v>
      </c>
      <c r="K1314" s="4">
        <f t="shared" si="319"/>
        <v>495</v>
      </c>
      <c r="L1314" s="6">
        <v>0.85</v>
      </c>
      <c r="M1314" s="4">
        <f t="shared" si="320"/>
        <v>420.75</v>
      </c>
      <c r="N1314" s="4">
        <f t="shared" si="321"/>
        <v>915.75</v>
      </c>
      <c r="O1314" s="6">
        <v>0.75</v>
      </c>
      <c r="P1314" s="85">
        <f t="shared" si="326"/>
        <v>371.25</v>
      </c>
      <c r="Q1314" s="86">
        <f t="shared" si="327"/>
        <v>866.25</v>
      </c>
      <c r="R1314" s="6">
        <v>0.95</v>
      </c>
      <c r="S1314" s="85">
        <f t="shared" si="322"/>
        <v>470.25</v>
      </c>
      <c r="T1314" s="86">
        <f t="shared" si="323"/>
        <v>965.25</v>
      </c>
      <c r="U1314" s="6">
        <v>0.6</v>
      </c>
      <c r="V1314" s="85">
        <f t="shared" si="324"/>
        <v>297</v>
      </c>
      <c r="W1314" s="86">
        <f t="shared" si="325"/>
        <v>792</v>
      </c>
    </row>
    <row r="1315" spans="1:23" ht="16.5" x14ac:dyDescent="0.25">
      <c r="A1315" s="64" t="s">
        <v>7131</v>
      </c>
      <c r="B1315" s="65" t="s">
        <v>7250</v>
      </c>
      <c r="C1315" s="2" t="s">
        <v>1182</v>
      </c>
      <c r="D1315" s="1" t="s">
        <v>1181</v>
      </c>
      <c r="E1315" s="3">
        <v>3</v>
      </c>
      <c r="F1315" s="3">
        <v>1</v>
      </c>
      <c r="G1315" s="4">
        <v>3195</v>
      </c>
      <c r="H1315" s="4">
        <f>+G1315*E1315</f>
        <v>9585</v>
      </c>
      <c r="I1315" s="5">
        <v>0</v>
      </c>
      <c r="J1315" s="4">
        <f t="shared" si="318"/>
        <v>0</v>
      </c>
      <c r="K1315" s="4">
        <f t="shared" si="319"/>
        <v>3195</v>
      </c>
      <c r="L1315" s="6">
        <v>0.85</v>
      </c>
      <c r="M1315" s="4">
        <f t="shared" si="320"/>
        <v>2715.75</v>
      </c>
      <c r="N1315" s="4">
        <f t="shared" si="321"/>
        <v>5910.75</v>
      </c>
      <c r="O1315" s="6">
        <v>0.75</v>
      </c>
      <c r="P1315" s="85">
        <f t="shared" si="326"/>
        <v>2396.25</v>
      </c>
      <c r="Q1315" s="86">
        <f t="shared" si="327"/>
        <v>5591.25</v>
      </c>
      <c r="R1315" s="6">
        <v>0.95</v>
      </c>
      <c r="S1315" s="85">
        <f t="shared" si="322"/>
        <v>3035.25</v>
      </c>
      <c r="T1315" s="86">
        <f t="shared" si="323"/>
        <v>6230.25</v>
      </c>
      <c r="U1315" s="6">
        <v>0.6</v>
      </c>
      <c r="V1315" s="85">
        <f t="shared" si="324"/>
        <v>1917</v>
      </c>
      <c r="W1315" s="86">
        <f t="shared" si="325"/>
        <v>5112</v>
      </c>
    </row>
    <row r="1316" spans="1:23" ht="16.5" x14ac:dyDescent="0.25">
      <c r="A1316" s="64" t="s">
        <v>7131</v>
      </c>
      <c r="B1316" s="65" t="s">
        <v>7250</v>
      </c>
      <c r="C1316" s="2" t="s">
        <v>1184</v>
      </c>
      <c r="D1316" s="1" t="s">
        <v>1183</v>
      </c>
      <c r="E1316" s="3">
        <v>3</v>
      </c>
      <c r="F1316" s="3">
        <v>1</v>
      </c>
      <c r="G1316" s="4">
        <v>4395</v>
      </c>
      <c r="H1316" s="4">
        <f>+G1316*E1316</f>
        <v>13185</v>
      </c>
      <c r="I1316" s="5">
        <v>0</v>
      </c>
      <c r="J1316" s="4">
        <f t="shared" si="318"/>
        <v>0</v>
      </c>
      <c r="K1316" s="4">
        <f t="shared" si="319"/>
        <v>4395</v>
      </c>
      <c r="L1316" s="6">
        <v>0.85</v>
      </c>
      <c r="M1316" s="4">
        <f t="shared" si="320"/>
        <v>3735.75</v>
      </c>
      <c r="N1316" s="4">
        <f t="shared" si="321"/>
        <v>8130.75</v>
      </c>
      <c r="O1316" s="6">
        <v>0.75</v>
      </c>
      <c r="P1316" s="85">
        <f t="shared" si="326"/>
        <v>3296.25</v>
      </c>
      <c r="Q1316" s="86">
        <f t="shared" si="327"/>
        <v>7691.25</v>
      </c>
      <c r="R1316" s="6">
        <v>0.95</v>
      </c>
      <c r="S1316" s="85">
        <f t="shared" si="322"/>
        <v>4175.25</v>
      </c>
      <c r="T1316" s="86">
        <f t="shared" si="323"/>
        <v>8570.25</v>
      </c>
      <c r="U1316" s="6">
        <v>0.6</v>
      </c>
      <c r="V1316" s="85">
        <f t="shared" si="324"/>
        <v>2637</v>
      </c>
      <c r="W1316" s="86">
        <f t="shared" si="325"/>
        <v>7032</v>
      </c>
    </row>
    <row r="1317" spans="1:23" ht="16.5" x14ac:dyDescent="0.25">
      <c r="A1317" s="64" t="s">
        <v>7131</v>
      </c>
      <c r="B1317" s="65" t="s">
        <v>7250</v>
      </c>
      <c r="C1317" s="2" t="s">
        <v>1202</v>
      </c>
      <c r="D1317" s="1" t="s">
        <v>1201</v>
      </c>
      <c r="E1317" s="3">
        <v>3</v>
      </c>
      <c r="F1317" s="3">
        <v>1</v>
      </c>
      <c r="G1317" s="7">
        <v>3293</v>
      </c>
      <c r="H1317" s="4">
        <f>+G1317*E1317</f>
        <v>9879</v>
      </c>
      <c r="I1317" s="5">
        <v>0.05</v>
      </c>
      <c r="J1317" s="4">
        <f t="shared" si="318"/>
        <v>164.65</v>
      </c>
      <c r="K1317" s="4">
        <f t="shared" si="319"/>
        <v>3128.35</v>
      </c>
      <c r="L1317" s="6">
        <v>0.85</v>
      </c>
      <c r="M1317" s="4">
        <f t="shared" si="320"/>
        <v>2659.0974999999999</v>
      </c>
      <c r="N1317" s="4">
        <f t="shared" si="321"/>
        <v>5787.4475000000002</v>
      </c>
      <c r="O1317" s="6">
        <v>0.75</v>
      </c>
      <c r="P1317" s="85">
        <f t="shared" si="326"/>
        <v>2346.2624999999998</v>
      </c>
      <c r="Q1317" s="86">
        <f t="shared" si="327"/>
        <v>5474.6124999999993</v>
      </c>
      <c r="R1317" s="6">
        <v>0.95</v>
      </c>
      <c r="S1317" s="85">
        <f t="shared" si="322"/>
        <v>2971.9324999999999</v>
      </c>
      <c r="T1317" s="86">
        <f t="shared" si="323"/>
        <v>6100.2824999999993</v>
      </c>
      <c r="U1317" s="6">
        <v>0.6</v>
      </c>
      <c r="V1317" s="85">
        <f t="shared" si="324"/>
        <v>1877.0099999999998</v>
      </c>
      <c r="W1317" s="86">
        <f t="shared" si="325"/>
        <v>5005.3599999999997</v>
      </c>
    </row>
    <row r="1318" spans="1:23" ht="16.5" x14ac:dyDescent="0.25">
      <c r="A1318" s="64" t="s">
        <v>7131</v>
      </c>
      <c r="B1318" s="65" t="s">
        <v>7250</v>
      </c>
      <c r="C1318" s="2" t="s">
        <v>1200</v>
      </c>
      <c r="D1318" s="1" t="s">
        <v>1199</v>
      </c>
      <c r="E1318" s="3">
        <v>1</v>
      </c>
      <c r="F1318" s="3">
        <v>1</v>
      </c>
      <c r="G1318" s="7">
        <v>1645</v>
      </c>
      <c r="H1318" s="4">
        <f>+G1318*E1318</f>
        <v>1645</v>
      </c>
      <c r="I1318" s="5">
        <v>0</v>
      </c>
      <c r="J1318" s="4">
        <f t="shared" si="318"/>
        <v>0</v>
      </c>
      <c r="K1318" s="4">
        <f t="shared" si="319"/>
        <v>1645</v>
      </c>
      <c r="L1318" s="6">
        <v>0.85</v>
      </c>
      <c r="M1318" s="4">
        <f t="shared" si="320"/>
        <v>1398.25</v>
      </c>
      <c r="N1318" s="4">
        <f t="shared" si="321"/>
        <v>3043.25</v>
      </c>
      <c r="O1318" s="6">
        <v>0.75</v>
      </c>
      <c r="P1318" s="85">
        <f t="shared" si="326"/>
        <v>1233.75</v>
      </c>
      <c r="Q1318" s="86">
        <f t="shared" si="327"/>
        <v>2878.75</v>
      </c>
      <c r="R1318" s="6">
        <v>0.95</v>
      </c>
      <c r="S1318" s="85">
        <f t="shared" si="322"/>
        <v>1562.75</v>
      </c>
      <c r="T1318" s="86">
        <f t="shared" si="323"/>
        <v>3207.75</v>
      </c>
      <c r="U1318" s="6">
        <v>0.6</v>
      </c>
      <c r="V1318" s="85">
        <f t="shared" si="324"/>
        <v>987</v>
      </c>
      <c r="W1318" s="86">
        <f t="shared" si="325"/>
        <v>2632</v>
      </c>
    </row>
    <row r="1319" spans="1:23" ht="16.5" x14ac:dyDescent="0.25">
      <c r="A1319" s="64" t="s">
        <v>7131</v>
      </c>
      <c r="B1319" s="65" t="s">
        <v>7250</v>
      </c>
      <c r="C1319" s="2" t="s">
        <v>1180</v>
      </c>
      <c r="D1319" s="1" t="s">
        <v>1179</v>
      </c>
      <c r="E1319" s="3">
        <v>4</v>
      </c>
      <c r="F1319" s="3">
        <v>1</v>
      </c>
      <c r="G1319" s="4">
        <v>2003</v>
      </c>
      <c r="H1319" s="4">
        <f>+G1319*E1319</f>
        <v>8012</v>
      </c>
      <c r="I1319" s="5">
        <v>0.3</v>
      </c>
      <c r="J1319" s="4">
        <f t="shared" si="318"/>
        <v>600.9</v>
      </c>
      <c r="K1319" s="4">
        <f t="shared" si="319"/>
        <v>1402.1</v>
      </c>
      <c r="L1319" s="6">
        <v>1.1000000000000001</v>
      </c>
      <c r="M1319" s="4">
        <f t="shared" si="320"/>
        <v>1542.31</v>
      </c>
      <c r="N1319" s="4">
        <f t="shared" si="321"/>
        <v>2944.41</v>
      </c>
      <c r="O1319" s="6">
        <v>0.75</v>
      </c>
      <c r="P1319" s="85">
        <f t="shared" si="326"/>
        <v>1051.5749999999998</v>
      </c>
      <c r="Q1319" s="86">
        <f t="shared" si="327"/>
        <v>2453.6749999999997</v>
      </c>
      <c r="R1319" s="6">
        <v>0.95</v>
      </c>
      <c r="S1319" s="85">
        <f t="shared" si="322"/>
        <v>1331.9949999999999</v>
      </c>
      <c r="T1319" s="86">
        <f t="shared" si="323"/>
        <v>2734.0949999999998</v>
      </c>
      <c r="U1319" s="6">
        <v>0.6</v>
      </c>
      <c r="V1319" s="85">
        <f t="shared" si="324"/>
        <v>841.25999999999988</v>
      </c>
      <c r="W1319" s="86">
        <f t="shared" si="325"/>
        <v>2243.3599999999997</v>
      </c>
    </row>
    <row r="1320" spans="1:23" ht="16.5" x14ac:dyDescent="0.25">
      <c r="A1320" s="64" t="s">
        <v>7131</v>
      </c>
      <c r="B1320" s="65" t="s">
        <v>7250</v>
      </c>
      <c r="C1320" s="2" t="s">
        <v>1194</v>
      </c>
      <c r="D1320" s="1" t="s">
        <v>1193</v>
      </c>
      <c r="E1320" s="3">
        <v>4</v>
      </c>
      <c r="F1320" s="3">
        <v>1</v>
      </c>
      <c r="G1320" s="7">
        <v>345</v>
      </c>
      <c r="H1320" s="4">
        <f>+G1320*E1320</f>
        <v>1380</v>
      </c>
      <c r="I1320" s="5">
        <v>0</v>
      </c>
      <c r="J1320" s="4">
        <f t="shared" si="318"/>
        <v>0</v>
      </c>
      <c r="K1320" s="4">
        <f t="shared" si="319"/>
        <v>345</v>
      </c>
      <c r="L1320" s="6">
        <v>0.85</v>
      </c>
      <c r="M1320" s="4">
        <f t="shared" si="320"/>
        <v>293.25</v>
      </c>
      <c r="N1320" s="4">
        <f t="shared" si="321"/>
        <v>638.25</v>
      </c>
      <c r="O1320" s="6">
        <v>0.75</v>
      </c>
      <c r="P1320" s="85">
        <f t="shared" si="326"/>
        <v>258.75</v>
      </c>
      <c r="Q1320" s="86">
        <f t="shared" si="327"/>
        <v>603.75</v>
      </c>
      <c r="R1320" s="6">
        <v>0.95</v>
      </c>
      <c r="S1320" s="85">
        <f t="shared" si="322"/>
        <v>327.75</v>
      </c>
      <c r="T1320" s="86">
        <f t="shared" si="323"/>
        <v>672.75</v>
      </c>
      <c r="U1320" s="6">
        <v>0.6</v>
      </c>
      <c r="V1320" s="85">
        <f t="shared" si="324"/>
        <v>207</v>
      </c>
      <c r="W1320" s="86">
        <f t="shared" si="325"/>
        <v>552</v>
      </c>
    </row>
    <row r="1321" spans="1:23" ht="16.5" x14ac:dyDescent="0.25">
      <c r="A1321" s="64" t="s">
        <v>7131</v>
      </c>
      <c r="B1321" s="65" t="s">
        <v>7250</v>
      </c>
      <c r="C1321" s="2" t="s">
        <v>1176</v>
      </c>
      <c r="D1321" s="1" t="s">
        <v>1175</v>
      </c>
      <c r="E1321" s="3">
        <v>3</v>
      </c>
      <c r="F1321" s="3">
        <v>1</v>
      </c>
      <c r="G1321" s="4">
        <v>1068</v>
      </c>
      <c r="H1321" s="4">
        <f>+G1321*E1321</f>
        <v>3204</v>
      </c>
      <c r="I1321" s="5">
        <v>0.3</v>
      </c>
      <c r="J1321" s="4">
        <f t="shared" si="318"/>
        <v>320.39999999999998</v>
      </c>
      <c r="K1321" s="4">
        <f t="shared" si="319"/>
        <v>747.6</v>
      </c>
      <c r="L1321" s="6">
        <v>1.1000000000000001</v>
      </c>
      <c r="M1321" s="4">
        <f t="shared" si="320"/>
        <v>822.36000000000013</v>
      </c>
      <c r="N1321" s="4">
        <f t="shared" si="321"/>
        <v>1569.96</v>
      </c>
      <c r="O1321" s="6">
        <v>0.75</v>
      </c>
      <c r="P1321" s="85">
        <f t="shared" si="326"/>
        <v>560.70000000000005</v>
      </c>
      <c r="Q1321" s="86">
        <f t="shared" si="327"/>
        <v>1308.3000000000002</v>
      </c>
      <c r="R1321" s="6">
        <v>0.95</v>
      </c>
      <c r="S1321" s="85">
        <f t="shared" si="322"/>
        <v>710.22</v>
      </c>
      <c r="T1321" s="86">
        <f t="shared" si="323"/>
        <v>1457.8200000000002</v>
      </c>
      <c r="U1321" s="6">
        <v>0.6</v>
      </c>
      <c r="V1321" s="85">
        <f t="shared" si="324"/>
        <v>448.56</v>
      </c>
      <c r="W1321" s="86">
        <f t="shared" si="325"/>
        <v>1196.1600000000001</v>
      </c>
    </row>
    <row r="1322" spans="1:23" ht="16.5" x14ac:dyDescent="0.25">
      <c r="A1322" s="64" t="s">
        <v>7131</v>
      </c>
      <c r="B1322" s="65" t="s">
        <v>7250</v>
      </c>
      <c r="C1322" s="2" t="s">
        <v>2882</v>
      </c>
      <c r="D1322" s="1" t="s">
        <v>2881</v>
      </c>
      <c r="E1322" s="3">
        <v>1</v>
      </c>
      <c r="F1322" s="3">
        <v>1</v>
      </c>
      <c r="G1322" s="7">
        <v>2118</v>
      </c>
      <c r="H1322" s="4">
        <f>+G1322*E1322</f>
        <v>2118</v>
      </c>
      <c r="I1322" s="5">
        <v>0.05</v>
      </c>
      <c r="J1322" s="4">
        <f t="shared" si="318"/>
        <v>105.9</v>
      </c>
      <c r="K1322" s="4">
        <f t="shared" si="319"/>
        <v>2012.1</v>
      </c>
      <c r="L1322" s="6">
        <v>0.85</v>
      </c>
      <c r="M1322" s="4">
        <f t="shared" si="320"/>
        <v>1710.2849999999999</v>
      </c>
      <c r="N1322" s="4">
        <f t="shared" si="321"/>
        <v>3722.3849999999998</v>
      </c>
      <c r="O1322" s="6">
        <v>0.75</v>
      </c>
      <c r="P1322" s="85">
        <f t="shared" si="326"/>
        <v>1509.0749999999998</v>
      </c>
      <c r="Q1322" s="86">
        <f t="shared" si="327"/>
        <v>3521.1749999999997</v>
      </c>
      <c r="R1322" s="6">
        <v>0.95</v>
      </c>
      <c r="S1322" s="85">
        <f t="shared" si="322"/>
        <v>1911.4949999999999</v>
      </c>
      <c r="T1322" s="86">
        <f t="shared" si="323"/>
        <v>3923.5949999999998</v>
      </c>
      <c r="U1322" s="6">
        <v>0.6</v>
      </c>
      <c r="V1322" s="85">
        <f t="shared" si="324"/>
        <v>1207.26</v>
      </c>
      <c r="W1322" s="86">
        <f t="shared" si="325"/>
        <v>3219.3599999999997</v>
      </c>
    </row>
    <row r="1323" spans="1:23" ht="16.5" x14ac:dyDescent="0.25">
      <c r="A1323" s="64" t="s">
        <v>7131</v>
      </c>
      <c r="B1323" s="65" t="s">
        <v>7250</v>
      </c>
      <c r="C1323" s="2" t="s">
        <v>2884</v>
      </c>
      <c r="D1323" s="1" t="s">
        <v>2883</v>
      </c>
      <c r="E1323" s="3">
        <v>2</v>
      </c>
      <c r="F1323" s="3">
        <v>1</v>
      </c>
      <c r="G1323" s="7">
        <v>4614.5</v>
      </c>
      <c r="H1323" s="4">
        <f>+G1323*E1323</f>
        <v>9229</v>
      </c>
      <c r="I1323" s="5">
        <v>0</v>
      </c>
      <c r="J1323" s="4">
        <f t="shared" si="318"/>
        <v>0</v>
      </c>
      <c r="K1323" s="4">
        <f t="shared" si="319"/>
        <v>4614.5</v>
      </c>
      <c r="L1323" s="6">
        <v>0.85</v>
      </c>
      <c r="M1323" s="4">
        <f t="shared" si="320"/>
        <v>3922.3249999999998</v>
      </c>
      <c r="N1323" s="4">
        <f t="shared" si="321"/>
        <v>8536.8250000000007</v>
      </c>
      <c r="O1323" s="6">
        <v>0.75</v>
      </c>
      <c r="P1323" s="85">
        <f t="shared" si="326"/>
        <v>3460.875</v>
      </c>
      <c r="Q1323" s="86">
        <f t="shared" si="327"/>
        <v>8075.375</v>
      </c>
      <c r="R1323" s="6">
        <v>0.95</v>
      </c>
      <c r="S1323" s="85">
        <f t="shared" si="322"/>
        <v>4383.7749999999996</v>
      </c>
      <c r="T1323" s="86">
        <f t="shared" si="323"/>
        <v>8998.2749999999996</v>
      </c>
      <c r="U1323" s="6">
        <v>0.6</v>
      </c>
      <c r="V1323" s="85">
        <f t="shared" si="324"/>
        <v>2768.7</v>
      </c>
      <c r="W1323" s="86">
        <f t="shared" si="325"/>
        <v>7383.2</v>
      </c>
    </row>
    <row r="1324" spans="1:23" ht="16.5" x14ac:dyDescent="0.25">
      <c r="A1324" s="64" t="s">
        <v>7131</v>
      </c>
      <c r="B1324" s="65" t="s">
        <v>7250</v>
      </c>
      <c r="C1324" s="2" t="s">
        <v>3059</v>
      </c>
      <c r="D1324" s="1" t="s">
        <v>3058</v>
      </c>
      <c r="E1324" s="3">
        <v>3</v>
      </c>
      <c r="F1324" s="3">
        <v>1</v>
      </c>
      <c r="G1324" s="7">
        <v>1963.5</v>
      </c>
      <c r="H1324" s="4">
        <f>+G1324*E1324</f>
        <v>5890.5</v>
      </c>
      <c r="I1324" s="5">
        <v>0</v>
      </c>
      <c r="J1324" s="4">
        <f t="shared" si="318"/>
        <v>0</v>
      </c>
      <c r="K1324" s="4">
        <f t="shared" si="319"/>
        <v>1963.5</v>
      </c>
      <c r="L1324" s="6">
        <v>0.85</v>
      </c>
      <c r="M1324" s="4">
        <f t="shared" si="320"/>
        <v>1668.9749999999999</v>
      </c>
      <c r="N1324" s="4">
        <f t="shared" si="321"/>
        <v>3632.4749999999999</v>
      </c>
      <c r="O1324" s="6">
        <v>0.75</v>
      </c>
      <c r="P1324" s="85">
        <f t="shared" si="326"/>
        <v>1472.625</v>
      </c>
      <c r="Q1324" s="86">
        <f t="shared" si="327"/>
        <v>3436.125</v>
      </c>
      <c r="R1324" s="6">
        <v>0.95</v>
      </c>
      <c r="S1324" s="85">
        <f t="shared" si="322"/>
        <v>1865.3249999999998</v>
      </c>
      <c r="T1324" s="86">
        <f t="shared" si="323"/>
        <v>3828.8249999999998</v>
      </c>
      <c r="U1324" s="6">
        <v>0.6</v>
      </c>
      <c r="V1324" s="85">
        <f t="shared" si="324"/>
        <v>1178.0999999999999</v>
      </c>
      <c r="W1324" s="86">
        <f t="shared" si="325"/>
        <v>3141.6</v>
      </c>
    </row>
    <row r="1325" spans="1:23" ht="16.5" x14ac:dyDescent="0.25">
      <c r="A1325" s="64" t="s">
        <v>7131</v>
      </c>
      <c r="B1325" s="65" t="s">
        <v>7250</v>
      </c>
      <c r="C1325" s="2" t="s">
        <v>3049</v>
      </c>
      <c r="D1325" s="10" t="s">
        <v>3048</v>
      </c>
      <c r="E1325" s="3">
        <v>11</v>
      </c>
      <c r="F1325" s="3">
        <v>1</v>
      </c>
      <c r="G1325" s="4">
        <v>1843</v>
      </c>
      <c r="H1325" s="4">
        <f>+G1325*E1325</f>
        <v>20273</v>
      </c>
      <c r="I1325" s="5">
        <v>0.2</v>
      </c>
      <c r="J1325" s="4">
        <f t="shared" si="318"/>
        <v>368.6</v>
      </c>
      <c r="K1325" s="4">
        <f t="shared" si="319"/>
        <v>1474.4</v>
      </c>
      <c r="L1325" s="6">
        <v>0.55000000000000004</v>
      </c>
      <c r="M1325" s="4">
        <f t="shared" si="320"/>
        <v>810.92000000000007</v>
      </c>
      <c r="N1325" s="4">
        <f t="shared" si="321"/>
        <v>2285.3200000000002</v>
      </c>
      <c r="O1325" s="6">
        <v>0.75</v>
      </c>
      <c r="P1325" s="85">
        <f t="shared" si="326"/>
        <v>1105.8000000000002</v>
      </c>
      <c r="Q1325" s="86">
        <f t="shared" si="327"/>
        <v>2580.2000000000003</v>
      </c>
      <c r="R1325" s="6">
        <v>0.95</v>
      </c>
      <c r="S1325" s="85">
        <f t="shared" si="322"/>
        <v>1400.68</v>
      </c>
      <c r="T1325" s="86">
        <f t="shared" si="323"/>
        <v>2875.08</v>
      </c>
      <c r="U1325" s="6">
        <v>0.6</v>
      </c>
      <c r="V1325" s="85">
        <f t="shared" si="324"/>
        <v>884.64</v>
      </c>
      <c r="W1325" s="86">
        <f t="shared" si="325"/>
        <v>2359.04</v>
      </c>
    </row>
    <row r="1326" spans="1:23" ht="16.5" x14ac:dyDescent="0.25">
      <c r="A1326" s="64" t="s">
        <v>7131</v>
      </c>
      <c r="B1326" s="65" t="s">
        <v>7250</v>
      </c>
      <c r="C1326" s="2" t="s">
        <v>3047</v>
      </c>
      <c r="D1326" s="10" t="s">
        <v>3046</v>
      </c>
      <c r="E1326" s="3">
        <v>11</v>
      </c>
      <c r="F1326" s="3">
        <v>1</v>
      </c>
      <c r="G1326" s="4">
        <v>1961</v>
      </c>
      <c r="H1326" s="4">
        <f>+G1326*E1326</f>
        <v>21571</v>
      </c>
      <c r="I1326" s="5">
        <v>0.2</v>
      </c>
      <c r="J1326" s="4">
        <f t="shared" si="318"/>
        <v>392.20000000000005</v>
      </c>
      <c r="K1326" s="4">
        <f t="shared" si="319"/>
        <v>1568.8</v>
      </c>
      <c r="L1326" s="6">
        <v>0.55000000000000004</v>
      </c>
      <c r="M1326" s="4">
        <f t="shared" si="320"/>
        <v>862.84</v>
      </c>
      <c r="N1326" s="4">
        <f t="shared" si="321"/>
        <v>2431.64</v>
      </c>
      <c r="O1326" s="6">
        <v>0.75</v>
      </c>
      <c r="P1326" s="85">
        <f t="shared" si="326"/>
        <v>1176.5999999999999</v>
      </c>
      <c r="Q1326" s="86">
        <f t="shared" si="327"/>
        <v>2745.3999999999996</v>
      </c>
      <c r="R1326" s="6">
        <v>0.95</v>
      </c>
      <c r="S1326" s="85">
        <f t="shared" si="322"/>
        <v>1490.36</v>
      </c>
      <c r="T1326" s="86">
        <f t="shared" si="323"/>
        <v>3059.16</v>
      </c>
      <c r="U1326" s="6">
        <v>0.6</v>
      </c>
      <c r="V1326" s="85">
        <f t="shared" si="324"/>
        <v>941.28</v>
      </c>
      <c r="W1326" s="86">
        <f t="shared" si="325"/>
        <v>2510.08</v>
      </c>
    </row>
    <row r="1327" spans="1:23" ht="16.5" x14ac:dyDescent="0.25">
      <c r="A1327" s="64" t="s">
        <v>7131</v>
      </c>
      <c r="B1327" s="65" t="s">
        <v>7250</v>
      </c>
      <c r="C1327" s="2" t="s">
        <v>1593</v>
      </c>
      <c r="D1327" s="10" t="s">
        <v>1592</v>
      </c>
      <c r="E1327" s="3">
        <v>1</v>
      </c>
      <c r="F1327" s="3">
        <v>1</v>
      </c>
      <c r="G1327" s="4">
        <v>1089</v>
      </c>
      <c r="H1327" s="4">
        <f>+G1327*E1327</f>
        <v>1089</v>
      </c>
      <c r="I1327" s="5">
        <v>0.05</v>
      </c>
      <c r="J1327" s="4">
        <f t="shared" si="318"/>
        <v>54.45</v>
      </c>
      <c r="K1327" s="4">
        <f t="shared" si="319"/>
        <v>1034.55</v>
      </c>
      <c r="L1327" s="6">
        <v>0.85</v>
      </c>
      <c r="M1327" s="4">
        <f t="shared" si="320"/>
        <v>879.36749999999995</v>
      </c>
      <c r="N1327" s="4">
        <f t="shared" si="321"/>
        <v>1913.9175</v>
      </c>
      <c r="O1327" s="6">
        <v>0.75</v>
      </c>
      <c r="P1327" s="85">
        <f t="shared" si="326"/>
        <v>775.91249999999991</v>
      </c>
      <c r="Q1327" s="86">
        <f t="shared" si="327"/>
        <v>1810.4624999999999</v>
      </c>
      <c r="R1327" s="6">
        <v>0.95</v>
      </c>
      <c r="S1327" s="85">
        <f t="shared" si="322"/>
        <v>982.82249999999988</v>
      </c>
      <c r="T1327" s="86">
        <f t="shared" si="323"/>
        <v>2017.3724999999999</v>
      </c>
      <c r="U1327" s="6">
        <v>0.6</v>
      </c>
      <c r="V1327" s="85">
        <f t="shared" si="324"/>
        <v>620.7299999999999</v>
      </c>
      <c r="W1327" s="86">
        <f t="shared" si="325"/>
        <v>1655.2799999999997</v>
      </c>
    </row>
    <row r="1328" spans="1:23" ht="16.5" x14ac:dyDescent="0.25">
      <c r="A1328" s="64" t="s">
        <v>7131</v>
      </c>
      <c r="B1328" s="65" t="s">
        <v>7250</v>
      </c>
      <c r="C1328" s="2" t="s">
        <v>3057</v>
      </c>
      <c r="D1328" s="1" t="s">
        <v>3056</v>
      </c>
      <c r="E1328" s="3">
        <v>2</v>
      </c>
      <c r="F1328" s="3">
        <v>1</v>
      </c>
      <c r="G1328" s="7">
        <v>984.5</v>
      </c>
      <c r="H1328" s="4">
        <f>+G1328*E1328</f>
        <v>1969</v>
      </c>
      <c r="I1328" s="5">
        <v>0</v>
      </c>
      <c r="J1328" s="4">
        <f t="shared" si="318"/>
        <v>0</v>
      </c>
      <c r="K1328" s="4">
        <f t="shared" si="319"/>
        <v>984.5</v>
      </c>
      <c r="L1328" s="6">
        <v>0.85</v>
      </c>
      <c r="M1328" s="4">
        <f t="shared" si="320"/>
        <v>836.82499999999993</v>
      </c>
      <c r="N1328" s="4">
        <f t="shared" si="321"/>
        <v>1821.3249999999998</v>
      </c>
      <c r="O1328" s="6">
        <v>0.75</v>
      </c>
      <c r="P1328" s="85">
        <f t="shared" si="326"/>
        <v>738.375</v>
      </c>
      <c r="Q1328" s="86">
        <f t="shared" si="327"/>
        <v>1722.875</v>
      </c>
      <c r="R1328" s="6">
        <v>0.95</v>
      </c>
      <c r="S1328" s="85">
        <f t="shared" si="322"/>
        <v>935.27499999999998</v>
      </c>
      <c r="T1328" s="86">
        <f t="shared" si="323"/>
        <v>1919.7750000000001</v>
      </c>
      <c r="U1328" s="6">
        <v>0.6</v>
      </c>
      <c r="V1328" s="85">
        <f t="shared" si="324"/>
        <v>590.69999999999993</v>
      </c>
      <c r="W1328" s="86">
        <f t="shared" si="325"/>
        <v>1575.1999999999998</v>
      </c>
    </row>
    <row r="1329" spans="1:23" ht="16.5" x14ac:dyDescent="0.25">
      <c r="A1329" s="64" t="s">
        <v>7131</v>
      </c>
      <c r="B1329" s="65" t="s">
        <v>7250</v>
      </c>
      <c r="C1329" s="2" t="s">
        <v>3061</v>
      </c>
      <c r="D1329" s="1" t="s">
        <v>3060</v>
      </c>
      <c r="E1329" s="3">
        <v>5</v>
      </c>
      <c r="F1329" s="3">
        <v>1</v>
      </c>
      <c r="G1329" s="7">
        <v>333.125</v>
      </c>
      <c r="H1329" s="4">
        <f>+G1329*E1329</f>
        <v>1665.625</v>
      </c>
      <c r="I1329" s="5">
        <v>0.05</v>
      </c>
      <c r="J1329" s="4">
        <f t="shared" si="318"/>
        <v>16.65625</v>
      </c>
      <c r="K1329" s="4">
        <f t="shared" si="319"/>
        <v>316.46875</v>
      </c>
      <c r="L1329" s="6">
        <v>0.85</v>
      </c>
      <c r="M1329" s="4">
        <f t="shared" si="320"/>
        <v>268.99843749999997</v>
      </c>
      <c r="N1329" s="4">
        <f t="shared" si="321"/>
        <v>585.46718749999991</v>
      </c>
      <c r="O1329" s="6">
        <v>0.75</v>
      </c>
      <c r="P1329" s="85">
        <f t="shared" si="326"/>
        <v>237.3515625</v>
      </c>
      <c r="Q1329" s="86">
        <f t="shared" si="327"/>
        <v>553.8203125</v>
      </c>
      <c r="R1329" s="6">
        <v>0.95</v>
      </c>
      <c r="S1329" s="85">
        <f t="shared" si="322"/>
        <v>300.64531249999999</v>
      </c>
      <c r="T1329" s="86">
        <f t="shared" si="323"/>
        <v>617.11406250000005</v>
      </c>
      <c r="U1329" s="6">
        <v>0.6</v>
      </c>
      <c r="V1329" s="85">
        <f t="shared" si="324"/>
        <v>189.88124999999999</v>
      </c>
      <c r="W1329" s="86">
        <f t="shared" si="325"/>
        <v>506.35</v>
      </c>
    </row>
    <row r="1330" spans="1:23" ht="16.5" x14ac:dyDescent="0.25">
      <c r="A1330" s="64" t="s">
        <v>7131</v>
      </c>
      <c r="B1330" s="65" t="s">
        <v>7250</v>
      </c>
      <c r="C1330" s="2" t="s">
        <v>3063</v>
      </c>
      <c r="D1330" s="1" t="s">
        <v>3062</v>
      </c>
      <c r="E1330" s="3">
        <v>26</v>
      </c>
      <c r="F1330" s="3">
        <v>1</v>
      </c>
      <c r="G1330" s="7">
        <v>409.75</v>
      </c>
      <c r="H1330" s="4">
        <f>+G1330*E1330</f>
        <v>10653.5</v>
      </c>
      <c r="I1330" s="5">
        <v>0.05</v>
      </c>
      <c r="J1330" s="4">
        <f t="shared" si="318"/>
        <v>20.487500000000001</v>
      </c>
      <c r="K1330" s="4">
        <f t="shared" si="319"/>
        <v>389.26249999999999</v>
      </c>
      <c r="L1330" s="6">
        <v>0.85</v>
      </c>
      <c r="M1330" s="4">
        <f t="shared" si="320"/>
        <v>330.87312499999996</v>
      </c>
      <c r="N1330" s="4">
        <f t="shared" si="321"/>
        <v>720.13562499999989</v>
      </c>
      <c r="O1330" s="6">
        <v>0.75</v>
      </c>
      <c r="P1330" s="85">
        <f t="shared" si="326"/>
        <v>291.94687499999998</v>
      </c>
      <c r="Q1330" s="86">
        <f t="shared" si="327"/>
        <v>681.20937499999991</v>
      </c>
      <c r="R1330" s="6">
        <v>0.95</v>
      </c>
      <c r="S1330" s="85">
        <f t="shared" si="322"/>
        <v>369.799375</v>
      </c>
      <c r="T1330" s="86">
        <f t="shared" si="323"/>
        <v>759.06187499999999</v>
      </c>
      <c r="U1330" s="6">
        <v>0.6</v>
      </c>
      <c r="V1330" s="85">
        <f t="shared" si="324"/>
        <v>233.55749999999998</v>
      </c>
      <c r="W1330" s="86">
        <f t="shared" si="325"/>
        <v>622.81999999999994</v>
      </c>
    </row>
    <row r="1331" spans="1:23" ht="16.5" x14ac:dyDescent="0.25">
      <c r="A1331" s="64" t="s">
        <v>7131</v>
      </c>
      <c r="B1331" s="65" t="s">
        <v>7250</v>
      </c>
      <c r="C1331" s="2" t="s">
        <v>4192</v>
      </c>
      <c r="D1331" s="1" t="s">
        <v>4191</v>
      </c>
      <c r="E1331" s="3">
        <v>3</v>
      </c>
      <c r="F1331" s="3">
        <v>1</v>
      </c>
      <c r="G1331" s="4">
        <v>1512.5</v>
      </c>
      <c r="H1331" s="4">
        <f>+G1331*E1331</f>
        <v>4537.5</v>
      </c>
      <c r="I1331" s="5">
        <v>0</v>
      </c>
      <c r="J1331" s="4">
        <f t="shared" si="318"/>
        <v>0</v>
      </c>
      <c r="K1331" s="4">
        <f t="shared" si="319"/>
        <v>1512.5</v>
      </c>
      <c r="L1331" s="6">
        <v>0.85</v>
      </c>
      <c r="M1331" s="4">
        <f t="shared" si="320"/>
        <v>1285.625</v>
      </c>
      <c r="N1331" s="4">
        <f t="shared" si="321"/>
        <v>2798.125</v>
      </c>
      <c r="O1331" s="6">
        <v>0.75</v>
      </c>
      <c r="P1331" s="85">
        <f t="shared" si="326"/>
        <v>1134.375</v>
      </c>
      <c r="Q1331" s="86">
        <f t="shared" si="327"/>
        <v>2646.875</v>
      </c>
      <c r="R1331" s="6">
        <v>0.95</v>
      </c>
      <c r="S1331" s="85">
        <f t="shared" si="322"/>
        <v>1436.875</v>
      </c>
      <c r="T1331" s="86">
        <f t="shared" si="323"/>
        <v>2949.375</v>
      </c>
      <c r="U1331" s="6">
        <v>0.6</v>
      </c>
      <c r="V1331" s="85">
        <f t="shared" si="324"/>
        <v>907.5</v>
      </c>
      <c r="W1331" s="86">
        <f t="shared" si="325"/>
        <v>2420</v>
      </c>
    </row>
    <row r="1332" spans="1:23" ht="16.5" x14ac:dyDescent="0.25">
      <c r="A1332" s="64" t="s">
        <v>7131</v>
      </c>
      <c r="B1332" s="65" t="s">
        <v>7250</v>
      </c>
      <c r="C1332" s="2" t="s">
        <v>4461</v>
      </c>
      <c r="D1332" s="1" t="s">
        <v>4460</v>
      </c>
      <c r="E1332" s="3">
        <v>1</v>
      </c>
      <c r="F1332" s="3">
        <v>1</v>
      </c>
      <c r="G1332" s="7">
        <v>200</v>
      </c>
      <c r="H1332" s="4">
        <f>+G1332*E1332</f>
        <v>200</v>
      </c>
      <c r="I1332" s="5">
        <v>0.05</v>
      </c>
      <c r="J1332" s="4">
        <f t="shared" si="318"/>
        <v>10</v>
      </c>
      <c r="K1332" s="4">
        <f t="shared" si="319"/>
        <v>190</v>
      </c>
      <c r="L1332" s="6">
        <v>0.85</v>
      </c>
      <c r="M1332" s="4">
        <f t="shared" si="320"/>
        <v>161.5</v>
      </c>
      <c r="N1332" s="4">
        <f t="shared" si="321"/>
        <v>351.5</v>
      </c>
      <c r="O1332" s="6">
        <v>0.75</v>
      </c>
      <c r="P1332" s="85">
        <f t="shared" si="326"/>
        <v>142.5</v>
      </c>
      <c r="Q1332" s="86">
        <f t="shared" si="327"/>
        <v>332.5</v>
      </c>
      <c r="R1332" s="6">
        <v>0.95</v>
      </c>
      <c r="S1332" s="85">
        <f t="shared" si="322"/>
        <v>180.5</v>
      </c>
      <c r="T1332" s="86">
        <f t="shared" si="323"/>
        <v>370.5</v>
      </c>
      <c r="U1332" s="6">
        <v>0.6</v>
      </c>
      <c r="V1332" s="85">
        <f t="shared" si="324"/>
        <v>114</v>
      </c>
      <c r="W1332" s="86">
        <f t="shared" si="325"/>
        <v>304</v>
      </c>
    </row>
    <row r="1333" spans="1:23" ht="16.5" x14ac:dyDescent="0.25">
      <c r="A1333" s="64" t="s">
        <v>7131</v>
      </c>
      <c r="B1333" s="65" t="s">
        <v>7250</v>
      </c>
      <c r="C1333" s="2" t="s">
        <v>4463</v>
      </c>
      <c r="D1333" s="1" t="s">
        <v>4462</v>
      </c>
      <c r="E1333" s="3">
        <v>2</v>
      </c>
      <c r="F1333" s="3">
        <v>1</v>
      </c>
      <c r="G1333" s="7">
        <v>405</v>
      </c>
      <c r="H1333" s="4">
        <f>+G1333*E1333</f>
        <v>810</v>
      </c>
      <c r="I1333" s="5">
        <v>0.05</v>
      </c>
      <c r="J1333" s="4">
        <f t="shared" si="318"/>
        <v>20.25</v>
      </c>
      <c r="K1333" s="4">
        <f t="shared" si="319"/>
        <v>384.75</v>
      </c>
      <c r="L1333" s="6">
        <v>0.85</v>
      </c>
      <c r="M1333" s="4">
        <f t="shared" si="320"/>
        <v>327.03749999999997</v>
      </c>
      <c r="N1333" s="4">
        <f t="shared" si="321"/>
        <v>711.78749999999991</v>
      </c>
      <c r="O1333" s="6">
        <v>0.75</v>
      </c>
      <c r="P1333" s="85">
        <f t="shared" si="326"/>
        <v>288.5625</v>
      </c>
      <c r="Q1333" s="86">
        <f t="shared" si="327"/>
        <v>673.3125</v>
      </c>
      <c r="R1333" s="6">
        <v>0.95</v>
      </c>
      <c r="S1333" s="85">
        <f t="shared" si="322"/>
        <v>365.51249999999999</v>
      </c>
      <c r="T1333" s="86">
        <f t="shared" si="323"/>
        <v>750.26250000000005</v>
      </c>
      <c r="U1333" s="6">
        <v>0.6</v>
      </c>
      <c r="V1333" s="85">
        <f t="shared" si="324"/>
        <v>230.85</v>
      </c>
      <c r="W1333" s="86">
        <f t="shared" si="325"/>
        <v>615.6</v>
      </c>
    </row>
    <row r="1334" spans="1:23" ht="16.5" x14ac:dyDescent="0.25">
      <c r="A1334" s="64" t="s">
        <v>7131</v>
      </c>
      <c r="B1334" s="65" t="s">
        <v>7250</v>
      </c>
      <c r="C1334" s="2" t="s">
        <v>4465</v>
      </c>
      <c r="D1334" s="10" t="s">
        <v>4464</v>
      </c>
      <c r="E1334" s="3">
        <v>4</v>
      </c>
      <c r="F1334" s="3">
        <v>1</v>
      </c>
      <c r="G1334" s="7">
        <v>1257</v>
      </c>
      <c r="H1334" s="4">
        <f>+G1334*E1334</f>
        <v>5028</v>
      </c>
      <c r="I1334" s="5">
        <v>0.05</v>
      </c>
      <c r="J1334" s="4">
        <f t="shared" si="318"/>
        <v>62.85</v>
      </c>
      <c r="K1334" s="4">
        <f t="shared" si="319"/>
        <v>1194.1500000000001</v>
      </c>
      <c r="L1334" s="6">
        <v>0.85</v>
      </c>
      <c r="M1334" s="4">
        <f t="shared" si="320"/>
        <v>1015.0275</v>
      </c>
      <c r="N1334" s="4">
        <f t="shared" si="321"/>
        <v>2209.1775000000002</v>
      </c>
      <c r="O1334" s="6">
        <v>0.75</v>
      </c>
      <c r="P1334" s="85">
        <f t="shared" si="326"/>
        <v>895.61250000000007</v>
      </c>
      <c r="Q1334" s="86">
        <f t="shared" si="327"/>
        <v>2089.7625000000003</v>
      </c>
      <c r="R1334" s="6">
        <v>0.95</v>
      </c>
      <c r="S1334" s="85">
        <f t="shared" si="322"/>
        <v>1134.4425000000001</v>
      </c>
      <c r="T1334" s="86">
        <f t="shared" si="323"/>
        <v>2328.5925000000002</v>
      </c>
      <c r="U1334" s="6">
        <v>0.6</v>
      </c>
      <c r="V1334" s="85">
        <f t="shared" si="324"/>
        <v>716.49</v>
      </c>
      <c r="W1334" s="86">
        <f t="shared" si="325"/>
        <v>1910.64</v>
      </c>
    </row>
    <row r="1335" spans="1:23" ht="16.5" x14ac:dyDescent="0.25">
      <c r="A1335" s="64" t="s">
        <v>7131</v>
      </c>
      <c r="B1335" s="65" t="s">
        <v>7250</v>
      </c>
      <c r="C1335" s="2" t="s">
        <v>4674</v>
      </c>
      <c r="D1335" s="10" t="s">
        <v>4673</v>
      </c>
      <c r="E1335" s="3">
        <v>2</v>
      </c>
      <c r="F1335" s="3">
        <v>1</v>
      </c>
      <c r="G1335" s="4">
        <v>21257</v>
      </c>
      <c r="H1335" s="4">
        <f>+G1335*E1335</f>
        <v>42514</v>
      </c>
      <c r="I1335" s="5">
        <v>0.05</v>
      </c>
      <c r="J1335" s="4">
        <f t="shared" si="318"/>
        <v>1062.8500000000001</v>
      </c>
      <c r="K1335" s="4">
        <f t="shared" si="319"/>
        <v>20194.150000000001</v>
      </c>
      <c r="L1335" s="6">
        <v>0.55000000000000004</v>
      </c>
      <c r="M1335" s="4">
        <f t="shared" si="320"/>
        <v>11106.782500000001</v>
      </c>
      <c r="N1335" s="4">
        <f t="shared" si="321"/>
        <v>31300.932500000003</v>
      </c>
      <c r="O1335" s="6">
        <v>0.75</v>
      </c>
      <c r="P1335" s="85">
        <f t="shared" si="326"/>
        <v>15145.612500000001</v>
      </c>
      <c r="Q1335" s="86">
        <f t="shared" si="327"/>
        <v>35339.762500000004</v>
      </c>
      <c r="R1335" s="6">
        <v>0.95</v>
      </c>
      <c r="S1335" s="85">
        <f t="shared" si="322"/>
        <v>19184.442500000001</v>
      </c>
      <c r="T1335" s="86">
        <f t="shared" si="323"/>
        <v>39378.592499999999</v>
      </c>
      <c r="U1335" s="6">
        <v>0.6</v>
      </c>
      <c r="V1335" s="85">
        <f t="shared" si="324"/>
        <v>12116.49</v>
      </c>
      <c r="W1335" s="86">
        <f t="shared" si="325"/>
        <v>32310.639999999999</v>
      </c>
    </row>
    <row r="1336" spans="1:23" ht="16.5" x14ac:dyDescent="0.25">
      <c r="A1336" s="64" t="s">
        <v>7131</v>
      </c>
      <c r="B1336" s="65" t="s">
        <v>7250</v>
      </c>
      <c r="C1336" s="2" t="s">
        <v>4467</v>
      </c>
      <c r="D1336" s="10" t="s">
        <v>4466</v>
      </c>
      <c r="E1336" s="3">
        <v>1</v>
      </c>
      <c r="F1336" s="3">
        <v>1</v>
      </c>
      <c r="G1336" s="4">
        <v>4308</v>
      </c>
      <c r="H1336" s="4">
        <f>+G1336*E1336</f>
        <v>4308</v>
      </c>
      <c r="I1336" s="5">
        <v>0.05</v>
      </c>
      <c r="J1336" s="4">
        <f t="shared" si="318"/>
        <v>215.4</v>
      </c>
      <c r="K1336" s="4">
        <f t="shared" si="319"/>
        <v>4092.6</v>
      </c>
      <c r="L1336" s="6">
        <v>0.55000000000000004</v>
      </c>
      <c r="M1336" s="4">
        <f t="shared" si="320"/>
        <v>2250.9300000000003</v>
      </c>
      <c r="N1336" s="4">
        <f t="shared" si="321"/>
        <v>6343.5300000000007</v>
      </c>
      <c r="O1336" s="6">
        <v>0.75</v>
      </c>
      <c r="P1336" s="85">
        <f t="shared" si="326"/>
        <v>3069.45</v>
      </c>
      <c r="Q1336" s="86">
        <f t="shared" si="327"/>
        <v>7162.0499999999993</v>
      </c>
      <c r="R1336" s="6">
        <v>0.95</v>
      </c>
      <c r="S1336" s="85">
        <f t="shared" si="322"/>
        <v>3887.97</v>
      </c>
      <c r="T1336" s="86">
        <f t="shared" si="323"/>
        <v>7980.57</v>
      </c>
      <c r="U1336" s="6">
        <v>0.6</v>
      </c>
      <c r="V1336" s="85">
        <f t="shared" si="324"/>
        <v>2455.56</v>
      </c>
      <c r="W1336" s="86">
        <f t="shared" si="325"/>
        <v>6548.16</v>
      </c>
    </row>
    <row r="1337" spans="1:23" ht="16.5" x14ac:dyDescent="0.25">
      <c r="A1337" s="64" t="s">
        <v>7131</v>
      </c>
      <c r="B1337" s="65" t="s">
        <v>7250</v>
      </c>
      <c r="C1337" s="2" t="s">
        <v>4706</v>
      </c>
      <c r="D1337" s="10" t="s">
        <v>4705</v>
      </c>
      <c r="E1337" s="3">
        <v>5</v>
      </c>
      <c r="F1337" s="3">
        <v>1</v>
      </c>
      <c r="G1337" s="4">
        <v>2921.25</v>
      </c>
      <c r="H1337" s="4">
        <f>+G1337*E1337</f>
        <v>14606.25</v>
      </c>
      <c r="I1337" s="5">
        <v>0.05</v>
      </c>
      <c r="J1337" s="4">
        <f t="shared" si="318"/>
        <v>146.0625</v>
      </c>
      <c r="K1337" s="4">
        <f t="shared" si="319"/>
        <v>2775.1875</v>
      </c>
      <c r="L1337" s="6">
        <v>0.55000000000000004</v>
      </c>
      <c r="M1337" s="4">
        <f t="shared" si="320"/>
        <v>1526.3531250000001</v>
      </c>
      <c r="N1337" s="4">
        <f t="shared" si="321"/>
        <v>4301.5406249999996</v>
      </c>
      <c r="O1337" s="6">
        <v>0.75</v>
      </c>
      <c r="P1337" s="85">
        <f t="shared" si="326"/>
        <v>2081.390625</v>
      </c>
      <c r="Q1337" s="86">
        <f t="shared" si="327"/>
        <v>4856.578125</v>
      </c>
      <c r="R1337" s="6">
        <v>0.95</v>
      </c>
      <c r="S1337" s="85">
        <f t="shared" si="322"/>
        <v>2636.4281249999999</v>
      </c>
      <c r="T1337" s="86">
        <f t="shared" si="323"/>
        <v>5411.6156250000004</v>
      </c>
      <c r="U1337" s="6">
        <v>0.6</v>
      </c>
      <c r="V1337" s="85">
        <f t="shared" si="324"/>
        <v>1665.1125</v>
      </c>
      <c r="W1337" s="86">
        <f t="shared" si="325"/>
        <v>4440.3</v>
      </c>
    </row>
    <row r="1338" spans="1:23" ht="16.5" x14ac:dyDescent="0.25">
      <c r="A1338" s="64" t="s">
        <v>7131</v>
      </c>
      <c r="B1338" s="65" t="s">
        <v>7250</v>
      </c>
      <c r="C1338" s="2" t="s">
        <v>4480</v>
      </c>
      <c r="D1338" s="10" t="s">
        <v>7332</v>
      </c>
      <c r="E1338" s="3">
        <v>3</v>
      </c>
      <c r="F1338" s="3">
        <v>1</v>
      </c>
      <c r="G1338" s="4">
        <v>3326</v>
      </c>
      <c r="H1338" s="4">
        <f>+G1338*E1338</f>
        <v>9978</v>
      </c>
      <c r="I1338" s="5">
        <v>0.15</v>
      </c>
      <c r="J1338" s="4">
        <f t="shared" ref="J1338:J1401" si="328">+G1338*I1338</f>
        <v>498.9</v>
      </c>
      <c r="K1338" s="4">
        <f t="shared" ref="K1338:K1401" si="329">+G1338-J1338</f>
        <v>2827.1</v>
      </c>
      <c r="L1338" s="6">
        <v>0.55000000000000004</v>
      </c>
      <c r="M1338" s="4">
        <f t="shared" si="320"/>
        <v>1554.905</v>
      </c>
      <c r="N1338" s="4">
        <f t="shared" si="321"/>
        <v>4382.0050000000001</v>
      </c>
      <c r="O1338" s="6">
        <v>0.75</v>
      </c>
      <c r="P1338" s="85">
        <f t="shared" si="326"/>
        <v>2120.3249999999998</v>
      </c>
      <c r="Q1338" s="86">
        <f t="shared" si="327"/>
        <v>4947.4249999999993</v>
      </c>
      <c r="R1338" s="6">
        <v>0.95</v>
      </c>
      <c r="S1338" s="85">
        <f t="shared" si="322"/>
        <v>2685.7449999999999</v>
      </c>
      <c r="T1338" s="86">
        <f t="shared" si="323"/>
        <v>5512.8449999999993</v>
      </c>
      <c r="U1338" s="6">
        <v>0.6</v>
      </c>
      <c r="V1338" s="85">
        <f t="shared" si="324"/>
        <v>1696.26</v>
      </c>
      <c r="W1338" s="86">
        <f t="shared" si="325"/>
        <v>4523.3599999999997</v>
      </c>
    </row>
    <row r="1339" spans="1:23" ht="16.5" x14ac:dyDescent="0.25">
      <c r="A1339" s="64" t="s">
        <v>7131</v>
      </c>
      <c r="B1339" s="65" t="s">
        <v>7250</v>
      </c>
      <c r="C1339" s="2" t="s">
        <v>4489</v>
      </c>
      <c r="D1339" s="10" t="s">
        <v>7328</v>
      </c>
      <c r="E1339" s="3">
        <v>6</v>
      </c>
      <c r="F1339" s="3">
        <v>1</v>
      </c>
      <c r="G1339" s="4">
        <v>2095</v>
      </c>
      <c r="H1339" s="4">
        <f>+G1339*E1339</f>
        <v>12570</v>
      </c>
      <c r="I1339" s="5">
        <v>0</v>
      </c>
      <c r="J1339" s="4">
        <f t="shared" si="328"/>
        <v>0</v>
      </c>
      <c r="K1339" s="4">
        <f t="shared" si="329"/>
        <v>2095</v>
      </c>
      <c r="L1339" s="6">
        <v>0.31</v>
      </c>
      <c r="M1339" s="4">
        <f t="shared" si="320"/>
        <v>649.45000000000005</v>
      </c>
      <c r="N1339" s="4">
        <f t="shared" si="321"/>
        <v>2744.45</v>
      </c>
      <c r="O1339" s="6">
        <v>0.75</v>
      </c>
      <c r="P1339" s="85">
        <f t="shared" si="326"/>
        <v>1571.25</v>
      </c>
      <c r="Q1339" s="86">
        <f t="shared" si="327"/>
        <v>3666.25</v>
      </c>
      <c r="R1339" s="6">
        <v>0.95</v>
      </c>
      <c r="S1339" s="85">
        <f t="shared" si="322"/>
        <v>1990.25</v>
      </c>
      <c r="T1339" s="86">
        <f t="shared" si="323"/>
        <v>4085.25</v>
      </c>
      <c r="U1339" s="6">
        <v>0.6</v>
      </c>
      <c r="V1339" s="85">
        <f t="shared" si="324"/>
        <v>1257</v>
      </c>
      <c r="W1339" s="86">
        <f t="shared" si="325"/>
        <v>3352</v>
      </c>
    </row>
    <row r="1340" spans="1:23" ht="16.5" x14ac:dyDescent="0.25">
      <c r="A1340" s="64" t="s">
        <v>7131</v>
      </c>
      <c r="B1340" s="65" t="s">
        <v>7250</v>
      </c>
      <c r="C1340" s="2" t="s">
        <v>4479</v>
      </c>
      <c r="D1340" s="10" t="s">
        <v>4478</v>
      </c>
      <c r="E1340" s="3">
        <v>3</v>
      </c>
      <c r="F1340" s="3">
        <v>1</v>
      </c>
      <c r="G1340" s="4">
        <v>2095</v>
      </c>
      <c r="H1340" s="4">
        <f>+G1340*E1340</f>
        <v>6285</v>
      </c>
      <c r="I1340" s="5">
        <v>0</v>
      </c>
      <c r="J1340" s="4">
        <f t="shared" si="328"/>
        <v>0</v>
      </c>
      <c r="K1340" s="4">
        <f t="shared" si="329"/>
        <v>2095</v>
      </c>
      <c r="L1340" s="6">
        <v>0.31</v>
      </c>
      <c r="M1340" s="4">
        <f t="shared" si="320"/>
        <v>649.45000000000005</v>
      </c>
      <c r="N1340" s="4">
        <f t="shared" si="321"/>
        <v>2744.45</v>
      </c>
      <c r="O1340" s="6">
        <v>0.75</v>
      </c>
      <c r="P1340" s="85">
        <f t="shared" si="326"/>
        <v>1571.25</v>
      </c>
      <c r="Q1340" s="86">
        <f t="shared" si="327"/>
        <v>3666.25</v>
      </c>
      <c r="R1340" s="6">
        <v>0.95</v>
      </c>
      <c r="S1340" s="85">
        <f t="shared" si="322"/>
        <v>1990.25</v>
      </c>
      <c r="T1340" s="86">
        <f t="shared" si="323"/>
        <v>4085.25</v>
      </c>
      <c r="U1340" s="6">
        <v>0.6</v>
      </c>
      <c r="V1340" s="85">
        <f t="shared" si="324"/>
        <v>1257</v>
      </c>
      <c r="W1340" s="86">
        <f t="shared" si="325"/>
        <v>3352</v>
      </c>
    </row>
    <row r="1341" spans="1:23" ht="16.5" x14ac:dyDescent="0.25">
      <c r="A1341" s="64" t="s">
        <v>7131</v>
      </c>
      <c r="B1341" s="65" t="s">
        <v>7250</v>
      </c>
      <c r="C1341" s="2" t="s">
        <v>4486</v>
      </c>
      <c r="D1341" s="10" t="s">
        <v>4485</v>
      </c>
      <c r="E1341" s="3">
        <v>3</v>
      </c>
      <c r="F1341" s="3">
        <v>1</v>
      </c>
      <c r="G1341" s="4">
        <v>10055</v>
      </c>
      <c r="H1341" s="4">
        <f>+G1341*E1341</f>
        <v>30165</v>
      </c>
      <c r="I1341" s="5">
        <v>0</v>
      </c>
      <c r="J1341" s="4">
        <f t="shared" si="328"/>
        <v>0</v>
      </c>
      <c r="K1341" s="4">
        <f t="shared" si="329"/>
        <v>10055</v>
      </c>
      <c r="L1341" s="6">
        <v>0.4</v>
      </c>
      <c r="M1341" s="4">
        <f t="shared" si="320"/>
        <v>4022</v>
      </c>
      <c r="N1341" s="4">
        <f t="shared" si="321"/>
        <v>14077</v>
      </c>
      <c r="O1341" s="6">
        <v>0.75</v>
      </c>
      <c r="P1341" s="85">
        <f t="shared" si="326"/>
        <v>7541.25</v>
      </c>
      <c r="Q1341" s="86">
        <f t="shared" si="327"/>
        <v>17596.25</v>
      </c>
      <c r="R1341" s="6">
        <v>0.95</v>
      </c>
      <c r="S1341" s="85">
        <f t="shared" si="322"/>
        <v>9552.25</v>
      </c>
      <c r="T1341" s="86">
        <f t="shared" si="323"/>
        <v>19607.25</v>
      </c>
      <c r="U1341" s="6">
        <v>0.6</v>
      </c>
      <c r="V1341" s="85">
        <f t="shared" si="324"/>
        <v>6033</v>
      </c>
      <c r="W1341" s="86">
        <f t="shared" si="325"/>
        <v>16088</v>
      </c>
    </row>
    <row r="1342" spans="1:23" ht="16.5" x14ac:dyDescent="0.25">
      <c r="A1342" s="64" t="s">
        <v>7131</v>
      </c>
      <c r="B1342" s="65" t="s">
        <v>7250</v>
      </c>
      <c r="C1342" s="2" t="s">
        <v>4496</v>
      </c>
      <c r="D1342" s="10" t="s">
        <v>7337</v>
      </c>
      <c r="E1342" s="3">
        <v>1</v>
      </c>
      <c r="F1342" s="3">
        <v>1</v>
      </c>
      <c r="G1342" s="4">
        <v>14994</v>
      </c>
      <c r="H1342" s="4">
        <f>+G1342*E1342</f>
        <v>14994</v>
      </c>
      <c r="I1342" s="5">
        <v>0.05</v>
      </c>
      <c r="J1342" s="4">
        <f t="shared" si="328"/>
        <v>749.7</v>
      </c>
      <c r="K1342" s="4">
        <f t="shared" si="329"/>
        <v>14244.3</v>
      </c>
      <c r="L1342" s="6">
        <v>0.55000000000000004</v>
      </c>
      <c r="M1342" s="4">
        <f t="shared" si="320"/>
        <v>7834.3649999999998</v>
      </c>
      <c r="N1342" s="4">
        <f t="shared" si="321"/>
        <v>22078.665000000001</v>
      </c>
      <c r="O1342" s="6">
        <v>0.75</v>
      </c>
      <c r="P1342" s="85">
        <f t="shared" si="326"/>
        <v>10683.224999999999</v>
      </c>
      <c r="Q1342" s="86">
        <f t="shared" si="327"/>
        <v>24927.524999999998</v>
      </c>
      <c r="R1342" s="6">
        <v>0.95</v>
      </c>
      <c r="S1342" s="85">
        <f t="shared" si="322"/>
        <v>13532.084999999999</v>
      </c>
      <c r="T1342" s="86">
        <f t="shared" si="323"/>
        <v>27776.384999999998</v>
      </c>
      <c r="U1342" s="6">
        <v>0.6</v>
      </c>
      <c r="V1342" s="85">
        <f t="shared" si="324"/>
        <v>8546.58</v>
      </c>
      <c r="W1342" s="86">
        <f t="shared" si="325"/>
        <v>22790.879999999997</v>
      </c>
    </row>
    <row r="1343" spans="1:23" ht="16.5" x14ac:dyDescent="0.25">
      <c r="A1343" s="64" t="s">
        <v>7131</v>
      </c>
      <c r="B1343" s="65" t="s">
        <v>7250</v>
      </c>
      <c r="C1343" s="2" t="s">
        <v>4492</v>
      </c>
      <c r="D1343" s="10" t="s">
        <v>7330</v>
      </c>
      <c r="E1343" s="3">
        <v>6</v>
      </c>
      <c r="F1343" s="3">
        <v>1</v>
      </c>
      <c r="G1343" s="4">
        <v>3776</v>
      </c>
      <c r="H1343" s="4">
        <f>+G1343*E1343</f>
        <v>22656</v>
      </c>
      <c r="I1343" s="5">
        <v>0.15</v>
      </c>
      <c r="J1343" s="4">
        <f t="shared" si="328"/>
        <v>566.4</v>
      </c>
      <c r="K1343" s="4">
        <f t="shared" si="329"/>
        <v>3209.6</v>
      </c>
      <c r="L1343" s="6">
        <v>0.85</v>
      </c>
      <c r="M1343" s="4">
        <f t="shared" si="320"/>
        <v>2728.16</v>
      </c>
      <c r="N1343" s="4">
        <f t="shared" si="321"/>
        <v>5937.76</v>
      </c>
      <c r="O1343" s="6">
        <v>0.75</v>
      </c>
      <c r="P1343" s="85">
        <f t="shared" si="326"/>
        <v>2407.1999999999998</v>
      </c>
      <c r="Q1343" s="86">
        <f t="shared" si="327"/>
        <v>5616.7999999999993</v>
      </c>
      <c r="R1343" s="6">
        <v>0.95</v>
      </c>
      <c r="S1343" s="85">
        <f t="shared" si="322"/>
        <v>3049.12</v>
      </c>
      <c r="T1343" s="86">
        <f t="shared" si="323"/>
        <v>6258.7199999999993</v>
      </c>
      <c r="U1343" s="6">
        <v>0.6</v>
      </c>
      <c r="V1343" s="85">
        <f t="shared" si="324"/>
        <v>1925.7599999999998</v>
      </c>
      <c r="W1343" s="86">
        <f t="shared" si="325"/>
        <v>5135.3599999999997</v>
      </c>
    </row>
    <row r="1344" spans="1:23" ht="16.5" x14ac:dyDescent="0.25">
      <c r="A1344" s="64" t="s">
        <v>7131</v>
      </c>
      <c r="B1344" s="65" t="s">
        <v>7250</v>
      </c>
      <c r="C1344" s="2" t="s">
        <v>4488</v>
      </c>
      <c r="D1344" s="1" t="s">
        <v>4487</v>
      </c>
      <c r="E1344" s="3">
        <v>1</v>
      </c>
      <c r="F1344" s="3">
        <v>1</v>
      </c>
      <c r="G1344" s="7">
        <v>9823</v>
      </c>
      <c r="H1344" s="4">
        <f>+G1344*E1344</f>
        <v>9823</v>
      </c>
      <c r="I1344" s="5">
        <v>0</v>
      </c>
      <c r="J1344" s="4">
        <f t="shared" si="328"/>
        <v>0</v>
      </c>
      <c r="K1344" s="4">
        <f t="shared" si="329"/>
        <v>9823</v>
      </c>
      <c r="L1344" s="6">
        <v>0.65</v>
      </c>
      <c r="M1344" s="4">
        <f t="shared" si="320"/>
        <v>6384.95</v>
      </c>
      <c r="N1344" s="4">
        <f t="shared" si="321"/>
        <v>16207.95</v>
      </c>
      <c r="O1344" s="6">
        <v>0.75</v>
      </c>
      <c r="P1344" s="85">
        <f t="shared" si="326"/>
        <v>7367.25</v>
      </c>
      <c r="Q1344" s="86">
        <f t="shared" si="327"/>
        <v>17190.25</v>
      </c>
      <c r="R1344" s="6">
        <v>0.95</v>
      </c>
      <c r="S1344" s="85">
        <f t="shared" si="322"/>
        <v>9331.85</v>
      </c>
      <c r="T1344" s="86">
        <f t="shared" si="323"/>
        <v>19154.849999999999</v>
      </c>
      <c r="U1344" s="6">
        <v>0.6</v>
      </c>
      <c r="V1344" s="85">
        <f t="shared" si="324"/>
        <v>5893.8</v>
      </c>
      <c r="W1344" s="86">
        <f t="shared" si="325"/>
        <v>15716.8</v>
      </c>
    </row>
    <row r="1345" spans="1:23" ht="16.5" x14ac:dyDescent="0.25">
      <c r="A1345" s="64" t="s">
        <v>7131</v>
      </c>
      <c r="B1345" s="65" t="s">
        <v>7250</v>
      </c>
      <c r="C1345" s="2" t="s">
        <v>4498</v>
      </c>
      <c r="D1345" s="10" t="s">
        <v>4497</v>
      </c>
      <c r="E1345" s="3">
        <v>3</v>
      </c>
      <c r="F1345" s="3">
        <v>1</v>
      </c>
      <c r="G1345" s="4">
        <v>4961</v>
      </c>
      <c r="H1345" s="4">
        <f>+G1345*E1345</f>
        <v>14883</v>
      </c>
      <c r="I1345" s="5">
        <v>0.15</v>
      </c>
      <c r="J1345" s="4">
        <f t="shared" si="328"/>
        <v>744.15</v>
      </c>
      <c r="K1345" s="4">
        <f t="shared" si="329"/>
        <v>4216.8500000000004</v>
      </c>
      <c r="L1345" s="6">
        <v>0.55000000000000004</v>
      </c>
      <c r="M1345" s="4">
        <f t="shared" si="320"/>
        <v>2319.2675000000004</v>
      </c>
      <c r="N1345" s="4">
        <f t="shared" si="321"/>
        <v>6536.1175000000003</v>
      </c>
      <c r="O1345" s="6">
        <v>0.75</v>
      </c>
      <c r="P1345" s="85">
        <f t="shared" si="326"/>
        <v>3162.6375000000003</v>
      </c>
      <c r="Q1345" s="86">
        <f t="shared" si="327"/>
        <v>7379.4875000000011</v>
      </c>
      <c r="R1345" s="6">
        <v>0.95</v>
      </c>
      <c r="S1345" s="85">
        <f t="shared" si="322"/>
        <v>4006.0075000000002</v>
      </c>
      <c r="T1345" s="86">
        <f t="shared" si="323"/>
        <v>8222.8575000000001</v>
      </c>
      <c r="U1345" s="6">
        <v>0.6</v>
      </c>
      <c r="V1345" s="85">
        <f t="shared" si="324"/>
        <v>2530.11</v>
      </c>
      <c r="W1345" s="86">
        <f t="shared" si="325"/>
        <v>6746.9600000000009</v>
      </c>
    </row>
    <row r="1346" spans="1:23" ht="16.5" x14ac:dyDescent="0.25">
      <c r="A1346" s="64" t="s">
        <v>7131</v>
      </c>
      <c r="B1346" s="65" t="s">
        <v>7250</v>
      </c>
      <c r="C1346" s="2" t="s">
        <v>4507</v>
      </c>
      <c r="D1346" s="10" t="s">
        <v>4506</v>
      </c>
      <c r="E1346" s="3">
        <v>6</v>
      </c>
      <c r="F1346" s="3">
        <v>1</v>
      </c>
      <c r="G1346" s="4">
        <v>1911</v>
      </c>
      <c r="H1346" s="4">
        <f>+G1346*E1346</f>
        <v>11466</v>
      </c>
      <c r="I1346" s="5">
        <v>0.1</v>
      </c>
      <c r="J1346" s="4">
        <f t="shared" si="328"/>
        <v>191.10000000000002</v>
      </c>
      <c r="K1346" s="4">
        <f t="shared" si="329"/>
        <v>1719.9</v>
      </c>
      <c r="L1346" s="6">
        <v>0.55000000000000004</v>
      </c>
      <c r="M1346" s="4">
        <f t="shared" si="320"/>
        <v>945.94500000000016</v>
      </c>
      <c r="N1346" s="4">
        <f t="shared" si="321"/>
        <v>2665.8450000000003</v>
      </c>
      <c r="O1346" s="6">
        <v>0.75</v>
      </c>
      <c r="P1346" s="85">
        <f t="shared" si="326"/>
        <v>1289.9250000000002</v>
      </c>
      <c r="Q1346" s="86">
        <f t="shared" si="327"/>
        <v>3009.8250000000003</v>
      </c>
      <c r="R1346" s="6">
        <v>0.95</v>
      </c>
      <c r="S1346" s="85">
        <f t="shared" si="322"/>
        <v>1633.905</v>
      </c>
      <c r="T1346" s="86">
        <f t="shared" si="323"/>
        <v>3353.8050000000003</v>
      </c>
      <c r="U1346" s="6">
        <v>0.6</v>
      </c>
      <c r="V1346" s="85">
        <f t="shared" si="324"/>
        <v>1031.94</v>
      </c>
      <c r="W1346" s="86">
        <f t="shared" si="325"/>
        <v>2751.84</v>
      </c>
    </row>
    <row r="1347" spans="1:23" ht="16.5" x14ac:dyDescent="0.25">
      <c r="A1347" s="64" t="s">
        <v>7131</v>
      </c>
      <c r="B1347" s="65" t="s">
        <v>7250</v>
      </c>
      <c r="C1347" s="2" t="s">
        <v>4505</v>
      </c>
      <c r="D1347" s="10" t="s">
        <v>4504</v>
      </c>
      <c r="E1347" s="3">
        <v>3</v>
      </c>
      <c r="F1347" s="3">
        <v>1</v>
      </c>
      <c r="G1347" s="4">
        <v>1573</v>
      </c>
      <c r="H1347" s="4">
        <f>+G1347*E1347</f>
        <v>4719</v>
      </c>
      <c r="I1347" s="5">
        <v>0.25</v>
      </c>
      <c r="J1347" s="4">
        <f t="shared" si="328"/>
        <v>393.25</v>
      </c>
      <c r="K1347" s="4">
        <f t="shared" si="329"/>
        <v>1179.75</v>
      </c>
      <c r="L1347" s="6">
        <v>0.55000000000000004</v>
      </c>
      <c r="M1347" s="4">
        <f t="shared" si="320"/>
        <v>648.86250000000007</v>
      </c>
      <c r="N1347" s="4">
        <f t="shared" si="321"/>
        <v>1828.6125000000002</v>
      </c>
      <c r="O1347" s="6">
        <v>0.75</v>
      </c>
      <c r="P1347" s="85">
        <f t="shared" si="326"/>
        <v>884.8125</v>
      </c>
      <c r="Q1347" s="86">
        <f t="shared" si="327"/>
        <v>2064.5625</v>
      </c>
      <c r="R1347" s="6">
        <v>0.95</v>
      </c>
      <c r="S1347" s="85">
        <f t="shared" si="322"/>
        <v>1120.7625</v>
      </c>
      <c r="T1347" s="86">
        <f t="shared" si="323"/>
        <v>2300.5124999999998</v>
      </c>
      <c r="U1347" s="6">
        <v>0.6</v>
      </c>
      <c r="V1347" s="85">
        <f t="shared" si="324"/>
        <v>707.85</v>
      </c>
      <c r="W1347" s="86">
        <f t="shared" si="325"/>
        <v>1887.6</v>
      </c>
    </row>
    <row r="1348" spans="1:23" ht="16.5" x14ac:dyDescent="0.25">
      <c r="A1348" s="64" t="s">
        <v>7131</v>
      </c>
      <c r="B1348" s="65" t="s">
        <v>7250</v>
      </c>
      <c r="C1348" s="2" t="s">
        <v>4515</v>
      </c>
      <c r="D1348" s="1" t="s">
        <v>4514</v>
      </c>
      <c r="E1348" s="3">
        <v>2</v>
      </c>
      <c r="F1348" s="3">
        <v>1</v>
      </c>
      <c r="G1348" s="7">
        <v>1524</v>
      </c>
      <c r="H1348" s="4">
        <f>+G1348*E1348</f>
        <v>3048</v>
      </c>
      <c r="I1348" s="5">
        <v>0.05</v>
      </c>
      <c r="J1348" s="4">
        <f t="shared" si="328"/>
        <v>76.2</v>
      </c>
      <c r="K1348" s="4">
        <f t="shared" si="329"/>
        <v>1447.8</v>
      </c>
      <c r="L1348" s="6">
        <v>0.85</v>
      </c>
      <c r="M1348" s="4">
        <f t="shared" si="320"/>
        <v>1230.6299999999999</v>
      </c>
      <c r="N1348" s="4">
        <f t="shared" si="321"/>
        <v>2678.43</v>
      </c>
      <c r="O1348" s="6">
        <v>0.75</v>
      </c>
      <c r="P1348" s="85">
        <f t="shared" si="326"/>
        <v>1085.8499999999999</v>
      </c>
      <c r="Q1348" s="86">
        <f t="shared" si="327"/>
        <v>2533.6499999999996</v>
      </c>
      <c r="R1348" s="6">
        <v>0.95</v>
      </c>
      <c r="S1348" s="85">
        <f t="shared" si="322"/>
        <v>1375.4099999999999</v>
      </c>
      <c r="T1348" s="86">
        <f t="shared" si="323"/>
        <v>2823.21</v>
      </c>
      <c r="U1348" s="6">
        <v>0.6</v>
      </c>
      <c r="V1348" s="85">
        <f t="shared" si="324"/>
        <v>868.68</v>
      </c>
      <c r="W1348" s="86">
        <f t="shared" si="325"/>
        <v>2316.48</v>
      </c>
    </row>
    <row r="1349" spans="1:23" ht="16.5" x14ac:dyDescent="0.25">
      <c r="A1349" s="64" t="s">
        <v>7131</v>
      </c>
      <c r="B1349" s="65" t="s">
        <v>7250</v>
      </c>
      <c r="C1349" s="2" t="s">
        <v>4555</v>
      </c>
      <c r="D1349" s="1" t="s">
        <v>4554</v>
      </c>
      <c r="E1349" s="3">
        <v>4</v>
      </c>
      <c r="F1349" s="3">
        <v>1</v>
      </c>
      <c r="G1349" s="7">
        <v>2495</v>
      </c>
      <c r="H1349" s="4">
        <f>+G1349*E1349</f>
        <v>9980</v>
      </c>
      <c r="I1349" s="5">
        <v>0</v>
      </c>
      <c r="J1349" s="4">
        <f t="shared" si="328"/>
        <v>0</v>
      </c>
      <c r="K1349" s="4">
        <f t="shared" si="329"/>
        <v>2495</v>
      </c>
      <c r="L1349" s="6">
        <v>0.85</v>
      </c>
      <c r="M1349" s="4">
        <f t="shared" si="320"/>
        <v>2120.75</v>
      </c>
      <c r="N1349" s="4">
        <f t="shared" si="321"/>
        <v>4615.75</v>
      </c>
      <c r="O1349" s="6">
        <v>0.75</v>
      </c>
      <c r="P1349" s="85">
        <f t="shared" si="326"/>
        <v>1871.25</v>
      </c>
      <c r="Q1349" s="86">
        <f t="shared" si="327"/>
        <v>4366.25</v>
      </c>
      <c r="R1349" s="6">
        <v>0.95</v>
      </c>
      <c r="S1349" s="85">
        <f t="shared" si="322"/>
        <v>2370.25</v>
      </c>
      <c r="T1349" s="86">
        <f t="shared" si="323"/>
        <v>4865.25</v>
      </c>
      <c r="U1349" s="6">
        <v>0.6</v>
      </c>
      <c r="V1349" s="85">
        <f t="shared" si="324"/>
        <v>1497</v>
      </c>
      <c r="W1349" s="86">
        <f t="shared" si="325"/>
        <v>3992</v>
      </c>
    </row>
    <row r="1350" spans="1:23" ht="16.5" x14ac:dyDescent="0.25">
      <c r="A1350" s="64" t="s">
        <v>7131</v>
      </c>
      <c r="B1350" s="65" t="s">
        <v>7250</v>
      </c>
      <c r="C1350" s="2" t="s">
        <v>4517</v>
      </c>
      <c r="D1350" s="1" t="s">
        <v>4516</v>
      </c>
      <c r="E1350" s="3">
        <v>8</v>
      </c>
      <c r="F1350" s="3">
        <v>1</v>
      </c>
      <c r="G1350" s="7">
        <v>1280</v>
      </c>
      <c r="H1350" s="4">
        <f>+G1350*E1350</f>
        <v>10240</v>
      </c>
      <c r="I1350" s="5">
        <v>0.05</v>
      </c>
      <c r="J1350" s="4">
        <f t="shared" si="328"/>
        <v>64</v>
      </c>
      <c r="K1350" s="4">
        <f t="shared" si="329"/>
        <v>1216</v>
      </c>
      <c r="L1350" s="6">
        <v>0.85</v>
      </c>
      <c r="M1350" s="4">
        <f t="shared" si="320"/>
        <v>1033.5999999999999</v>
      </c>
      <c r="N1350" s="4">
        <f t="shared" si="321"/>
        <v>2249.6</v>
      </c>
      <c r="O1350" s="6">
        <v>0.75</v>
      </c>
      <c r="P1350" s="85">
        <f t="shared" si="326"/>
        <v>912</v>
      </c>
      <c r="Q1350" s="86">
        <f t="shared" si="327"/>
        <v>2128</v>
      </c>
      <c r="R1350" s="6">
        <v>0.95</v>
      </c>
      <c r="S1350" s="85">
        <f t="shared" si="322"/>
        <v>1155.2</v>
      </c>
      <c r="T1350" s="86">
        <f t="shared" si="323"/>
        <v>2371.1999999999998</v>
      </c>
      <c r="U1350" s="6">
        <v>0.6</v>
      </c>
      <c r="V1350" s="85">
        <f t="shared" si="324"/>
        <v>729.6</v>
      </c>
      <c r="W1350" s="86">
        <f t="shared" si="325"/>
        <v>1945.6</v>
      </c>
    </row>
    <row r="1351" spans="1:23" ht="16.5" x14ac:dyDescent="0.25">
      <c r="A1351" s="64" t="s">
        <v>7131</v>
      </c>
      <c r="B1351" s="65" t="s">
        <v>7250</v>
      </c>
      <c r="C1351" s="2" t="s">
        <v>4523</v>
      </c>
      <c r="D1351" s="1" t="s">
        <v>4522</v>
      </c>
      <c r="E1351" s="3">
        <v>5</v>
      </c>
      <c r="F1351" s="3">
        <v>1</v>
      </c>
      <c r="G1351" s="7">
        <v>1380</v>
      </c>
      <c r="H1351" s="4">
        <f>+G1351*E1351</f>
        <v>6900</v>
      </c>
      <c r="I1351" s="5">
        <v>0.05</v>
      </c>
      <c r="J1351" s="4">
        <f t="shared" si="328"/>
        <v>69</v>
      </c>
      <c r="K1351" s="4">
        <f t="shared" si="329"/>
        <v>1311</v>
      </c>
      <c r="L1351" s="6">
        <v>0.85</v>
      </c>
      <c r="M1351" s="4">
        <f t="shared" si="320"/>
        <v>1114.3499999999999</v>
      </c>
      <c r="N1351" s="4">
        <f t="shared" si="321"/>
        <v>2425.35</v>
      </c>
      <c r="O1351" s="6">
        <v>0.75</v>
      </c>
      <c r="P1351" s="85">
        <f t="shared" si="326"/>
        <v>983.25</v>
      </c>
      <c r="Q1351" s="86">
        <f t="shared" si="327"/>
        <v>2294.25</v>
      </c>
      <c r="R1351" s="6">
        <v>0.95</v>
      </c>
      <c r="S1351" s="85">
        <f t="shared" si="322"/>
        <v>1245.45</v>
      </c>
      <c r="T1351" s="86">
        <f t="shared" si="323"/>
        <v>2556.4499999999998</v>
      </c>
      <c r="U1351" s="6">
        <v>0.6</v>
      </c>
      <c r="V1351" s="85">
        <f t="shared" si="324"/>
        <v>786.6</v>
      </c>
      <c r="W1351" s="86">
        <f t="shared" si="325"/>
        <v>2097.6</v>
      </c>
    </row>
    <row r="1352" spans="1:23" ht="16.5" x14ac:dyDescent="0.25">
      <c r="A1352" s="64" t="s">
        <v>7131</v>
      </c>
      <c r="B1352" s="65" t="s">
        <v>7250</v>
      </c>
      <c r="C1352" s="2" t="s">
        <v>4525</v>
      </c>
      <c r="D1352" s="8" t="s">
        <v>4524</v>
      </c>
      <c r="E1352" s="3">
        <v>4</v>
      </c>
      <c r="F1352" s="3">
        <v>1</v>
      </c>
      <c r="G1352" s="7">
        <v>1301</v>
      </c>
      <c r="H1352" s="4">
        <f>+G1352*E1352</f>
        <v>5204</v>
      </c>
      <c r="I1352" s="5">
        <v>0.05</v>
      </c>
      <c r="J1352" s="4">
        <f t="shared" si="328"/>
        <v>65.05</v>
      </c>
      <c r="K1352" s="4">
        <f t="shared" si="329"/>
        <v>1235.95</v>
      </c>
      <c r="L1352" s="6">
        <v>0.85</v>
      </c>
      <c r="M1352" s="4">
        <f t="shared" si="320"/>
        <v>1050.5575000000001</v>
      </c>
      <c r="N1352" s="4">
        <f t="shared" si="321"/>
        <v>2286.5075000000002</v>
      </c>
      <c r="O1352" s="6">
        <v>0.75</v>
      </c>
      <c r="P1352" s="85">
        <f t="shared" si="326"/>
        <v>926.96250000000009</v>
      </c>
      <c r="Q1352" s="86">
        <f t="shared" si="327"/>
        <v>2162.9125000000004</v>
      </c>
      <c r="R1352" s="6">
        <v>0.95</v>
      </c>
      <c r="S1352" s="85">
        <f t="shared" si="322"/>
        <v>1174.1524999999999</v>
      </c>
      <c r="T1352" s="86">
        <f t="shared" si="323"/>
        <v>2410.1025</v>
      </c>
      <c r="U1352" s="6">
        <v>0.6</v>
      </c>
      <c r="V1352" s="85">
        <f t="shared" si="324"/>
        <v>741.57</v>
      </c>
      <c r="W1352" s="86">
        <f t="shared" si="325"/>
        <v>1977.52</v>
      </c>
    </row>
    <row r="1353" spans="1:23" ht="16.5" x14ac:dyDescent="0.25">
      <c r="A1353" s="64" t="s">
        <v>7131</v>
      </c>
      <c r="B1353" s="65" t="s">
        <v>7250</v>
      </c>
      <c r="C1353" s="2" t="s">
        <v>4531</v>
      </c>
      <c r="D1353" s="10" t="s">
        <v>4530</v>
      </c>
      <c r="E1353" s="3">
        <v>3</v>
      </c>
      <c r="F1353" s="3">
        <v>1</v>
      </c>
      <c r="G1353" s="7">
        <v>2294</v>
      </c>
      <c r="H1353" s="4">
        <f>+G1353*E1353</f>
        <v>6882</v>
      </c>
      <c r="I1353" s="5">
        <v>0.05</v>
      </c>
      <c r="J1353" s="4">
        <f t="shared" si="328"/>
        <v>114.7</v>
      </c>
      <c r="K1353" s="4">
        <f t="shared" si="329"/>
        <v>2179.3000000000002</v>
      </c>
      <c r="L1353" s="6">
        <v>0.85</v>
      </c>
      <c r="M1353" s="4">
        <f t="shared" si="320"/>
        <v>1852.4050000000002</v>
      </c>
      <c r="N1353" s="4">
        <f t="shared" si="321"/>
        <v>4031.7050000000004</v>
      </c>
      <c r="O1353" s="6">
        <v>0.75</v>
      </c>
      <c r="P1353" s="85">
        <f t="shared" si="326"/>
        <v>1634.4750000000001</v>
      </c>
      <c r="Q1353" s="86">
        <f t="shared" si="327"/>
        <v>3813.7750000000005</v>
      </c>
      <c r="R1353" s="6">
        <v>0.95</v>
      </c>
      <c r="S1353" s="85">
        <f t="shared" si="322"/>
        <v>2070.335</v>
      </c>
      <c r="T1353" s="86">
        <f t="shared" si="323"/>
        <v>4249.6350000000002</v>
      </c>
      <c r="U1353" s="6">
        <v>0.6</v>
      </c>
      <c r="V1353" s="85">
        <f t="shared" si="324"/>
        <v>1307.5800000000002</v>
      </c>
      <c r="W1353" s="86">
        <f t="shared" si="325"/>
        <v>3486.88</v>
      </c>
    </row>
    <row r="1354" spans="1:23" ht="16.5" x14ac:dyDescent="0.25">
      <c r="A1354" s="64" t="s">
        <v>7131</v>
      </c>
      <c r="B1354" s="65" t="s">
        <v>7250</v>
      </c>
      <c r="C1354" s="2" t="s">
        <v>4533</v>
      </c>
      <c r="D1354" s="1" t="s">
        <v>4532</v>
      </c>
      <c r="E1354" s="3">
        <v>2</v>
      </c>
      <c r="F1354" s="3">
        <v>1</v>
      </c>
      <c r="G1354" s="7">
        <v>1674.75</v>
      </c>
      <c r="H1354" s="4">
        <f>+G1354*E1354</f>
        <v>3349.5</v>
      </c>
      <c r="I1354" s="5">
        <v>0</v>
      </c>
      <c r="J1354" s="4">
        <f t="shared" si="328"/>
        <v>0</v>
      </c>
      <c r="K1354" s="4">
        <f t="shared" si="329"/>
        <v>1674.75</v>
      </c>
      <c r="L1354" s="6">
        <v>0.85</v>
      </c>
      <c r="M1354" s="4">
        <f t="shared" ref="M1354:M1417" si="330">+K1354*L1354</f>
        <v>1423.5374999999999</v>
      </c>
      <c r="N1354" s="4">
        <f t="shared" ref="N1354:N1417" si="331">+K1354+M1354</f>
        <v>3098.2874999999999</v>
      </c>
      <c r="O1354" s="6">
        <v>0.75</v>
      </c>
      <c r="P1354" s="85">
        <f t="shared" si="326"/>
        <v>1256.0625</v>
      </c>
      <c r="Q1354" s="86">
        <f t="shared" si="327"/>
        <v>2930.8125</v>
      </c>
      <c r="R1354" s="6">
        <v>0.95</v>
      </c>
      <c r="S1354" s="85">
        <f t="shared" si="322"/>
        <v>1591.0124999999998</v>
      </c>
      <c r="T1354" s="86">
        <f t="shared" si="323"/>
        <v>3265.7624999999998</v>
      </c>
      <c r="U1354" s="6">
        <v>0.6</v>
      </c>
      <c r="V1354" s="85">
        <f t="shared" si="324"/>
        <v>1004.8499999999999</v>
      </c>
      <c r="W1354" s="86">
        <f t="shared" si="325"/>
        <v>2679.6</v>
      </c>
    </row>
    <row r="1355" spans="1:23" ht="16.5" x14ac:dyDescent="0.25">
      <c r="A1355" s="64" t="s">
        <v>7131</v>
      </c>
      <c r="B1355" s="65" t="s">
        <v>7250</v>
      </c>
      <c r="C1355" s="2" t="s">
        <v>4539</v>
      </c>
      <c r="D1355" s="1" t="s">
        <v>4538</v>
      </c>
      <c r="E1355" s="3">
        <v>3</v>
      </c>
      <c r="F1355" s="3">
        <v>1</v>
      </c>
      <c r="G1355" s="7">
        <v>1380</v>
      </c>
      <c r="H1355" s="4">
        <f>+G1355*E1355</f>
        <v>4140</v>
      </c>
      <c r="I1355" s="5">
        <v>0.05</v>
      </c>
      <c r="J1355" s="4">
        <f t="shared" si="328"/>
        <v>69</v>
      </c>
      <c r="K1355" s="4">
        <f t="shared" si="329"/>
        <v>1311</v>
      </c>
      <c r="L1355" s="6">
        <v>0.85</v>
      </c>
      <c r="M1355" s="4">
        <f t="shared" si="330"/>
        <v>1114.3499999999999</v>
      </c>
      <c r="N1355" s="4">
        <f t="shared" si="331"/>
        <v>2425.35</v>
      </c>
      <c r="O1355" s="6">
        <v>0.75</v>
      </c>
      <c r="P1355" s="85">
        <f t="shared" si="326"/>
        <v>983.25</v>
      </c>
      <c r="Q1355" s="86">
        <f t="shared" si="327"/>
        <v>2294.25</v>
      </c>
      <c r="R1355" s="6">
        <v>0.95</v>
      </c>
      <c r="S1355" s="85">
        <f t="shared" ref="S1355:S1418" si="332">+K1355*R1355</f>
        <v>1245.45</v>
      </c>
      <c r="T1355" s="86">
        <f t="shared" ref="T1355:T1418" si="333">+S1355+K1355</f>
        <v>2556.4499999999998</v>
      </c>
      <c r="U1355" s="6">
        <v>0.6</v>
      </c>
      <c r="V1355" s="85">
        <f t="shared" ref="V1355:V1418" si="334">+K1355*U1355</f>
        <v>786.6</v>
      </c>
      <c r="W1355" s="86">
        <f t="shared" ref="W1355:W1418" si="335">+V1355+K1355</f>
        <v>2097.6</v>
      </c>
    </row>
    <row r="1356" spans="1:23" ht="16.5" x14ac:dyDescent="0.25">
      <c r="A1356" s="64" t="s">
        <v>7131</v>
      </c>
      <c r="B1356" s="65" t="s">
        <v>7250</v>
      </c>
      <c r="C1356" s="2" t="s">
        <v>4545</v>
      </c>
      <c r="D1356" s="1" t="s">
        <v>4544</v>
      </c>
      <c r="E1356" s="3">
        <v>3</v>
      </c>
      <c r="F1356" s="3">
        <v>1</v>
      </c>
      <c r="G1356" s="7">
        <v>1380</v>
      </c>
      <c r="H1356" s="4">
        <f>+G1356*E1356</f>
        <v>4140</v>
      </c>
      <c r="I1356" s="5">
        <v>0.05</v>
      </c>
      <c r="J1356" s="4">
        <f t="shared" si="328"/>
        <v>69</v>
      </c>
      <c r="K1356" s="4">
        <f t="shared" si="329"/>
        <v>1311</v>
      </c>
      <c r="L1356" s="6">
        <v>0.85</v>
      </c>
      <c r="M1356" s="4">
        <f t="shared" si="330"/>
        <v>1114.3499999999999</v>
      </c>
      <c r="N1356" s="4">
        <f t="shared" si="331"/>
        <v>2425.35</v>
      </c>
      <c r="O1356" s="6">
        <v>0.75</v>
      </c>
      <c r="P1356" s="85">
        <f t="shared" ref="P1356:P1419" si="336">+K1356*O1356</f>
        <v>983.25</v>
      </c>
      <c r="Q1356" s="86">
        <f t="shared" ref="Q1356:Q1419" si="337">+K1356+P1356</f>
        <v>2294.25</v>
      </c>
      <c r="R1356" s="6">
        <v>0.95</v>
      </c>
      <c r="S1356" s="85">
        <f t="shared" si="332"/>
        <v>1245.45</v>
      </c>
      <c r="T1356" s="86">
        <f t="shared" si="333"/>
        <v>2556.4499999999998</v>
      </c>
      <c r="U1356" s="6">
        <v>0.6</v>
      </c>
      <c r="V1356" s="85">
        <f t="shared" si="334"/>
        <v>786.6</v>
      </c>
      <c r="W1356" s="86">
        <f t="shared" si="335"/>
        <v>2097.6</v>
      </c>
    </row>
    <row r="1357" spans="1:23" ht="16.5" x14ac:dyDescent="0.25">
      <c r="A1357" s="64" t="s">
        <v>7131</v>
      </c>
      <c r="B1357" s="65" t="s">
        <v>7250</v>
      </c>
      <c r="C1357" s="2" t="s">
        <v>4519</v>
      </c>
      <c r="D1357" s="10" t="s">
        <v>4518</v>
      </c>
      <c r="E1357" s="3">
        <v>5</v>
      </c>
      <c r="F1357" s="3">
        <v>1</v>
      </c>
      <c r="G1357" s="4">
        <v>1573</v>
      </c>
      <c r="H1357" s="4">
        <f>+G1357*E1357</f>
        <v>7865</v>
      </c>
      <c r="I1357" s="5">
        <v>0.25</v>
      </c>
      <c r="J1357" s="4">
        <f t="shared" si="328"/>
        <v>393.25</v>
      </c>
      <c r="K1357" s="4">
        <f t="shared" si="329"/>
        <v>1179.75</v>
      </c>
      <c r="L1357" s="6">
        <v>0.55000000000000004</v>
      </c>
      <c r="M1357" s="4">
        <f t="shared" si="330"/>
        <v>648.86250000000007</v>
      </c>
      <c r="N1357" s="4">
        <f t="shared" si="331"/>
        <v>1828.6125000000002</v>
      </c>
      <c r="O1357" s="6">
        <v>0.75</v>
      </c>
      <c r="P1357" s="85">
        <f t="shared" si="336"/>
        <v>884.8125</v>
      </c>
      <c r="Q1357" s="86">
        <f t="shared" si="337"/>
        <v>2064.5625</v>
      </c>
      <c r="R1357" s="6">
        <v>0.95</v>
      </c>
      <c r="S1357" s="85">
        <f t="shared" si="332"/>
        <v>1120.7625</v>
      </c>
      <c r="T1357" s="86">
        <f t="shared" si="333"/>
        <v>2300.5124999999998</v>
      </c>
      <c r="U1357" s="6">
        <v>0.6</v>
      </c>
      <c r="V1357" s="85">
        <f t="shared" si="334"/>
        <v>707.85</v>
      </c>
      <c r="W1357" s="86">
        <f t="shared" si="335"/>
        <v>1887.6</v>
      </c>
    </row>
    <row r="1358" spans="1:23" ht="16.5" x14ac:dyDescent="0.25">
      <c r="A1358" s="64" t="s">
        <v>7131</v>
      </c>
      <c r="B1358" s="65" t="s">
        <v>7250</v>
      </c>
      <c r="C1358" s="2" t="s">
        <v>7279</v>
      </c>
      <c r="D1358" s="1" t="s">
        <v>4084</v>
      </c>
      <c r="E1358" s="3">
        <v>5</v>
      </c>
      <c r="F1358" s="3">
        <v>1</v>
      </c>
      <c r="G1358" s="7">
        <v>1523.5</v>
      </c>
      <c r="H1358" s="4">
        <f>+G1358*E1358</f>
        <v>7617.5</v>
      </c>
      <c r="I1358" s="5">
        <v>0</v>
      </c>
      <c r="J1358" s="4">
        <f t="shared" si="328"/>
        <v>0</v>
      </c>
      <c r="K1358" s="4">
        <f t="shared" si="329"/>
        <v>1523.5</v>
      </c>
      <c r="L1358" s="6">
        <v>0.85</v>
      </c>
      <c r="M1358" s="4">
        <f t="shared" si="330"/>
        <v>1294.9749999999999</v>
      </c>
      <c r="N1358" s="4">
        <f t="shared" si="331"/>
        <v>2818.4749999999999</v>
      </c>
      <c r="O1358" s="6">
        <v>0.75</v>
      </c>
      <c r="P1358" s="85">
        <f t="shared" si="336"/>
        <v>1142.625</v>
      </c>
      <c r="Q1358" s="86">
        <f t="shared" si="337"/>
        <v>2666.125</v>
      </c>
      <c r="R1358" s="6">
        <v>0.95</v>
      </c>
      <c r="S1358" s="85">
        <f t="shared" si="332"/>
        <v>1447.325</v>
      </c>
      <c r="T1358" s="86">
        <f t="shared" si="333"/>
        <v>2970.8249999999998</v>
      </c>
      <c r="U1358" s="6">
        <v>0.6</v>
      </c>
      <c r="V1358" s="85">
        <f t="shared" si="334"/>
        <v>914.1</v>
      </c>
      <c r="W1358" s="86">
        <f t="shared" si="335"/>
        <v>2437.6</v>
      </c>
    </row>
    <row r="1359" spans="1:23" ht="16.5" x14ac:dyDescent="0.25">
      <c r="A1359" s="64" t="s">
        <v>7131</v>
      </c>
      <c r="B1359" s="65" t="s">
        <v>7250</v>
      </c>
      <c r="C1359" s="2" t="s">
        <v>4551</v>
      </c>
      <c r="D1359" s="10" t="s">
        <v>4550</v>
      </c>
      <c r="E1359" s="3">
        <v>1</v>
      </c>
      <c r="F1359" s="3">
        <v>1</v>
      </c>
      <c r="G1359" s="4">
        <v>1322</v>
      </c>
      <c r="H1359" s="4">
        <f>+G1359*E1359</f>
        <v>1322</v>
      </c>
      <c r="I1359" s="5">
        <v>0.2</v>
      </c>
      <c r="J1359" s="4">
        <f t="shared" si="328"/>
        <v>264.40000000000003</v>
      </c>
      <c r="K1359" s="4">
        <f t="shared" si="329"/>
        <v>1057.5999999999999</v>
      </c>
      <c r="L1359" s="6">
        <v>0.85</v>
      </c>
      <c r="M1359" s="4">
        <f t="shared" si="330"/>
        <v>898.95999999999992</v>
      </c>
      <c r="N1359" s="4">
        <f t="shared" si="331"/>
        <v>1956.56</v>
      </c>
      <c r="O1359" s="6">
        <v>0.75</v>
      </c>
      <c r="P1359" s="85">
        <f t="shared" si="336"/>
        <v>793.19999999999993</v>
      </c>
      <c r="Q1359" s="86">
        <f t="shared" si="337"/>
        <v>1850.7999999999997</v>
      </c>
      <c r="R1359" s="6">
        <v>0.95</v>
      </c>
      <c r="S1359" s="85">
        <f t="shared" si="332"/>
        <v>1004.7199999999999</v>
      </c>
      <c r="T1359" s="86">
        <f t="shared" si="333"/>
        <v>2062.3199999999997</v>
      </c>
      <c r="U1359" s="6">
        <v>0.6</v>
      </c>
      <c r="V1359" s="85">
        <f t="shared" si="334"/>
        <v>634.55999999999995</v>
      </c>
      <c r="W1359" s="86">
        <f t="shared" si="335"/>
        <v>1692.1599999999999</v>
      </c>
    </row>
    <row r="1360" spans="1:23" ht="16.5" x14ac:dyDescent="0.25">
      <c r="A1360" s="64" t="s">
        <v>7131</v>
      </c>
      <c r="B1360" s="65" t="s">
        <v>7250</v>
      </c>
      <c r="C1360" s="2" t="s">
        <v>4553</v>
      </c>
      <c r="D1360" s="10" t="s">
        <v>4552</v>
      </c>
      <c r="E1360" s="3">
        <v>4</v>
      </c>
      <c r="F1360" s="3">
        <v>1</v>
      </c>
      <c r="G1360" s="4">
        <v>1573</v>
      </c>
      <c r="H1360" s="4">
        <f>+G1360*E1360</f>
        <v>6292</v>
      </c>
      <c r="I1360" s="5">
        <v>0.25</v>
      </c>
      <c r="J1360" s="4">
        <f t="shared" si="328"/>
        <v>393.25</v>
      </c>
      <c r="K1360" s="4">
        <f t="shared" si="329"/>
        <v>1179.75</v>
      </c>
      <c r="L1360" s="6">
        <v>0.55000000000000004</v>
      </c>
      <c r="M1360" s="4">
        <f t="shared" si="330"/>
        <v>648.86250000000007</v>
      </c>
      <c r="N1360" s="4">
        <f t="shared" si="331"/>
        <v>1828.6125000000002</v>
      </c>
      <c r="O1360" s="6">
        <v>0.75</v>
      </c>
      <c r="P1360" s="85">
        <f t="shared" si="336"/>
        <v>884.8125</v>
      </c>
      <c r="Q1360" s="86">
        <f t="shared" si="337"/>
        <v>2064.5625</v>
      </c>
      <c r="R1360" s="6">
        <v>0.95</v>
      </c>
      <c r="S1360" s="85">
        <f t="shared" si="332"/>
        <v>1120.7625</v>
      </c>
      <c r="T1360" s="86">
        <f t="shared" si="333"/>
        <v>2300.5124999999998</v>
      </c>
      <c r="U1360" s="6">
        <v>0.6</v>
      </c>
      <c r="V1360" s="85">
        <f t="shared" si="334"/>
        <v>707.85</v>
      </c>
      <c r="W1360" s="86">
        <f t="shared" si="335"/>
        <v>1887.6</v>
      </c>
    </row>
    <row r="1361" spans="1:23" ht="16.5" x14ac:dyDescent="0.25">
      <c r="A1361" s="64" t="s">
        <v>7131</v>
      </c>
      <c r="B1361" s="65" t="s">
        <v>7250</v>
      </c>
      <c r="C1361" s="2" t="s">
        <v>4557</v>
      </c>
      <c r="D1361" s="1" t="s">
        <v>4556</v>
      </c>
      <c r="E1361" s="3">
        <v>1</v>
      </c>
      <c r="F1361" s="3">
        <v>1</v>
      </c>
      <c r="G1361" s="7">
        <v>2088</v>
      </c>
      <c r="H1361" s="4">
        <f>+G1361*E1361</f>
        <v>2088</v>
      </c>
      <c r="I1361" s="5">
        <v>0.05</v>
      </c>
      <c r="J1361" s="4">
        <f t="shared" si="328"/>
        <v>104.4</v>
      </c>
      <c r="K1361" s="4">
        <f t="shared" si="329"/>
        <v>1983.6</v>
      </c>
      <c r="L1361" s="6">
        <v>0.85</v>
      </c>
      <c r="M1361" s="4">
        <f t="shared" si="330"/>
        <v>1686.06</v>
      </c>
      <c r="N1361" s="4">
        <f t="shared" si="331"/>
        <v>3669.66</v>
      </c>
      <c r="O1361" s="6">
        <v>0.75</v>
      </c>
      <c r="P1361" s="85">
        <f t="shared" si="336"/>
        <v>1487.6999999999998</v>
      </c>
      <c r="Q1361" s="86">
        <f t="shared" si="337"/>
        <v>3471.2999999999997</v>
      </c>
      <c r="R1361" s="6">
        <v>0.95</v>
      </c>
      <c r="S1361" s="85">
        <f t="shared" si="332"/>
        <v>1884.4199999999998</v>
      </c>
      <c r="T1361" s="86">
        <f t="shared" si="333"/>
        <v>3868.0199999999995</v>
      </c>
      <c r="U1361" s="6">
        <v>0.6</v>
      </c>
      <c r="V1361" s="85">
        <f t="shared" si="334"/>
        <v>1190.1599999999999</v>
      </c>
      <c r="W1361" s="86">
        <f t="shared" si="335"/>
        <v>3173.7599999999998</v>
      </c>
    </row>
    <row r="1362" spans="1:23" ht="16.5" x14ac:dyDescent="0.25">
      <c r="A1362" s="64" t="s">
        <v>7131</v>
      </c>
      <c r="B1362" s="65" t="s">
        <v>7250</v>
      </c>
      <c r="C1362" s="2" t="s">
        <v>4559</v>
      </c>
      <c r="D1362" s="1" t="s">
        <v>4558</v>
      </c>
      <c r="E1362" s="3">
        <v>1</v>
      </c>
      <c r="F1362" s="3">
        <v>1</v>
      </c>
      <c r="G1362" s="7">
        <v>2126</v>
      </c>
      <c r="H1362" s="4">
        <f>+G1362*E1362</f>
        <v>2126</v>
      </c>
      <c r="I1362" s="5">
        <v>0.05</v>
      </c>
      <c r="J1362" s="4">
        <f t="shared" si="328"/>
        <v>106.30000000000001</v>
      </c>
      <c r="K1362" s="4">
        <f t="shared" si="329"/>
        <v>2019.7</v>
      </c>
      <c r="L1362" s="6">
        <v>0.85</v>
      </c>
      <c r="M1362" s="4">
        <f t="shared" si="330"/>
        <v>1716.7449999999999</v>
      </c>
      <c r="N1362" s="4">
        <f t="shared" si="331"/>
        <v>3736.4449999999997</v>
      </c>
      <c r="O1362" s="6">
        <v>0.75</v>
      </c>
      <c r="P1362" s="85">
        <f t="shared" si="336"/>
        <v>1514.7750000000001</v>
      </c>
      <c r="Q1362" s="86">
        <f t="shared" si="337"/>
        <v>3534.4750000000004</v>
      </c>
      <c r="R1362" s="6">
        <v>0.95</v>
      </c>
      <c r="S1362" s="85">
        <f t="shared" si="332"/>
        <v>1918.7149999999999</v>
      </c>
      <c r="T1362" s="86">
        <f t="shared" si="333"/>
        <v>3938.415</v>
      </c>
      <c r="U1362" s="6">
        <v>0.6</v>
      </c>
      <c r="V1362" s="85">
        <f t="shared" si="334"/>
        <v>1211.82</v>
      </c>
      <c r="W1362" s="86">
        <f t="shared" si="335"/>
        <v>3231.52</v>
      </c>
    </row>
    <row r="1363" spans="1:23" ht="16.5" x14ac:dyDescent="0.25">
      <c r="A1363" s="64" t="s">
        <v>7131</v>
      </c>
      <c r="B1363" s="65" t="s">
        <v>7250</v>
      </c>
      <c r="C1363" s="2" t="s">
        <v>4561</v>
      </c>
      <c r="D1363" s="1" t="s">
        <v>4560</v>
      </c>
      <c r="E1363" s="3">
        <v>1</v>
      </c>
      <c r="F1363" s="3">
        <v>1</v>
      </c>
      <c r="G1363" s="7">
        <v>2088</v>
      </c>
      <c r="H1363" s="4">
        <f>+G1363*E1363</f>
        <v>2088</v>
      </c>
      <c r="I1363" s="5">
        <v>0.05</v>
      </c>
      <c r="J1363" s="4">
        <f t="shared" si="328"/>
        <v>104.4</v>
      </c>
      <c r="K1363" s="4">
        <f t="shared" si="329"/>
        <v>1983.6</v>
      </c>
      <c r="L1363" s="6">
        <v>0.85</v>
      </c>
      <c r="M1363" s="4">
        <f t="shared" si="330"/>
        <v>1686.06</v>
      </c>
      <c r="N1363" s="4">
        <f t="shared" si="331"/>
        <v>3669.66</v>
      </c>
      <c r="O1363" s="6">
        <v>0.75</v>
      </c>
      <c r="P1363" s="85">
        <f t="shared" si="336"/>
        <v>1487.6999999999998</v>
      </c>
      <c r="Q1363" s="86">
        <f t="shared" si="337"/>
        <v>3471.2999999999997</v>
      </c>
      <c r="R1363" s="6">
        <v>0.95</v>
      </c>
      <c r="S1363" s="85">
        <f t="shared" si="332"/>
        <v>1884.4199999999998</v>
      </c>
      <c r="T1363" s="86">
        <f t="shared" si="333"/>
        <v>3868.0199999999995</v>
      </c>
      <c r="U1363" s="6">
        <v>0.6</v>
      </c>
      <c r="V1363" s="85">
        <f t="shared" si="334"/>
        <v>1190.1599999999999</v>
      </c>
      <c r="W1363" s="86">
        <f t="shared" si="335"/>
        <v>3173.7599999999998</v>
      </c>
    </row>
    <row r="1364" spans="1:23" ht="16.5" x14ac:dyDescent="0.25">
      <c r="A1364" s="64" t="s">
        <v>7131</v>
      </c>
      <c r="B1364" s="65" t="s">
        <v>7250</v>
      </c>
      <c r="C1364" s="2" t="s">
        <v>4563</v>
      </c>
      <c r="D1364" s="1" t="s">
        <v>4562</v>
      </c>
      <c r="E1364" s="3">
        <v>2</v>
      </c>
      <c r="F1364" s="3">
        <v>1</v>
      </c>
      <c r="G1364" s="7">
        <v>2088</v>
      </c>
      <c r="H1364" s="4">
        <f>+G1364*E1364</f>
        <v>4176</v>
      </c>
      <c r="I1364" s="5">
        <v>0.05</v>
      </c>
      <c r="J1364" s="4">
        <f t="shared" si="328"/>
        <v>104.4</v>
      </c>
      <c r="K1364" s="4">
        <f t="shared" si="329"/>
        <v>1983.6</v>
      </c>
      <c r="L1364" s="6">
        <v>0.85</v>
      </c>
      <c r="M1364" s="4">
        <f t="shared" si="330"/>
        <v>1686.06</v>
      </c>
      <c r="N1364" s="4">
        <f t="shared" si="331"/>
        <v>3669.66</v>
      </c>
      <c r="O1364" s="6">
        <v>0.75</v>
      </c>
      <c r="P1364" s="85">
        <f t="shared" si="336"/>
        <v>1487.6999999999998</v>
      </c>
      <c r="Q1364" s="86">
        <f t="shared" si="337"/>
        <v>3471.2999999999997</v>
      </c>
      <c r="R1364" s="6">
        <v>0.95</v>
      </c>
      <c r="S1364" s="85">
        <f t="shared" si="332"/>
        <v>1884.4199999999998</v>
      </c>
      <c r="T1364" s="86">
        <f t="shared" si="333"/>
        <v>3868.0199999999995</v>
      </c>
      <c r="U1364" s="6">
        <v>0.6</v>
      </c>
      <c r="V1364" s="85">
        <f t="shared" si="334"/>
        <v>1190.1599999999999</v>
      </c>
      <c r="W1364" s="86">
        <f t="shared" si="335"/>
        <v>3173.7599999999998</v>
      </c>
    </row>
    <row r="1365" spans="1:23" ht="16.5" x14ac:dyDescent="0.25">
      <c r="A1365" s="64" t="s">
        <v>7131</v>
      </c>
      <c r="B1365" s="65" t="s">
        <v>7250</v>
      </c>
      <c r="C1365" s="2" t="s">
        <v>4565</v>
      </c>
      <c r="D1365" s="1" t="s">
        <v>4564</v>
      </c>
      <c r="E1365" s="3">
        <v>1</v>
      </c>
      <c r="F1365" s="3">
        <v>1</v>
      </c>
      <c r="G1365" s="7">
        <v>2088</v>
      </c>
      <c r="H1365" s="4">
        <f>+G1365*E1365</f>
        <v>2088</v>
      </c>
      <c r="I1365" s="5">
        <v>0.05</v>
      </c>
      <c r="J1365" s="4">
        <f t="shared" si="328"/>
        <v>104.4</v>
      </c>
      <c r="K1365" s="4">
        <f t="shared" si="329"/>
        <v>1983.6</v>
      </c>
      <c r="L1365" s="6">
        <v>0.85</v>
      </c>
      <c r="M1365" s="4">
        <f t="shared" si="330"/>
        <v>1686.06</v>
      </c>
      <c r="N1365" s="4">
        <f t="shared" si="331"/>
        <v>3669.66</v>
      </c>
      <c r="O1365" s="6">
        <v>0.75</v>
      </c>
      <c r="P1365" s="85">
        <f t="shared" si="336"/>
        <v>1487.6999999999998</v>
      </c>
      <c r="Q1365" s="86">
        <f t="shared" si="337"/>
        <v>3471.2999999999997</v>
      </c>
      <c r="R1365" s="6">
        <v>0.95</v>
      </c>
      <c r="S1365" s="85">
        <f t="shared" si="332"/>
        <v>1884.4199999999998</v>
      </c>
      <c r="T1365" s="86">
        <f t="shared" si="333"/>
        <v>3868.0199999999995</v>
      </c>
      <c r="U1365" s="6">
        <v>0.6</v>
      </c>
      <c r="V1365" s="85">
        <f t="shared" si="334"/>
        <v>1190.1599999999999</v>
      </c>
      <c r="W1365" s="86">
        <f t="shared" si="335"/>
        <v>3173.7599999999998</v>
      </c>
    </row>
    <row r="1366" spans="1:23" ht="16.5" x14ac:dyDescent="0.25">
      <c r="A1366" s="64" t="s">
        <v>7131</v>
      </c>
      <c r="B1366" s="65" t="s">
        <v>7250</v>
      </c>
      <c r="C1366" s="2" t="s">
        <v>4535</v>
      </c>
      <c r="D1366" s="10" t="s">
        <v>4534</v>
      </c>
      <c r="E1366" s="3">
        <v>11</v>
      </c>
      <c r="F1366" s="3">
        <v>1</v>
      </c>
      <c r="G1366" s="4">
        <v>1573</v>
      </c>
      <c r="H1366" s="4">
        <f>+G1366*E1366</f>
        <v>17303</v>
      </c>
      <c r="I1366" s="5">
        <v>0.25</v>
      </c>
      <c r="J1366" s="4">
        <f t="shared" si="328"/>
        <v>393.25</v>
      </c>
      <c r="K1366" s="4">
        <f t="shared" si="329"/>
        <v>1179.75</v>
      </c>
      <c r="L1366" s="6">
        <v>0.55000000000000004</v>
      </c>
      <c r="M1366" s="4">
        <f t="shared" si="330"/>
        <v>648.86250000000007</v>
      </c>
      <c r="N1366" s="4">
        <f t="shared" si="331"/>
        <v>1828.6125000000002</v>
      </c>
      <c r="O1366" s="6">
        <v>0.75</v>
      </c>
      <c r="P1366" s="85">
        <f t="shared" si="336"/>
        <v>884.8125</v>
      </c>
      <c r="Q1366" s="86">
        <f t="shared" si="337"/>
        <v>2064.5625</v>
      </c>
      <c r="R1366" s="6">
        <v>0.95</v>
      </c>
      <c r="S1366" s="85">
        <f t="shared" si="332"/>
        <v>1120.7625</v>
      </c>
      <c r="T1366" s="86">
        <f t="shared" si="333"/>
        <v>2300.5124999999998</v>
      </c>
      <c r="U1366" s="6">
        <v>0.6</v>
      </c>
      <c r="V1366" s="85">
        <f t="shared" si="334"/>
        <v>707.85</v>
      </c>
      <c r="W1366" s="86">
        <f t="shared" si="335"/>
        <v>1887.6</v>
      </c>
    </row>
    <row r="1367" spans="1:23" ht="16.5" x14ac:dyDescent="0.25">
      <c r="A1367" s="64" t="s">
        <v>7131</v>
      </c>
      <c r="B1367" s="65" t="s">
        <v>7250</v>
      </c>
      <c r="C1367" s="2" t="s">
        <v>4567</v>
      </c>
      <c r="D1367" s="1" t="s">
        <v>4566</v>
      </c>
      <c r="E1367" s="3">
        <v>5</v>
      </c>
      <c r="F1367" s="3">
        <v>1</v>
      </c>
      <c r="G1367" s="7">
        <v>1380</v>
      </c>
      <c r="H1367" s="4">
        <f>+G1367*E1367</f>
        <v>6900</v>
      </c>
      <c r="I1367" s="5">
        <v>0.05</v>
      </c>
      <c r="J1367" s="4">
        <f t="shared" si="328"/>
        <v>69</v>
      </c>
      <c r="K1367" s="4">
        <f t="shared" si="329"/>
        <v>1311</v>
      </c>
      <c r="L1367" s="6">
        <v>0.85</v>
      </c>
      <c r="M1367" s="4">
        <f t="shared" si="330"/>
        <v>1114.3499999999999</v>
      </c>
      <c r="N1367" s="4">
        <f t="shared" si="331"/>
        <v>2425.35</v>
      </c>
      <c r="O1367" s="6">
        <v>0.75</v>
      </c>
      <c r="P1367" s="85">
        <f t="shared" si="336"/>
        <v>983.25</v>
      </c>
      <c r="Q1367" s="86">
        <f t="shared" si="337"/>
        <v>2294.25</v>
      </c>
      <c r="R1367" s="6">
        <v>0.95</v>
      </c>
      <c r="S1367" s="85">
        <f t="shared" si="332"/>
        <v>1245.45</v>
      </c>
      <c r="T1367" s="86">
        <f t="shared" si="333"/>
        <v>2556.4499999999998</v>
      </c>
      <c r="U1367" s="6">
        <v>0.6</v>
      </c>
      <c r="V1367" s="85">
        <f t="shared" si="334"/>
        <v>786.6</v>
      </c>
      <c r="W1367" s="86">
        <f t="shared" si="335"/>
        <v>2097.6</v>
      </c>
    </row>
    <row r="1368" spans="1:23" ht="16.5" x14ac:dyDescent="0.25">
      <c r="A1368" s="64" t="s">
        <v>7131</v>
      </c>
      <c r="B1368" s="65" t="s">
        <v>7250</v>
      </c>
      <c r="C1368" s="2" t="s">
        <v>4583</v>
      </c>
      <c r="D1368" s="10" t="s">
        <v>4582</v>
      </c>
      <c r="E1368" s="3">
        <v>12</v>
      </c>
      <c r="F1368" s="3">
        <v>1</v>
      </c>
      <c r="G1368" s="4">
        <v>1573</v>
      </c>
      <c r="H1368" s="4">
        <f>+G1368*E1368</f>
        <v>18876</v>
      </c>
      <c r="I1368" s="5">
        <v>0.15</v>
      </c>
      <c r="J1368" s="4">
        <f t="shared" si="328"/>
        <v>235.95</v>
      </c>
      <c r="K1368" s="4">
        <f t="shared" si="329"/>
        <v>1337.05</v>
      </c>
      <c r="L1368" s="6">
        <v>0.55000000000000004</v>
      </c>
      <c r="M1368" s="4">
        <f t="shared" si="330"/>
        <v>735.37750000000005</v>
      </c>
      <c r="N1368" s="4">
        <f t="shared" si="331"/>
        <v>2072.4274999999998</v>
      </c>
      <c r="O1368" s="6">
        <v>0.75</v>
      </c>
      <c r="P1368" s="85">
        <f t="shared" si="336"/>
        <v>1002.7874999999999</v>
      </c>
      <c r="Q1368" s="86">
        <f t="shared" si="337"/>
        <v>2339.8374999999996</v>
      </c>
      <c r="R1368" s="6">
        <v>0.95</v>
      </c>
      <c r="S1368" s="85">
        <f t="shared" si="332"/>
        <v>1270.1975</v>
      </c>
      <c r="T1368" s="86">
        <f t="shared" si="333"/>
        <v>2607.2474999999999</v>
      </c>
      <c r="U1368" s="6">
        <v>0.6</v>
      </c>
      <c r="V1368" s="85">
        <f t="shared" si="334"/>
        <v>802.2299999999999</v>
      </c>
      <c r="W1368" s="86">
        <f t="shared" si="335"/>
        <v>2139.2799999999997</v>
      </c>
    </row>
    <row r="1369" spans="1:23" ht="16.5" x14ac:dyDescent="0.25">
      <c r="A1369" s="64" t="s">
        <v>7131</v>
      </c>
      <c r="B1369" s="65" t="s">
        <v>7250</v>
      </c>
      <c r="C1369" s="2" t="s">
        <v>4579</v>
      </c>
      <c r="D1369" s="1" t="s">
        <v>4578</v>
      </c>
      <c r="E1369" s="3">
        <v>1</v>
      </c>
      <c r="F1369" s="3">
        <v>1</v>
      </c>
      <c r="G1369" s="7">
        <v>2717</v>
      </c>
      <c r="H1369" s="4">
        <f>+G1369*E1369</f>
        <v>2717</v>
      </c>
      <c r="I1369" s="5">
        <v>0.05</v>
      </c>
      <c r="J1369" s="4">
        <f t="shared" si="328"/>
        <v>135.85</v>
      </c>
      <c r="K1369" s="4">
        <f t="shared" si="329"/>
        <v>2581.15</v>
      </c>
      <c r="L1369" s="6">
        <v>0.85</v>
      </c>
      <c r="M1369" s="4">
        <f t="shared" si="330"/>
        <v>2193.9775</v>
      </c>
      <c r="N1369" s="4">
        <f t="shared" si="331"/>
        <v>4775.1275000000005</v>
      </c>
      <c r="O1369" s="6">
        <v>0.75</v>
      </c>
      <c r="P1369" s="85">
        <f t="shared" si="336"/>
        <v>1935.8625000000002</v>
      </c>
      <c r="Q1369" s="86">
        <f t="shared" si="337"/>
        <v>4517.0125000000007</v>
      </c>
      <c r="R1369" s="6">
        <v>0.95</v>
      </c>
      <c r="S1369" s="85">
        <f t="shared" si="332"/>
        <v>2452.0924999999997</v>
      </c>
      <c r="T1369" s="86">
        <f t="shared" si="333"/>
        <v>5033.2425000000003</v>
      </c>
      <c r="U1369" s="6">
        <v>0.6</v>
      </c>
      <c r="V1369" s="85">
        <f t="shared" si="334"/>
        <v>1548.69</v>
      </c>
      <c r="W1369" s="86">
        <f t="shared" si="335"/>
        <v>4129.84</v>
      </c>
    </row>
    <row r="1370" spans="1:23" ht="16.5" x14ac:dyDescent="0.25">
      <c r="A1370" s="64" t="s">
        <v>7131</v>
      </c>
      <c r="B1370" s="65" t="s">
        <v>7250</v>
      </c>
      <c r="C1370" s="2" t="s">
        <v>4593</v>
      </c>
      <c r="D1370" s="1" t="s">
        <v>4592</v>
      </c>
      <c r="E1370" s="3">
        <v>1</v>
      </c>
      <c r="F1370" s="3">
        <v>1</v>
      </c>
      <c r="G1370" s="4">
        <v>1885</v>
      </c>
      <c r="H1370" s="4">
        <f>+G1370*E1370</f>
        <v>1885</v>
      </c>
      <c r="I1370" s="5">
        <v>0</v>
      </c>
      <c r="J1370" s="4">
        <f t="shared" si="328"/>
        <v>0</v>
      </c>
      <c r="K1370" s="4">
        <f t="shared" si="329"/>
        <v>1885</v>
      </c>
      <c r="L1370" s="6">
        <v>0.85</v>
      </c>
      <c r="M1370" s="4">
        <f t="shared" si="330"/>
        <v>1602.25</v>
      </c>
      <c r="N1370" s="4">
        <f t="shared" si="331"/>
        <v>3487.25</v>
      </c>
      <c r="O1370" s="6">
        <v>0.75</v>
      </c>
      <c r="P1370" s="85">
        <f t="shared" si="336"/>
        <v>1413.75</v>
      </c>
      <c r="Q1370" s="86">
        <f t="shared" si="337"/>
        <v>3298.75</v>
      </c>
      <c r="R1370" s="6">
        <v>0.95</v>
      </c>
      <c r="S1370" s="85">
        <f t="shared" si="332"/>
        <v>1790.75</v>
      </c>
      <c r="T1370" s="86">
        <f t="shared" si="333"/>
        <v>3675.75</v>
      </c>
      <c r="U1370" s="6">
        <v>0.6</v>
      </c>
      <c r="V1370" s="85">
        <f t="shared" si="334"/>
        <v>1131</v>
      </c>
      <c r="W1370" s="86">
        <f t="shared" si="335"/>
        <v>3016</v>
      </c>
    </row>
    <row r="1371" spans="1:23" ht="16.5" x14ac:dyDescent="0.25">
      <c r="A1371" s="64" t="s">
        <v>7131</v>
      </c>
      <c r="B1371" s="65" t="s">
        <v>7250</v>
      </c>
      <c r="C1371" s="2" t="s">
        <v>7280</v>
      </c>
      <c r="D1371" s="10" t="s">
        <v>2901</v>
      </c>
      <c r="E1371" s="3">
        <v>1</v>
      </c>
      <c r="F1371" s="3">
        <v>1</v>
      </c>
      <c r="G1371" s="4">
        <v>2745.68</v>
      </c>
      <c r="H1371" s="4">
        <f>+G1371*E1371</f>
        <v>2745.68</v>
      </c>
      <c r="I1371" s="5">
        <v>0.05</v>
      </c>
      <c r="J1371" s="4">
        <f t="shared" si="328"/>
        <v>137.28399999999999</v>
      </c>
      <c r="K1371" s="4">
        <f t="shared" si="329"/>
        <v>2608.3959999999997</v>
      </c>
      <c r="L1371" s="6">
        <v>0.85</v>
      </c>
      <c r="M1371" s="4">
        <f t="shared" si="330"/>
        <v>2217.1365999999998</v>
      </c>
      <c r="N1371" s="4">
        <f t="shared" si="331"/>
        <v>4825.5325999999995</v>
      </c>
      <c r="O1371" s="6">
        <v>0.75</v>
      </c>
      <c r="P1371" s="85">
        <f t="shared" si="336"/>
        <v>1956.2969999999998</v>
      </c>
      <c r="Q1371" s="86">
        <f t="shared" si="337"/>
        <v>4564.6929999999993</v>
      </c>
      <c r="R1371" s="6">
        <v>0.95</v>
      </c>
      <c r="S1371" s="85">
        <f t="shared" si="332"/>
        <v>2477.9761999999996</v>
      </c>
      <c r="T1371" s="86">
        <f t="shared" si="333"/>
        <v>5086.3721999999998</v>
      </c>
      <c r="U1371" s="6">
        <v>0.6</v>
      </c>
      <c r="V1371" s="85">
        <f t="shared" si="334"/>
        <v>1565.0375999999999</v>
      </c>
      <c r="W1371" s="86">
        <f t="shared" si="335"/>
        <v>4173.4335999999994</v>
      </c>
    </row>
    <row r="1372" spans="1:23" ht="16.5" x14ac:dyDescent="0.25">
      <c r="A1372" s="64" t="s">
        <v>7131</v>
      </c>
      <c r="B1372" s="65" t="s">
        <v>7250</v>
      </c>
      <c r="C1372" s="2" t="s">
        <v>4585</v>
      </c>
      <c r="D1372" s="1" t="s">
        <v>4584</v>
      </c>
      <c r="E1372" s="3">
        <v>2</v>
      </c>
      <c r="F1372" s="3">
        <v>1</v>
      </c>
      <c r="G1372" s="7">
        <v>2195</v>
      </c>
      <c r="H1372" s="4">
        <f>+G1372*E1372</f>
        <v>4390</v>
      </c>
      <c r="I1372" s="5">
        <v>0</v>
      </c>
      <c r="J1372" s="4">
        <f t="shared" si="328"/>
        <v>0</v>
      </c>
      <c r="K1372" s="4">
        <f t="shared" si="329"/>
        <v>2195</v>
      </c>
      <c r="L1372" s="6">
        <v>0.85</v>
      </c>
      <c r="M1372" s="4">
        <f t="shared" si="330"/>
        <v>1865.75</v>
      </c>
      <c r="N1372" s="4">
        <f t="shared" si="331"/>
        <v>4060.75</v>
      </c>
      <c r="O1372" s="6">
        <v>0.75</v>
      </c>
      <c r="P1372" s="85">
        <f t="shared" si="336"/>
        <v>1646.25</v>
      </c>
      <c r="Q1372" s="86">
        <f t="shared" si="337"/>
        <v>3841.25</v>
      </c>
      <c r="R1372" s="6">
        <v>0.95</v>
      </c>
      <c r="S1372" s="85">
        <f t="shared" si="332"/>
        <v>2085.25</v>
      </c>
      <c r="T1372" s="86">
        <f t="shared" si="333"/>
        <v>4280.25</v>
      </c>
      <c r="U1372" s="6">
        <v>0.6</v>
      </c>
      <c r="V1372" s="85">
        <f t="shared" si="334"/>
        <v>1317</v>
      </c>
      <c r="W1372" s="86">
        <f t="shared" si="335"/>
        <v>3512</v>
      </c>
    </row>
    <row r="1373" spans="1:23" ht="16.5" x14ac:dyDescent="0.25">
      <c r="A1373" s="64" t="s">
        <v>7131</v>
      </c>
      <c r="B1373" s="65" t="s">
        <v>7250</v>
      </c>
      <c r="C1373" s="2" t="s">
        <v>4581</v>
      </c>
      <c r="D1373" s="1" t="s">
        <v>4580</v>
      </c>
      <c r="E1373" s="3">
        <v>1</v>
      </c>
      <c r="F1373" s="3">
        <v>1</v>
      </c>
      <c r="G1373" s="7">
        <v>1595</v>
      </c>
      <c r="H1373" s="4">
        <f>+G1373*E1373</f>
        <v>1595</v>
      </c>
      <c r="I1373" s="5">
        <v>0</v>
      </c>
      <c r="J1373" s="4">
        <f t="shared" si="328"/>
        <v>0</v>
      </c>
      <c r="K1373" s="4">
        <f t="shared" si="329"/>
        <v>1595</v>
      </c>
      <c r="L1373" s="6">
        <v>0.85</v>
      </c>
      <c r="M1373" s="4">
        <f t="shared" si="330"/>
        <v>1355.75</v>
      </c>
      <c r="N1373" s="4">
        <f t="shared" si="331"/>
        <v>2950.75</v>
      </c>
      <c r="O1373" s="6">
        <v>0.75</v>
      </c>
      <c r="P1373" s="85">
        <f t="shared" si="336"/>
        <v>1196.25</v>
      </c>
      <c r="Q1373" s="86">
        <f t="shared" si="337"/>
        <v>2791.25</v>
      </c>
      <c r="R1373" s="6">
        <v>0.95</v>
      </c>
      <c r="S1373" s="85">
        <f t="shared" si="332"/>
        <v>1515.25</v>
      </c>
      <c r="T1373" s="86">
        <f t="shared" si="333"/>
        <v>3110.25</v>
      </c>
      <c r="U1373" s="6">
        <v>0.6</v>
      </c>
      <c r="V1373" s="85">
        <f t="shared" si="334"/>
        <v>957</v>
      </c>
      <c r="W1373" s="86">
        <f t="shared" si="335"/>
        <v>2552</v>
      </c>
    </row>
    <row r="1374" spans="1:23" ht="16.5" x14ac:dyDescent="0.25">
      <c r="A1374" s="64" t="s">
        <v>7131</v>
      </c>
      <c r="B1374" s="65" t="s">
        <v>7250</v>
      </c>
      <c r="C1374" s="2" t="s">
        <v>4607</v>
      </c>
      <c r="D1374" s="10" t="s">
        <v>4606</v>
      </c>
      <c r="E1374" s="3">
        <v>4</v>
      </c>
      <c r="F1374" s="3">
        <v>1</v>
      </c>
      <c r="G1374" s="4">
        <v>1573</v>
      </c>
      <c r="H1374" s="4">
        <f>+G1374*E1374</f>
        <v>6292</v>
      </c>
      <c r="I1374" s="5">
        <v>0.25</v>
      </c>
      <c r="J1374" s="4">
        <f t="shared" si="328"/>
        <v>393.25</v>
      </c>
      <c r="K1374" s="4">
        <f t="shared" si="329"/>
        <v>1179.75</v>
      </c>
      <c r="L1374" s="6">
        <v>0.55000000000000004</v>
      </c>
      <c r="M1374" s="4">
        <f t="shared" si="330"/>
        <v>648.86250000000007</v>
      </c>
      <c r="N1374" s="4">
        <f t="shared" si="331"/>
        <v>1828.6125000000002</v>
      </c>
      <c r="O1374" s="6">
        <v>0.75</v>
      </c>
      <c r="P1374" s="85">
        <f t="shared" si="336"/>
        <v>884.8125</v>
      </c>
      <c r="Q1374" s="86">
        <f t="shared" si="337"/>
        <v>2064.5625</v>
      </c>
      <c r="R1374" s="6">
        <v>0.95</v>
      </c>
      <c r="S1374" s="85">
        <f t="shared" si="332"/>
        <v>1120.7625</v>
      </c>
      <c r="T1374" s="86">
        <f t="shared" si="333"/>
        <v>2300.5124999999998</v>
      </c>
      <c r="U1374" s="6">
        <v>0.6</v>
      </c>
      <c r="V1374" s="85">
        <f t="shared" si="334"/>
        <v>707.85</v>
      </c>
      <c r="W1374" s="86">
        <f t="shared" si="335"/>
        <v>1887.6</v>
      </c>
    </row>
    <row r="1375" spans="1:23" ht="16.5" x14ac:dyDescent="0.25">
      <c r="A1375" s="64" t="s">
        <v>7131</v>
      </c>
      <c r="B1375" s="65" t="s">
        <v>7250</v>
      </c>
      <c r="C1375" s="2" t="s">
        <v>4589</v>
      </c>
      <c r="D1375" s="10" t="s">
        <v>4588</v>
      </c>
      <c r="E1375" s="3">
        <v>12</v>
      </c>
      <c r="F1375" s="3">
        <v>1</v>
      </c>
      <c r="G1375" s="4">
        <v>1573</v>
      </c>
      <c r="H1375" s="4">
        <f>+G1375*E1375</f>
        <v>18876</v>
      </c>
      <c r="I1375" s="5">
        <v>0.15</v>
      </c>
      <c r="J1375" s="4">
        <f t="shared" si="328"/>
        <v>235.95</v>
      </c>
      <c r="K1375" s="4">
        <f t="shared" si="329"/>
        <v>1337.05</v>
      </c>
      <c r="L1375" s="6">
        <v>0.85</v>
      </c>
      <c r="M1375" s="4">
        <f t="shared" si="330"/>
        <v>1136.4924999999998</v>
      </c>
      <c r="N1375" s="4">
        <f t="shared" si="331"/>
        <v>2473.5424999999996</v>
      </c>
      <c r="O1375" s="6">
        <v>0.75</v>
      </c>
      <c r="P1375" s="85">
        <f t="shared" si="336"/>
        <v>1002.7874999999999</v>
      </c>
      <c r="Q1375" s="86">
        <f t="shared" si="337"/>
        <v>2339.8374999999996</v>
      </c>
      <c r="R1375" s="6">
        <v>0.95</v>
      </c>
      <c r="S1375" s="85">
        <f t="shared" si="332"/>
        <v>1270.1975</v>
      </c>
      <c r="T1375" s="86">
        <f t="shared" si="333"/>
        <v>2607.2474999999999</v>
      </c>
      <c r="U1375" s="6">
        <v>0.6</v>
      </c>
      <c r="V1375" s="85">
        <f t="shared" si="334"/>
        <v>802.2299999999999</v>
      </c>
      <c r="W1375" s="86">
        <f t="shared" si="335"/>
        <v>2139.2799999999997</v>
      </c>
    </row>
    <row r="1376" spans="1:23" ht="16.5" x14ac:dyDescent="0.25">
      <c r="A1376" s="64" t="s">
        <v>7131</v>
      </c>
      <c r="B1376" s="65" t="s">
        <v>7250</v>
      </c>
      <c r="C1376" s="2" t="s">
        <v>4549</v>
      </c>
      <c r="D1376" s="10" t="s">
        <v>4548</v>
      </c>
      <c r="E1376" s="3">
        <v>4</v>
      </c>
      <c r="F1376" s="3">
        <v>1</v>
      </c>
      <c r="G1376" s="4">
        <v>2431</v>
      </c>
      <c r="H1376" s="4">
        <f>+G1376*E1376</f>
        <v>9724</v>
      </c>
      <c r="I1376" s="5">
        <v>0.1</v>
      </c>
      <c r="J1376" s="4">
        <f t="shared" si="328"/>
        <v>243.10000000000002</v>
      </c>
      <c r="K1376" s="4">
        <f t="shared" si="329"/>
        <v>2187.9</v>
      </c>
      <c r="L1376" s="6">
        <v>0.55000000000000004</v>
      </c>
      <c r="M1376" s="4">
        <f t="shared" si="330"/>
        <v>1203.3450000000003</v>
      </c>
      <c r="N1376" s="4">
        <f t="shared" si="331"/>
        <v>3391.2450000000003</v>
      </c>
      <c r="O1376" s="6">
        <v>0.75</v>
      </c>
      <c r="P1376" s="85">
        <f t="shared" si="336"/>
        <v>1640.9250000000002</v>
      </c>
      <c r="Q1376" s="86">
        <f t="shared" si="337"/>
        <v>3828.8250000000003</v>
      </c>
      <c r="R1376" s="6">
        <v>0.95</v>
      </c>
      <c r="S1376" s="85">
        <f t="shared" si="332"/>
        <v>2078.5050000000001</v>
      </c>
      <c r="T1376" s="86">
        <f t="shared" si="333"/>
        <v>4266.4050000000007</v>
      </c>
      <c r="U1376" s="6">
        <v>0.6</v>
      </c>
      <c r="V1376" s="85">
        <f t="shared" si="334"/>
        <v>1312.74</v>
      </c>
      <c r="W1376" s="86">
        <f t="shared" si="335"/>
        <v>3500.6400000000003</v>
      </c>
    </row>
    <row r="1377" spans="1:23" ht="16.5" x14ac:dyDescent="0.25">
      <c r="A1377" s="64" t="s">
        <v>7131</v>
      </c>
      <c r="B1377" s="65" t="s">
        <v>7250</v>
      </c>
      <c r="C1377" s="2" t="s">
        <v>4591</v>
      </c>
      <c r="D1377" s="10" t="s">
        <v>4590</v>
      </c>
      <c r="E1377" s="3">
        <v>6</v>
      </c>
      <c r="F1377" s="3">
        <v>1</v>
      </c>
      <c r="G1377" s="4">
        <v>1911</v>
      </c>
      <c r="H1377" s="4">
        <f>+G1377*E1377</f>
        <v>11466</v>
      </c>
      <c r="I1377" s="5">
        <v>0.1</v>
      </c>
      <c r="J1377" s="4">
        <f t="shared" si="328"/>
        <v>191.10000000000002</v>
      </c>
      <c r="K1377" s="4">
        <f t="shared" si="329"/>
        <v>1719.9</v>
      </c>
      <c r="L1377" s="6">
        <v>0.55000000000000004</v>
      </c>
      <c r="M1377" s="4">
        <f t="shared" si="330"/>
        <v>945.94500000000016</v>
      </c>
      <c r="N1377" s="4">
        <f t="shared" si="331"/>
        <v>2665.8450000000003</v>
      </c>
      <c r="O1377" s="6">
        <v>0.75</v>
      </c>
      <c r="P1377" s="85">
        <f t="shared" si="336"/>
        <v>1289.9250000000002</v>
      </c>
      <c r="Q1377" s="86">
        <f t="shared" si="337"/>
        <v>3009.8250000000003</v>
      </c>
      <c r="R1377" s="6">
        <v>0.95</v>
      </c>
      <c r="S1377" s="85">
        <f t="shared" si="332"/>
        <v>1633.905</v>
      </c>
      <c r="T1377" s="86">
        <f t="shared" si="333"/>
        <v>3353.8050000000003</v>
      </c>
      <c r="U1377" s="6">
        <v>0.6</v>
      </c>
      <c r="V1377" s="85">
        <f t="shared" si="334"/>
        <v>1031.94</v>
      </c>
      <c r="W1377" s="86">
        <f t="shared" si="335"/>
        <v>2751.84</v>
      </c>
    </row>
    <row r="1378" spans="1:23" ht="16.5" x14ac:dyDescent="0.25">
      <c r="A1378" s="64" t="s">
        <v>7131</v>
      </c>
      <c r="B1378" s="65" t="s">
        <v>7250</v>
      </c>
      <c r="C1378" s="2" t="s">
        <v>4597</v>
      </c>
      <c r="D1378" s="1" t="s">
        <v>4596</v>
      </c>
      <c r="E1378" s="3">
        <v>3</v>
      </c>
      <c r="F1378" s="3">
        <v>1</v>
      </c>
      <c r="G1378" s="7">
        <v>1674.75</v>
      </c>
      <c r="H1378" s="4">
        <f>+G1378*E1378</f>
        <v>5024.25</v>
      </c>
      <c r="I1378" s="5">
        <v>0</v>
      </c>
      <c r="J1378" s="4">
        <f t="shared" si="328"/>
        <v>0</v>
      </c>
      <c r="K1378" s="4">
        <f t="shared" si="329"/>
        <v>1674.75</v>
      </c>
      <c r="L1378" s="6">
        <v>0.85</v>
      </c>
      <c r="M1378" s="4">
        <f t="shared" si="330"/>
        <v>1423.5374999999999</v>
      </c>
      <c r="N1378" s="4">
        <f t="shared" si="331"/>
        <v>3098.2874999999999</v>
      </c>
      <c r="O1378" s="6">
        <v>0.75</v>
      </c>
      <c r="P1378" s="85">
        <f t="shared" si="336"/>
        <v>1256.0625</v>
      </c>
      <c r="Q1378" s="86">
        <f t="shared" si="337"/>
        <v>2930.8125</v>
      </c>
      <c r="R1378" s="6">
        <v>0.95</v>
      </c>
      <c r="S1378" s="85">
        <f t="shared" si="332"/>
        <v>1591.0124999999998</v>
      </c>
      <c r="T1378" s="86">
        <f t="shared" si="333"/>
        <v>3265.7624999999998</v>
      </c>
      <c r="U1378" s="6">
        <v>0.6</v>
      </c>
      <c r="V1378" s="85">
        <f t="shared" si="334"/>
        <v>1004.8499999999999</v>
      </c>
      <c r="W1378" s="86">
        <f t="shared" si="335"/>
        <v>2679.6</v>
      </c>
    </row>
    <row r="1379" spans="1:23" ht="16.5" x14ac:dyDescent="0.25">
      <c r="A1379" s="64" t="s">
        <v>7131</v>
      </c>
      <c r="B1379" s="65" t="s">
        <v>7250</v>
      </c>
      <c r="C1379" s="2" t="s">
        <v>4603</v>
      </c>
      <c r="D1379" s="1" t="s">
        <v>4602</v>
      </c>
      <c r="E1379" s="3">
        <v>3</v>
      </c>
      <c r="F1379" s="3">
        <v>1</v>
      </c>
      <c r="G1379" s="7">
        <v>1674.75</v>
      </c>
      <c r="H1379" s="4">
        <f>+G1379*E1379</f>
        <v>5024.25</v>
      </c>
      <c r="I1379" s="5">
        <v>0</v>
      </c>
      <c r="J1379" s="4">
        <f t="shared" si="328"/>
        <v>0</v>
      </c>
      <c r="K1379" s="4">
        <f t="shared" si="329"/>
        <v>1674.75</v>
      </c>
      <c r="L1379" s="6">
        <v>0.85</v>
      </c>
      <c r="M1379" s="4">
        <f t="shared" si="330"/>
        <v>1423.5374999999999</v>
      </c>
      <c r="N1379" s="4">
        <f t="shared" si="331"/>
        <v>3098.2874999999999</v>
      </c>
      <c r="O1379" s="6">
        <v>0.75</v>
      </c>
      <c r="P1379" s="85">
        <f t="shared" si="336"/>
        <v>1256.0625</v>
      </c>
      <c r="Q1379" s="86">
        <f t="shared" si="337"/>
        <v>2930.8125</v>
      </c>
      <c r="R1379" s="6">
        <v>0.95</v>
      </c>
      <c r="S1379" s="85">
        <f t="shared" si="332"/>
        <v>1591.0124999999998</v>
      </c>
      <c r="T1379" s="86">
        <f t="shared" si="333"/>
        <v>3265.7624999999998</v>
      </c>
      <c r="U1379" s="6">
        <v>0.6</v>
      </c>
      <c r="V1379" s="85">
        <f t="shared" si="334"/>
        <v>1004.8499999999999</v>
      </c>
      <c r="W1379" s="86">
        <f t="shared" si="335"/>
        <v>2679.6</v>
      </c>
    </row>
    <row r="1380" spans="1:23" ht="16.5" x14ac:dyDescent="0.25">
      <c r="A1380" s="64" t="s">
        <v>7131</v>
      </c>
      <c r="B1380" s="65" t="s">
        <v>7250</v>
      </c>
      <c r="C1380" s="2" t="s">
        <v>4527</v>
      </c>
      <c r="D1380" s="10" t="s">
        <v>4526</v>
      </c>
      <c r="E1380" s="3">
        <v>6</v>
      </c>
      <c r="F1380" s="3">
        <v>1</v>
      </c>
      <c r="G1380" s="4">
        <v>1911</v>
      </c>
      <c r="H1380" s="4">
        <f>+G1380*E1380</f>
        <v>11466</v>
      </c>
      <c r="I1380" s="5">
        <v>0.1</v>
      </c>
      <c r="J1380" s="4">
        <f t="shared" si="328"/>
        <v>191.10000000000002</v>
      </c>
      <c r="K1380" s="4">
        <f t="shared" si="329"/>
        <v>1719.9</v>
      </c>
      <c r="L1380" s="6">
        <v>0.55000000000000004</v>
      </c>
      <c r="M1380" s="4">
        <f t="shared" si="330"/>
        <v>945.94500000000016</v>
      </c>
      <c r="N1380" s="4">
        <f t="shared" si="331"/>
        <v>2665.8450000000003</v>
      </c>
      <c r="O1380" s="6">
        <v>0.75</v>
      </c>
      <c r="P1380" s="85">
        <f t="shared" si="336"/>
        <v>1289.9250000000002</v>
      </c>
      <c r="Q1380" s="86">
        <f t="shared" si="337"/>
        <v>3009.8250000000003</v>
      </c>
      <c r="R1380" s="6">
        <v>0.95</v>
      </c>
      <c r="S1380" s="85">
        <f t="shared" si="332"/>
        <v>1633.905</v>
      </c>
      <c r="T1380" s="86">
        <f t="shared" si="333"/>
        <v>3353.8050000000003</v>
      </c>
      <c r="U1380" s="6">
        <v>0.6</v>
      </c>
      <c r="V1380" s="85">
        <f t="shared" si="334"/>
        <v>1031.94</v>
      </c>
      <c r="W1380" s="86">
        <f t="shared" si="335"/>
        <v>2751.84</v>
      </c>
    </row>
    <row r="1381" spans="1:23" ht="16.5" x14ac:dyDescent="0.25">
      <c r="A1381" s="64" t="s">
        <v>7131</v>
      </c>
      <c r="B1381" s="65" t="s">
        <v>7250</v>
      </c>
      <c r="C1381" s="2" t="s">
        <v>4595</v>
      </c>
      <c r="D1381" s="1" t="s">
        <v>4594</v>
      </c>
      <c r="E1381" s="3">
        <v>2</v>
      </c>
      <c r="F1381" s="3">
        <v>1</v>
      </c>
      <c r="G1381" s="7">
        <v>900</v>
      </c>
      <c r="H1381" s="4">
        <f>+G1381*E1381</f>
        <v>1800</v>
      </c>
      <c r="I1381" s="5">
        <v>0.05</v>
      </c>
      <c r="J1381" s="4">
        <f t="shared" si="328"/>
        <v>45</v>
      </c>
      <c r="K1381" s="4">
        <f t="shared" si="329"/>
        <v>855</v>
      </c>
      <c r="L1381" s="6">
        <v>0.85</v>
      </c>
      <c r="M1381" s="4">
        <f t="shared" si="330"/>
        <v>726.75</v>
      </c>
      <c r="N1381" s="4">
        <f t="shared" si="331"/>
        <v>1581.75</v>
      </c>
      <c r="O1381" s="6">
        <v>0.75</v>
      </c>
      <c r="P1381" s="85">
        <f t="shared" si="336"/>
        <v>641.25</v>
      </c>
      <c r="Q1381" s="86">
        <f t="shared" si="337"/>
        <v>1496.25</v>
      </c>
      <c r="R1381" s="6">
        <v>0.95</v>
      </c>
      <c r="S1381" s="85">
        <f t="shared" si="332"/>
        <v>812.25</v>
      </c>
      <c r="T1381" s="86">
        <f t="shared" si="333"/>
        <v>1667.25</v>
      </c>
      <c r="U1381" s="6">
        <v>0.6</v>
      </c>
      <c r="V1381" s="85">
        <f t="shared" si="334"/>
        <v>513</v>
      </c>
      <c r="W1381" s="86">
        <f t="shared" si="335"/>
        <v>1368</v>
      </c>
    </row>
    <row r="1382" spans="1:23" ht="16.5" x14ac:dyDescent="0.25">
      <c r="A1382" s="64" t="s">
        <v>7131</v>
      </c>
      <c r="B1382" s="65" t="s">
        <v>7250</v>
      </c>
      <c r="C1382" s="2" t="s">
        <v>4614</v>
      </c>
      <c r="D1382" s="1" t="s">
        <v>4613</v>
      </c>
      <c r="E1382" s="3">
        <v>5</v>
      </c>
      <c r="F1382" s="3">
        <v>1</v>
      </c>
      <c r="G1382" s="7">
        <v>1258</v>
      </c>
      <c r="H1382" s="4">
        <f>+G1382*E1382</f>
        <v>6290</v>
      </c>
      <c r="I1382" s="5">
        <v>0.05</v>
      </c>
      <c r="J1382" s="4">
        <f t="shared" si="328"/>
        <v>62.900000000000006</v>
      </c>
      <c r="K1382" s="4">
        <f t="shared" si="329"/>
        <v>1195.0999999999999</v>
      </c>
      <c r="L1382" s="6">
        <v>0.95</v>
      </c>
      <c r="M1382" s="4">
        <f t="shared" si="330"/>
        <v>1135.3449999999998</v>
      </c>
      <c r="N1382" s="4">
        <f t="shared" si="331"/>
        <v>2330.4449999999997</v>
      </c>
      <c r="O1382" s="6">
        <v>0.75</v>
      </c>
      <c r="P1382" s="85">
        <f t="shared" si="336"/>
        <v>896.32499999999993</v>
      </c>
      <c r="Q1382" s="86">
        <f t="shared" si="337"/>
        <v>2091.4249999999997</v>
      </c>
      <c r="R1382" s="6">
        <v>0.95</v>
      </c>
      <c r="S1382" s="85">
        <f t="shared" si="332"/>
        <v>1135.3449999999998</v>
      </c>
      <c r="T1382" s="86">
        <f t="shared" si="333"/>
        <v>2330.4449999999997</v>
      </c>
      <c r="U1382" s="6">
        <v>0.6</v>
      </c>
      <c r="V1382" s="85">
        <f t="shared" si="334"/>
        <v>717.06</v>
      </c>
      <c r="W1382" s="86">
        <f t="shared" si="335"/>
        <v>1912.1599999999999</v>
      </c>
    </row>
    <row r="1383" spans="1:23" ht="16.5" x14ac:dyDescent="0.25">
      <c r="A1383" s="64" t="s">
        <v>7131</v>
      </c>
      <c r="B1383" s="65" t="s">
        <v>7250</v>
      </c>
      <c r="C1383" s="2" t="s">
        <v>4612</v>
      </c>
      <c r="D1383" s="10" t="s">
        <v>4611</v>
      </c>
      <c r="E1383" s="3">
        <v>6</v>
      </c>
      <c r="F1383" s="3">
        <v>1</v>
      </c>
      <c r="G1383" s="4">
        <v>1573</v>
      </c>
      <c r="H1383" s="4">
        <f>+G1383*E1383</f>
        <v>9438</v>
      </c>
      <c r="I1383" s="5">
        <v>0.25</v>
      </c>
      <c r="J1383" s="4">
        <f t="shared" si="328"/>
        <v>393.25</v>
      </c>
      <c r="K1383" s="4">
        <f t="shared" si="329"/>
        <v>1179.75</v>
      </c>
      <c r="L1383" s="6">
        <v>0.55000000000000004</v>
      </c>
      <c r="M1383" s="4">
        <f t="shared" si="330"/>
        <v>648.86250000000007</v>
      </c>
      <c r="N1383" s="4">
        <f t="shared" si="331"/>
        <v>1828.6125000000002</v>
      </c>
      <c r="O1383" s="6">
        <v>0.75</v>
      </c>
      <c r="P1383" s="85">
        <f t="shared" si="336"/>
        <v>884.8125</v>
      </c>
      <c r="Q1383" s="86">
        <f t="shared" si="337"/>
        <v>2064.5625</v>
      </c>
      <c r="R1383" s="6">
        <v>0.95</v>
      </c>
      <c r="S1383" s="85">
        <f t="shared" si="332"/>
        <v>1120.7625</v>
      </c>
      <c r="T1383" s="86">
        <f t="shared" si="333"/>
        <v>2300.5124999999998</v>
      </c>
      <c r="U1383" s="6">
        <v>0.6</v>
      </c>
      <c r="V1383" s="85">
        <f t="shared" si="334"/>
        <v>707.85</v>
      </c>
      <c r="W1383" s="86">
        <f t="shared" si="335"/>
        <v>1887.6</v>
      </c>
    </row>
    <row r="1384" spans="1:23" ht="16.5" x14ac:dyDescent="0.25">
      <c r="A1384" s="64" t="s">
        <v>7131</v>
      </c>
      <c r="B1384" s="65" t="s">
        <v>7250</v>
      </c>
      <c r="C1384" s="2" t="s">
        <v>4618</v>
      </c>
      <c r="D1384" s="1" t="s">
        <v>4617</v>
      </c>
      <c r="E1384" s="3">
        <v>3</v>
      </c>
      <c r="F1384" s="3">
        <v>1</v>
      </c>
      <c r="G1384" s="7">
        <v>1230</v>
      </c>
      <c r="H1384" s="4">
        <f>+G1384*E1384</f>
        <v>3690</v>
      </c>
      <c r="I1384" s="5">
        <v>0.05</v>
      </c>
      <c r="J1384" s="4">
        <f t="shared" si="328"/>
        <v>61.5</v>
      </c>
      <c r="K1384" s="4">
        <f t="shared" si="329"/>
        <v>1168.5</v>
      </c>
      <c r="L1384" s="6">
        <v>0.85</v>
      </c>
      <c r="M1384" s="4">
        <f t="shared" si="330"/>
        <v>993.22500000000002</v>
      </c>
      <c r="N1384" s="4">
        <f t="shared" si="331"/>
        <v>2161.7249999999999</v>
      </c>
      <c r="O1384" s="6">
        <v>0.75</v>
      </c>
      <c r="P1384" s="85">
        <f t="shared" si="336"/>
        <v>876.375</v>
      </c>
      <c r="Q1384" s="86">
        <f t="shared" si="337"/>
        <v>2044.875</v>
      </c>
      <c r="R1384" s="6">
        <v>0.95</v>
      </c>
      <c r="S1384" s="85">
        <f t="shared" si="332"/>
        <v>1110.075</v>
      </c>
      <c r="T1384" s="86">
        <f t="shared" si="333"/>
        <v>2278.5749999999998</v>
      </c>
      <c r="U1384" s="6">
        <v>0.6</v>
      </c>
      <c r="V1384" s="85">
        <f t="shared" si="334"/>
        <v>701.1</v>
      </c>
      <c r="W1384" s="86">
        <f t="shared" si="335"/>
        <v>1869.6</v>
      </c>
    </row>
    <row r="1385" spans="1:23" ht="16.5" x14ac:dyDescent="0.25">
      <c r="A1385" s="64" t="s">
        <v>7131</v>
      </c>
      <c r="B1385" s="65" t="s">
        <v>7250</v>
      </c>
      <c r="C1385" s="2" t="s">
        <v>4620</v>
      </c>
      <c r="D1385" s="1" t="s">
        <v>4619</v>
      </c>
      <c r="E1385" s="3">
        <v>1</v>
      </c>
      <c r="F1385" s="3">
        <v>1</v>
      </c>
      <c r="G1385" s="7">
        <v>1674.75</v>
      </c>
      <c r="H1385" s="4">
        <f>+G1385*E1385</f>
        <v>1674.75</v>
      </c>
      <c r="I1385" s="5">
        <v>0</v>
      </c>
      <c r="J1385" s="4">
        <f t="shared" si="328"/>
        <v>0</v>
      </c>
      <c r="K1385" s="4">
        <f t="shared" si="329"/>
        <v>1674.75</v>
      </c>
      <c r="L1385" s="6">
        <v>0.85</v>
      </c>
      <c r="M1385" s="4">
        <f t="shared" si="330"/>
        <v>1423.5374999999999</v>
      </c>
      <c r="N1385" s="4">
        <f t="shared" si="331"/>
        <v>3098.2874999999999</v>
      </c>
      <c r="O1385" s="6">
        <v>0.75</v>
      </c>
      <c r="P1385" s="85">
        <f t="shared" si="336"/>
        <v>1256.0625</v>
      </c>
      <c r="Q1385" s="86">
        <f t="shared" si="337"/>
        <v>2930.8125</v>
      </c>
      <c r="R1385" s="6">
        <v>0.95</v>
      </c>
      <c r="S1385" s="85">
        <f t="shared" si="332"/>
        <v>1591.0124999999998</v>
      </c>
      <c r="T1385" s="86">
        <f t="shared" si="333"/>
        <v>3265.7624999999998</v>
      </c>
      <c r="U1385" s="6">
        <v>0.6</v>
      </c>
      <c r="V1385" s="85">
        <f t="shared" si="334"/>
        <v>1004.8499999999999</v>
      </c>
      <c r="W1385" s="86">
        <f t="shared" si="335"/>
        <v>2679.6</v>
      </c>
    </row>
    <row r="1386" spans="1:23" ht="16.5" x14ac:dyDescent="0.25">
      <c r="A1386" s="64" t="s">
        <v>7131</v>
      </c>
      <c r="B1386" s="65" t="s">
        <v>7250</v>
      </c>
      <c r="C1386" s="2" t="s">
        <v>4643</v>
      </c>
      <c r="D1386" s="10" t="s">
        <v>4642</v>
      </c>
      <c r="E1386" s="3">
        <v>6</v>
      </c>
      <c r="F1386" s="3">
        <v>1</v>
      </c>
      <c r="G1386" s="4">
        <v>4624</v>
      </c>
      <c r="H1386" s="4">
        <f>+G1386*E1386</f>
        <v>27744</v>
      </c>
      <c r="I1386" s="5">
        <v>0.15</v>
      </c>
      <c r="J1386" s="4">
        <f t="shared" si="328"/>
        <v>693.6</v>
      </c>
      <c r="K1386" s="4">
        <f t="shared" si="329"/>
        <v>3930.4</v>
      </c>
      <c r="L1386" s="6">
        <v>0.55000000000000004</v>
      </c>
      <c r="M1386" s="4">
        <f t="shared" si="330"/>
        <v>2161.7200000000003</v>
      </c>
      <c r="N1386" s="4">
        <f t="shared" si="331"/>
        <v>6092.1200000000008</v>
      </c>
      <c r="O1386" s="6">
        <v>0.75</v>
      </c>
      <c r="P1386" s="85">
        <f t="shared" si="336"/>
        <v>2947.8</v>
      </c>
      <c r="Q1386" s="86">
        <f t="shared" si="337"/>
        <v>6878.2000000000007</v>
      </c>
      <c r="R1386" s="6">
        <v>0.95</v>
      </c>
      <c r="S1386" s="85">
        <f t="shared" si="332"/>
        <v>3733.88</v>
      </c>
      <c r="T1386" s="86">
        <f t="shared" si="333"/>
        <v>7664.2800000000007</v>
      </c>
      <c r="U1386" s="6">
        <v>0.6</v>
      </c>
      <c r="V1386" s="85">
        <f t="shared" si="334"/>
        <v>2358.2399999999998</v>
      </c>
      <c r="W1386" s="86">
        <f t="shared" si="335"/>
        <v>6288.6399999999994</v>
      </c>
    </row>
    <row r="1387" spans="1:23" ht="16.5" x14ac:dyDescent="0.25">
      <c r="A1387" s="64" t="s">
        <v>7131</v>
      </c>
      <c r="B1387" s="65" t="s">
        <v>7250</v>
      </c>
      <c r="C1387" s="2" t="s">
        <v>4633</v>
      </c>
      <c r="D1387" s="10" t="s">
        <v>4632</v>
      </c>
      <c r="E1387" s="3">
        <v>5</v>
      </c>
      <c r="F1387" s="3">
        <v>1</v>
      </c>
      <c r="G1387" s="4">
        <v>1573</v>
      </c>
      <c r="H1387" s="4">
        <f>+G1387*E1387</f>
        <v>7865</v>
      </c>
      <c r="I1387" s="5">
        <v>0.25</v>
      </c>
      <c r="J1387" s="4">
        <f t="shared" si="328"/>
        <v>393.25</v>
      </c>
      <c r="K1387" s="4">
        <f t="shared" si="329"/>
        <v>1179.75</v>
      </c>
      <c r="L1387" s="6">
        <v>0.55000000000000004</v>
      </c>
      <c r="M1387" s="4">
        <f t="shared" si="330"/>
        <v>648.86250000000007</v>
      </c>
      <c r="N1387" s="4">
        <f t="shared" si="331"/>
        <v>1828.6125000000002</v>
      </c>
      <c r="O1387" s="6">
        <v>0.75</v>
      </c>
      <c r="P1387" s="85">
        <f t="shared" si="336"/>
        <v>884.8125</v>
      </c>
      <c r="Q1387" s="86">
        <f t="shared" si="337"/>
        <v>2064.5625</v>
      </c>
      <c r="R1387" s="6">
        <v>0.95</v>
      </c>
      <c r="S1387" s="85">
        <f t="shared" si="332"/>
        <v>1120.7625</v>
      </c>
      <c r="T1387" s="86">
        <f t="shared" si="333"/>
        <v>2300.5124999999998</v>
      </c>
      <c r="U1387" s="6">
        <v>0.6</v>
      </c>
      <c r="V1387" s="85">
        <f t="shared" si="334"/>
        <v>707.85</v>
      </c>
      <c r="W1387" s="86">
        <f t="shared" si="335"/>
        <v>1887.6</v>
      </c>
    </row>
    <row r="1388" spans="1:23" ht="16.5" x14ac:dyDescent="0.25">
      <c r="A1388" s="64" t="s">
        <v>7131</v>
      </c>
      <c r="B1388" s="65" t="s">
        <v>7250</v>
      </c>
      <c r="C1388" s="2" t="s">
        <v>4629</v>
      </c>
      <c r="D1388" s="1" t="s">
        <v>4628</v>
      </c>
      <c r="E1388" s="3">
        <v>5</v>
      </c>
      <c r="F1388" s="3">
        <v>1</v>
      </c>
      <c r="G1388" s="7">
        <v>1380</v>
      </c>
      <c r="H1388" s="4">
        <f>+G1388*E1388</f>
        <v>6900</v>
      </c>
      <c r="I1388" s="5">
        <v>0.05</v>
      </c>
      <c r="J1388" s="4">
        <f t="shared" si="328"/>
        <v>69</v>
      </c>
      <c r="K1388" s="4">
        <f t="shared" si="329"/>
        <v>1311</v>
      </c>
      <c r="L1388" s="6">
        <v>0.85</v>
      </c>
      <c r="M1388" s="4">
        <f t="shared" si="330"/>
        <v>1114.3499999999999</v>
      </c>
      <c r="N1388" s="4">
        <f t="shared" si="331"/>
        <v>2425.35</v>
      </c>
      <c r="O1388" s="6">
        <v>0.75</v>
      </c>
      <c r="P1388" s="85">
        <f t="shared" si="336"/>
        <v>983.25</v>
      </c>
      <c r="Q1388" s="86">
        <f t="shared" si="337"/>
        <v>2294.25</v>
      </c>
      <c r="R1388" s="6">
        <v>0.95</v>
      </c>
      <c r="S1388" s="85">
        <f t="shared" si="332"/>
        <v>1245.45</v>
      </c>
      <c r="T1388" s="86">
        <f t="shared" si="333"/>
        <v>2556.4499999999998</v>
      </c>
      <c r="U1388" s="6">
        <v>0.6</v>
      </c>
      <c r="V1388" s="85">
        <f t="shared" si="334"/>
        <v>786.6</v>
      </c>
      <c r="W1388" s="86">
        <f t="shared" si="335"/>
        <v>2097.6</v>
      </c>
    </row>
    <row r="1389" spans="1:23" ht="16.5" x14ac:dyDescent="0.25">
      <c r="A1389" s="64" t="s">
        <v>7131</v>
      </c>
      <c r="B1389" s="65" t="s">
        <v>7250</v>
      </c>
      <c r="C1389" s="2" t="s">
        <v>4631</v>
      </c>
      <c r="D1389" s="1" t="s">
        <v>4630</v>
      </c>
      <c r="E1389" s="3">
        <v>2</v>
      </c>
      <c r="F1389" s="3">
        <v>1</v>
      </c>
      <c r="G1389" s="7">
        <v>1380</v>
      </c>
      <c r="H1389" s="4">
        <f>+G1389*E1389</f>
        <v>2760</v>
      </c>
      <c r="I1389" s="5">
        <v>0.05</v>
      </c>
      <c r="J1389" s="4">
        <f t="shared" si="328"/>
        <v>69</v>
      </c>
      <c r="K1389" s="4">
        <f t="shared" si="329"/>
        <v>1311</v>
      </c>
      <c r="L1389" s="6">
        <v>0.85</v>
      </c>
      <c r="M1389" s="4">
        <f t="shared" si="330"/>
        <v>1114.3499999999999</v>
      </c>
      <c r="N1389" s="4">
        <f t="shared" si="331"/>
        <v>2425.35</v>
      </c>
      <c r="O1389" s="6">
        <v>0.75</v>
      </c>
      <c r="P1389" s="85">
        <f t="shared" si="336"/>
        <v>983.25</v>
      </c>
      <c r="Q1389" s="86">
        <f t="shared" si="337"/>
        <v>2294.25</v>
      </c>
      <c r="R1389" s="6">
        <v>0.95</v>
      </c>
      <c r="S1389" s="85">
        <f t="shared" si="332"/>
        <v>1245.45</v>
      </c>
      <c r="T1389" s="86">
        <f t="shared" si="333"/>
        <v>2556.4499999999998</v>
      </c>
      <c r="U1389" s="6">
        <v>0.6</v>
      </c>
      <c r="V1389" s="85">
        <f t="shared" si="334"/>
        <v>786.6</v>
      </c>
      <c r="W1389" s="86">
        <f t="shared" si="335"/>
        <v>2097.6</v>
      </c>
    </row>
    <row r="1390" spans="1:23" ht="16.5" x14ac:dyDescent="0.25">
      <c r="A1390" s="64" t="s">
        <v>7131</v>
      </c>
      <c r="B1390" s="65" t="s">
        <v>7250</v>
      </c>
      <c r="C1390" s="2" t="s">
        <v>4698</v>
      </c>
      <c r="D1390" s="10" t="s">
        <v>4697</v>
      </c>
      <c r="E1390" s="3">
        <v>2</v>
      </c>
      <c r="F1390" s="3">
        <v>1</v>
      </c>
      <c r="G1390" s="4">
        <v>9049</v>
      </c>
      <c r="H1390" s="4">
        <f>+G1390*E1390</f>
        <v>18098</v>
      </c>
      <c r="I1390" s="5">
        <v>0.05</v>
      </c>
      <c r="J1390" s="4">
        <f t="shared" si="328"/>
        <v>452.45000000000005</v>
      </c>
      <c r="K1390" s="4">
        <f t="shared" si="329"/>
        <v>8596.5499999999993</v>
      </c>
      <c r="L1390" s="6">
        <v>0.55000000000000004</v>
      </c>
      <c r="M1390" s="4">
        <f t="shared" si="330"/>
        <v>4728.1025</v>
      </c>
      <c r="N1390" s="4">
        <f t="shared" si="331"/>
        <v>13324.6525</v>
      </c>
      <c r="O1390" s="6">
        <v>0.75</v>
      </c>
      <c r="P1390" s="85">
        <f t="shared" si="336"/>
        <v>6447.4124999999995</v>
      </c>
      <c r="Q1390" s="86">
        <f t="shared" si="337"/>
        <v>15043.962499999998</v>
      </c>
      <c r="R1390" s="6">
        <v>0.95</v>
      </c>
      <c r="S1390" s="85">
        <f t="shared" si="332"/>
        <v>8166.7224999999989</v>
      </c>
      <c r="T1390" s="86">
        <f t="shared" si="333"/>
        <v>16763.272499999999</v>
      </c>
      <c r="U1390" s="6">
        <v>0.6</v>
      </c>
      <c r="V1390" s="85">
        <f t="shared" si="334"/>
        <v>5157.9299999999994</v>
      </c>
      <c r="W1390" s="86">
        <f t="shared" si="335"/>
        <v>13754.48</v>
      </c>
    </row>
    <row r="1391" spans="1:23" ht="16.5" x14ac:dyDescent="0.25">
      <c r="A1391" s="64" t="s">
        <v>7131</v>
      </c>
      <c r="B1391" s="65" t="s">
        <v>7250</v>
      </c>
      <c r="C1391" s="2" t="s">
        <v>4652</v>
      </c>
      <c r="D1391" s="1" t="s">
        <v>4651</v>
      </c>
      <c r="E1391" s="3">
        <v>1</v>
      </c>
      <c r="F1391" s="3">
        <v>1</v>
      </c>
      <c r="G1391" s="4">
        <v>9647</v>
      </c>
      <c r="H1391" s="4">
        <f>+G1391*E1391</f>
        <v>9647</v>
      </c>
      <c r="I1391" s="5">
        <v>0.25</v>
      </c>
      <c r="J1391" s="4">
        <f t="shared" si="328"/>
        <v>2411.75</v>
      </c>
      <c r="K1391" s="4">
        <f t="shared" si="329"/>
        <v>7235.25</v>
      </c>
      <c r="L1391" s="6">
        <v>1</v>
      </c>
      <c r="M1391" s="4">
        <f t="shared" si="330"/>
        <v>7235.25</v>
      </c>
      <c r="N1391" s="4">
        <f t="shared" si="331"/>
        <v>14470.5</v>
      </c>
      <c r="O1391" s="6">
        <v>0.75</v>
      </c>
      <c r="P1391" s="85">
        <f t="shared" si="336"/>
        <v>5426.4375</v>
      </c>
      <c r="Q1391" s="86">
        <f t="shared" si="337"/>
        <v>12661.6875</v>
      </c>
      <c r="R1391" s="6">
        <v>0.95</v>
      </c>
      <c r="S1391" s="85">
        <f t="shared" si="332"/>
        <v>6873.4874999999993</v>
      </c>
      <c r="T1391" s="86">
        <f t="shared" si="333"/>
        <v>14108.737499999999</v>
      </c>
      <c r="U1391" s="6">
        <v>0.6</v>
      </c>
      <c r="V1391" s="85">
        <f t="shared" si="334"/>
        <v>4341.1499999999996</v>
      </c>
      <c r="W1391" s="86">
        <f t="shared" si="335"/>
        <v>11576.4</v>
      </c>
    </row>
    <row r="1392" spans="1:23" ht="16.5" x14ac:dyDescent="0.25">
      <c r="A1392" s="64" t="s">
        <v>7131</v>
      </c>
      <c r="B1392" s="65" t="s">
        <v>7250</v>
      </c>
      <c r="C1392" s="2" t="s">
        <v>7281</v>
      </c>
      <c r="D1392" s="10" t="s">
        <v>4699</v>
      </c>
      <c r="E1392" s="3">
        <v>3</v>
      </c>
      <c r="F1392" s="3">
        <v>1</v>
      </c>
      <c r="G1392" s="4">
        <v>2574.5</v>
      </c>
      <c r="H1392" s="4">
        <f>+G1392*E1392</f>
        <v>7723.5</v>
      </c>
      <c r="I1392" s="5">
        <v>0.05</v>
      </c>
      <c r="J1392" s="4">
        <f t="shared" si="328"/>
        <v>128.72499999999999</v>
      </c>
      <c r="K1392" s="4">
        <f t="shared" si="329"/>
        <v>2445.7750000000001</v>
      </c>
      <c r="L1392" s="6">
        <v>0.55000000000000004</v>
      </c>
      <c r="M1392" s="4">
        <f t="shared" si="330"/>
        <v>1345.1762500000002</v>
      </c>
      <c r="N1392" s="4">
        <f t="shared" si="331"/>
        <v>3790.9512500000001</v>
      </c>
      <c r="O1392" s="6">
        <v>0.75</v>
      </c>
      <c r="P1392" s="85">
        <f t="shared" si="336"/>
        <v>1834.3312500000002</v>
      </c>
      <c r="Q1392" s="86">
        <f t="shared" si="337"/>
        <v>4280.1062500000007</v>
      </c>
      <c r="R1392" s="6">
        <v>0.95</v>
      </c>
      <c r="S1392" s="85">
        <f t="shared" si="332"/>
        <v>2323.4862499999999</v>
      </c>
      <c r="T1392" s="86">
        <f t="shared" si="333"/>
        <v>4769.2612499999996</v>
      </c>
      <c r="U1392" s="6">
        <v>0.6</v>
      </c>
      <c r="V1392" s="85">
        <f t="shared" si="334"/>
        <v>1467.4649999999999</v>
      </c>
      <c r="W1392" s="86">
        <f t="shared" si="335"/>
        <v>3913.24</v>
      </c>
    </row>
    <row r="1393" spans="1:23" ht="16.5" x14ac:dyDescent="0.25">
      <c r="A1393" s="64" t="s">
        <v>7131</v>
      </c>
      <c r="B1393" s="65" t="s">
        <v>7250</v>
      </c>
      <c r="C1393" s="2" t="s">
        <v>7243</v>
      </c>
      <c r="D1393" s="10" t="s">
        <v>7242</v>
      </c>
      <c r="E1393" s="3">
        <v>5</v>
      </c>
      <c r="F1393" s="3">
        <v>1</v>
      </c>
      <c r="G1393" s="4">
        <v>3059</v>
      </c>
      <c r="H1393" s="4">
        <f>+G1393*E1393</f>
        <v>15295</v>
      </c>
      <c r="I1393" s="5">
        <v>0.15</v>
      </c>
      <c r="J1393" s="4">
        <f t="shared" si="328"/>
        <v>458.84999999999997</v>
      </c>
      <c r="K1393" s="4">
        <f t="shared" si="329"/>
        <v>2600.15</v>
      </c>
      <c r="L1393" s="6">
        <v>0.495</v>
      </c>
      <c r="M1393" s="4">
        <f t="shared" si="330"/>
        <v>1287.0742500000001</v>
      </c>
      <c r="N1393" s="4">
        <f t="shared" si="331"/>
        <v>3887.2242500000002</v>
      </c>
      <c r="O1393" s="6">
        <v>0.75</v>
      </c>
      <c r="P1393" s="85">
        <f t="shared" si="336"/>
        <v>1950.1125000000002</v>
      </c>
      <c r="Q1393" s="86">
        <f t="shared" si="337"/>
        <v>4550.2625000000007</v>
      </c>
      <c r="R1393" s="6">
        <v>0.95</v>
      </c>
      <c r="S1393" s="85">
        <f t="shared" si="332"/>
        <v>2470.1424999999999</v>
      </c>
      <c r="T1393" s="86">
        <f t="shared" si="333"/>
        <v>5070.2924999999996</v>
      </c>
      <c r="U1393" s="6">
        <v>0.6</v>
      </c>
      <c r="V1393" s="85">
        <f t="shared" si="334"/>
        <v>1560.09</v>
      </c>
      <c r="W1393" s="86">
        <f t="shared" si="335"/>
        <v>4160.24</v>
      </c>
    </row>
    <row r="1394" spans="1:23" ht="16.5" x14ac:dyDescent="0.25">
      <c r="A1394" s="64" t="s">
        <v>7131</v>
      </c>
      <c r="B1394" s="65" t="s">
        <v>7250</v>
      </c>
      <c r="C1394" s="2" t="s">
        <v>4862</v>
      </c>
      <c r="D1394" s="1" t="s">
        <v>4861</v>
      </c>
      <c r="E1394" s="3">
        <v>1</v>
      </c>
      <c r="F1394" s="3">
        <v>1</v>
      </c>
      <c r="G1394" s="7">
        <v>3053</v>
      </c>
      <c r="H1394" s="4">
        <f>+G1394*E1394</f>
        <v>3053</v>
      </c>
      <c r="I1394" s="5">
        <v>0</v>
      </c>
      <c r="J1394" s="4">
        <f t="shared" si="328"/>
        <v>0</v>
      </c>
      <c r="K1394" s="4">
        <f t="shared" si="329"/>
        <v>3053</v>
      </c>
      <c r="L1394" s="6">
        <v>0.85</v>
      </c>
      <c r="M1394" s="4">
        <f t="shared" si="330"/>
        <v>2595.0499999999997</v>
      </c>
      <c r="N1394" s="4">
        <f t="shared" si="331"/>
        <v>5648.0499999999993</v>
      </c>
      <c r="O1394" s="6">
        <v>0.75</v>
      </c>
      <c r="P1394" s="85">
        <f t="shared" si="336"/>
        <v>2289.75</v>
      </c>
      <c r="Q1394" s="86">
        <f t="shared" si="337"/>
        <v>5342.75</v>
      </c>
      <c r="R1394" s="6">
        <v>0.95</v>
      </c>
      <c r="S1394" s="85">
        <f t="shared" si="332"/>
        <v>2900.35</v>
      </c>
      <c r="T1394" s="86">
        <f t="shared" si="333"/>
        <v>5953.35</v>
      </c>
      <c r="U1394" s="6">
        <v>0.6</v>
      </c>
      <c r="V1394" s="85">
        <f t="shared" si="334"/>
        <v>1831.8</v>
      </c>
      <c r="W1394" s="86">
        <f t="shared" si="335"/>
        <v>4884.8</v>
      </c>
    </row>
    <row r="1395" spans="1:23" ht="16.5" x14ac:dyDescent="0.25">
      <c r="A1395" s="64" t="s">
        <v>7131</v>
      </c>
      <c r="B1395" s="65" t="s">
        <v>7250</v>
      </c>
      <c r="C1395" s="2" t="s">
        <v>5173</v>
      </c>
      <c r="D1395" s="1" t="s">
        <v>5172</v>
      </c>
      <c r="E1395" s="3">
        <v>1</v>
      </c>
      <c r="F1395" s="3">
        <v>1</v>
      </c>
      <c r="G1395" s="4">
        <v>555</v>
      </c>
      <c r="H1395" s="4">
        <f>+G1395*E1395</f>
        <v>555</v>
      </c>
      <c r="I1395" s="5">
        <v>0</v>
      </c>
      <c r="J1395" s="4">
        <f t="shared" si="328"/>
        <v>0</v>
      </c>
      <c r="K1395" s="4">
        <f t="shared" si="329"/>
        <v>555</v>
      </c>
      <c r="L1395" s="6">
        <v>0.85</v>
      </c>
      <c r="M1395" s="4">
        <f t="shared" si="330"/>
        <v>471.75</v>
      </c>
      <c r="N1395" s="4">
        <f t="shared" si="331"/>
        <v>1026.75</v>
      </c>
      <c r="O1395" s="6">
        <v>0.75</v>
      </c>
      <c r="P1395" s="85">
        <f t="shared" si="336"/>
        <v>416.25</v>
      </c>
      <c r="Q1395" s="86">
        <f t="shared" si="337"/>
        <v>971.25</v>
      </c>
      <c r="R1395" s="6">
        <v>0.95</v>
      </c>
      <c r="S1395" s="85">
        <f t="shared" si="332"/>
        <v>527.25</v>
      </c>
      <c r="T1395" s="86">
        <f t="shared" si="333"/>
        <v>1082.25</v>
      </c>
      <c r="U1395" s="6">
        <v>0.6</v>
      </c>
      <c r="V1395" s="85">
        <f t="shared" si="334"/>
        <v>333</v>
      </c>
      <c r="W1395" s="86">
        <f t="shared" si="335"/>
        <v>888</v>
      </c>
    </row>
    <row r="1396" spans="1:23" ht="16.5" x14ac:dyDescent="0.25">
      <c r="A1396" s="64" t="s">
        <v>7131</v>
      </c>
      <c r="B1396" s="65" t="s">
        <v>7250</v>
      </c>
      <c r="C1396" s="2" t="s">
        <v>5175</v>
      </c>
      <c r="D1396" s="1" t="s">
        <v>5174</v>
      </c>
      <c r="E1396" s="3">
        <v>3</v>
      </c>
      <c r="F1396" s="3">
        <v>1</v>
      </c>
      <c r="G1396" s="7">
        <v>1204.5</v>
      </c>
      <c r="H1396" s="4">
        <f>+G1396*E1396</f>
        <v>3613.5</v>
      </c>
      <c r="I1396" s="5">
        <v>0</v>
      </c>
      <c r="J1396" s="4">
        <f t="shared" si="328"/>
        <v>0</v>
      </c>
      <c r="K1396" s="4">
        <f t="shared" si="329"/>
        <v>1204.5</v>
      </c>
      <c r="L1396" s="6">
        <v>0.85</v>
      </c>
      <c r="M1396" s="4">
        <f t="shared" si="330"/>
        <v>1023.8249999999999</v>
      </c>
      <c r="N1396" s="4">
        <f t="shared" si="331"/>
        <v>2228.3249999999998</v>
      </c>
      <c r="O1396" s="6">
        <v>0.75</v>
      </c>
      <c r="P1396" s="85">
        <f t="shared" si="336"/>
        <v>903.375</v>
      </c>
      <c r="Q1396" s="86">
        <f t="shared" si="337"/>
        <v>2107.875</v>
      </c>
      <c r="R1396" s="6">
        <v>0.95</v>
      </c>
      <c r="S1396" s="85">
        <f t="shared" si="332"/>
        <v>1144.2749999999999</v>
      </c>
      <c r="T1396" s="86">
        <f t="shared" si="333"/>
        <v>2348.7749999999996</v>
      </c>
      <c r="U1396" s="6">
        <v>0.6</v>
      </c>
      <c r="V1396" s="85">
        <f t="shared" si="334"/>
        <v>722.69999999999993</v>
      </c>
      <c r="W1396" s="86">
        <f t="shared" si="335"/>
        <v>1927.1999999999998</v>
      </c>
    </row>
    <row r="1397" spans="1:23" ht="16.5" x14ac:dyDescent="0.25">
      <c r="A1397" s="64" t="s">
        <v>7131</v>
      </c>
      <c r="B1397" s="65" t="s">
        <v>7250</v>
      </c>
      <c r="C1397" s="2" t="s">
        <v>7282</v>
      </c>
      <c r="D1397" s="10" t="s">
        <v>7241</v>
      </c>
      <c r="E1397" s="3">
        <v>6</v>
      </c>
      <c r="F1397" s="3">
        <v>1</v>
      </c>
      <c r="G1397" s="4">
        <v>1936</v>
      </c>
      <c r="H1397" s="4">
        <f>+G1397*E1397</f>
        <v>11616</v>
      </c>
      <c r="I1397" s="5">
        <v>0.15</v>
      </c>
      <c r="J1397" s="4">
        <f t="shared" si="328"/>
        <v>290.39999999999998</v>
      </c>
      <c r="K1397" s="4">
        <f t="shared" si="329"/>
        <v>1645.6</v>
      </c>
      <c r="L1397" s="6">
        <v>0.495</v>
      </c>
      <c r="M1397" s="4">
        <f t="shared" si="330"/>
        <v>814.572</v>
      </c>
      <c r="N1397" s="4">
        <f t="shared" si="331"/>
        <v>2460.172</v>
      </c>
      <c r="O1397" s="6">
        <v>0.75</v>
      </c>
      <c r="P1397" s="85">
        <f t="shared" si="336"/>
        <v>1234.1999999999998</v>
      </c>
      <c r="Q1397" s="86">
        <f t="shared" si="337"/>
        <v>2879.7999999999997</v>
      </c>
      <c r="R1397" s="6">
        <v>0.95</v>
      </c>
      <c r="S1397" s="85">
        <f t="shared" si="332"/>
        <v>1563.32</v>
      </c>
      <c r="T1397" s="86">
        <f t="shared" si="333"/>
        <v>3208.92</v>
      </c>
      <c r="U1397" s="6">
        <v>0.6</v>
      </c>
      <c r="V1397" s="85">
        <f t="shared" si="334"/>
        <v>987.3599999999999</v>
      </c>
      <c r="W1397" s="86">
        <f t="shared" si="335"/>
        <v>2632.96</v>
      </c>
    </row>
    <row r="1398" spans="1:23" ht="16.5" x14ac:dyDescent="0.25">
      <c r="A1398" s="64" t="s">
        <v>7131</v>
      </c>
      <c r="B1398" s="65" t="s">
        <v>7250</v>
      </c>
      <c r="C1398" s="2" t="s">
        <v>4197</v>
      </c>
      <c r="D1398" s="1" t="s">
        <v>4196</v>
      </c>
      <c r="E1398" s="3">
        <v>2</v>
      </c>
      <c r="F1398" s="3">
        <v>1</v>
      </c>
      <c r="G1398" s="7">
        <v>2079</v>
      </c>
      <c r="H1398" s="4">
        <f>+G1398*E1398</f>
        <v>4158</v>
      </c>
      <c r="I1398" s="5">
        <v>0</v>
      </c>
      <c r="J1398" s="4">
        <f t="shared" si="328"/>
        <v>0</v>
      </c>
      <c r="K1398" s="4">
        <f t="shared" si="329"/>
        <v>2079</v>
      </c>
      <c r="L1398" s="6">
        <v>0.85</v>
      </c>
      <c r="M1398" s="4">
        <f t="shared" si="330"/>
        <v>1767.1499999999999</v>
      </c>
      <c r="N1398" s="4">
        <f t="shared" si="331"/>
        <v>3846.1499999999996</v>
      </c>
      <c r="O1398" s="6">
        <v>0.75</v>
      </c>
      <c r="P1398" s="85">
        <f t="shared" si="336"/>
        <v>1559.25</v>
      </c>
      <c r="Q1398" s="86">
        <f t="shared" si="337"/>
        <v>3638.25</v>
      </c>
      <c r="R1398" s="6">
        <v>0.95</v>
      </c>
      <c r="S1398" s="85">
        <f t="shared" si="332"/>
        <v>1975.05</v>
      </c>
      <c r="T1398" s="86">
        <f t="shared" si="333"/>
        <v>4054.05</v>
      </c>
      <c r="U1398" s="6">
        <v>0.6</v>
      </c>
      <c r="V1398" s="85">
        <f t="shared" si="334"/>
        <v>1247.3999999999999</v>
      </c>
      <c r="W1398" s="86">
        <f t="shared" si="335"/>
        <v>3326.3999999999996</v>
      </c>
    </row>
    <row r="1399" spans="1:23" ht="16.5" x14ac:dyDescent="0.25">
      <c r="A1399" s="64" t="s">
        <v>7131</v>
      </c>
      <c r="B1399" s="65" t="s">
        <v>7250</v>
      </c>
      <c r="C1399" s="2" t="s">
        <v>5182</v>
      </c>
      <c r="D1399" s="1" t="s">
        <v>5181</v>
      </c>
      <c r="E1399" s="3">
        <v>4</v>
      </c>
      <c r="F1399" s="3">
        <v>1</v>
      </c>
      <c r="G1399" s="7">
        <v>643.5</v>
      </c>
      <c r="H1399" s="4">
        <f>+G1399*E1399</f>
        <v>2574</v>
      </c>
      <c r="I1399" s="5">
        <v>0</v>
      </c>
      <c r="J1399" s="4">
        <f t="shared" si="328"/>
        <v>0</v>
      </c>
      <c r="K1399" s="4">
        <f t="shared" si="329"/>
        <v>643.5</v>
      </c>
      <c r="L1399" s="6">
        <v>0.85</v>
      </c>
      <c r="M1399" s="4">
        <f t="shared" si="330"/>
        <v>546.97500000000002</v>
      </c>
      <c r="N1399" s="4">
        <f t="shared" si="331"/>
        <v>1190.4749999999999</v>
      </c>
      <c r="O1399" s="6">
        <v>0.75</v>
      </c>
      <c r="P1399" s="85">
        <f t="shared" si="336"/>
        <v>482.625</v>
      </c>
      <c r="Q1399" s="86">
        <f t="shared" si="337"/>
        <v>1126.125</v>
      </c>
      <c r="R1399" s="6">
        <v>0.95</v>
      </c>
      <c r="S1399" s="85">
        <f t="shared" si="332"/>
        <v>611.32499999999993</v>
      </c>
      <c r="T1399" s="86">
        <f t="shared" si="333"/>
        <v>1254.8249999999998</v>
      </c>
      <c r="U1399" s="6">
        <v>0.6</v>
      </c>
      <c r="V1399" s="85">
        <f t="shared" si="334"/>
        <v>386.09999999999997</v>
      </c>
      <c r="W1399" s="86">
        <f t="shared" si="335"/>
        <v>1029.5999999999999</v>
      </c>
    </row>
    <row r="1400" spans="1:23" ht="16.5" x14ac:dyDescent="0.25">
      <c r="A1400" s="64" t="s">
        <v>7131</v>
      </c>
      <c r="B1400" s="65" t="s">
        <v>7250</v>
      </c>
      <c r="C1400" s="2" t="s">
        <v>5178</v>
      </c>
      <c r="D1400" s="1" t="s">
        <v>5177</v>
      </c>
      <c r="E1400" s="3">
        <v>7</v>
      </c>
      <c r="F1400" s="3">
        <v>1</v>
      </c>
      <c r="G1400" s="7">
        <v>825</v>
      </c>
      <c r="H1400" s="4">
        <f>+G1400*E1400</f>
        <v>5775</v>
      </c>
      <c r="I1400" s="5">
        <v>0</v>
      </c>
      <c r="J1400" s="4">
        <f t="shared" si="328"/>
        <v>0</v>
      </c>
      <c r="K1400" s="4">
        <f t="shared" si="329"/>
        <v>825</v>
      </c>
      <c r="L1400" s="6">
        <v>0.85</v>
      </c>
      <c r="M1400" s="4">
        <f t="shared" si="330"/>
        <v>701.25</v>
      </c>
      <c r="N1400" s="4">
        <f t="shared" si="331"/>
        <v>1526.25</v>
      </c>
      <c r="O1400" s="6">
        <v>0.75</v>
      </c>
      <c r="P1400" s="85">
        <f t="shared" si="336"/>
        <v>618.75</v>
      </c>
      <c r="Q1400" s="86">
        <f t="shared" si="337"/>
        <v>1443.75</v>
      </c>
      <c r="R1400" s="6">
        <v>0.95</v>
      </c>
      <c r="S1400" s="85">
        <f t="shared" si="332"/>
        <v>783.75</v>
      </c>
      <c r="T1400" s="86">
        <f t="shared" si="333"/>
        <v>1608.75</v>
      </c>
      <c r="U1400" s="6">
        <v>0.6</v>
      </c>
      <c r="V1400" s="85">
        <f t="shared" si="334"/>
        <v>495</v>
      </c>
      <c r="W1400" s="86">
        <f t="shared" si="335"/>
        <v>1320</v>
      </c>
    </row>
    <row r="1401" spans="1:23" ht="16.5" x14ac:dyDescent="0.25">
      <c r="A1401" s="64" t="s">
        <v>7131</v>
      </c>
      <c r="B1401" s="65" t="s">
        <v>7250</v>
      </c>
      <c r="C1401" s="2" t="s">
        <v>5184</v>
      </c>
      <c r="D1401" s="1" t="s">
        <v>5183</v>
      </c>
      <c r="E1401" s="3">
        <v>1</v>
      </c>
      <c r="F1401" s="3">
        <v>1</v>
      </c>
      <c r="G1401" s="7">
        <v>984.5</v>
      </c>
      <c r="H1401" s="4">
        <f>+G1401*E1401</f>
        <v>984.5</v>
      </c>
      <c r="I1401" s="5">
        <v>0</v>
      </c>
      <c r="J1401" s="4">
        <f t="shared" si="328"/>
        <v>0</v>
      </c>
      <c r="K1401" s="4">
        <f t="shared" si="329"/>
        <v>984.5</v>
      </c>
      <c r="L1401" s="6">
        <v>0.85</v>
      </c>
      <c r="M1401" s="4">
        <f t="shared" si="330"/>
        <v>836.82499999999993</v>
      </c>
      <c r="N1401" s="4">
        <f t="shared" si="331"/>
        <v>1821.3249999999998</v>
      </c>
      <c r="O1401" s="6">
        <v>0.75</v>
      </c>
      <c r="P1401" s="85">
        <f t="shared" si="336"/>
        <v>738.375</v>
      </c>
      <c r="Q1401" s="86">
        <f t="shared" si="337"/>
        <v>1722.875</v>
      </c>
      <c r="R1401" s="6">
        <v>0.95</v>
      </c>
      <c r="S1401" s="85">
        <f t="shared" si="332"/>
        <v>935.27499999999998</v>
      </c>
      <c r="T1401" s="86">
        <f t="shared" si="333"/>
        <v>1919.7750000000001</v>
      </c>
      <c r="U1401" s="6">
        <v>0.6</v>
      </c>
      <c r="V1401" s="85">
        <f t="shared" si="334"/>
        <v>590.69999999999993</v>
      </c>
      <c r="W1401" s="86">
        <f t="shared" si="335"/>
        <v>1575.1999999999998</v>
      </c>
    </row>
    <row r="1402" spans="1:23" ht="16.5" x14ac:dyDescent="0.25">
      <c r="A1402" s="64" t="s">
        <v>7131</v>
      </c>
      <c r="B1402" s="65" t="s">
        <v>7250</v>
      </c>
      <c r="C1402" s="2" t="s">
        <v>5742</v>
      </c>
      <c r="D1402" s="10" t="s">
        <v>5741</v>
      </c>
      <c r="E1402" s="3">
        <v>6</v>
      </c>
      <c r="F1402" s="3">
        <v>1</v>
      </c>
      <c r="G1402" s="4">
        <v>2540</v>
      </c>
      <c r="H1402" s="4">
        <f>+G1402*E1402</f>
        <v>15240</v>
      </c>
      <c r="I1402" s="5">
        <v>0.05</v>
      </c>
      <c r="J1402" s="4">
        <f t="shared" ref="J1402:J1465" si="338">+G1402*I1402</f>
        <v>127</v>
      </c>
      <c r="K1402" s="4">
        <f t="shared" ref="K1402:K1465" si="339">+G1402-J1402</f>
        <v>2413</v>
      </c>
      <c r="L1402" s="6">
        <v>0.55000000000000004</v>
      </c>
      <c r="M1402" s="4">
        <f t="shared" si="330"/>
        <v>1327.15</v>
      </c>
      <c r="N1402" s="4">
        <f t="shared" si="331"/>
        <v>3740.15</v>
      </c>
      <c r="O1402" s="6">
        <v>0.75</v>
      </c>
      <c r="P1402" s="85">
        <f t="shared" si="336"/>
        <v>1809.75</v>
      </c>
      <c r="Q1402" s="86">
        <f t="shared" si="337"/>
        <v>4222.75</v>
      </c>
      <c r="R1402" s="6">
        <v>0.95</v>
      </c>
      <c r="S1402" s="85">
        <f t="shared" si="332"/>
        <v>2292.35</v>
      </c>
      <c r="T1402" s="86">
        <f t="shared" si="333"/>
        <v>4705.3500000000004</v>
      </c>
      <c r="U1402" s="6">
        <v>0.6</v>
      </c>
      <c r="V1402" s="85">
        <f t="shared" si="334"/>
        <v>1447.8</v>
      </c>
      <c r="W1402" s="86">
        <f t="shared" si="335"/>
        <v>3860.8</v>
      </c>
    </row>
    <row r="1403" spans="1:23" ht="16.5" x14ac:dyDescent="0.25">
      <c r="A1403" s="64" t="s">
        <v>7131</v>
      </c>
      <c r="B1403" s="65" t="s">
        <v>7250</v>
      </c>
      <c r="C1403" s="2" t="s">
        <v>5744</v>
      </c>
      <c r="D1403" s="10" t="s">
        <v>5743</v>
      </c>
      <c r="E1403" s="3">
        <v>6</v>
      </c>
      <c r="F1403" s="3">
        <v>1</v>
      </c>
      <c r="G1403" s="4">
        <v>2748</v>
      </c>
      <c r="H1403" s="4">
        <f>+G1403*E1403</f>
        <v>16488</v>
      </c>
      <c r="I1403" s="5">
        <v>0.15</v>
      </c>
      <c r="J1403" s="4">
        <f t="shared" si="338"/>
        <v>412.2</v>
      </c>
      <c r="K1403" s="4">
        <f t="shared" si="339"/>
        <v>2335.8000000000002</v>
      </c>
      <c r="L1403" s="6">
        <v>0.55000000000000004</v>
      </c>
      <c r="M1403" s="4">
        <f t="shared" si="330"/>
        <v>1284.6900000000003</v>
      </c>
      <c r="N1403" s="4">
        <f t="shared" si="331"/>
        <v>3620.4900000000007</v>
      </c>
      <c r="O1403" s="6">
        <v>0.75</v>
      </c>
      <c r="P1403" s="85">
        <f t="shared" si="336"/>
        <v>1751.8500000000001</v>
      </c>
      <c r="Q1403" s="86">
        <f t="shared" si="337"/>
        <v>4087.6500000000005</v>
      </c>
      <c r="R1403" s="6">
        <v>0.95</v>
      </c>
      <c r="S1403" s="85">
        <f t="shared" si="332"/>
        <v>2219.0100000000002</v>
      </c>
      <c r="T1403" s="86">
        <f t="shared" si="333"/>
        <v>4554.8100000000004</v>
      </c>
      <c r="U1403" s="6">
        <v>0.6</v>
      </c>
      <c r="V1403" s="85">
        <f t="shared" si="334"/>
        <v>1401.48</v>
      </c>
      <c r="W1403" s="86">
        <f t="shared" si="335"/>
        <v>3737.28</v>
      </c>
    </row>
    <row r="1404" spans="1:23" ht="16.5" x14ac:dyDescent="0.25">
      <c r="A1404" s="64" t="s">
        <v>7131</v>
      </c>
      <c r="B1404" s="65" t="s">
        <v>7250</v>
      </c>
      <c r="C1404" s="2" t="s">
        <v>5746</v>
      </c>
      <c r="D1404" s="10" t="s">
        <v>5745</v>
      </c>
      <c r="E1404" s="3">
        <v>4</v>
      </c>
      <c r="F1404" s="3">
        <v>1</v>
      </c>
      <c r="G1404" s="4">
        <v>2748</v>
      </c>
      <c r="H1404" s="4">
        <f>+G1404*E1404</f>
        <v>10992</v>
      </c>
      <c r="I1404" s="5">
        <v>0.15</v>
      </c>
      <c r="J1404" s="4">
        <f t="shared" si="338"/>
        <v>412.2</v>
      </c>
      <c r="K1404" s="4">
        <f t="shared" si="339"/>
        <v>2335.8000000000002</v>
      </c>
      <c r="L1404" s="6">
        <v>0.55000000000000004</v>
      </c>
      <c r="M1404" s="4">
        <f t="shared" si="330"/>
        <v>1284.6900000000003</v>
      </c>
      <c r="N1404" s="4">
        <f t="shared" si="331"/>
        <v>3620.4900000000007</v>
      </c>
      <c r="O1404" s="6">
        <v>0.75</v>
      </c>
      <c r="P1404" s="85">
        <f t="shared" si="336"/>
        <v>1751.8500000000001</v>
      </c>
      <c r="Q1404" s="86">
        <f t="shared" si="337"/>
        <v>4087.6500000000005</v>
      </c>
      <c r="R1404" s="6">
        <v>0.95</v>
      </c>
      <c r="S1404" s="85">
        <f t="shared" si="332"/>
        <v>2219.0100000000002</v>
      </c>
      <c r="T1404" s="86">
        <f t="shared" si="333"/>
        <v>4554.8100000000004</v>
      </c>
      <c r="U1404" s="6">
        <v>0.6</v>
      </c>
      <c r="V1404" s="85">
        <f t="shared" si="334"/>
        <v>1401.48</v>
      </c>
      <c r="W1404" s="86">
        <f t="shared" si="335"/>
        <v>3737.28</v>
      </c>
    </row>
    <row r="1405" spans="1:23" ht="16.5" x14ac:dyDescent="0.25">
      <c r="A1405" s="64" t="s">
        <v>7131</v>
      </c>
      <c r="B1405" s="65" t="s">
        <v>7250</v>
      </c>
      <c r="C1405" s="2" t="s">
        <v>4509</v>
      </c>
      <c r="D1405" s="1" t="s">
        <v>4508</v>
      </c>
      <c r="E1405" s="3">
        <v>2</v>
      </c>
      <c r="F1405" s="3">
        <v>1</v>
      </c>
      <c r="G1405" s="7">
        <v>1301</v>
      </c>
      <c r="H1405" s="4">
        <f>+G1405*E1405</f>
        <v>2602</v>
      </c>
      <c r="I1405" s="5">
        <v>0.05</v>
      </c>
      <c r="J1405" s="4">
        <f t="shared" si="338"/>
        <v>65.05</v>
      </c>
      <c r="K1405" s="4">
        <f t="shared" si="339"/>
        <v>1235.95</v>
      </c>
      <c r="L1405" s="6">
        <v>0.85</v>
      </c>
      <c r="M1405" s="4">
        <f t="shared" si="330"/>
        <v>1050.5575000000001</v>
      </c>
      <c r="N1405" s="4">
        <f t="shared" si="331"/>
        <v>2286.5075000000002</v>
      </c>
      <c r="O1405" s="6">
        <v>0.75</v>
      </c>
      <c r="P1405" s="85">
        <f t="shared" si="336"/>
        <v>926.96250000000009</v>
      </c>
      <c r="Q1405" s="86">
        <f t="shared" si="337"/>
        <v>2162.9125000000004</v>
      </c>
      <c r="R1405" s="6">
        <v>0.95</v>
      </c>
      <c r="S1405" s="85">
        <f t="shared" si="332"/>
        <v>1174.1524999999999</v>
      </c>
      <c r="T1405" s="86">
        <f t="shared" si="333"/>
        <v>2410.1025</v>
      </c>
      <c r="U1405" s="6">
        <v>0.6</v>
      </c>
      <c r="V1405" s="85">
        <f t="shared" si="334"/>
        <v>741.57</v>
      </c>
      <c r="W1405" s="86">
        <f t="shared" si="335"/>
        <v>1977.52</v>
      </c>
    </row>
    <row r="1406" spans="1:23" ht="16.5" x14ac:dyDescent="0.25">
      <c r="A1406" s="64" t="s">
        <v>7131</v>
      </c>
      <c r="B1406" s="65" t="s">
        <v>7250</v>
      </c>
      <c r="C1406" s="2" t="s">
        <v>4513</v>
      </c>
      <c r="D1406" s="10" t="s">
        <v>4512</v>
      </c>
      <c r="E1406" s="3">
        <v>6</v>
      </c>
      <c r="F1406" s="3">
        <v>1</v>
      </c>
      <c r="G1406" s="4">
        <v>1573</v>
      </c>
      <c r="H1406" s="4">
        <f>+G1406*E1406</f>
        <v>9438</v>
      </c>
      <c r="I1406" s="5">
        <v>0.25</v>
      </c>
      <c r="J1406" s="4">
        <f t="shared" si="338"/>
        <v>393.25</v>
      </c>
      <c r="K1406" s="4">
        <f t="shared" si="339"/>
        <v>1179.75</v>
      </c>
      <c r="L1406" s="6">
        <v>0.55000000000000004</v>
      </c>
      <c r="M1406" s="4">
        <f t="shared" si="330"/>
        <v>648.86250000000007</v>
      </c>
      <c r="N1406" s="4">
        <f t="shared" si="331"/>
        <v>1828.6125000000002</v>
      </c>
      <c r="O1406" s="6">
        <v>0.75</v>
      </c>
      <c r="P1406" s="85">
        <f t="shared" si="336"/>
        <v>884.8125</v>
      </c>
      <c r="Q1406" s="86">
        <f t="shared" si="337"/>
        <v>2064.5625</v>
      </c>
      <c r="R1406" s="6">
        <v>0.95</v>
      </c>
      <c r="S1406" s="85">
        <f t="shared" si="332"/>
        <v>1120.7625</v>
      </c>
      <c r="T1406" s="86">
        <f t="shared" si="333"/>
        <v>2300.5124999999998</v>
      </c>
      <c r="U1406" s="6">
        <v>0.6</v>
      </c>
      <c r="V1406" s="85">
        <f t="shared" si="334"/>
        <v>707.85</v>
      </c>
      <c r="W1406" s="86">
        <f t="shared" si="335"/>
        <v>1887.6</v>
      </c>
    </row>
    <row r="1407" spans="1:23" ht="16.5" x14ac:dyDescent="0.25">
      <c r="A1407" s="64" t="s">
        <v>7131</v>
      </c>
      <c r="B1407" s="65" t="s">
        <v>7250</v>
      </c>
      <c r="C1407" s="2" t="s">
        <v>4610</v>
      </c>
      <c r="D1407" s="1" t="s">
        <v>4609</v>
      </c>
      <c r="E1407" s="3">
        <v>2</v>
      </c>
      <c r="F1407" s="3">
        <v>1</v>
      </c>
      <c r="G1407" s="7">
        <v>2695</v>
      </c>
      <c r="H1407" s="4">
        <f>+G1407*E1407</f>
        <v>5390</v>
      </c>
      <c r="I1407" s="5">
        <v>0</v>
      </c>
      <c r="J1407" s="4">
        <f t="shared" si="338"/>
        <v>0</v>
      </c>
      <c r="K1407" s="4">
        <f t="shared" si="339"/>
        <v>2695</v>
      </c>
      <c r="L1407" s="6">
        <v>0.85</v>
      </c>
      <c r="M1407" s="4">
        <f t="shared" si="330"/>
        <v>2290.75</v>
      </c>
      <c r="N1407" s="4">
        <f t="shared" si="331"/>
        <v>4985.75</v>
      </c>
      <c r="O1407" s="6">
        <v>0.75</v>
      </c>
      <c r="P1407" s="85">
        <f t="shared" si="336"/>
        <v>2021.25</v>
      </c>
      <c r="Q1407" s="86">
        <f t="shared" si="337"/>
        <v>4716.25</v>
      </c>
      <c r="R1407" s="6">
        <v>0.95</v>
      </c>
      <c r="S1407" s="85">
        <f t="shared" si="332"/>
        <v>2560.25</v>
      </c>
      <c r="T1407" s="86">
        <f t="shared" si="333"/>
        <v>5255.25</v>
      </c>
      <c r="U1407" s="6">
        <v>0.6</v>
      </c>
      <c r="V1407" s="85">
        <f t="shared" si="334"/>
        <v>1617</v>
      </c>
      <c r="W1407" s="86">
        <f t="shared" si="335"/>
        <v>4312</v>
      </c>
    </row>
    <row r="1408" spans="1:23" ht="16.5" x14ac:dyDescent="0.25">
      <c r="A1408" s="64" t="s">
        <v>7131</v>
      </c>
      <c r="B1408" s="65" t="s">
        <v>7250</v>
      </c>
      <c r="C1408" s="2" t="s">
        <v>4655</v>
      </c>
      <c r="D1408" s="10" t="s">
        <v>4654</v>
      </c>
      <c r="E1408" s="3">
        <v>4</v>
      </c>
      <c r="F1408" s="3">
        <v>1</v>
      </c>
      <c r="G1408" s="4">
        <v>8448</v>
      </c>
      <c r="H1408" s="4">
        <f>+G1408*E1408</f>
        <v>33792</v>
      </c>
      <c r="I1408" s="5">
        <v>0</v>
      </c>
      <c r="J1408" s="4">
        <f t="shared" si="338"/>
        <v>0</v>
      </c>
      <c r="K1408" s="4">
        <f t="shared" si="339"/>
        <v>8448</v>
      </c>
      <c r="L1408" s="6">
        <v>0.55000000000000004</v>
      </c>
      <c r="M1408" s="4">
        <f t="shared" si="330"/>
        <v>4646.4000000000005</v>
      </c>
      <c r="N1408" s="4">
        <f t="shared" si="331"/>
        <v>13094.400000000001</v>
      </c>
      <c r="O1408" s="6">
        <v>0.75</v>
      </c>
      <c r="P1408" s="85">
        <f t="shared" si="336"/>
        <v>6336</v>
      </c>
      <c r="Q1408" s="86">
        <f t="shared" si="337"/>
        <v>14784</v>
      </c>
      <c r="R1408" s="6">
        <v>0.95</v>
      </c>
      <c r="S1408" s="85">
        <f t="shared" si="332"/>
        <v>8025.5999999999995</v>
      </c>
      <c r="T1408" s="86">
        <f t="shared" si="333"/>
        <v>16473.599999999999</v>
      </c>
      <c r="U1408" s="6">
        <v>0.6</v>
      </c>
      <c r="V1408" s="85">
        <f t="shared" si="334"/>
        <v>5068.8</v>
      </c>
      <c r="W1408" s="86">
        <f t="shared" si="335"/>
        <v>13516.8</v>
      </c>
    </row>
    <row r="1409" spans="1:23" ht="16.5" x14ac:dyDescent="0.25">
      <c r="A1409" s="64" t="s">
        <v>7131</v>
      </c>
      <c r="B1409" s="65" t="s">
        <v>7250</v>
      </c>
      <c r="C1409" s="2" t="s">
        <v>4495</v>
      </c>
      <c r="D1409" s="10" t="s">
        <v>7336</v>
      </c>
      <c r="E1409" s="3">
        <v>7</v>
      </c>
      <c r="F1409" s="3">
        <v>1</v>
      </c>
      <c r="G1409" s="4">
        <v>4671</v>
      </c>
      <c r="H1409" s="4">
        <f>+G1409*E1409</f>
        <v>32697</v>
      </c>
      <c r="I1409" s="5">
        <v>0.15</v>
      </c>
      <c r="J1409" s="4">
        <f t="shared" si="338"/>
        <v>700.65</v>
      </c>
      <c r="K1409" s="4">
        <f t="shared" si="339"/>
        <v>3970.35</v>
      </c>
      <c r="L1409" s="6">
        <v>0.55000000000000004</v>
      </c>
      <c r="M1409" s="4">
        <f t="shared" si="330"/>
        <v>2183.6925000000001</v>
      </c>
      <c r="N1409" s="4">
        <f t="shared" si="331"/>
        <v>6154.0424999999996</v>
      </c>
      <c r="O1409" s="6">
        <v>0.75</v>
      </c>
      <c r="P1409" s="85">
        <f t="shared" si="336"/>
        <v>2977.7624999999998</v>
      </c>
      <c r="Q1409" s="86">
        <f t="shared" si="337"/>
        <v>6948.1124999999993</v>
      </c>
      <c r="R1409" s="6">
        <v>0.95</v>
      </c>
      <c r="S1409" s="85">
        <f t="shared" si="332"/>
        <v>3771.8324999999995</v>
      </c>
      <c r="T1409" s="86">
        <f t="shared" si="333"/>
        <v>7742.182499999999</v>
      </c>
      <c r="U1409" s="6">
        <v>0.6</v>
      </c>
      <c r="V1409" s="85">
        <f t="shared" si="334"/>
        <v>2382.21</v>
      </c>
      <c r="W1409" s="86">
        <f t="shared" si="335"/>
        <v>6352.5599999999995</v>
      </c>
    </row>
    <row r="1410" spans="1:23" ht="16.5" x14ac:dyDescent="0.25">
      <c r="A1410" s="64" t="s">
        <v>7131</v>
      </c>
      <c r="B1410" s="65" t="s">
        <v>7250</v>
      </c>
      <c r="C1410" s="2" t="s">
        <v>4494</v>
      </c>
      <c r="D1410" s="10" t="s">
        <v>7335</v>
      </c>
      <c r="E1410" s="3">
        <v>3</v>
      </c>
      <c r="F1410" s="3">
        <v>1</v>
      </c>
      <c r="G1410" s="4">
        <v>10055</v>
      </c>
      <c r="H1410" s="4">
        <f>+G1410*E1410</f>
        <v>30165</v>
      </c>
      <c r="I1410" s="5">
        <v>0</v>
      </c>
      <c r="J1410" s="4">
        <f t="shared" si="338"/>
        <v>0</v>
      </c>
      <c r="K1410" s="4">
        <f t="shared" si="339"/>
        <v>10055</v>
      </c>
      <c r="L1410" s="6">
        <v>0.55000000000000004</v>
      </c>
      <c r="M1410" s="4">
        <f t="shared" si="330"/>
        <v>5530.25</v>
      </c>
      <c r="N1410" s="4">
        <f t="shared" si="331"/>
        <v>15585.25</v>
      </c>
      <c r="O1410" s="6">
        <v>0.75</v>
      </c>
      <c r="P1410" s="85">
        <f t="shared" si="336"/>
        <v>7541.25</v>
      </c>
      <c r="Q1410" s="86">
        <f t="shared" si="337"/>
        <v>17596.25</v>
      </c>
      <c r="R1410" s="6">
        <v>0.95</v>
      </c>
      <c r="S1410" s="85">
        <f t="shared" si="332"/>
        <v>9552.25</v>
      </c>
      <c r="T1410" s="86">
        <f t="shared" si="333"/>
        <v>19607.25</v>
      </c>
      <c r="U1410" s="6">
        <v>0.6</v>
      </c>
      <c r="V1410" s="85">
        <f t="shared" si="334"/>
        <v>6033</v>
      </c>
      <c r="W1410" s="86">
        <f t="shared" si="335"/>
        <v>16088</v>
      </c>
    </row>
    <row r="1411" spans="1:23" ht="16.5" x14ac:dyDescent="0.25">
      <c r="A1411" s="64" t="s">
        <v>7131</v>
      </c>
      <c r="B1411" s="65" t="s">
        <v>7250</v>
      </c>
      <c r="C1411" s="2" t="s">
        <v>4627</v>
      </c>
      <c r="D1411" s="1" t="s">
        <v>4626</v>
      </c>
      <c r="E1411" s="3">
        <v>6</v>
      </c>
      <c r="F1411" s="3">
        <v>1</v>
      </c>
      <c r="G1411" s="7">
        <v>1380</v>
      </c>
      <c r="H1411" s="4">
        <f>+G1411*E1411</f>
        <v>8280</v>
      </c>
      <c r="I1411" s="5">
        <v>0.05</v>
      </c>
      <c r="J1411" s="4">
        <f t="shared" si="338"/>
        <v>69</v>
      </c>
      <c r="K1411" s="4">
        <f t="shared" si="339"/>
        <v>1311</v>
      </c>
      <c r="L1411" s="6">
        <v>0.85</v>
      </c>
      <c r="M1411" s="4">
        <f t="shared" si="330"/>
        <v>1114.3499999999999</v>
      </c>
      <c r="N1411" s="4">
        <f t="shared" si="331"/>
        <v>2425.35</v>
      </c>
      <c r="O1411" s="6">
        <v>0.75</v>
      </c>
      <c r="P1411" s="85">
        <f t="shared" si="336"/>
        <v>983.25</v>
      </c>
      <c r="Q1411" s="86">
        <f t="shared" si="337"/>
        <v>2294.25</v>
      </c>
      <c r="R1411" s="6">
        <v>0.95</v>
      </c>
      <c r="S1411" s="85">
        <f t="shared" si="332"/>
        <v>1245.45</v>
      </c>
      <c r="T1411" s="86">
        <f t="shared" si="333"/>
        <v>2556.4499999999998</v>
      </c>
      <c r="U1411" s="6">
        <v>0.6</v>
      </c>
      <c r="V1411" s="85">
        <f t="shared" si="334"/>
        <v>786.6</v>
      </c>
      <c r="W1411" s="86">
        <f t="shared" si="335"/>
        <v>2097.6</v>
      </c>
    </row>
    <row r="1412" spans="1:23" ht="16.5" x14ac:dyDescent="0.25">
      <c r="A1412" s="64" t="s">
        <v>7131</v>
      </c>
      <c r="B1412" s="65" t="s">
        <v>7250</v>
      </c>
      <c r="C1412" s="2" t="s">
        <v>4616</v>
      </c>
      <c r="D1412" s="1" t="s">
        <v>4615</v>
      </c>
      <c r="E1412" s="3">
        <v>1</v>
      </c>
      <c r="F1412" s="3">
        <v>1</v>
      </c>
      <c r="G1412" s="7">
        <v>1380</v>
      </c>
      <c r="H1412" s="4">
        <f>+G1412*E1412</f>
        <v>1380</v>
      </c>
      <c r="I1412" s="5">
        <v>0.05</v>
      </c>
      <c r="J1412" s="4">
        <f t="shared" si="338"/>
        <v>69</v>
      </c>
      <c r="K1412" s="4">
        <f t="shared" si="339"/>
        <v>1311</v>
      </c>
      <c r="L1412" s="6">
        <v>0.85</v>
      </c>
      <c r="M1412" s="4">
        <f t="shared" si="330"/>
        <v>1114.3499999999999</v>
      </c>
      <c r="N1412" s="4">
        <f t="shared" si="331"/>
        <v>2425.35</v>
      </c>
      <c r="O1412" s="6">
        <v>0.75</v>
      </c>
      <c r="P1412" s="85">
        <f t="shared" si="336"/>
        <v>983.25</v>
      </c>
      <c r="Q1412" s="86">
        <f t="shared" si="337"/>
        <v>2294.25</v>
      </c>
      <c r="R1412" s="6">
        <v>0.95</v>
      </c>
      <c r="S1412" s="85">
        <f t="shared" si="332"/>
        <v>1245.45</v>
      </c>
      <c r="T1412" s="86">
        <f t="shared" si="333"/>
        <v>2556.4499999999998</v>
      </c>
      <c r="U1412" s="6">
        <v>0.6</v>
      </c>
      <c r="V1412" s="85">
        <f t="shared" si="334"/>
        <v>786.6</v>
      </c>
      <c r="W1412" s="86">
        <f t="shared" si="335"/>
        <v>2097.6</v>
      </c>
    </row>
    <row r="1413" spans="1:23" ht="16.5" x14ac:dyDescent="0.25">
      <c r="A1413" s="64" t="s">
        <v>7131</v>
      </c>
      <c r="B1413" s="65" t="s">
        <v>7250</v>
      </c>
      <c r="C1413" s="2" t="s">
        <v>4477</v>
      </c>
      <c r="D1413" s="10" t="s">
        <v>4476</v>
      </c>
      <c r="E1413" s="3">
        <v>2</v>
      </c>
      <c r="F1413" s="3">
        <v>1</v>
      </c>
      <c r="G1413" s="4">
        <v>5389</v>
      </c>
      <c r="H1413" s="4">
        <f>+G1413*E1413</f>
        <v>10778</v>
      </c>
      <c r="I1413" s="5">
        <v>0.05</v>
      </c>
      <c r="J1413" s="4">
        <f t="shared" si="338"/>
        <v>269.45</v>
      </c>
      <c r="K1413" s="4">
        <f t="shared" si="339"/>
        <v>5119.55</v>
      </c>
      <c r="L1413" s="6">
        <v>0.55000000000000004</v>
      </c>
      <c r="M1413" s="4">
        <f t="shared" si="330"/>
        <v>2815.7525000000005</v>
      </c>
      <c r="N1413" s="4">
        <f t="shared" si="331"/>
        <v>7935.3025000000007</v>
      </c>
      <c r="O1413" s="6">
        <v>0.75</v>
      </c>
      <c r="P1413" s="85">
        <f t="shared" si="336"/>
        <v>3839.6625000000004</v>
      </c>
      <c r="Q1413" s="86">
        <f t="shared" si="337"/>
        <v>8959.2125000000015</v>
      </c>
      <c r="R1413" s="6">
        <v>0.95</v>
      </c>
      <c r="S1413" s="85">
        <f t="shared" si="332"/>
        <v>4863.5725000000002</v>
      </c>
      <c r="T1413" s="86">
        <f t="shared" si="333"/>
        <v>9983.1225000000013</v>
      </c>
      <c r="U1413" s="6">
        <v>0.6</v>
      </c>
      <c r="V1413" s="85">
        <f t="shared" si="334"/>
        <v>3071.73</v>
      </c>
      <c r="W1413" s="86">
        <f t="shared" si="335"/>
        <v>8191.2800000000007</v>
      </c>
    </row>
    <row r="1414" spans="1:23" ht="16.5" x14ac:dyDescent="0.25">
      <c r="A1414" s="64" t="s">
        <v>7131</v>
      </c>
      <c r="B1414" s="65" t="s">
        <v>7250</v>
      </c>
      <c r="C1414" s="2" t="s">
        <v>4482</v>
      </c>
      <c r="D1414" s="10" t="s">
        <v>4481</v>
      </c>
      <c r="E1414" s="3">
        <v>5</v>
      </c>
      <c r="F1414" s="3">
        <v>1</v>
      </c>
      <c r="G1414" s="4">
        <v>5582</v>
      </c>
      <c r="H1414" s="4">
        <f>+G1414*E1414</f>
        <v>27910</v>
      </c>
      <c r="I1414" s="5">
        <v>0.15</v>
      </c>
      <c r="J1414" s="4">
        <f t="shared" si="338"/>
        <v>837.3</v>
      </c>
      <c r="K1414" s="4">
        <f t="shared" si="339"/>
        <v>4744.7</v>
      </c>
      <c r="L1414" s="6">
        <v>0.55000000000000004</v>
      </c>
      <c r="M1414" s="4">
        <f t="shared" si="330"/>
        <v>2609.585</v>
      </c>
      <c r="N1414" s="4">
        <f t="shared" si="331"/>
        <v>7354.2849999999999</v>
      </c>
      <c r="O1414" s="6">
        <v>0.75</v>
      </c>
      <c r="P1414" s="85">
        <f t="shared" si="336"/>
        <v>3558.5249999999996</v>
      </c>
      <c r="Q1414" s="86">
        <f t="shared" si="337"/>
        <v>8303.2249999999985</v>
      </c>
      <c r="R1414" s="6">
        <v>0.95</v>
      </c>
      <c r="S1414" s="85">
        <f t="shared" si="332"/>
        <v>4507.4649999999992</v>
      </c>
      <c r="T1414" s="86">
        <f t="shared" si="333"/>
        <v>9252.1649999999991</v>
      </c>
      <c r="U1414" s="6">
        <v>0.6</v>
      </c>
      <c r="V1414" s="85">
        <f t="shared" si="334"/>
        <v>2846.8199999999997</v>
      </c>
      <c r="W1414" s="86">
        <f t="shared" si="335"/>
        <v>7591.5199999999995</v>
      </c>
    </row>
    <row r="1415" spans="1:23" ht="16.5" x14ac:dyDescent="0.25">
      <c r="A1415" s="64" t="s">
        <v>7131</v>
      </c>
      <c r="B1415" s="65" t="s">
        <v>7250</v>
      </c>
      <c r="C1415" s="2" t="s">
        <v>4641</v>
      </c>
      <c r="D1415" s="10" t="s">
        <v>4640</v>
      </c>
      <c r="E1415" s="3">
        <v>3</v>
      </c>
      <c r="F1415" s="3">
        <v>1</v>
      </c>
      <c r="G1415" s="4">
        <v>2749</v>
      </c>
      <c r="H1415" s="4">
        <f>+G1415*E1415</f>
        <v>8247</v>
      </c>
      <c r="I1415" s="5">
        <v>0.15</v>
      </c>
      <c r="J1415" s="4">
        <f t="shared" si="338"/>
        <v>412.34999999999997</v>
      </c>
      <c r="K1415" s="4">
        <f t="shared" si="339"/>
        <v>2336.65</v>
      </c>
      <c r="L1415" s="6">
        <v>0.55000000000000004</v>
      </c>
      <c r="M1415" s="4">
        <f t="shared" si="330"/>
        <v>1285.1575000000003</v>
      </c>
      <c r="N1415" s="4">
        <f t="shared" si="331"/>
        <v>3621.8075000000003</v>
      </c>
      <c r="O1415" s="6">
        <v>0.75</v>
      </c>
      <c r="P1415" s="85">
        <f t="shared" si="336"/>
        <v>1752.4875000000002</v>
      </c>
      <c r="Q1415" s="86">
        <f t="shared" si="337"/>
        <v>4089.1375000000003</v>
      </c>
      <c r="R1415" s="6">
        <v>0.95</v>
      </c>
      <c r="S1415" s="85">
        <f t="shared" si="332"/>
        <v>2219.8175000000001</v>
      </c>
      <c r="T1415" s="86">
        <f t="shared" si="333"/>
        <v>4556.4675000000007</v>
      </c>
      <c r="U1415" s="6">
        <v>0.6</v>
      </c>
      <c r="V1415" s="85">
        <f t="shared" si="334"/>
        <v>1401.99</v>
      </c>
      <c r="W1415" s="86">
        <f t="shared" si="335"/>
        <v>3738.6400000000003</v>
      </c>
    </row>
    <row r="1416" spans="1:23" ht="16.5" x14ac:dyDescent="0.25">
      <c r="A1416" s="64" t="s">
        <v>7131</v>
      </c>
      <c r="B1416" s="65" t="s">
        <v>7250</v>
      </c>
      <c r="C1416" s="2" t="s">
        <v>4575</v>
      </c>
      <c r="D1416" s="1" t="s">
        <v>4574</v>
      </c>
      <c r="E1416" s="3">
        <v>2</v>
      </c>
      <c r="F1416" s="3">
        <v>1</v>
      </c>
      <c r="G1416" s="7">
        <v>3525</v>
      </c>
      <c r="H1416" s="4">
        <f>+G1416*E1416</f>
        <v>7050</v>
      </c>
      <c r="I1416" s="5">
        <v>0</v>
      </c>
      <c r="J1416" s="4">
        <f t="shared" si="338"/>
        <v>0</v>
      </c>
      <c r="K1416" s="4">
        <f t="shared" si="339"/>
        <v>3525</v>
      </c>
      <c r="L1416" s="6">
        <v>0.85</v>
      </c>
      <c r="M1416" s="4">
        <f t="shared" si="330"/>
        <v>2996.25</v>
      </c>
      <c r="N1416" s="4">
        <f t="shared" si="331"/>
        <v>6521.25</v>
      </c>
      <c r="O1416" s="6">
        <v>0.75</v>
      </c>
      <c r="P1416" s="85">
        <f t="shared" si="336"/>
        <v>2643.75</v>
      </c>
      <c r="Q1416" s="86">
        <f t="shared" si="337"/>
        <v>6168.75</v>
      </c>
      <c r="R1416" s="6">
        <v>0.95</v>
      </c>
      <c r="S1416" s="85">
        <f t="shared" si="332"/>
        <v>3348.75</v>
      </c>
      <c r="T1416" s="86">
        <f t="shared" si="333"/>
        <v>6873.75</v>
      </c>
      <c r="U1416" s="6">
        <v>0.6</v>
      </c>
      <c r="V1416" s="85">
        <f t="shared" si="334"/>
        <v>2115</v>
      </c>
      <c r="W1416" s="86">
        <f t="shared" si="335"/>
        <v>5640</v>
      </c>
    </row>
    <row r="1417" spans="1:23" ht="16.5" x14ac:dyDescent="0.25">
      <c r="A1417" s="64" t="s">
        <v>7131</v>
      </c>
      <c r="B1417" s="65" t="s">
        <v>7250</v>
      </c>
      <c r="C1417" s="2" t="s">
        <v>7283</v>
      </c>
      <c r="D1417" s="10" t="s">
        <v>4653</v>
      </c>
      <c r="E1417" s="3">
        <v>5</v>
      </c>
      <c r="F1417" s="3">
        <v>1</v>
      </c>
      <c r="G1417" s="4">
        <v>2495</v>
      </c>
      <c r="H1417" s="4">
        <f>+G1417*E1417</f>
        <v>12475</v>
      </c>
      <c r="I1417" s="5">
        <v>0</v>
      </c>
      <c r="J1417" s="4">
        <f t="shared" si="338"/>
        <v>0</v>
      </c>
      <c r="K1417" s="4">
        <f t="shared" si="339"/>
        <v>2495</v>
      </c>
      <c r="L1417" s="6">
        <v>0.55000000000000004</v>
      </c>
      <c r="M1417" s="4">
        <f t="shared" si="330"/>
        <v>1372.25</v>
      </c>
      <c r="N1417" s="4">
        <f t="shared" si="331"/>
        <v>3867.25</v>
      </c>
      <c r="O1417" s="6">
        <v>0.75</v>
      </c>
      <c r="P1417" s="85">
        <f t="shared" si="336"/>
        <v>1871.25</v>
      </c>
      <c r="Q1417" s="86">
        <f t="shared" si="337"/>
        <v>4366.25</v>
      </c>
      <c r="R1417" s="6">
        <v>0.95</v>
      </c>
      <c r="S1417" s="85">
        <f t="shared" si="332"/>
        <v>2370.25</v>
      </c>
      <c r="T1417" s="86">
        <f t="shared" si="333"/>
        <v>4865.25</v>
      </c>
      <c r="U1417" s="6">
        <v>0.6</v>
      </c>
      <c r="V1417" s="85">
        <f t="shared" si="334"/>
        <v>1497</v>
      </c>
      <c r="W1417" s="86">
        <f t="shared" si="335"/>
        <v>3992</v>
      </c>
    </row>
    <row r="1418" spans="1:23" ht="16.5" x14ac:dyDescent="0.25">
      <c r="A1418" s="64" t="s">
        <v>7131</v>
      </c>
      <c r="B1418" s="65" t="s">
        <v>7250</v>
      </c>
      <c r="C1418" s="2" t="s">
        <v>5248</v>
      </c>
      <c r="D1418" s="10" t="s">
        <v>5247</v>
      </c>
      <c r="E1418" s="3">
        <v>2</v>
      </c>
      <c r="F1418" s="3">
        <v>1</v>
      </c>
      <c r="G1418" s="4">
        <v>3834</v>
      </c>
      <c r="H1418" s="4">
        <f>+G1418*E1418</f>
        <v>7668</v>
      </c>
      <c r="I1418" s="5">
        <v>0.15</v>
      </c>
      <c r="J1418" s="4">
        <f t="shared" si="338"/>
        <v>575.1</v>
      </c>
      <c r="K1418" s="4">
        <f t="shared" si="339"/>
        <v>3258.9</v>
      </c>
      <c r="L1418" s="6">
        <v>0.55000000000000004</v>
      </c>
      <c r="M1418" s="4">
        <f t="shared" ref="M1418:M1481" si="340">+K1418*L1418</f>
        <v>1792.3950000000002</v>
      </c>
      <c r="N1418" s="4">
        <f t="shared" ref="N1418:N1481" si="341">+K1418+M1418</f>
        <v>5051.2950000000001</v>
      </c>
      <c r="O1418" s="6">
        <v>0.75</v>
      </c>
      <c r="P1418" s="85">
        <f t="shared" si="336"/>
        <v>2444.1750000000002</v>
      </c>
      <c r="Q1418" s="86">
        <f t="shared" si="337"/>
        <v>5703.0750000000007</v>
      </c>
      <c r="R1418" s="6">
        <v>0.95</v>
      </c>
      <c r="S1418" s="85">
        <f t="shared" si="332"/>
        <v>3095.9549999999999</v>
      </c>
      <c r="T1418" s="86">
        <f t="shared" si="333"/>
        <v>6354.8549999999996</v>
      </c>
      <c r="U1418" s="6">
        <v>0.6</v>
      </c>
      <c r="V1418" s="85">
        <f t="shared" si="334"/>
        <v>1955.34</v>
      </c>
      <c r="W1418" s="86">
        <f t="shared" si="335"/>
        <v>5214.24</v>
      </c>
    </row>
    <row r="1419" spans="1:23" ht="16.5" x14ac:dyDescent="0.25">
      <c r="A1419" s="64" t="s">
        <v>7131</v>
      </c>
      <c r="B1419" s="65" t="s">
        <v>7250</v>
      </c>
      <c r="C1419" s="2" t="s">
        <v>4484</v>
      </c>
      <c r="D1419" s="1" t="s">
        <v>4483</v>
      </c>
      <c r="E1419" s="3">
        <v>2</v>
      </c>
      <c r="F1419" s="3">
        <v>1</v>
      </c>
      <c r="G1419" s="7">
        <v>10314</v>
      </c>
      <c r="H1419" s="4">
        <f>+G1419*E1419</f>
        <v>20628</v>
      </c>
      <c r="I1419" s="5">
        <v>0</v>
      </c>
      <c r="J1419" s="4">
        <f t="shared" si="338"/>
        <v>0</v>
      </c>
      <c r="K1419" s="4">
        <f t="shared" si="339"/>
        <v>10314</v>
      </c>
      <c r="L1419" s="6">
        <v>0.85</v>
      </c>
      <c r="M1419" s="4">
        <f t="shared" si="340"/>
        <v>8766.9</v>
      </c>
      <c r="N1419" s="4">
        <f t="shared" si="341"/>
        <v>19080.900000000001</v>
      </c>
      <c r="O1419" s="6">
        <v>0.75</v>
      </c>
      <c r="P1419" s="85">
        <f t="shared" si="336"/>
        <v>7735.5</v>
      </c>
      <c r="Q1419" s="86">
        <f t="shared" si="337"/>
        <v>18049.5</v>
      </c>
      <c r="R1419" s="6">
        <v>0.95</v>
      </c>
      <c r="S1419" s="85">
        <f t="shared" ref="S1419:S1482" si="342">+K1419*R1419</f>
        <v>9798.2999999999993</v>
      </c>
      <c r="T1419" s="86">
        <f t="shared" ref="T1419:T1482" si="343">+S1419+K1419</f>
        <v>20112.3</v>
      </c>
      <c r="U1419" s="6">
        <v>0.6</v>
      </c>
      <c r="V1419" s="85">
        <f t="shared" ref="V1419:V1482" si="344">+K1419*U1419</f>
        <v>6188.4</v>
      </c>
      <c r="W1419" s="86">
        <f t="shared" ref="W1419:W1482" si="345">+V1419+K1419</f>
        <v>16502.400000000001</v>
      </c>
    </row>
    <row r="1420" spans="1:23" ht="16.5" x14ac:dyDescent="0.25">
      <c r="A1420" s="64" t="s">
        <v>7131</v>
      </c>
      <c r="B1420" s="65" t="s">
        <v>7250</v>
      </c>
      <c r="C1420" s="2" t="s">
        <v>1186</v>
      </c>
      <c r="D1420" s="1" t="s">
        <v>1185</v>
      </c>
      <c r="E1420" s="3">
        <v>5</v>
      </c>
      <c r="F1420" s="3">
        <v>1</v>
      </c>
      <c r="G1420" s="4">
        <v>1695</v>
      </c>
      <c r="H1420" s="4">
        <f>+G1420*E1420</f>
        <v>8475</v>
      </c>
      <c r="I1420" s="5">
        <v>0</v>
      </c>
      <c r="J1420" s="4">
        <f t="shared" si="338"/>
        <v>0</v>
      </c>
      <c r="K1420" s="4">
        <f t="shared" si="339"/>
        <v>1695</v>
      </c>
      <c r="L1420" s="6">
        <v>0.85</v>
      </c>
      <c r="M1420" s="4">
        <f t="shared" si="340"/>
        <v>1440.75</v>
      </c>
      <c r="N1420" s="4">
        <f t="shared" si="341"/>
        <v>3135.75</v>
      </c>
      <c r="O1420" s="6">
        <v>0.75</v>
      </c>
      <c r="P1420" s="85">
        <f t="shared" ref="P1420:P1483" si="346">+K1420*O1420</f>
        <v>1271.25</v>
      </c>
      <c r="Q1420" s="86">
        <f t="shared" ref="Q1420:Q1483" si="347">+K1420+P1420</f>
        <v>2966.25</v>
      </c>
      <c r="R1420" s="6">
        <v>0.95</v>
      </c>
      <c r="S1420" s="85">
        <f t="shared" si="342"/>
        <v>1610.25</v>
      </c>
      <c r="T1420" s="86">
        <f t="shared" si="343"/>
        <v>3305.25</v>
      </c>
      <c r="U1420" s="6">
        <v>0.6</v>
      </c>
      <c r="V1420" s="85">
        <f t="shared" si="344"/>
        <v>1017</v>
      </c>
      <c r="W1420" s="86">
        <f t="shared" si="345"/>
        <v>2712</v>
      </c>
    </row>
    <row r="1421" spans="1:23" ht="16.5" x14ac:dyDescent="0.25">
      <c r="A1421" s="64" t="s">
        <v>7131</v>
      </c>
      <c r="B1421" s="65" t="s">
        <v>7250</v>
      </c>
      <c r="C1421" s="2" t="s">
        <v>4501</v>
      </c>
      <c r="D1421" s="1" t="s">
        <v>4500</v>
      </c>
      <c r="E1421" s="3">
        <v>2</v>
      </c>
      <c r="F1421" s="3">
        <v>1</v>
      </c>
      <c r="G1421" s="7">
        <v>3985</v>
      </c>
      <c r="H1421" s="4">
        <f>+G1421*E1421</f>
        <v>7970</v>
      </c>
      <c r="I1421" s="5">
        <v>0</v>
      </c>
      <c r="J1421" s="4">
        <f t="shared" si="338"/>
        <v>0</v>
      </c>
      <c r="K1421" s="4">
        <f t="shared" si="339"/>
        <v>3985</v>
      </c>
      <c r="L1421" s="6">
        <v>0.85</v>
      </c>
      <c r="M1421" s="4">
        <f t="shared" si="340"/>
        <v>3387.25</v>
      </c>
      <c r="N1421" s="4">
        <f t="shared" si="341"/>
        <v>7372.25</v>
      </c>
      <c r="O1421" s="6">
        <v>0.75</v>
      </c>
      <c r="P1421" s="85">
        <f t="shared" si="346"/>
        <v>2988.75</v>
      </c>
      <c r="Q1421" s="86">
        <f t="shared" si="347"/>
        <v>6973.75</v>
      </c>
      <c r="R1421" s="6">
        <v>0.95</v>
      </c>
      <c r="S1421" s="85">
        <f t="shared" si="342"/>
        <v>3785.75</v>
      </c>
      <c r="T1421" s="86">
        <f t="shared" si="343"/>
        <v>7770.75</v>
      </c>
      <c r="U1421" s="6">
        <v>0.6</v>
      </c>
      <c r="V1421" s="85">
        <f t="shared" si="344"/>
        <v>2391</v>
      </c>
      <c r="W1421" s="86">
        <f t="shared" si="345"/>
        <v>6376</v>
      </c>
    </row>
    <row r="1422" spans="1:23" ht="16.5" x14ac:dyDescent="0.25">
      <c r="A1422" s="64" t="s">
        <v>7131</v>
      </c>
      <c r="B1422" s="65" t="s">
        <v>7250</v>
      </c>
      <c r="C1422" s="2" t="s">
        <v>5250</v>
      </c>
      <c r="D1422" s="10" t="s">
        <v>5249</v>
      </c>
      <c r="E1422" s="3">
        <v>3</v>
      </c>
      <c r="F1422" s="3">
        <v>1</v>
      </c>
      <c r="G1422" s="4">
        <v>12469</v>
      </c>
      <c r="H1422" s="4">
        <f>+G1422*E1422</f>
        <v>37407</v>
      </c>
      <c r="I1422" s="5">
        <v>0.05</v>
      </c>
      <c r="J1422" s="4">
        <f t="shared" si="338"/>
        <v>623.45000000000005</v>
      </c>
      <c r="K1422" s="4">
        <f t="shared" si="339"/>
        <v>11845.55</v>
      </c>
      <c r="L1422" s="6">
        <v>0.55000000000000004</v>
      </c>
      <c r="M1422" s="4">
        <f t="shared" si="340"/>
        <v>6515.0524999999998</v>
      </c>
      <c r="N1422" s="4">
        <f t="shared" si="341"/>
        <v>18360.602500000001</v>
      </c>
      <c r="O1422" s="6">
        <v>0.75</v>
      </c>
      <c r="P1422" s="85">
        <f t="shared" si="346"/>
        <v>8884.1624999999985</v>
      </c>
      <c r="Q1422" s="86">
        <f t="shared" si="347"/>
        <v>20729.712499999998</v>
      </c>
      <c r="R1422" s="6">
        <v>0.95</v>
      </c>
      <c r="S1422" s="85">
        <f t="shared" si="342"/>
        <v>11253.272499999999</v>
      </c>
      <c r="T1422" s="86">
        <f t="shared" si="343"/>
        <v>23098.822499999998</v>
      </c>
      <c r="U1422" s="6">
        <v>0.6</v>
      </c>
      <c r="V1422" s="85">
        <f t="shared" si="344"/>
        <v>7107.329999999999</v>
      </c>
      <c r="W1422" s="86">
        <f t="shared" si="345"/>
        <v>18952.879999999997</v>
      </c>
    </row>
    <row r="1423" spans="1:23" ht="16.5" x14ac:dyDescent="0.25">
      <c r="A1423" s="64" t="s">
        <v>7131</v>
      </c>
      <c r="B1423" s="65" t="s">
        <v>7250</v>
      </c>
      <c r="C1423" s="2" t="s">
        <v>3045</v>
      </c>
      <c r="D1423" s="1" t="s">
        <v>3044</v>
      </c>
      <c r="E1423" s="3">
        <v>2</v>
      </c>
      <c r="F1423" s="3">
        <v>1</v>
      </c>
      <c r="G1423" s="4">
        <v>808.5</v>
      </c>
      <c r="H1423" s="4">
        <f>+G1423*E1423</f>
        <v>1617</v>
      </c>
      <c r="I1423" s="5">
        <v>0</v>
      </c>
      <c r="J1423" s="4">
        <f t="shared" si="338"/>
        <v>0</v>
      </c>
      <c r="K1423" s="4">
        <f t="shared" si="339"/>
        <v>808.5</v>
      </c>
      <c r="L1423" s="6">
        <v>0.85</v>
      </c>
      <c r="M1423" s="4">
        <f t="shared" si="340"/>
        <v>687.22500000000002</v>
      </c>
      <c r="N1423" s="4">
        <f t="shared" si="341"/>
        <v>1495.7249999999999</v>
      </c>
      <c r="O1423" s="6">
        <v>0.75</v>
      </c>
      <c r="P1423" s="85">
        <f t="shared" si="346"/>
        <v>606.375</v>
      </c>
      <c r="Q1423" s="86">
        <f t="shared" si="347"/>
        <v>1414.875</v>
      </c>
      <c r="R1423" s="6">
        <v>0.95</v>
      </c>
      <c r="S1423" s="85">
        <f t="shared" si="342"/>
        <v>768.07499999999993</v>
      </c>
      <c r="T1423" s="86">
        <f t="shared" si="343"/>
        <v>1576.5749999999998</v>
      </c>
      <c r="U1423" s="6">
        <v>0.6</v>
      </c>
      <c r="V1423" s="85">
        <f t="shared" si="344"/>
        <v>485.09999999999997</v>
      </c>
      <c r="W1423" s="86">
        <f t="shared" si="345"/>
        <v>1293.5999999999999</v>
      </c>
    </row>
    <row r="1424" spans="1:23" ht="16.5" x14ac:dyDescent="0.25">
      <c r="A1424" s="64" t="s">
        <v>7131</v>
      </c>
      <c r="B1424" s="65" t="s">
        <v>7250</v>
      </c>
      <c r="C1424" s="2" t="s">
        <v>1188</v>
      </c>
      <c r="D1424" s="1" t="s">
        <v>1187</v>
      </c>
      <c r="E1424" s="3">
        <v>4</v>
      </c>
      <c r="F1424" s="3">
        <v>1</v>
      </c>
      <c r="G1424" s="4">
        <v>2865</v>
      </c>
      <c r="H1424" s="4">
        <f>+G1424*E1424</f>
        <v>11460</v>
      </c>
      <c r="I1424" s="5">
        <v>0</v>
      </c>
      <c r="J1424" s="4">
        <f t="shared" si="338"/>
        <v>0</v>
      </c>
      <c r="K1424" s="4">
        <f t="shared" si="339"/>
        <v>2865</v>
      </c>
      <c r="L1424" s="6">
        <v>0.85</v>
      </c>
      <c r="M1424" s="4">
        <f t="shared" si="340"/>
        <v>2435.25</v>
      </c>
      <c r="N1424" s="4">
        <f t="shared" si="341"/>
        <v>5300.25</v>
      </c>
      <c r="O1424" s="6">
        <v>0.75</v>
      </c>
      <c r="P1424" s="85">
        <f t="shared" si="346"/>
        <v>2148.75</v>
      </c>
      <c r="Q1424" s="86">
        <f t="shared" si="347"/>
        <v>5013.75</v>
      </c>
      <c r="R1424" s="6">
        <v>0.95</v>
      </c>
      <c r="S1424" s="85">
        <f t="shared" si="342"/>
        <v>2721.75</v>
      </c>
      <c r="T1424" s="86">
        <f t="shared" si="343"/>
        <v>5586.75</v>
      </c>
      <c r="U1424" s="6">
        <v>0.6</v>
      </c>
      <c r="V1424" s="85">
        <f t="shared" si="344"/>
        <v>1719</v>
      </c>
      <c r="W1424" s="86">
        <f t="shared" si="345"/>
        <v>4584</v>
      </c>
    </row>
    <row r="1425" spans="1:23" ht="16.5" x14ac:dyDescent="0.25">
      <c r="A1425" s="64" t="s">
        <v>7131</v>
      </c>
      <c r="B1425" s="65" t="s">
        <v>7250</v>
      </c>
      <c r="C1425" s="2" t="s">
        <v>4569</v>
      </c>
      <c r="D1425" s="1" t="s">
        <v>4568</v>
      </c>
      <c r="E1425" s="3">
        <v>6</v>
      </c>
      <c r="F1425" s="3">
        <v>1</v>
      </c>
      <c r="G1425" s="7">
        <v>1380</v>
      </c>
      <c r="H1425" s="4">
        <f>+G1425*E1425</f>
        <v>8280</v>
      </c>
      <c r="I1425" s="5">
        <v>0.05</v>
      </c>
      <c r="J1425" s="4">
        <f t="shared" si="338"/>
        <v>69</v>
      </c>
      <c r="K1425" s="4">
        <f t="shared" si="339"/>
        <v>1311</v>
      </c>
      <c r="L1425" s="6">
        <v>0.85</v>
      </c>
      <c r="M1425" s="4">
        <f t="shared" si="340"/>
        <v>1114.3499999999999</v>
      </c>
      <c r="N1425" s="4">
        <f t="shared" si="341"/>
        <v>2425.35</v>
      </c>
      <c r="O1425" s="6">
        <v>0.75</v>
      </c>
      <c r="P1425" s="85">
        <f t="shared" si="346"/>
        <v>983.25</v>
      </c>
      <c r="Q1425" s="86">
        <f t="shared" si="347"/>
        <v>2294.25</v>
      </c>
      <c r="R1425" s="6">
        <v>0.95</v>
      </c>
      <c r="S1425" s="85">
        <f t="shared" si="342"/>
        <v>1245.45</v>
      </c>
      <c r="T1425" s="86">
        <f t="shared" si="343"/>
        <v>2556.4499999999998</v>
      </c>
      <c r="U1425" s="6">
        <v>0.6</v>
      </c>
      <c r="V1425" s="85">
        <f t="shared" si="344"/>
        <v>786.6</v>
      </c>
      <c r="W1425" s="86">
        <f t="shared" si="345"/>
        <v>2097.6</v>
      </c>
    </row>
    <row r="1426" spans="1:23" ht="16.5" x14ac:dyDescent="0.25">
      <c r="A1426" s="64" t="s">
        <v>7131</v>
      </c>
      <c r="B1426" s="65" t="s">
        <v>7250</v>
      </c>
      <c r="C1426" s="2" t="s">
        <v>4537</v>
      </c>
      <c r="D1426" s="1" t="s">
        <v>4536</v>
      </c>
      <c r="E1426" s="3">
        <v>2</v>
      </c>
      <c r="F1426" s="3">
        <v>1</v>
      </c>
      <c r="G1426" s="7">
        <v>2195</v>
      </c>
      <c r="H1426" s="4">
        <f>+G1426*E1426</f>
        <v>4390</v>
      </c>
      <c r="I1426" s="5">
        <v>0</v>
      </c>
      <c r="J1426" s="4">
        <f t="shared" si="338"/>
        <v>0</v>
      </c>
      <c r="K1426" s="4">
        <f t="shared" si="339"/>
        <v>2195</v>
      </c>
      <c r="L1426" s="6">
        <v>0.85</v>
      </c>
      <c r="M1426" s="4">
        <f t="shared" si="340"/>
        <v>1865.75</v>
      </c>
      <c r="N1426" s="4">
        <f t="shared" si="341"/>
        <v>4060.75</v>
      </c>
      <c r="O1426" s="6">
        <v>0.75</v>
      </c>
      <c r="P1426" s="85">
        <f t="shared" si="346"/>
        <v>1646.25</v>
      </c>
      <c r="Q1426" s="86">
        <f t="shared" si="347"/>
        <v>3841.25</v>
      </c>
      <c r="R1426" s="6">
        <v>0.95</v>
      </c>
      <c r="S1426" s="85">
        <f t="shared" si="342"/>
        <v>2085.25</v>
      </c>
      <c r="T1426" s="86">
        <f t="shared" si="343"/>
        <v>4280.25</v>
      </c>
      <c r="U1426" s="6">
        <v>0.6</v>
      </c>
      <c r="V1426" s="85">
        <f t="shared" si="344"/>
        <v>1317</v>
      </c>
      <c r="W1426" s="86">
        <f t="shared" si="345"/>
        <v>3512</v>
      </c>
    </row>
    <row r="1427" spans="1:23" ht="16.5" x14ac:dyDescent="0.25">
      <c r="A1427" s="64" t="s">
        <v>7131</v>
      </c>
      <c r="B1427" s="65" t="s">
        <v>7250</v>
      </c>
      <c r="C1427" s="2" t="s">
        <v>4543</v>
      </c>
      <c r="D1427" s="1" t="s">
        <v>4542</v>
      </c>
      <c r="E1427" s="3">
        <v>2</v>
      </c>
      <c r="F1427" s="3">
        <v>1</v>
      </c>
      <c r="G1427" s="7">
        <v>2240</v>
      </c>
      <c r="H1427" s="4">
        <f>+G1427*E1427</f>
        <v>4480</v>
      </c>
      <c r="I1427" s="5">
        <v>0</v>
      </c>
      <c r="J1427" s="4">
        <f t="shared" si="338"/>
        <v>0</v>
      </c>
      <c r="K1427" s="4">
        <f t="shared" si="339"/>
        <v>2240</v>
      </c>
      <c r="L1427" s="6">
        <v>0.85</v>
      </c>
      <c r="M1427" s="4">
        <f t="shared" si="340"/>
        <v>1904</v>
      </c>
      <c r="N1427" s="4">
        <f t="shared" si="341"/>
        <v>4144</v>
      </c>
      <c r="O1427" s="6">
        <v>0.75</v>
      </c>
      <c r="P1427" s="85">
        <f t="shared" si="346"/>
        <v>1680</v>
      </c>
      <c r="Q1427" s="86">
        <f t="shared" si="347"/>
        <v>3920</v>
      </c>
      <c r="R1427" s="6">
        <v>0.95</v>
      </c>
      <c r="S1427" s="85">
        <f t="shared" si="342"/>
        <v>2128</v>
      </c>
      <c r="T1427" s="86">
        <f t="shared" si="343"/>
        <v>4368</v>
      </c>
      <c r="U1427" s="6">
        <v>0.6</v>
      </c>
      <c r="V1427" s="85">
        <f t="shared" si="344"/>
        <v>1344</v>
      </c>
      <c r="W1427" s="86">
        <f t="shared" si="345"/>
        <v>3584</v>
      </c>
    </row>
    <row r="1428" spans="1:23" ht="16.5" x14ac:dyDescent="0.25">
      <c r="A1428" s="64" t="s">
        <v>7131</v>
      </c>
      <c r="B1428" s="65" t="s">
        <v>7250</v>
      </c>
      <c r="C1428" s="2" t="s">
        <v>7284</v>
      </c>
      <c r="D1428" s="10" t="s">
        <v>4666</v>
      </c>
      <c r="E1428" s="3">
        <v>4</v>
      </c>
      <c r="F1428" s="3">
        <v>1</v>
      </c>
      <c r="G1428" s="4">
        <v>6645</v>
      </c>
      <c r="H1428" s="4">
        <f>+G1428*E1428</f>
        <v>26580</v>
      </c>
      <c r="I1428" s="5">
        <v>0</v>
      </c>
      <c r="J1428" s="4">
        <f t="shared" si="338"/>
        <v>0</v>
      </c>
      <c r="K1428" s="4">
        <f t="shared" si="339"/>
        <v>6645</v>
      </c>
      <c r="L1428" s="6">
        <v>0.55000000000000004</v>
      </c>
      <c r="M1428" s="4">
        <f t="shared" si="340"/>
        <v>3654.7500000000005</v>
      </c>
      <c r="N1428" s="4">
        <f t="shared" si="341"/>
        <v>10299.75</v>
      </c>
      <c r="O1428" s="6">
        <v>0.75</v>
      </c>
      <c r="P1428" s="85">
        <f t="shared" si="346"/>
        <v>4983.75</v>
      </c>
      <c r="Q1428" s="86">
        <f t="shared" si="347"/>
        <v>11628.75</v>
      </c>
      <c r="R1428" s="6">
        <v>0.95</v>
      </c>
      <c r="S1428" s="85">
        <f t="shared" si="342"/>
        <v>6312.75</v>
      </c>
      <c r="T1428" s="86">
        <f t="shared" si="343"/>
        <v>12957.75</v>
      </c>
      <c r="U1428" s="6">
        <v>0.6</v>
      </c>
      <c r="V1428" s="85">
        <f t="shared" si="344"/>
        <v>3987</v>
      </c>
      <c r="W1428" s="86">
        <f t="shared" si="345"/>
        <v>10632</v>
      </c>
    </row>
    <row r="1429" spans="1:23" ht="16.5" x14ac:dyDescent="0.25">
      <c r="A1429" s="64" t="s">
        <v>7131</v>
      </c>
      <c r="B1429" s="65" t="s">
        <v>7250</v>
      </c>
      <c r="C1429" s="2" t="s">
        <v>4657</v>
      </c>
      <c r="D1429" s="10" t="s">
        <v>4656</v>
      </c>
      <c r="E1429" s="3">
        <v>6</v>
      </c>
      <c r="F1429" s="3">
        <v>1</v>
      </c>
      <c r="G1429" s="4">
        <v>2495</v>
      </c>
      <c r="H1429" s="4">
        <f>+G1429*E1429</f>
        <v>14970</v>
      </c>
      <c r="I1429" s="5">
        <v>0</v>
      </c>
      <c r="J1429" s="4">
        <f t="shared" si="338"/>
        <v>0</v>
      </c>
      <c r="K1429" s="4">
        <f t="shared" si="339"/>
        <v>2495</v>
      </c>
      <c r="L1429" s="6">
        <v>0.55000000000000004</v>
      </c>
      <c r="M1429" s="4">
        <f t="shared" si="340"/>
        <v>1372.25</v>
      </c>
      <c r="N1429" s="4">
        <f t="shared" si="341"/>
        <v>3867.25</v>
      </c>
      <c r="O1429" s="6">
        <v>0.75</v>
      </c>
      <c r="P1429" s="85">
        <f t="shared" si="346"/>
        <v>1871.25</v>
      </c>
      <c r="Q1429" s="86">
        <f t="shared" si="347"/>
        <v>4366.25</v>
      </c>
      <c r="R1429" s="6">
        <v>0.95</v>
      </c>
      <c r="S1429" s="85">
        <f t="shared" si="342"/>
        <v>2370.25</v>
      </c>
      <c r="T1429" s="86">
        <f t="shared" si="343"/>
        <v>4865.25</v>
      </c>
      <c r="U1429" s="6">
        <v>0.6</v>
      </c>
      <c r="V1429" s="85">
        <f t="shared" si="344"/>
        <v>1497</v>
      </c>
      <c r="W1429" s="86">
        <f t="shared" si="345"/>
        <v>3992</v>
      </c>
    </row>
    <row r="1430" spans="1:23" ht="16.5" x14ac:dyDescent="0.25">
      <c r="A1430" s="64" t="s">
        <v>7131</v>
      </c>
      <c r="B1430" s="65" t="s">
        <v>7250</v>
      </c>
      <c r="C1430" s="2" t="s">
        <v>7285</v>
      </c>
      <c r="D1430" s="10" t="s">
        <v>4702</v>
      </c>
      <c r="E1430" s="3">
        <v>6</v>
      </c>
      <c r="F1430" s="3">
        <v>1</v>
      </c>
      <c r="G1430" s="4">
        <v>1699.55</v>
      </c>
      <c r="H1430" s="4">
        <f>+G1430*E1430</f>
        <v>10197.299999999999</v>
      </c>
      <c r="I1430" s="5">
        <v>0.05</v>
      </c>
      <c r="J1430" s="4">
        <f t="shared" si="338"/>
        <v>84.977500000000006</v>
      </c>
      <c r="K1430" s="4">
        <f t="shared" si="339"/>
        <v>1614.5725</v>
      </c>
      <c r="L1430" s="6">
        <v>0.55000000000000004</v>
      </c>
      <c r="M1430" s="4">
        <f t="shared" si="340"/>
        <v>888.01487500000007</v>
      </c>
      <c r="N1430" s="4">
        <f t="shared" si="341"/>
        <v>2502.5873750000001</v>
      </c>
      <c r="O1430" s="6">
        <v>0.75</v>
      </c>
      <c r="P1430" s="85">
        <f t="shared" si="346"/>
        <v>1210.9293749999999</v>
      </c>
      <c r="Q1430" s="86">
        <f t="shared" si="347"/>
        <v>2825.5018749999999</v>
      </c>
      <c r="R1430" s="6">
        <v>0.95</v>
      </c>
      <c r="S1430" s="85">
        <f t="shared" si="342"/>
        <v>1533.843875</v>
      </c>
      <c r="T1430" s="86">
        <f t="shared" si="343"/>
        <v>3148.4163749999998</v>
      </c>
      <c r="U1430" s="6">
        <v>0.6</v>
      </c>
      <c r="V1430" s="85">
        <f t="shared" si="344"/>
        <v>968.74349999999993</v>
      </c>
      <c r="W1430" s="86">
        <f t="shared" si="345"/>
        <v>2583.3159999999998</v>
      </c>
    </row>
    <row r="1431" spans="1:23" ht="16.5" x14ac:dyDescent="0.25">
      <c r="A1431" s="64" t="s">
        <v>7131</v>
      </c>
      <c r="B1431" s="65" t="s">
        <v>7250</v>
      </c>
      <c r="C1431" s="2" t="s">
        <v>7286</v>
      </c>
      <c r="D1431" s="10" t="s">
        <v>4707</v>
      </c>
      <c r="E1431" s="3">
        <v>4</v>
      </c>
      <c r="F1431" s="3">
        <v>1</v>
      </c>
      <c r="G1431" s="4">
        <v>1699.55</v>
      </c>
      <c r="H1431" s="4">
        <f>+G1431*E1431</f>
        <v>6798.2</v>
      </c>
      <c r="I1431" s="5">
        <v>0.05</v>
      </c>
      <c r="J1431" s="4">
        <f t="shared" si="338"/>
        <v>84.977500000000006</v>
      </c>
      <c r="K1431" s="4">
        <f t="shared" si="339"/>
        <v>1614.5725</v>
      </c>
      <c r="L1431" s="6">
        <v>0.55000000000000004</v>
      </c>
      <c r="M1431" s="4">
        <f t="shared" si="340"/>
        <v>888.01487500000007</v>
      </c>
      <c r="N1431" s="4">
        <f t="shared" si="341"/>
        <v>2502.5873750000001</v>
      </c>
      <c r="O1431" s="6">
        <v>0.75</v>
      </c>
      <c r="P1431" s="85">
        <f t="shared" si="346"/>
        <v>1210.9293749999999</v>
      </c>
      <c r="Q1431" s="86">
        <f t="shared" si="347"/>
        <v>2825.5018749999999</v>
      </c>
      <c r="R1431" s="6">
        <v>0.95</v>
      </c>
      <c r="S1431" s="85">
        <f t="shared" si="342"/>
        <v>1533.843875</v>
      </c>
      <c r="T1431" s="86">
        <f t="shared" si="343"/>
        <v>3148.4163749999998</v>
      </c>
      <c r="U1431" s="6">
        <v>0.6</v>
      </c>
      <c r="V1431" s="85">
        <f t="shared" si="344"/>
        <v>968.74349999999993</v>
      </c>
      <c r="W1431" s="86">
        <f t="shared" si="345"/>
        <v>2583.3159999999998</v>
      </c>
    </row>
    <row r="1432" spans="1:23" ht="16.5" x14ac:dyDescent="0.25">
      <c r="A1432" s="64" t="s">
        <v>7131</v>
      </c>
      <c r="B1432" s="65" t="s">
        <v>7250</v>
      </c>
      <c r="C1432" s="2" t="s">
        <v>4587</v>
      </c>
      <c r="D1432" s="1" t="s">
        <v>4586</v>
      </c>
      <c r="E1432" s="3">
        <v>3</v>
      </c>
      <c r="F1432" s="3">
        <v>1</v>
      </c>
      <c r="G1432" s="7">
        <v>1524</v>
      </c>
      <c r="H1432" s="4">
        <f>+G1432*E1432</f>
        <v>4572</v>
      </c>
      <c r="I1432" s="5">
        <v>0.05</v>
      </c>
      <c r="J1432" s="4">
        <f t="shared" si="338"/>
        <v>76.2</v>
      </c>
      <c r="K1432" s="4">
        <f t="shared" si="339"/>
        <v>1447.8</v>
      </c>
      <c r="L1432" s="6">
        <v>0.85</v>
      </c>
      <c r="M1432" s="4">
        <f t="shared" si="340"/>
        <v>1230.6299999999999</v>
      </c>
      <c r="N1432" s="4">
        <f t="shared" si="341"/>
        <v>2678.43</v>
      </c>
      <c r="O1432" s="6">
        <v>0.75</v>
      </c>
      <c r="P1432" s="85">
        <f t="shared" si="346"/>
        <v>1085.8499999999999</v>
      </c>
      <c r="Q1432" s="86">
        <f t="shared" si="347"/>
        <v>2533.6499999999996</v>
      </c>
      <c r="R1432" s="6">
        <v>0.95</v>
      </c>
      <c r="S1432" s="85">
        <f t="shared" si="342"/>
        <v>1375.4099999999999</v>
      </c>
      <c r="T1432" s="86">
        <f t="shared" si="343"/>
        <v>2823.21</v>
      </c>
      <c r="U1432" s="6">
        <v>0.6</v>
      </c>
      <c r="V1432" s="85">
        <f t="shared" si="344"/>
        <v>868.68</v>
      </c>
      <c r="W1432" s="86">
        <f t="shared" si="345"/>
        <v>2316.48</v>
      </c>
    </row>
    <row r="1433" spans="1:23" ht="16.5" x14ac:dyDescent="0.25">
      <c r="A1433" s="64" t="s">
        <v>7131</v>
      </c>
      <c r="B1433" s="65" t="s">
        <v>7250</v>
      </c>
      <c r="C1433" s="2" t="s">
        <v>7287</v>
      </c>
      <c r="D1433" s="10" t="s">
        <v>7327</v>
      </c>
      <c r="E1433" s="3">
        <v>1</v>
      </c>
      <c r="F1433" s="3">
        <v>1</v>
      </c>
      <c r="G1433" s="4">
        <v>2095</v>
      </c>
      <c r="H1433" s="4">
        <f>+G1433*E1433</f>
        <v>2095</v>
      </c>
      <c r="I1433" s="5">
        <v>0</v>
      </c>
      <c r="J1433" s="4">
        <f t="shared" si="338"/>
        <v>0</v>
      </c>
      <c r="K1433" s="4">
        <f t="shared" si="339"/>
        <v>2095</v>
      </c>
      <c r="L1433" s="6">
        <v>0.31</v>
      </c>
      <c r="M1433" s="4">
        <f t="shared" si="340"/>
        <v>649.45000000000005</v>
      </c>
      <c r="N1433" s="4">
        <f t="shared" si="341"/>
        <v>2744.45</v>
      </c>
      <c r="O1433" s="6">
        <v>0.75</v>
      </c>
      <c r="P1433" s="85">
        <f t="shared" si="346"/>
        <v>1571.25</v>
      </c>
      <c r="Q1433" s="86">
        <f t="shared" si="347"/>
        <v>3666.25</v>
      </c>
      <c r="R1433" s="6">
        <v>0.95</v>
      </c>
      <c r="S1433" s="85">
        <f t="shared" si="342"/>
        <v>1990.25</v>
      </c>
      <c r="T1433" s="86">
        <f t="shared" si="343"/>
        <v>4085.25</v>
      </c>
      <c r="U1433" s="6">
        <v>0.6</v>
      </c>
      <c r="V1433" s="85">
        <f t="shared" si="344"/>
        <v>1257</v>
      </c>
      <c r="W1433" s="86">
        <f t="shared" si="345"/>
        <v>3352</v>
      </c>
    </row>
    <row r="1434" spans="1:23" ht="16.5" x14ac:dyDescent="0.25">
      <c r="A1434" s="64" t="s">
        <v>7131</v>
      </c>
      <c r="B1434" s="65" t="s">
        <v>7250</v>
      </c>
      <c r="C1434" s="2" t="s">
        <v>7288</v>
      </c>
      <c r="D1434" s="10" t="s">
        <v>7333</v>
      </c>
      <c r="E1434" s="3">
        <v>3</v>
      </c>
      <c r="F1434" s="3">
        <v>1</v>
      </c>
      <c r="G1434" s="4">
        <v>3075</v>
      </c>
      <c r="H1434" s="4">
        <f>+G1434*E1434</f>
        <v>9225</v>
      </c>
      <c r="I1434" s="5">
        <v>0.05</v>
      </c>
      <c r="J1434" s="4">
        <f t="shared" si="338"/>
        <v>153.75</v>
      </c>
      <c r="K1434" s="4">
        <f t="shared" si="339"/>
        <v>2921.25</v>
      </c>
      <c r="L1434" s="6">
        <v>0.55000000000000004</v>
      </c>
      <c r="M1434" s="4">
        <f t="shared" si="340"/>
        <v>1606.6875000000002</v>
      </c>
      <c r="N1434" s="4">
        <f t="shared" si="341"/>
        <v>4527.9375</v>
      </c>
      <c r="O1434" s="6">
        <v>0.75</v>
      </c>
      <c r="P1434" s="85">
        <f t="shared" si="346"/>
        <v>2190.9375</v>
      </c>
      <c r="Q1434" s="86">
        <f t="shared" si="347"/>
        <v>5112.1875</v>
      </c>
      <c r="R1434" s="6">
        <v>0.95</v>
      </c>
      <c r="S1434" s="85">
        <f t="shared" si="342"/>
        <v>2775.1875</v>
      </c>
      <c r="T1434" s="86">
        <f t="shared" si="343"/>
        <v>5696.4375</v>
      </c>
      <c r="U1434" s="6">
        <v>0.6</v>
      </c>
      <c r="V1434" s="85">
        <f t="shared" si="344"/>
        <v>1752.75</v>
      </c>
      <c r="W1434" s="86">
        <f t="shared" si="345"/>
        <v>4674</v>
      </c>
    </row>
    <row r="1435" spans="1:23" ht="16.5" x14ac:dyDescent="0.25">
      <c r="A1435" s="64" t="s">
        <v>7131</v>
      </c>
      <c r="B1435" s="65" t="s">
        <v>7250</v>
      </c>
      <c r="C1435" s="2" t="s">
        <v>7289</v>
      </c>
      <c r="D1435" s="10" t="s">
        <v>4637</v>
      </c>
      <c r="E1435" s="3">
        <v>1</v>
      </c>
      <c r="F1435" s="3">
        <v>1</v>
      </c>
      <c r="G1435" s="4">
        <v>10518</v>
      </c>
      <c r="H1435" s="4">
        <f>+G1435*E1435</f>
        <v>10518</v>
      </c>
      <c r="I1435" s="5">
        <v>0.15</v>
      </c>
      <c r="J1435" s="4">
        <f t="shared" si="338"/>
        <v>1577.7</v>
      </c>
      <c r="K1435" s="4">
        <f t="shared" si="339"/>
        <v>8940.2999999999993</v>
      </c>
      <c r="L1435" s="6">
        <v>0.55000000000000004</v>
      </c>
      <c r="M1435" s="4">
        <f t="shared" si="340"/>
        <v>4917.165</v>
      </c>
      <c r="N1435" s="4">
        <f t="shared" si="341"/>
        <v>13857.465</v>
      </c>
      <c r="O1435" s="6">
        <v>0.75</v>
      </c>
      <c r="P1435" s="85">
        <f t="shared" si="346"/>
        <v>6705.2249999999995</v>
      </c>
      <c r="Q1435" s="86">
        <f t="shared" si="347"/>
        <v>15645.524999999998</v>
      </c>
      <c r="R1435" s="6">
        <v>0.95</v>
      </c>
      <c r="S1435" s="85">
        <f t="shared" si="342"/>
        <v>8493.284999999998</v>
      </c>
      <c r="T1435" s="86">
        <f t="shared" si="343"/>
        <v>17433.584999999999</v>
      </c>
      <c r="U1435" s="6">
        <v>0.6</v>
      </c>
      <c r="V1435" s="85">
        <f t="shared" si="344"/>
        <v>5364.1799999999994</v>
      </c>
      <c r="W1435" s="86">
        <f t="shared" si="345"/>
        <v>14304.48</v>
      </c>
    </row>
    <row r="1436" spans="1:23" ht="16.5" x14ac:dyDescent="0.25">
      <c r="A1436" s="64" t="s">
        <v>7131</v>
      </c>
      <c r="B1436" s="65" t="s">
        <v>7250</v>
      </c>
      <c r="C1436" s="2" t="s">
        <v>7290</v>
      </c>
      <c r="D1436" s="10" t="s">
        <v>4638</v>
      </c>
      <c r="E1436" s="3">
        <v>4</v>
      </c>
      <c r="F1436" s="3">
        <v>1</v>
      </c>
      <c r="G1436" s="4">
        <v>11377</v>
      </c>
      <c r="H1436" s="4">
        <f>+G1436*E1436</f>
        <v>45508</v>
      </c>
      <c r="I1436" s="5">
        <v>0.15</v>
      </c>
      <c r="J1436" s="4">
        <f t="shared" si="338"/>
        <v>1706.55</v>
      </c>
      <c r="K1436" s="4">
        <f t="shared" si="339"/>
        <v>9670.4500000000007</v>
      </c>
      <c r="L1436" s="6">
        <v>0.55000000000000004</v>
      </c>
      <c r="M1436" s="4">
        <f t="shared" si="340"/>
        <v>5318.7475000000004</v>
      </c>
      <c r="N1436" s="4">
        <f t="shared" si="341"/>
        <v>14989.197500000002</v>
      </c>
      <c r="O1436" s="6">
        <v>0.75</v>
      </c>
      <c r="P1436" s="85">
        <f t="shared" si="346"/>
        <v>7252.8375000000005</v>
      </c>
      <c r="Q1436" s="86">
        <f t="shared" si="347"/>
        <v>16923.287500000002</v>
      </c>
      <c r="R1436" s="6">
        <v>0.95</v>
      </c>
      <c r="S1436" s="85">
        <f t="shared" si="342"/>
        <v>9186.9274999999998</v>
      </c>
      <c r="T1436" s="86">
        <f t="shared" si="343"/>
        <v>18857.377500000002</v>
      </c>
      <c r="U1436" s="6">
        <v>0.6</v>
      </c>
      <c r="V1436" s="85">
        <f t="shared" si="344"/>
        <v>5802.27</v>
      </c>
      <c r="W1436" s="86">
        <f t="shared" si="345"/>
        <v>15472.720000000001</v>
      </c>
    </row>
    <row r="1437" spans="1:23" ht="16.5" x14ac:dyDescent="0.25">
      <c r="A1437" s="64" t="s">
        <v>7131</v>
      </c>
      <c r="B1437" s="65" t="s">
        <v>7250</v>
      </c>
      <c r="C1437" s="2" t="s">
        <v>7291</v>
      </c>
      <c r="D1437" s="10" t="s">
        <v>4636</v>
      </c>
      <c r="E1437" s="3">
        <v>3</v>
      </c>
      <c r="F1437" s="3">
        <v>1</v>
      </c>
      <c r="G1437" s="4">
        <v>3079</v>
      </c>
      <c r="H1437" s="4">
        <f>+G1437*E1437</f>
        <v>9237</v>
      </c>
      <c r="I1437" s="5">
        <v>0.15</v>
      </c>
      <c r="J1437" s="4">
        <f t="shared" si="338"/>
        <v>461.84999999999997</v>
      </c>
      <c r="K1437" s="4">
        <f t="shared" si="339"/>
        <v>2617.15</v>
      </c>
      <c r="L1437" s="6">
        <v>0.55000000000000004</v>
      </c>
      <c r="M1437" s="4">
        <f t="shared" si="340"/>
        <v>1439.4325000000001</v>
      </c>
      <c r="N1437" s="4">
        <f t="shared" si="341"/>
        <v>4056.5825000000004</v>
      </c>
      <c r="O1437" s="6">
        <v>0.75</v>
      </c>
      <c r="P1437" s="85">
        <f t="shared" si="346"/>
        <v>1962.8625000000002</v>
      </c>
      <c r="Q1437" s="86">
        <f t="shared" si="347"/>
        <v>4580.0125000000007</v>
      </c>
      <c r="R1437" s="6">
        <v>0.95</v>
      </c>
      <c r="S1437" s="85">
        <f t="shared" si="342"/>
        <v>2486.2925</v>
      </c>
      <c r="T1437" s="86">
        <f t="shared" si="343"/>
        <v>5103.4425000000001</v>
      </c>
      <c r="U1437" s="6">
        <v>0.6</v>
      </c>
      <c r="V1437" s="85">
        <f t="shared" si="344"/>
        <v>1570.29</v>
      </c>
      <c r="W1437" s="86">
        <f t="shared" si="345"/>
        <v>4187.4400000000005</v>
      </c>
    </row>
    <row r="1438" spans="1:23" ht="16.5" x14ac:dyDescent="0.25">
      <c r="A1438" s="64" t="s">
        <v>7131</v>
      </c>
      <c r="B1438" s="65" t="s">
        <v>7250</v>
      </c>
      <c r="C1438" s="2" t="s">
        <v>7292</v>
      </c>
      <c r="D1438" s="10" t="s">
        <v>4639</v>
      </c>
      <c r="E1438" s="3">
        <v>3</v>
      </c>
      <c r="F1438" s="3">
        <v>1</v>
      </c>
      <c r="G1438" s="4">
        <v>2593</v>
      </c>
      <c r="H1438" s="4">
        <f>+G1438*E1438</f>
        <v>7779</v>
      </c>
      <c r="I1438" s="5">
        <v>0.15</v>
      </c>
      <c r="J1438" s="4">
        <f t="shared" si="338"/>
        <v>388.95</v>
      </c>
      <c r="K1438" s="4">
        <f t="shared" si="339"/>
        <v>2204.0500000000002</v>
      </c>
      <c r="L1438" s="6">
        <v>0.55000000000000004</v>
      </c>
      <c r="M1438" s="4">
        <f t="shared" si="340"/>
        <v>1212.2275000000002</v>
      </c>
      <c r="N1438" s="4">
        <f t="shared" si="341"/>
        <v>3416.2775000000001</v>
      </c>
      <c r="O1438" s="6">
        <v>0.75</v>
      </c>
      <c r="P1438" s="85">
        <f t="shared" si="346"/>
        <v>1653.0375000000001</v>
      </c>
      <c r="Q1438" s="86">
        <f t="shared" si="347"/>
        <v>3857.0875000000005</v>
      </c>
      <c r="R1438" s="6">
        <v>0.95</v>
      </c>
      <c r="S1438" s="85">
        <f t="shared" si="342"/>
        <v>2093.8474999999999</v>
      </c>
      <c r="T1438" s="86">
        <f t="shared" si="343"/>
        <v>4297.8975</v>
      </c>
      <c r="U1438" s="6">
        <v>0.6</v>
      </c>
      <c r="V1438" s="85">
        <f t="shared" si="344"/>
        <v>1322.43</v>
      </c>
      <c r="W1438" s="86">
        <f t="shared" si="345"/>
        <v>3526.4800000000005</v>
      </c>
    </row>
    <row r="1439" spans="1:23" ht="16.5" x14ac:dyDescent="0.25">
      <c r="A1439" s="64" t="s">
        <v>7131</v>
      </c>
      <c r="B1439" s="65" t="s">
        <v>7250</v>
      </c>
      <c r="C1439" s="2" t="s">
        <v>7295</v>
      </c>
      <c r="D1439" s="10" t="s">
        <v>4635</v>
      </c>
      <c r="E1439" s="3">
        <v>1</v>
      </c>
      <c r="F1439" s="3">
        <v>1</v>
      </c>
      <c r="G1439" s="4">
        <v>8385</v>
      </c>
      <c r="H1439" s="4">
        <f>+G1439*E1439</f>
        <v>8385</v>
      </c>
      <c r="I1439" s="5">
        <v>0.15</v>
      </c>
      <c r="J1439" s="4">
        <f t="shared" si="338"/>
        <v>1257.75</v>
      </c>
      <c r="K1439" s="4">
        <f t="shared" si="339"/>
        <v>7127.25</v>
      </c>
      <c r="L1439" s="6">
        <v>0.55000000000000004</v>
      </c>
      <c r="M1439" s="4">
        <f t="shared" si="340"/>
        <v>3919.9875000000002</v>
      </c>
      <c r="N1439" s="4">
        <f t="shared" si="341"/>
        <v>11047.237499999999</v>
      </c>
      <c r="O1439" s="6">
        <v>0.75</v>
      </c>
      <c r="P1439" s="85">
        <f t="shared" si="346"/>
        <v>5345.4375</v>
      </c>
      <c r="Q1439" s="86">
        <f t="shared" si="347"/>
        <v>12472.6875</v>
      </c>
      <c r="R1439" s="6">
        <v>0.95</v>
      </c>
      <c r="S1439" s="85">
        <f t="shared" si="342"/>
        <v>6770.8874999999998</v>
      </c>
      <c r="T1439" s="86">
        <f t="shared" si="343"/>
        <v>13898.137500000001</v>
      </c>
      <c r="U1439" s="6">
        <v>0.6</v>
      </c>
      <c r="V1439" s="85">
        <f t="shared" si="344"/>
        <v>4276.3499999999995</v>
      </c>
      <c r="W1439" s="86">
        <f t="shared" si="345"/>
        <v>11403.599999999999</v>
      </c>
    </row>
    <row r="1440" spans="1:23" ht="16.5" x14ac:dyDescent="0.25">
      <c r="A1440" s="64" t="s">
        <v>7131</v>
      </c>
      <c r="B1440" s="65" t="s">
        <v>7250</v>
      </c>
      <c r="C1440" s="2" t="s">
        <v>7296</v>
      </c>
      <c r="D1440" s="10" t="s">
        <v>4634</v>
      </c>
      <c r="E1440" s="3">
        <v>2</v>
      </c>
      <c r="F1440" s="3">
        <v>1</v>
      </c>
      <c r="G1440" s="4">
        <v>2269</v>
      </c>
      <c r="H1440" s="4">
        <f>+G1440*E1440</f>
        <v>4538</v>
      </c>
      <c r="I1440" s="5">
        <v>0.15</v>
      </c>
      <c r="J1440" s="4">
        <f t="shared" si="338"/>
        <v>340.34999999999997</v>
      </c>
      <c r="K1440" s="4">
        <f t="shared" si="339"/>
        <v>1928.65</v>
      </c>
      <c r="L1440" s="6">
        <v>0.55000000000000004</v>
      </c>
      <c r="M1440" s="4">
        <f t="shared" si="340"/>
        <v>1060.7575000000002</v>
      </c>
      <c r="N1440" s="4">
        <f t="shared" si="341"/>
        <v>2989.4075000000003</v>
      </c>
      <c r="O1440" s="6">
        <v>0.75</v>
      </c>
      <c r="P1440" s="85">
        <f t="shared" si="346"/>
        <v>1446.4875000000002</v>
      </c>
      <c r="Q1440" s="86">
        <f t="shared" si="347"/>
        <v>3375.1375000000003</v>
      </c>
      <c r="R1440" s="6">
        <v>0.95</v>
      </c>
      <c r="S1440" s="85">
        <f t="shared" si="342"/>
        <v>1832.2175</v>
      </c>
      <c r="T1440" s="86">
        <f t="shared" si="343"/>
        <v>3760.8675000000003</v>
      </c>
      <c r="U1440" s="6">
        <v>0.6</v>
      </c>
      <c r="V1440" s="85">
        <f t="shared" si="344"/>
        <v>1157.19</v>
      </c>
      <c r="W1440" s="86">
        <f t="shared" si="345"/>
        <v>3085.84</v>
      </c>
    </row>
    <row r="1441" spans="1:23" ht="16.5" x14ac:dyDescent="0.25">
      <c r="A1441" s="64" t="s">
        <v>7131</v>
      </c>
      <c r="B1441" s="65" t="s">
        <v>7250</v>
      </c>
      <c r="C1441" s="2" t="s">
        <v>7297</v>
      </c>
      <c r="D1441" s="10" t="s">
        <v>4689</v>
      </c>
      <c r="E1441" s="3">
        <v>4</v>
      </c>
      <c r="F1441" s="3">
        <v>1</v>
      </c>
      <c r="G1441" s="4">
        <v>4101</v>
      </c>
      <c r="H1441" s="4">
        <f>+G1441*E1441</f>
        <v>16404</v>
      </c>
      <c r="I1441" s="5">
        <v>0</v>
      </c>
      <c r="J1441" s="4">
        <f t="shared" si="338"/>
        <v>0</v>
      </c>
      <c r="K1441" s="4">
        <f t="shared" si="339"/>
        <v>4101</v>
      </c>
      <c r="L1441" s="6">
        <v>0.45</v>
      </c>
      <c r="M1441" s="4">
        <f t="shared" si="340"/>
        <v>1845.45</v>
      </c>
      <c r="N1441" s="4">
        <f t="shared" si="341"/>
        <v>5946.45</v>
      </c>
      <c r="O1441" s="6">
        <v>0.75</v>
      </c>
      <c r="P1441" s="85">
        <f t="shared" si="346"/>
        <v>3075.75</v>
      </c>
      <c r="Q1441" s="86">
        <f t="shared" si="347"/>
        <v>7176.75</v>
      </c>
      <c r="R1441" s="6">
        <v>0.95</v>
      </c>
      <c r="S1441" s="85">
        <f t="shared" si="342"/>
        <v>3895.95</v>
      </c>
      <c r="T1441" s="86">
        <f t="shared" si="343"/>
        <v>7996.95</v>
      </c>
      <c r="U1441" s="6">
        <v>0.6</v>
      </c>
      <c r="V1441" s="85">
        <f t="shared" si="344"/>
        <v>2460.6</v>
      </c>
      <c r="W1441" s="86">
        <f t="shared" si="345"/>
        <v>6561.6</v>
      </c>
    </row>
    <row r="1442" spans="1:23" ht="16.5" x14ac:dyDescent="0.25">
      <c r="A1442" s="64" t="s">
        <v>7131</v>
      </c>
      <c r="B1442" s="65" t="s">
        <v>7250</v>
      </c>
      <c r="C1442" s="2" t="s">
        <v>7298</v>
      </c>
      <c r="D1442" s="10" t="s">
        <v>4685</v>
      </c>
      <c r="E1442" s="3">
        <v>8</v>
      </c>
      <c r="F1442" s="3">
        <v>1</v>
      </c>
      <c r="G1442" s="4">
        <v>1662</v>
      </c>
      <c r="H1442" s="4">
        <f>+G1442*E1442</f>
        <v>13296</v>
      </c>
      <c r="I1442" s="5">
        <v>0.15</v>
      </c>
      <c r="J1442" s="4">
        <f t="shared" si="338"/>
        <v>249.29999999999998</v>
      </c>
      <c r="K1442" s="4">
        <f t="shared" si="339"/>
        <v>1412.7</v>
      </c>
      <c r="L1442" s="6">
        <v>0.85</v>
      </c>
      <c r="M1442" s="4">
        <f t="shared" si="340"/>
        <v>1200.7950000000001</v>
      </c>
      <c r="N1442" s="4">
        <f t="shared" si="341"/>
        <v>2613.4949999999999</v>
      </c>
      <c r="O1442" s="6">
        <v>0.75</v>
      </c>
      <c r="P1442" s="85">
        <f t="shared" si="346"/>
        <v>1059.5250000000001</v>
      </c>
      <c r="Q1442" s="86">
        <f t="shared" si="347"/>
        <v>2472.2250000000004</v>
      </c>
      <c r="R1442" s="6">
        <v>0.95</v>
      </c>
      <c r="S1442" s="85">
        <f t="shared" si="342"/>
        <v>1342.0650000000001</v>
      </c>
      <c r="T1442" s="86">
        <f t="shared" si="343"/>
        <v>2754.7650000000003</v>
      </c>
      <c r="U1442" s="6">
        <v>0.6</v>
      </c>
      <c r="V1442" s="85">
        <f t="shared" si="344"/>
        <v>847.62</v>
      </c>
      <c r="W1442" s="86">
        <f t="shared" si="345"/>
        <v>2260.3200000000002</v>
      </c>
    </row>
    <row r="1443" spans="1:23" ht="16.5" x14ac:dyDescent="0.25">
      <c r="A1443" s="64" t="s">
        <v>7131</v>
      </c>
      <c r="B1443" s="65" t="s">
        <v>7250</v>
      </c>
      <c r="C1443" s="2" t="s">
        <v>7299</v>
      </c>
      <c r="D1443" s="10" t="s">
        <v>4686</v>
      </c>
      <c r="E1443" s="3">
        <v>4</v>
      </c>
      <c r="F1443" s="3">
        <v>1</v>
      </c>
      <c r="G1443" s="4">
        <v>5386</v>
      </c>
      <c r="H1443" s="4">
        <f>+G1443*E1443</f>
        <v>21544</v>
      </c>
      <c r="I1443" s="5">
        <v>0.15</v>
      </c>
      <c r="J1443" s="4">
        <f t="shared" si="338"/>
        <v>807.9</v>
      </c>
      <c r="K1443" s="4">
        <f t="shared" si="339"/>
        <v>4578.1000000000004</v>
      </c>
      <c r="L1443" s="6">
        <v>0.45</v>
      </c>
      <c r="M1443" s="4">
        <f t="shared" si="340"/>
        <v>2060.1450000000004</v>
      </c>
      <c r="N1443" s="4">
        <f t="shared" si="341"/>
        <v>6638.2450000000008</v>
      </c>
      <c r="O1443" s="6">
        <v>0.75</v>
      </c>
      <c r="P1443" s="85">
        <f t="shared" si="346"/>
        <v>3433.5750000000003</v>
      </c>
      <c r="Q1443" s="86">
        <f t="shared" si="347"/>
        <v>8011.6750000000011</v>
      </c>
      <c r="R1443" s="6">
        <v>0.95</v>
      </c>
      <c r="S1443" s="85">
        <f t="shared" si="342"/>
        <v>4349.1949999999997</v>
      </c>
      <c r="T1443" s="86">
        <f t="shared" si="343"/>
        <v>8927.2950000000001</v>
      </c>
      <c r="U1443" s="6">
        <v>0.6</v>
      </c>
      <c r="V1443" s="85">
        <f t="shared" si="344"/>
        <v>2746.86</v>
      </c>
      <c r="W1443" s="86">
        <f t="shared" si="345"/>
        <v>7324.9600000000009</v>
      </c>
    </row>
    <row r="1444" spans="1:23" ht="16.5" x14ac:dyDescent="0.25">
      <c r="A1444" s="64" t="s">
        <v>7131</v>
      </c>
      <c r="B1444" s="65" t="s">
        <v>7250</v>
      </c>
      <c r="C1444" s="2" t="s">
        <v>7300</v>
      </c>
      <c r="D1444" s="10" t="s">
        <v>4665</v>
      </c>
      <c r="E1444" s="3">
        <v>5</v>
      </c>
      <c r="F1444" s="3">
        <v>1</v>
      </c>
      <c r="G1444" s="4">
        <f>7577+3152</f>
        <v>10729</v>
      </c>
      <c r="H1444" s="4">
        <f>+G1444*E1444</f>
        <v>53645</v>
      </c>
      <c r="I1444" s="5">
        <v>0</v>
      </c>
      <c r="J1444" s="4">
        <f t="shared" si="338"/>
        <v>0</v>
      </c>
      <c r="K1444" s="4">
        <f t="shared" si="339"/>
        <v>10729</v>
      </c>
      <c r="L1444" s="6">
        <v>0.5</v>
      </c>
      <c r="M1444" s="4">
        <f t="shared" si="340"/>
        <v>5364.5</v>
      </c>
      <c r="N1444" s="4">
        <f t="shared" si="341"/>
        <v>16093.5</v>
      </c>
      <c r="O1444" s="6">
        <v>0.75</v>
      </c>
      <c r="P1444" s="85">
        <f t="shared" si="346"/>
        <v>8046.75</v>
      </c>
      <c r="Q1444" s="86">
        <f t="shared" si="347"/>
        <v>18775.75</v>
      </c>
      <c r="R1444" s="6">
        <v>0.95</v>
      </c>
      <c r="S1444" s="85">
        <f t="shared" si="342"/>
        <v>10192.549999999999</v>
      </c>
      <c r="T1444" s="86">
        <f t="shared" si="343"/>
        <v>20921.55</v>
      </c>
      <c r="U1444" s="6">
        <v>0.6</v>
      </c>
      <c r="V1444" s="85">
        <f t="shared" si="344"/>
        <v>6437.4</v>
      </c>
      <c r="W1444" s="86">
        <f t="shared" si="345"/>
        <v>17166.400000000001</v>
      </c>
    </row>
    <row r="1445" spans="1:23" ht="16.5" x14ac:dyDescent="0.25">
      <c r="A1445" s="64" t="s">
        <v>7131</v>
      </c>
      <c r="B1445" s="65" t="s">
        <v>7250</v>
      </c>
      <c r="C1445" s="2" t="s">
        <v>4704</v>
      </c>
      <c r="D1445" s="10" t="s">
        <v>4703</v>
      </c>
      <c r="E1445" s="3">
        <v>2</v>
      </c>
      <c r="F1445" s="3">
        <v>1</v>
      </c>
      <c r="G1445" s="4">
        <v>5153</v>
      </c>
      <c r="H1445" s="4">
        <f>+G1445*E1445</f>
        <v>10306</v>
      </c>
      <c r="I1445" s="5">
        <v>0.05</v>
      </c>
      <c r="J1445" s="4">
        <f t="shared" si="338"/>
        <v>257.65000000000003</v>
      </c>
      <c r="K1445" s="4">
        <f t="shared" si="339"/>
        <v>4895.3500000000004</v>
      </c>
      <c r="L1445" s="6">
        <v>0.55000000000000004</v>
      </c>
      <c r="M1445" s="4">
        <f t="shared" si="340"/>
        <v>2692.4425000000006</v>
      </c>
      <c r="N1445" s="4">
        <f t="shared" si="341"/>
        <v>7587.7925000000014</v>
      </c>
      <c r="O1445" s="6">
        <v>0.75</v>
      </c>
      <c r="P1445" s="85">
        <f t="shared" si="346"/>
        <v>3671.5125000000003</v>
      </c>
      <c r="Q1445" s="86">
        <f t="shared" si="347"/>
        <v>8566.8625000000011</v>
      </c>
      <c r="R1445" s="6">
        <v>0.95</v>
      </c>
      <c r="S1445" s="85">
        <f t="shared" si="342"/>
        <v>4650.5825000000004</v>
      </c>
      <c r="T1445" s="86">
        <f t="shared" si="343"/>
        <v>9545.9325000000008</v>
      </c>
      <c r="U1445" s="6">
        <v>0.6</v>
      </c>
      <c r="V1445" s="85">
        <f t="shared" si="344"/>
        <v>2937.21</v>
      </c>
      <c r="W1445" s="86">
        <f t="shared" si="345"/>
        <v>7832.56</v>
      </c>
    </row>
    <row r="1446" spans="1:23" ht="16.5" x14ac:dyDescent="0.25">
      <c r="A1446" s="64" t="s">
        <v>7131</v>
      </c>
      <c r="B1446" s="65" t="s">
        <v>7250</v>
      </c>
      <c r="C1446" s="2" t="s">
        <v>4490</v>
      </c>
      <c r="D1446" s="10" t="s">
        <v>7334</v>
      </c>
      <c r="E1446" s="3">
        <v>2</v>
      </c>
      <c r="F1446" s="3">
        <v>1</v>
      </c>
      <c r="G1446" s="4">
        <v>9824</v>
      </c>
      <c r="H1446" s="4">
        <f>+G1446*E1446</f>
        <v>19648</v>
      </c>
      <c r="I1446" s="5">
        <v>0.05</v>
      </c>
      <c r="J1446" s="4">
        <f t="shared" si="338"/>
        <v>491.20000000000005</v>
      </c>
      <c r="K1446" s="4">
        <f t="shared" si="339"/>
        <v>9332.7999999999993</v>
      </c>
      <c r="L1446" s="6">
        <v>0.55000000000000004</v>
      </c>
      <c r="M1446" s="4">
        <f t="shared" si="340"/>
        <v>5133.04</v>
      </c>
      <c r="N1446" s="4">
        <f t="shared" si="341"/>
        <v>14465.84</v>
      </c>
      <c r="O1446" s="6">
        <v>0.75</v>
      </c>
      <c r="P1446" s="85">
        <f t="shared" si="346"/>
        <v>6999.5999999999995</v>
      </c>
      <c r="Q1446" s="86">
        <f t="shared" si="347"/>
        <v>16332.399999999998</v>
      </c>
      <c r="R1446" s="6">
        <v>0.95</v>
      </c>
      <c r="S1446" s="85">
        <f t="shared" si="342"/>
        <v>8866.159999999998</v>
      </c>
      <c r="T1446" s="86">
        <f t="shared" si="343"/>
        <v>18198.96</v>
      </c>
      <c r="U1446" s="6">
        <v>0.6</v>
      </c>
      <c r="V1446" s="85">
        <f t="shared" si="344"/>
        <v>5599.6799999999994</v>
      </c>
      <c r="W1446" s="86">
        <f t="shared" si="345"/>
        <v>14932.48</v>
      </c>
    </row>
    <row r="1447" spans="1:23" ht="16.5" x14ac:dyDescent="0.25">
      <c r="A1447" s="64" t="s">
        <v>7131</v>
      </c>
      <c r="B1447" s="65" t="s">
        <v>7250</v>
      </c>
      <c r="C1447" s="2" t="s">
        <v>7301</v>
      </c>
      <c r="D1447" s="10" t="s">
        <v>4648</v>
      </c>
      <c r="E1447" s="3">
        <v>4</v>
      </c>
      <c r="F1447" s="3">
        <v>1</v>
      </c>
      <c r="G1447" s="4">
        <v>5082</v>
      </c>
      <c r="H1447" s="4">
        <f>+G1447*E1447</f>
        <v>20328</v>
      </c>
      <c r="I1447" s="5">
        <v>0</v>
      </c>
      <c r="J1447" s="4">
        <f t="shared" si="338"/>
        <v>0</v>
      </c>
      <c r="K1447" s="4">
        <f t="shared" si="339"/>
        <v>5082</v>
      </c>
      <c r="L1447" s="6">
        <v>0.45</v>
      </c>
      <c r="M1447" s="4">
        <f t="shared" si="340"/>
        <v>2286.9</v>
      </c>
      <c r="N1447" s="4">
        <f t="shared" si="341"/>
        <v>7368.9</v>
      </c>
      <c r="O1447" s="6">
        <v>0.75</v>
      </c>
      <c r="P1447" s="85">
        <f t="shared" si="346"/>
        <v>3811.5</v>
      </c>
      <c r="Q1447" s="86">
        <f t="shared" si="347"/>
        <v>8893.5</v>
      </c>
      <c r="R1447" s="6">
        <v>0.95</v>
      </c>
      <c r="S1447" s="85">
        <f t="shared" si="342"/>
        <v>4827.8999999999996</v>
      </c>
      <c r="T1447" s="86">
        <f t="shared" si="343"/>
        <v>9909.9</v>
      </c>
      <c r="U1447" s="6">
        <v>0.6</v>
      </c>
      <c r="V1447" s="85">
        <f t="shared" si="344"/>
        <v>3049.2</v>
      </c>
      <c r="W1447" s="86">
        <f t="shared" si="345"/>
        <v>8131.2</v>
      </c>
    </row>
    <row r="1448" spans="1:23" ht="16.5" x14ac:dyDescent="0.25">
      <c r="A1448" s="64" t="s">
        <v>7131</v>
      </c>
      <c r="B1448" s="65" t="s">
        <v>7250</v>
      </c>
      <c r="C1448" s="2" t="s">
        <v>7302</v>
      </c>
      <c r="D1448" s="10" t="s">
        <v>4649</v>
      </c>
      <c r="E1448" s="3">
        <v>4</v>
      </c>
      <c r="F1448" s="3">
        <v>1</v>
      </c>
      <c r="G1448" s="4">
        <v>2507</v>
      </c>
      <c r="H1448" s="4">
        <f>+G1448*E1448</f>
        <v>10028</v>
      </c>
      <c r="I1448" s="5">
        <v>0</v>
      </c>
      <c r="J1448" s="4">
        <f t="shared" si="338"/>
        <v>0</v>
      </c>
      <c r="K1448" s="4">
        <f t="shared" si="339"/>
        <v>2507</v>
      </c>
      <c r="L1448" s="6">
        <v>0.45</v>
      </c>
      <c r="M1448" s="4">
        <f t="shared" si="340"/>
        <v>1128.1500000000001</v>
      </c>
      <c r="N1448" s="4">
        <f t="shared" si="341"/>
        <v>3635.15</v>
      </c>
      <c r="O1448" s="6">
        <v>0.75</v>
      </c>
      <c r="P1448" s="85">
        <f t="shared" si="346"/>
        <v>1880.25</v>
      </c>
      <c r="Q1448" s="86">
        <f t="shared" si="347"/>
        <v>4387.25</v>
      </c>
      <c r="R1448" s="6">
        <v>0.95</v>
      </c>
      <c r="S1448" s="85">
        <f t="shared" si="342"/>
        <v>2381.65</v>
      </c>
      <c r="T1448" s="86">
        <f t="shared" si="343"/>
        <v>4888.6499999999996</v>
      </c>
      <c r="U1448" s="6">
        <v>0.6</v>
      </c>
      <c r="V1448" s="85">
        <f t="shared" si="344"/>
        <v>1504.2</v>
      </c>
      <c r="W1448" s="86">
        <f t="shared" si="345"/>
        <v>4011.2</v>
      </c>
    </row>
    <row r="1449" spans="1:23" ht="16.5" x14ac:dyDescent="0.25">
      <c r="A1449" s="64" t="s">
        <v>7131</v>
      </c>
      <c r="B1449" s="65" t="s">
        <v>7250</v>
      </c>
      <c r="C1449" s="2" t="s">
        <v>7303</v>
      </c>
      <c r="D1449" s="10" t="s">
        <v>4650</v>
      </c>
      <c r="E1449" s="3">
        <v>2</v>
      </c>
      <c r="F1449" s="3">
        <v>1</v>
      </c>
      <c r="G1449" s="4">
        <v>24666</v>
      </c>
      <c r="H1449" s="4">
        <f>+G1449*E1449</f>
        <v>49332</v>
      </c>
      <c r="I1449" s="5">
        <v>0.15</v>
      </c>
      <c r="J1449" s="4">
        <f t="shared" si="338"/>
        <v>3699.8999999999996</v>
      </c>
      <c r="K1449" s="4">
        <f t="shared" si="339"/>
        <v>20966.099999999999</v>
      </c>
      <c r="L1449" s="6">
        <v>0.55000000000000004</v>
      </c>
      <c r="M1449" s="4">
        <f t="shared" si="340"/>
        <v>11531.355</v>
      </c>
      <c r="N1449" s="4">
        <f t="shared" si="341"/>
        <v>32497.454999999998</v>
      </c>
      <c r="O1449" s="6">
        <v>0.75</v>
      </c>
      <c r="P1449" s="85">
        <f t="shared" si="346"/>
        <v>15724.574999999999</v>
      </c>
      <c r="Q1449" s="86">
        <f t="shared" si="347"/>
        <v>36690.674999999996</v>
      </c>
      <c r="R1449" s="6">
        <v>0.95</v>
      </c>
      <c r="S1449" s="85">
        <f t="shared" si="342"/>
        <v>19917.794999999998</v>
      </c>
      <c r="T1449" s="86">
        <f t="shared" si="343"/>
        <v>40883.894999999997</v>
      </c>
      <c r="U1449" s="6">
        <v>0.6</v>
      </c>
      <c r="V1449" s="85">
        <f t="shared" si="344"/>
        <v>12579.659999999998</v>
      </c>
      <c r="W1449" s="86">
        <f t="shared" si="345"/>
        <v>33545.759999999995</v>
      </c>
    </row>
    <row r="1450" spans="1:23" ht="16.5" x14ac:dyDescent="0.25">
      <c r="A1450" s="64" t="s">
        <v>7131</v>
      </c>
      <c r="B1450" s="65" t="s">
        <v>7250</v>
      </c>
      <c r="C1450" s="2" t="s">
        <v>4473</v>
      </c>
      <c r="D1450" s="10" t="s">
        <v>4472</v>
      </c>
      <c r="E1450" s="3">
        <v>1</v>
      </c>
      <c r="F1450" s="3">
        <v>1</v>
      </c>
      <c r="G1450" s="4">
        <v>22882</v>
      </c>
      <c r="H1450" s="4">
        <f>+G1450*E1450</f>
        <v>22882</v>
      </c>
      <c r="I1450" s="5">
        <v>0.15</v>
      </c>
      <c r="J1450" s="4">
        <f t="shared" si="338"/>
        <v>3432.2999999999997</v>
      </c>
      <c r="K1450" s="4">
        <f t="shared" si="339"/>
        <v>19449.7</v>
      </c>
      <c r="L1450" s="6">
        <v>0.55000000000000004</v>
      </c>
      <c r="M1450" s="4">
        <f t="shared" si="340"/>
        <v>10697.335000000001</v>
      </c>
      <c r="N1450" s="4">
        <f t="shared" si="341"/>
        <v>30147.035000000003</v>
      </c>
      <c r="O1450" s="6">
        <v>0.75</v>
      </c>
      <c r="P1450" s="85">
        <f t="shared" si="346"/>
        <v>14587.275000000001</v>
      </c>
      <c r="Q1450" s="86">
        <f t="shared" si="347"/>
        <v>34036.975000000006</v>
      </c>
      <c r="R1450" s="6">
        <v>0.95</v>
      </c>
      <c r="S1450" s="85">
        <f t="shared" si="342"/>
        <v>18477.215</v>
      </c>
      <c r="T1450" s="86">
        <f t="shared" si="343"/>
        <v>37926.915000000001</v>
      </c>
      <c r="U1450" s="6">
        <v>0.6</v>
      </c>
      <c r="V1450" s="85">
        <f t="shared" si="344"/>
        <v>11669.82</v>
      </c>
      <c r="W1450" s="86">
        <f t="shared" si="345"/>
        <v>31119.52</v>
      </c>
    </row>
    <row r="1451" spans="1:23" ht="16.5" x14ac:dyDescent="0.25">
      <c r="A1451" s="64" t="s">
        <v>7131</v>
      </c>
      <c r="B1451" s="65" t="s">
        <v>7250</v>
      </c>
      <c r="C1451" s="2" t="s">
        <v>4701</v>
      </c>
      <c r="D1451" s="10" t="s">
        <v>4700</v>
      </c>
      <c r="E1451" s="3">
        <v>1</v>
      </c>
      <c r="F1451" s="3">
        <v>1</v>
      </c>
      <c r="G1451" s="4">
        <v>5153</v>
      </c>
      <c r="H1451" s="4">
        <f>+G1451*E1451</f>
        <v>5153</v>
      </c>
      <c r="I1451" s="5">
        <v>0.05</v>
      </c>
      <c r="J1451" s="4">
        <f t="shared" si="338"/>
        <v>257.65000000000003</v>
      </c>
      <c r="K1451" s="4">
        <f t="shared" si="339"/>
        <v>4895.3500000000004</v>
      </c>
      <c r="L1451" s="6">
        <v>0.55000000000000004</v>
      </c>
      <c r="M1451" s="4">
        <f t="shared" si="340"/>
        <v>2692.4425000000006</v>
      </c>
      <c r="N1451" s="4">
        <f t="shared" si="341"/>
        <v>7587.7925000000014</v>
      </c>
      <c r="O1451" s="6">
        <v>0.75</v>
      </c>
      <c r="P1451" s="85">
        <f t="shared" si="346"/>
        <v>3671.5125000000003</v>
      </c>
      <c r="Q1451" s="86">
        <f t="shared" si="347"/>
        <v>8566.8625000000011</v>
      </c>
      <c r="R1451" s="6">
        <v>0.95</v>
      </c>
      <c r="S1451" s="85">
        <f t="shared" si="342"/>
        <v>4650.5825000000004</v>
      </c>
      <c r="T1451" s="86">
        <f t="shared" si="343"/>
        <v>9545.9325000000008</v>
      </c>
      <c r="U1451" s="6">
        <v>0.6</v>
      </c>
      <c r="V1451" s="85">
        <f t="shared" si="344"/>
        <v>2937.21</v>
      </c>
      <c r="W1451" s="86">
        <f t="shared" si="345"/>
        <v>7832.56</v>
      </c>
    </row>
    <row r="1452" spans="1:23" ht="16.5" x14ac:dyDescent="0.25">
      <c r="A1452" s="64" t="s">
        <v>7131</v>
      </c>
      <c r="B1452" s="65" t="s">
        <v>7250</v>
      </c>
      <c r="C1452" s="2" t="s">
        <v>4529</v>
      </c>
      <c r="D1452" s="1" t="s">
        <v>4528</v>
      </c>
      <c r="E1452" s="3">
        <v>3</v>
      </c>
      <c r="F1452" s="3">
        <v>1</v>
      </c>
      <c r="G1452" s="7">
        <v>1280</v>
      </c>
      <c r="H1452" s="4">
        <f>+G1452*E1452</f>
        <v>3840</v>
      </c>
      <c r="I1452" s="5">
        <v>0.05</v>
      </c>
      <c r="J1452" s="4">
        <f t="shared" si="338"/>
        <v>64</v>
      </c>
      <c r="K1452" s="4">
        <f t="shared" si="339"/>
        <v>1216</v>
      </c>
      <c r="L1452" s="6">
        <v>0.85</v>
      </c>
      <c r="M1452" s="4">
        <f t="shared" si="340"/>
        <v>1033.5999999999999</v>
      </c>
      <c r="N1452" s="4">
        <f t="shared" si="341"/>
        <v>2249.6</v>
      </c>
      <c r="O1452" s="6">
        <v>0.75</v>
      </c>
      <c r="P1452" s="85">
        <f t="shared" si="346"/>
        <v>912</v>
      </c>
      <c r="Q1452" s="86">
        <f t="shared" si="347"/>
        <v>2128</v>
      </c>
      <c r="R1452" s="6">
        <v>0.95</v>
      </c>
      <c r="S1452" s="85">
        <f t="shared" si="342"/>
        <v>1155.2</v>
      </c>
      <c r="T1452" s="86">
        <f t="shared" si="343"/>
        <v>2371.1999999999998</v>
      </c>
      <c r="U1452" s="6">
        <v>0.6</v>
      </c>
      <c r="V1452" s="85">
        <f t="shared" si="344"/>
        <v>729.6</v>
      </c>
      <c r="W1452" s="86">
        <f t="shared" si="345"/>
        <v>1945.6</v>
      </c>
    </row>
    <row r="1453" spans="1:23" ht="16.5" x14ac:dyDescent="0.25">
      <c r="A1453" s="64" t="s">
        <v>7131</v>
      </c>
      <c r="B1453" s="65" t="s">
        <v>7250</v>
      </c>
      <c r="C1453" s="2" t="s">
        <v>4601</v>
      </c>
      <c r="D1453" s="1" t="s">
        <v>4600</v>
      </c>
      <c r="E1453" s="3">
        <v>1</v>
      </c>
      <c r="F1453" s="3">
        <v>1</v>
      </c>
      <c r="G1453" s="7">
        <v>2215</v>
      </c>
      <c r="H1453" s="4">
        <f>+G1453*E1453</f>
        <v>2215</v>
      </c>
      <c r="I1453" s="5">
        <v>0</v>
      </c>
      <c r="J1453" s="4">
        <f t="shared" si="338"/>
        <v>0</v>
      </c>
      <c r="K1453" s="4">
        <f t="shared" si="339"/>
        <v>2215</v>
      </c>
      <c r="L1453" s="6">
        <v>0.85</v>
      </c>
      <c r="M1453" s="4">
        <f t="shared" si="340"/>
        <v>1882.75</v>
      </c>
      <c r="N1453" s="4">
        <f t="shared" si="341"/>
        <v>4097.75</v>
      </c>
      <c r="O1453" s="6">
        <v>0.75</v>
      </c>
      <c r="P1453" s="85">
        <f t="shared" si="346"/>
        <v>1661.25</v>
      </c>
      <c r="Q1453" s="86">
        <f t="shared" si="347"/>
        <v>3876.25</v>
      </c>
      <c r="R1453" s="6">
        <v>0.95</v>
      </c>
      <c r="S1453" s="85">
        <f t="shared" si="342"/>
        <v>2104.25</v>
      </c>
      <c r="T1453" s="86">
        <f t="shared" si="343"/>
        <v>4319.25</v>
      </c>
      <c r="U1453" s="6">
        <v>0.6</v>
      </c>
      <c r="V1453" s="85">
        <f t="shared" si="344"/>
        <v>1329</v>
      </c>
      <c r="W1453" s="86">
        <f t="shared" si="345"/>
        <v>3544</v>
      </c>
    </row>
    <row r="1454" spans="1:23" ht="16.5" x14ac:dyDescent="0.25">
      <c r="A1454" s="64" t="s">
        <v>7131</v>
      </c>
      <c r="B1454" s="65" t="s">
        <v>7250</v>
      </c>
      <c r="C1454" s="2" t="s">
        <v>1204</v>
      </c>
      <c r="D1454" s="10" t="s">
        <v>1203</v>
      </c>
      <c r="E1454" s="3">
        <v>2</v>
      </c>
      <c r="F1454" s="3">
        <v>1</v>
      </c>
      <c r="G1454" s="7">
        <v>2420</v>
      </c>
      <c r="H1454" s="4">
        <f>+G1454*E1454</f>
        <v>4840</v>
      </c>
      <c r="I1454" s="5">
        <v>0</v>
      </c>
      <c r="J1454" s="4">
        <f t="shared" si="338"/>
        <v>0</v>
      </c>
      <c r="K1454" s="4">
        <f t="shared" si="339"/>
        <v>2420</v>
      </c>
      <c r="L1454" s="6">
        <v>0.85</v>
      </c>
      <c r="M1454" s="4">
        <f t="shared" si="340"/>
        <v>2057</v>
      </c>
      <c r="N1454" s="4">
        <f t="shared" si="341"/>
        <v>4477</v>
      </c>
      <c r="O1454" s="6">
        <v>0.75</v>
      </c>
      <c r="P1454" s="85">
        <f t="shared" si="346"/>
        <v>1815</v>
      </c>
      <c r="Q1454" s="86">
        <f t="shared" si="347"/>
        <v>4235</v>
      </c>
      <c r="R1454" s="6">
        <v>0.95</v>
      </c>
      <c r="S1454" s="85">
        <f t="shared" si="342"/>
        <v>2299</v>
      </c>
      <c r="T1454" s="86">
        <f t="shared" si="343"/>
        <v>4719</v>
      </c>
      <c r="U1454" s="6">
        <v>0.6</v>
      </c>
      <c r="V1454" s="85">
        <f t="shared" si="344"/>
        <v>1452</v>
      </c>
      <c r="W1454" s="86">
        <f t="shared" si="345"/>
        <v>3872</v>
      </c>
    </row>
    <row r="1455" spans="1:23" ht="16.5" x14ac:dyDescent="0.25">
      <c r="A1455" s="64" t="s">
        <v>7131</v>
      </c>
      <c r="B1455" s="65" t="s">
        <v>7250</v>
      </c>
      <c r="C1455" s="2" t="s">
        <v>4541</v>
      </c>
      <c r="D1455" s="10" t="s">
        <v>4540</v>
      </c>
      <c r="E1455" s="3">
        <v>6</v>
      </c>
      <c r="F1455" s="3">
        <v>1</v>
      </c>
      <c r="G1455" s="4">
        <v>1573</v>
      </c>
      <c r="H1455" s="4">
        <f>+G1455*E1455</f>
        <v>9438</v>
      </c>
      <c r="I1455" s="5">
        <v>0.25</v>
      </c>
      <c r="J1455" s="4">
        <f t="shared" si="338"/>
        <v>393.25</v>
      </c>
      <c r="K1455" s="4">
        <f t="shared" si="339"/>
        <v>1179.75</v>
      </c>
      <c r="L1455" s="6">
        <v>0.55000000000000004</v>
      </c>
      <c r="M1455" s="4">
        <f t="shared" si="340"/>
        <v>648.86250000000007</v>
      </c>
      <c r="N1455" s="4">
        <f t="shared" si="341"/>
        <v>1828.6125000000002</v>
      </c>
      <c r="O1455" s="6">
        <v>0.75</v>
      </c>
      <c r="P1455" s="85">
        <f t="shared" si="346"/>
        <v>884.8125</v>
      </c>
      <c r="Q1455" s="86">
        <f t="shared" si="347"/>
        <v>2064.5625</v>
      </c>
      <c r="R1455" s="6">
        <v>0.95</v>
      </c>
      <c r="S1455" s="85">
        <f t="shared" si="342"/>
        <v>1120.7625</v>
      </c>
      <c r="T1455" s="86">
        <f t="shared" si="343"/>
        <v>2300.5124999999998</v>
      </c>
      <c r="U1455" s="6">
        <v>0.6</v>
      </c>
      <c r="V1455" s="85">
        <f t="shared" si="344"/>
        <v>707.85</v>
      </c>
      <c r="W1455" s="86">
        <f t="shared" si="345"/>
        <v>1887.6</v>
      </c>
    </row>
    <row r="1456" spans="1:23" ht="16.5" x14ac:dyDescent="0.25">
      <c r="A1456" s="64" t="s">
        <v>7131</v>
      </c>
      <c r="B1456" s="65" t="s">
        <v>7250</v>
      </c>
      <c r="C1456" s="2" t="s">
        <v>4696</v>
      </c>
      <c r="D1456" s="10" t="s">
        <v>4695</v>
      </c>
      <c r="E1456" s="3">
        <v>5</v>
      </c>
      <c r="F1456" s="3">
        <v>1</v>
      </c>
      <c r="G1456" s="4">
        <v>2932</v>
      </c>
      <c r="H1456" s="4">
        <f>+G1456*E1456</f>
        <v>14660</v>
      </c>
      <c r="I1456" s="5">
        <v>0.15</v>
      </c>
      <c r="J1456" s="4">
        <f t="shared" si="338"/>
        <v>439.8</v>
      </c>
      <c r="K1456" s="4">
        <f t="shared" si="339"/>
        <v>2492.1999999999998</v>
      </c>
      <c r="L1456" s="6">
        <v>0.55000000000000004</v>
      </c>
      <c r="M1456" s="4">
        <f t="shared" si="340"/>
        <v>1370.71</v>
      </c>
      <c r="N1456" s="4">
        <f t="shared" si="341"/>
        <v>3862.91</v>
      </c>
      <c r="O1456" s="6">
        <v>0.75</v>
      </c>
      <c r="P1456" s="85">
        <f t="shared" si="346"/>
        <v>1869.1499999999999</v>
      </c>
      <c r="Q1456" s="86">
        <f t="shared" si="347"/>
        <v>4361.3499999999995</v>
      </c>
      <c r="R1456" s="6">
        <v>0.95</v>
      </c>
      <c r="S1456" s="85">
        <f t="shared" si="342"/>
        <v>2367.5899999999997</v>
      </c>
      <c r="T1456" s="86">
        <f t="shared" si="343"/>
        <v>4859.7899999999991</v>
      </c>
      <c r="U1456" s="6">
        <v>0.6</v>
      </c>
      <c r="V1456" s="85">
        <f t="shared" si="344"/>
        <v>1495.32</v>
      </c>
      <c r="W1456" s="86">
        <f t="shared" si="345"/>
        <v>3987.5199999999995</v>
      </c>
    </row>
    <row r="1457" spans="1:23" ht="16.5" x14ac:dyDescent="0.25">
      <c r="A1457" s="64" t="s">
        <v>7131</v>
      </c>
      <c r="B1457" s="65" t="s">
        <v>7250</v>
      </c>
      <c r="C1457" s="2" t="s">
        <v>4911</v>
      </c>
      <c r="D1457" s="1" t="s">
        <v>4910</v>
      </c>
      <c r="E1457" s="3">
        <v>1</v>
      </c>
      <c r="F1457" s="3">
        <v>1</v>
      </c>
      <c r="G1457" s="4">
        <v>634.20000000000005</v>
      </c>
      <c r="H1457" s="4">
        <f>+G1457*E1457</f>
        <v>634.20000000000005</v>
      </c>
      <c r="I1457" s="5">
        <v>0.05</v>
      </c>
      <c r="J1457" s="4">
        <f t="shared" si="338"/>
        <v>31.710000000000004</v>
      </c>
      <c r="K1457" s="4">
        <f t="shared" si="339"/>
        <v>602.49</v>
      </c>
      <c r="L1457" s="6">
        <v>0.85</v>
      </c>
      <c r="M1457" s="4">
        <f t="shared" si="340"/>
        <v>512.11649999999997</v>
      </c>
      <c r="N1457" s="4">
        <f t="shared" si="341"/>
        <v>1114.6064999999999</v>
      </c>
      <c r="O1457" s="6">
        <v>0.75</v>
      </c>
      <c r="P1457" s="85">
        <f t="shared" si="346"/>
        <v>451.86750000000001</v>
      </c>
      <c r="Q1457" s="86">
        <f t="shared" si="347"/>
        <v>1054.3575000000001</v>
      </c>
      <c r="R1457" s="6">
        <v>0.95</v>
      </c>
      <c r="S1457" s="85">
        <f t="shared" si="342"/>
        <v>572.3655</v>
      </c>
      <c r="T1457" s="86">
        <f t="shared" si="343"/>
        <v>1174.8555000000001</v>
      </c>
      <c r="U1457" s="6">
        <v>0.6</v>
      </c>
      <c r="V1457" s="85">
        <f t="shared" si="344"/>
        <v>361.49399999999997</v>
      </c>
      <c r="W1457" s="86">
        <f t="shared" si="345"/>
        <v>963.98399999999992</v>
      </c>
    </row>
    <row r="1458" spans="1:23" ht="16.5" x14ac:dyDescent="0.25">
      <c r="A1458" s="64" t="s">
        <v>7131</v>
      </c>
      <c r="B1458" s="65" t="s">
        <v>7250</v>
      </c>
      <c r="C1458" s="2" t="s">
        <v>7304</v>
      </c>
      <c r="D1458" s="10" t="s">
        <v>4694</v>
      </c>
      <c r="E1458" s="3">
        <v>5</v>
      </c>
      <c r="F1458" s="3">
        <v>1</v>
      </c>
      <c r="G1458" s="4">
        <v>7559</v>
      </c>
      <c r="H1458" s="4">
        <f>+G1458*E1458</f>
        <v>37795</v>
      </c>
      <c r="I1458" s="5">
        <v>0.15</v>
      </c>
      <c r="J1458" s="4">
        <f t="shared" si="338"/>
        <v>1133.8499999999999</v>
      </c>
      <c r="K1458" s="4">
        <f t="shared" si="339"/>
        <v>6425.15</v>
      </c>
      <c r="L1458" s="6">
        <v>0.85</v>
      </c>
      <c r="M1458" s="4">
        <f t="shared" si="340"/>
        <v>5461.3774999999996</v>
      </c>
      <c r="N1458" s="4">
        <f t="shared" si="341"/>
        <v>11886.5275</v>
      </c>
      <c r="O1458" s="6">
        <v>0.75</v>
      </c>
      <c r="P1458" s="85">
        <f t="shared" si="346"/>
        <v>4818.8624999999993</v>
      </c>
      <c r="Q1458" s="86">
        <f t="shared" si="347"/>
        <v>11244.012499999999</v>
      </c>
      <c r="R1458" s="6">
        <v>0.95</v>
      </c>
      <c r="S1458" s="85">
        <f t="shared" si="342"/>
        <v>6103.892499999999</v>
      </c>
      <c r="T1458" s="86">
        <f t="shared" si="343"/>
        <v>12529.0425</v>
      </c>
      <c r="U1458" s="6">
        <v>0.6</v>
      </c>
      <c r="V1458" s="85">
        <f t="shared" si="344"/>
        <v>3855.0899999999997</v>
      </c>
      <c r="W1458" s="86">
        <f t="shared" si="345"/>
        <v>10280.24</v>
      </c>
    </row>
    <row r="1459" spans="1:23" ht="16.5" x14ac:dyDescent="0.25">
      <c r="A1459" s="64" t="s">
        <v>7131</v>
      </c>
      <c r="B1459" s="65" t="s">
        <v>7250</v>
      </c>
      <c r="C1459" s="2" t="s">
        <v>7306</v>
      </c>
      <c r="D1459" s="10" t="s">
        <v>4661</v>
      </c>
      <c r="E1459" s="3">
        <v>5</v>
      </c>
      <c r="F1459" s="3">
        <v>1</v>
      </c>
      <c r="G1459" s="4">
        <v>2357</v>
      </c>
      <c r="H1459" s="4">
        <f>+G1459*E1459</f>
        <v>11785</v>
      </c>
      <c r="I1459" s="5">
        <v>0</v>
      </c>
      <c r="J1459" s="4">
        <f t="shared" si="338"/>
        <v>0</v>
      </c>
      <c r="K1459" s="4">
        <f t="shared" si="339"/>
        <v>2357</v>
      </c>
      <c r="L1459" s="6">
        <v>0.55000000000000004</v>
      </c>
      <c r="M1459" s="4">
        <f t="shared" si="340"/>
        <v>1296.3500000000001</v>
      </c>
      <c r="N1459" s="4">
        <f t="shared" si="341"/>
        <v>3653.3500000000004</v>
      </c>
      <c r="O1459" s="6">
        <v>0.75</v>
      </c>
      <c r="P1459" s="85">
        <f t="shared" si="346"/>
        <v>1767.75</v>
      </c>
      <c r="Q1459" s="86">
        <f t="shared" si="347"/>
        <v>4124.75</v>
      </c>
      <c r="R1459" s="6">
        <v>0.95</v>
      </c>
      <c r="S1459" s="85">
        <f t="shared" si="342"/>
        <v>2239.15</v>
      </c>
      <c r="T1459" s="86">
        <f t="shared" si="343"/>
        <v>4596.1499999999996</v>
      </c>
      <c r="U1459" s="6">
        <v>0.6</v>
      </c>
      <c r="V1459" s="85">
        <f t="shared" si="344"/>
        <v>1414.2</v>
      </c>
      <c r="W1459" s="86">
        <f t="shared" si="345"/>
        <v>3771.2</v>
      </c>
    </row>
    <row r="1460" spans="1:23" ht="16.5" x14ac:dyDescent="0.25">
      <c r="A1460" s="64" t="s">
        <v>7131</v>
      </c>
      <c r="B1460" s="65" t="s">
        <v>7250</v>
      </c>
      <c r="C1460" s="2" t="s">
        <v>4660</v>
      </c>
      <c r="D1460" s="10" t="s">
        <v>4659</v>
      </c>
      <c r="E1460" s="3">
        <v>1</v>
      </c>
      <c r="F1460" s="3">
        <v>1</v>
      </c>
      <c r="G1460" s="4">
        <f>37841+3152</f>
        <v>40993</v>
      </c>
      <c r="H1460" s="4">
        <f>+G1460*E1460</f>
        <v>40993</v>
      </c>
      <c r="I1460" s="5">
        <v>0</v>
      </c>
      <c r="J1460" s="4">
        <f t="shared" si="338"/>
        <v>0</v>
      </c>
      <c r="K1460" s="4">
        <f t="shared" si="339"/>
        <v>40993</v>
      </c>
      <c r="L1460" s="6">
        <v>0.55000000000000004</v>
      </c>
      <c r="M1460" s="4">
        <f t="shared" si="340"/>
        <v>22546.15</v>
      </c>
      <c r="N1460" s="4">
        <f t="shared" si="341"/>
        <v>63539.15</v>
      </c>
      <c r="O1460" s="6">
        <v>0.75</v>
      </c>
      <c r="P1460" s="85">
        <f t="shared" si="346"/>
        <v>30744.75</v>
      </c>
      <c r="Q1460" s="86">
        <f t="shared" si="347"/>
        <v>71737.75</v>
      </c>
      <c r="R1460" s="6">
        <v>0.95</v>
      </c>
      <c r="S1460" s="85">
        <f t="shared" si="342"/>
        <v>38943.35</v>
      </c>
      <c r="T1460" s="86">
        <f t="shared" si="343"/>
        <v>79936.350000000006</v>
      </c>
      <c r="U1460" s="6">
        <v>0.6</v>
      </c>
      <c r="V1460" s="85">
        <f t="shared" si="344"/>
        <v>24595.8</v>
      </c>
      <c r="W1460" s="86">
        <f t="shared" si="345"/>
        <v>65588.800000000003</v>
      </c>
    </row>
    <row r="1461" spans="1:23" ht="16.5" x14ac:dyDescent="0.25">
      <c r="A1461" s="64" t="s">
        <v>7131</v>
      </c>
      <c r="B1461" s="65" t="s">
        <v>7250</v>
      </c>
      <c r="C1461" s="2" t="s">
        <v>7305</v>
      </c>
      <c r="D1461" s="10" t="s">
        <v>4662</v>
      </c>
      <c r="E1461" s="3">
        <v>3</v>
      </c>
      <c r="F1461" s="3">
        <v>1</v>
      </c>
      <c r="G1461" s="4">
        <v>13256</v>
      </c>
      <c r="H1461" s="4">
        <f>+G1461*E1461</f>
        <v>39768</v>
      </c>
      <c r="I1461" s="5">
        <v>0.15</v>
      </c>
      <c r="J1461" s="4">
        <f t="shared" si="338"/>
        <v>1988.3999999999999</v>
      </c>
      <c r="K1461" s="4">
        <f t="shared" si="339"/>
        <v>11267.6</v>
      </c>
      <c r="L1461" s="6">
        <v>0.55000000000000004</v>
      </c>
      <c r="M1461" s="4">
        <f t="shared" si="340"/>
        <v>6197.18</v>
      </c>
      <c r="N1461" s="4">
        <f t="shared" si="341"/>
        <v>17464.78</v>
      </c>
      <c r="O1461" s="6">
        <v>0.75</v>
      </c>
      <c r="P1461" s="85">
        <f t="shared" si="346"/>
        <v>8450.7000000000007</v>
      </c>
      <c r="Q1461" s="86">
        <f t="shared" si="347"/>
        <v>19718.300000000003</v>
      </c>
      <c r="R1461" s="6">
        <v>0.95</v>
      </c>
      <c r="S1461" s="85">
        <f t="shared" si="342"/>
        <v>10704.22</v>
      </c>
      <c r="T1461" s="86">
        <f t="shared" si="343"/>
        <v>21971.82</v>
      </c>
      <c r="U1461" s="6">
        <v>0.6</v>
      </c>
      <c r="V1461" s="85">
        <f t="shared" si="344"/>
        <v>6760.56</v>
      </c>
      <c r="W1461" s="86">
        <f t="shared" si="345"/>
        <v>18028.16</v>
      </c>
    </row>
    <row r="1462" spans="1:23" ht="16.5" x14ac:dyDescent="0.25">
      <c r="A1462" s="64" t="s">
        <v>7131</v>
      </c>
      <c r="B1462" s="65" t="s">
        <v>7250</v>
      </c>
      <c r="C1462" s="2" t="s">
        <v>4668</v>
      </c>
      <c r="D1462" s="10" t="s">
        <v>4667</v>
      </c>
      <c r="E1462" s="3">
        <v>4</v>
      </c>
      <c r="F1462" s="3">
        <v>1</v>
      </c>
      <c r="G1462" s="4">
        <v>1985</v>
      </c>
      <c r="H1462" s="4">
        <f>+G1462*E1462</f>
        <v>7940</v>
      </c>
      <c r="I1462" s="5">
        <v>0</v>
      </c>
      <c r="J1462" s="4">
        <f t="shared" si="338"/>
        <v>0</v>
      </c>
      <c r="K1462" s="4">
        <f t="shared" si="339"/>
        <v>1985</v>
      </c>
      <c r="L1462" s="6">
        <v>0.55000000000000004</v>
      </c>
      <c r="M1462" s="4">
        <f t="shared" si="340"/>
        <v>1091.75</v>
      </c>
      <c r="N1462" s="4">
        <f t="shared" si="341"/>
        <v>3076.75</v>
      </c>
      <c r="O1462" s="6">
        <v>0.75</v>
      </c>
      <c r="P1462" s="85">
        <f t="shared" si="346"/>
        <v>1488.75</v>
      </c>
      <c r="Q1462" s="86">
        <f t="shared" si="347"/>
        <v>3473.75</v>
      </c>
      <c r="R1462" s="6">
        <v>0.95</v>
      </c>
      <c r="S1462" s="85">
        <f t="shared" si="342"/>
        <v>1885.75</v>
      </c>
      <c r="T1462" s="86">
        <f t="shared" si="343"/>
        <v>3870.75</v>
      </c>
      <c r="U1462" s="6">
        <v>0.6</v>
      </c>
      <c r="V1462" s="85">
        <f t="shared" si="344"/>
        <v>1191</v>
      </c>
      <c r="W1462" s="86">
        <f t="shared" si="345"/>
        <v>3176</v>
      </c>
    </row>
    <row r="1463" spans="1:23" ht="16.5" x14ac:dyDescent="0.25">
      <c r="A1463" s="64" t="s">
        <v>7131</v>
      </c>
      <c r="B1463" s="65" t="s">
        <v>7250</v>
      </c>
      <c r="C1463" s="2" t="s">
        <v>7307</v>
      </c>
      <c r="D1463" s="10" t="s">
        <v>4471</v>
      </c>
      <c r="E1463" s="3">
        <v>4</v>
      </c>
      <c r="F1463" s="3">
        <v>1</v>
      </c>
      <c r="G1463" s="4">
        <v>5815</v>
      </c>
      <c r="H1463" s="4">
        <f>+G1463*E1463</f>
        <v>23260</v>
      </c>
      <c r="I1463" s="5">
        <v>0</v>
      </c>
      <c r="J1463" s="4">
        <f t="shared" si="338"/>
        <v>0</v>
      </c>
      <c r="K1463" s="4">
        <f t="shared" si="339"/>
        <v>5815</v>
      </c>
      <c r="L1463" s="6">
        <v>0.55000000000000004</v>
      </c>
      <c r="M1463" s="4">
        <f t="shared" si="340"/>
        <v>3198.2500000000005</v>
      </c>
      <c r="N1463" s="4">
        <f t="shared" si="341"/>
        <v>9013.25</v>
      </c>
      <c r="O1463" s="6">
        <v>0.75</v>
      </c>
      <c r="P1463" s="85">
        <f t="shared" si="346"/>
        <v>4361.25</v>
      </c>
      <c r="Q1463" s="86">
        <f t="shared" si="347"/>
        <v>10176.25</v>
      </c>
      <c r="R1463" s="6">
        <v>0.95</v>
      </c>
      <c r="S1463" s="85">
        <f t="shared" si="342"/>
        <v>5524.25</v>
      </c>
      <c r="T1463" s="86">
        <f t="shared" si="343"/>
        <v>11339.25</v>
      </c>
      <c r="U1463" s="6">
        <v>0.6</v>
      </c>
      <c r="V1463" s="85">
        <f t="shared" si="344"/>
        <v>3489</v>
      </c>
      <c r="W1463" s="86">
        <f t="shared" si="345"/>
        <v>9304</v>
      </c>
    </row>
    <row r="1464" spans="1:23" ht="16.5" x14ac:dyDescent="0.25">
      <c r="A1464" s="64" t="s">
        <v>7131</v>
      </c>
      <c r="B1464" s="65" t="s">
        <v>7250</v>
      </c>
      <c r="C1464" s="2" t="s">
        <v>7308</v>
      </c>
      <c r="D1464" s="10" t="s">
        <v>4658</v>
      </c>
      <c r="E1464" s="3">
        <v>1</v>
      </c>
      <c r="F1464" s="3">
        <v>1</v>
      </c>
      <c r="G1464" s="4">
        <f>21570+3152</f>
        <v>24722</v>
      </c>
      <c r="H1464" s="4">
        <f>+G1464*E1464</f>
        <v>24722</v>
      </c>
      <c r="I1464" s="5">
        <v>0</v>
      </c>
      <c r="J1464" s="4">
        <f t="shared" si="338"/>
        <v>0</v>
      </c>
      <c r="K1464" s="4">
        <f t="shared" si="339"/>
        <v>24722</v>
      </c>
      <c r="L1464" s="6">
        <v>0.55000000000000004</v>
      </c>
      <c r="M1464" s="4">
        <f t="shared" si="340"/>
        <v>13597.1</v>
      </c>
      <c r="N1464" s="4">
        <f t="shared" si="341"/>
        <v>38319.1</v>
      </c>
      <c r="O1464" s="6">
        <v>0.75</v>
      </c>
      <c r="P1464" s="85">
        <f t="shared" si="346"/>
        <v>18541.5</v>
      </c>
      <c r="Q1464" s="86">
        <f t="shared" si="347"/>
        <v>43263.5</v>
      </c>
      <c r="R1464" s="6">
        <v>0.95</v>
      </c>
      <c r="S1464" s="85">
        <f t="shared" si="342"/>
        <v>23485.899999999998</v>
      </c>
      <c r="T1464" s="86">
        <f t="shared" si="343"/>
        <v>48207.899999999994</v>
      </c>
      <c r="U1464" s="6">
        <v>0.6</v>
      </c>
      <c r="V1464" s="85">
        <f t="shared" si="344"/>
        <v>14833.199999999999</v>
      </c>
      <c r="W1464" s="86">
        <f t="shared" si="345"/>
        <v>39555.199999999997</v>
      </c>
    </row>
    <row r="1465" spans="1:23" ht="16.5" x14ac:dyDescent="0.25">
      <c r="A1465" s="64" t="s">
        <v>7131</v>
      </c>
      <c r="B1465" s="65" t="s">
        <v>7250</v>
      </c>
      <c r="C1465" s="2" t="s">
        <v>7309</v>
      </c>
      <c r="D1465" s="10" t="s">
        <v>4470</v>
      </c>
      <c r="E1465" s="3">
        <v>2</v>
      </c>
      <c r="F1465" s="3">
        <v>1</v>
      </c>
      <c r="G1465" s="4">
        <v>7954</v>
      </c>
      <c r="H1465" s="4">
        <f>+G1465*E1465</f>
        <v>15908</v>
      </c>
      <c r="I1465" s="5">
        <v>0.15</v>
      </c>
      <c r="J1465" s="4">
        <f t="shared" si="338"/>
        <v>1193.0999999999999</v>
      </c>
      <c r="K1465" s="4">
        <f t="shared" si="339"/>
        <v>6760.9</v>
      </c>
      <c r="L1465" s="6">
        <v>0.55000000000000004</v>
      </c>
      <c r="M1465" s="4">
        <f t="shared" si="340"/>
        <v>3718.4949999999999</v>
      </c>
      <c r="N1465" s="4">
        <f t="shared" si="341"/>
        <v>10479.395</v>
      </c>
      <c r="O1465" s="6">
        <v>0.75</v>
      </c>
      <c r="P1465" s="85">
        <f t="shared" si="346"/>
        <v>5070.6749999999993</v>
      </c>
      <c r="Q1465" s="86">
        <f t="shared" si="347"/>
        <v>11831.574999999999</v>
      </c>
      <c r="R1465" s="6">
        <v>0.95</v>
      </c>
      <c r="S1465" s="85">
        <f t="shared" si="342"/>
        <v>6422.8549999999996</v>
      </c>
      <c r="T1465" s="86">
        <f t="shared" si="343"/>
        <v>13183.754999999999</v>
      </c>
      <c r="U1465" s="6">
        <v>0.6</v>
      </c>
      <c r="V1465" s="85">
        <f t="shared" si="344"/>
        <v>4056.5399999999995</v>
      </c>
      <c r="W1465" s="86">
        <f t="shared" si="345"/>
        <v>10817.439999999999</v>
      </c>
    </row>
    <row r="1466" spans="1:23" ht="16.5" x14ac:dyDescent="0.25">
      <c r="A1466" s="64" t="s">
        <v>7131</v>
      </c>
      <c r="B1466" s="65" t="s">
        <v>7250</v>
      </c>
      <c r="C1466" s="2" t="s">
        <v>5180</v>
      </c>
      <c r="D1466" s="1" t="s">
        <v>5179</v>
      </c>
      <c r="E1466" s="3">
        <v>4</v>
      </c>
      <c r="F1466" s="3">
        <v>1</v>
      </c>
      <c r="G1466" s="7">
        <v>599.5</v>
      </c>
      <c r="H1466" s="4">
        <f>+G1466*E1466</f>
        <v>2398</v>
      </c>
      <c r="I1466" s="5">
        <v>0</v>
      </c>
      <c r="J1466" s="4">
        <f t="shared" ref="J1466:J1528" si="348">+G1466*I1466</f>
        <v>0</v>
      </c>
      <c r="K1466" s="4">
        <f t="shared" ref="K1466:K1528" si="349">+G1466-J1466</f>
        <v>599.5</v>
      </c>
      <c r="L1466" s="6">
        <v>0.85</v>
      </c>
      <c r="M1466" s="4">
        <f t="shared" si="340"/>
        <v>509.57499999999999</v>
      </c>
      <c r="N1466" s="4">
        <f t="shared" si="341"/>
        <v>1109.075</v>
      </c>
      <c r="O1466" s="6">
        <v>0.75</v>
      </c>
      <c r="P1466" s="85">
        <f t="shared" si="346"/>
        <v>449.625</v>
      </c>
      <c r="Q1466" s="86">
        <f t="shared" si="347"/>
        <v>1049.125</v>
      </c>
      <c r="R1466" s="6">
        <v>0.95</v>
      </c>
      <c r="S1466" s="85">
        <f t="shared" si="342"/>
        <v>569.52499999999998</v>
      </c>
      <c r="T1466" s="86">
        <f t="shared" si="343"/>
        <v>1169.0250000000001</v>
      </c>
      <c r="U1466" s="6">
        <v>0.6</v>
      </c>
      <c r="V1466" s="85">
        <f t="shared" si="344"/>
        <v>359.7</v>
      </c>
      <c r="W1466" s="86">
        <f t="shared" si="345"/>
        <v>959.2</v>
      </c>
    </row>
    <row r="1467" spans="1:23" ht="16.5" x14ac:dyDescent="0.25">
      <c r="A1467" s="64" t="s">
        <v>7131</v>
      </c>
      <c r="B1467" s="65" t="s">
        <v>7250</v>
      </c>
      <c r="C1467" s="2" t="s">
        <v>4691</v>
      </c>
      <c r="D1467" s="10" t="s">
        <v>4690</v>
      </c>
      <c r="E1467" s="3">
        <v>2</v>
      </c>
      <c r="F1467" s="3">
        <v>1</v>
      </c>
      <c r="G1467" s="4">
        <v>2770</v>
      </c>
      <c r="H1467" s="4">
        <f>+G1467*E1467</f>
        <v>5540</v>
      </c>
      <c r="I1467" s="5">
        <v>0.15</v>
      </c>
      <c r="J1467" s="4">
        <f t="shared" si="348"/>
        <v>415.5</v>
      </c>
      <c r="K1467" s="4">
        <f t="shared" si="349"/>
        <v>2354.5</v>
      </c>
      <c r="L1467" s="6">
        <v>0.55000000000000004</v>
      </c>
      <c r="M1467" s="4">
        <f t="shared" si="340"/>
        <v>1294.9750000000001</v>
      </c>
      <c r="N1467" s="4">
        <f t="shared" si="341"/>
        <v>3649.4750000000004</v>
      </c>
      <c r="O1467" s="6">
        <v>0.75</v>
      </c>
      <c r="P1467" s="85">
        <f t="shared" si="346"/>
        <v>1765.875</v>
      </c>
      <c r="Q1467" s="86">
        <f t="shared" si="347"/>
        <v>4120.375</v>
      </c>
      <c r="R1467" s="6">
        <v>0.95</v>
      </c>
      <c r="S1467" s="85">
        <f t="shared" si="342"/>
        <v>2236.7750000000001</v>
      </c>
      <c r="T1467" s="86">
        <f t="shared" si="343"/>
        <v>4591.2749999999996</v>
      </c>
      <c r="U1467" s="6">
        <v>0.6</v>
      </c>
      <c r="V1467" s="85">
        <f t="shared" si="344"/>
        <v>1412.7</v>
      </c>
      <c r="W1467" s="86">
        <f t="shared" si="345"/>
        <v>3767.2</v>
      </c>
    </row>
    <row r="1468" spans="1:23" ht="16.5" x14ac:dyDescent="0.25">
      <c r="A1468" s="64" t="s">
        <v>7131</v>
      </c>
      <c r="B1468" s="65" t="s">
        <v>7250</v>
      </c>
      <c r="C1468" s="2" t="s">
        <v>4475</v>
      </c>
      <c r="D1468" s="10" t="s">
        <v>4474</v>
      </c>
      <c r="E1468" s="3">
        <v>2</v>
      </c>
      <c r="F1468" s="3">
        <v>1</v>
      </c>
      <c r="G1468" s="4">
        <v>2813</v>
      </c>
      <c r="H1468" s="4">
        <f>+G1468*E1468</f>
        <v>5626</v>
      </c>
      <c r="I1468" s="5">
        <v>0</v>
      </c>
      <c r="J1468" s="4">
        <f t="shared" si="348"/>
        <v>0</v>
      </c>
      <c r="K1468" s="4">
        <f t="shared" si="349"/>
        <v>2813</v>
      </c>
      <c r="L1468" s="6">
        <v>0.55000000000000004</v>
      </c>
      <c r="M1468" s="4">
        <f t="shared" si="340"/>
        <v>1547.15</v>
      </c>
      <c r="N1468" s="4">
        <f t="shared" si="341"/>
        <v>4360.1499999999996</v>
      </c>
      <c r="O1468" s="6">
        <v>0.75</v>
      </c>
      <c r="P1468" s="85">
        <f t="shared" si="346"/>
        <v>2109.75</v>
      </c>
      <c r="Q1468" s="86">
        <f t="shared" si="347"/>
        <v>4922.75</v>
      </c>
      <c r="R1468" s="6">
        <v>0.95</v>
      </c>
      <c r="S1468" s="85">
        <f t="shared" si="342"/>
        <v>2672.35</v>
      </c>
      <c r="T1468" s="86">
        <f t="shared" si="343"/>
        <v>5485.35</v>
      </c>
      <c r="U1468" s="6">
        <v>0.6</v>
      </c>
      <c r="V1468" s="85">
        <f t="shared" si="344"/>
        <v>1687.8</v>
      </c>
      <c r="W1468" s="86">
        <f t="shared" si="345"/>
        <v>4500.8</v>
      </c>
    </row>
    <row r="1469" spans="1:23" ht="16.5" x14ac:dyDescent="0.25">
      <c r="A1469" s="64" t="s">
        <v>7131</v>
      </c>
      <c r="B1469" s="65" t="s">
        <v>7250</v>
      </c>
      <c r="C1469" s="2" t="s">
        <v>3451</v>
      </c>
      <c r="D1469" s="10" t="s">
        <v>3450</v>
      </c>
      <c r="E1469" s="3">
        <v>1</v>
      </c>
      <c r="F1469" s="3">
        <v>1</v>
      </c>
      <c r="G1469" s="4">
        <v>3787</v>
      </c>
      <c r="H1469" s="4">
        <f>+G1469*E1469</f>
        <v>3787</v>
      </c>
      <c r="I1469" s="5">
        <v>0.1</v>
      </c>
      <c r="J1469" s="4">
        <f t="shared" si="348"/>
        <v>378.70000000000005</v>
      </c>
      <c r="K1469" s="4">
        <f t="shared" si="349"/>
        <v>3408.3</v>
      </c>
      <c r="L1469" s="6">
        <v>0.85</v>
      </c>
      <c r="M1469" s="4">
        <f t="shared" si="340"/>
        <v>2897.0550000000003</v>
      </c>
      <c r="N1469" s="4">
        <f t="shared" si="341"/>
        <v>6305.3550000000005</v>
      </c>
      <c r="O1469" s="6">
        <v>0.75</v>
      </c>
      <c r="P1469" s="85">
        <f t="shared" si="346"/>
        <v>2556.2250000000004</v>
      </c>
      <c r="Q1469" s="86">
        <f t="shared" si="347"/>
        <v>5964.5250000000005</v>
      </c>
      <c r="R1469" s="6">
        <v>0.95</v>
      </c>
      <c r="S1469" s="85">
        <f t="shared" si="342"/>
        <v>3237.8850000000002</v>
      </c>
      <c r="T1469" s="86">
        <f t="shared" si="343"/>
        <v>6646.1850000000004</v>
      </c>
      <c r="U1469" s="6">
        <v>0.6</v>
      </c>
      <c r="V1469" s="85">
        <f t="shared" si="344"/>
        <v>2044.98</v>
      </c>
      <c r="W1469" s="86">
        <f t="shared" si="345"/>
        <v>5453.2800000000007</v>
      </c>
    </row>
    <row r="1470" spans="1:23" ht="16.5" x14ac:dyDescent="0.25">
      <c r="A1470" s="64" t="s">
        <v>7131</v>
      </c>
      <c r="B1470" s="65" t="s">
        <v>7250</v>
      </c>
      <c r="C1470" s="2" t="s">
        <v>4664</v>
      </c>
      <c r="D1470" s="10" t="s">
        <v>4663</v>
      </c>
      <c r="E1470" s="3">
        <v>5</v>
      </c>
      <c r="F1470" s="3">
        <v>1</v>
      </c>
      <c r="G1470" s="4">
        <v>1659</v>
      </c>
      <c r="H1470" s="4">
        <f>+G1470*E1470</f>
        <v>8295</v>
      </c>
      <c r="I1470" s="5">
        <v>0</v>
      </c>
      <c r="J1470" s="4">
        <f t="shared" si="348"/>
        <v>0</v>
      </c>
      <c r="K1470" s="4">
        <f t="shared" si="349"/>
        <v>1659</v>
      </c>
      <c r="L1470" s="6">
        <v>0.55000000000000004</v>
      </c>
      <c r="M1470" s="4">
        <f t="shared" si="340"/>
        <v>912.45</v>
      </c>
      <c r="N1470" s="4">
        <f t="shared" si="341"/>
        <v>2571.4499999999998</v>
      </c>
      <c r="O1470" s="6">
        <v>0.75</v>
      </c>
      <c r="P1470" s="85">
        <f t="shared" si="346"/>
        <v>1244.25</v>
      </c>
      <c r="Q1470" s="86">
        <f t="shared" si="347"/>
        <v>2903.25</v>
      </c>
      <c r="R1470" s="6">
        <v>0.95</v>
      </c>
      <c r="S1470" s="85">
        <f t="shared" si="342"/>
        <v>1576.05</v>
      </c>
      <c r="T1470" s="86">
        <f t="shared" si="343"/>
        <v>3235.05</v>
      </c>
      <c r="U1470" s="6">
        <v>0.6</v>
      </c>
      <c r="V1470" s="85">
        <f t="shared" si="344"/>
        <v>995.4</v>
      </c>
      <c r="W1470" s="86">
        <f t="shared" si="345"/>
        <v>2654.4</v>
      </c>
    </row>
    <row r="1471" spans="1:23" ht="16.5" x14ac:dyDescent="0.25">
      <c r="A1471" s="64" t="s">
        <v>7131</v>
      </c>
      <c r="B1471" s="65" t="s">
        <v>7250</v>
      </c>
      <c r="C1471" s="2" t="s">
        <v>4688</v>
      </c>
      <c r="D1471" s="10" t="s">
        <v>4687</v>
      </c>
      <c r="E1471" s="3">
        <v>6</v>
      </c>
      <c r="F1471" s="3">
        <v>1</v>
      </c>
      <c r="G1471" s="4">
        <v>2062</v>
      </c>
      <c r="H1471" s="4">
        <f>+G1471*E1471</f>
        <v>12372</v>
      </c>
      <c r="I1471" s="5">
        <v>0.15</v>
      </c>
      <c r="J1471" s="4">
        <f t="shared" si="348"/>
        <v>309.3</v>
      </c>
      <c r="K1471" s="4">
        <f t="shared" si="349"/>
        <v>1752.7</v>
      </c>
      <c r="L1471" s="6">
        <v>0.45</v>
      </c>
      <c r="M1471" s="4">
        <f t="shared" si="340"/>
        <v>788.71500000000003</v>
      </c>
      <c r="N1471" s="4">
        <f t="shared" si="341"/>
        <v>2541.415</v>
      </c>
      <c r="O1471" s="6">
        <v>0.75</v>
      </c>
      <c r="P1471" s="85">
        <f t="shared" si="346"/>
        <v>1314.5250000000001</v>
      </c>
      <c r="Q1471" s="86">
        <f t="shared" si="347"/>
        <v>3067.2250000000004</v>
      </c>
      <c r="R1471" s="6">
        <v>0.95</v>
      </c>
      <c r="S1471" s="85">
        <f t="shared" si="342"/>
        <v>1665.0650000000001</v>
      </c>
      <c r="T1471" s="86">
        <f t="shared" si="343"/>
        <v>3417.7650000000003</v>
      </c>
      <c r="U1471" s="6">
        <v>0.6</v>
      </c>
      <c r="V1471" s="85">
        <f t="shared" si="344"/>
        <v>1051.6199999999999</v>
      </c>
      <c r="W1471" s="86">
        <f t="shared" si="345"/>
        <v>2804.3199999999997</v>
      </c>
    </row>
    <row r="1472" spans="1:23" ht="16.5" x14ac:dyDescent="0.25">
      <c r="A1472" s="64" t="s">
        <v>7131</v>
      </c>
      <c r="B1472" s="65" t="s">
        <v>7250</v>
      </c>
      <c r="C1472" s="2" t="s">
        <v>4693</v>
      </c>
      <c r="D1472" s="10" t="s">
        <v>4692</v>
      </c>
      <c r="E1472" s="3">
        <v>2</v>
      </c>
      <c r="F1472" s="3">
        <v>1</v>
      </c>
      <c r="G1472" s="4">
        <v>8976</v>
      </c>
      <c r="H1472" s="4">
        <f>+G1472*E1472</f>
        <v>17952</v>
      </c>
      <c r="I1472" s="5">
        <v>0.15</v>
      </c>
      <c r="J1472" s="4">
        <f t="shared" si="348"/>
        <v>1346.3999999999999</v>
      </c>
      <c r="K1472" s="4">
        <f t="shared" si="349"/>
        <v>7629.6</v>
      </c>
      <c r="L1472" s="6">
        <v>0.55000000000000004</v>
      </c>
      <c r="M1472" s="4">
        <f t="shared" si="340"/>
        <v>4196.2800000000007</v>
      </c>
      <c r="N1472" s="4">
        <f t="shared" si="341"/>
        <v>11825.880000000001</v>
      </c>
      <c r="O1472" s="6">
        <v>0.75</v>
      </c>
      <c r="P1472" s="85">
        <f t="shared" si="346"/>
        <v>5722.2000000000007</v>
      </c>
      <c r="Q1472" s="86">
        <f t="shared" si="347"/>
        <v>13351.800000000001</v>
      </c>
      <c r="R1472" s="6">
        <v>0.95</v>
      </c>
      <c r="S1472" s="85">
        <f t="shared" si="342"/>
        <v>7248.12</v>
      </c>
      <c r="T1472" s="86">
        <f t="shared" si="343"/>
        <v>14877.720000000001</v>
      </c>
      <c r="U1472" s="6">
        <v>0.6</v>
      </c>
      <c r="V1472" s="85">
        <f t="shared" si="344"/>
        <v>4577.76</v>
      </c>
      <c r="W1472" s="86">
        <f t="shared" si="345"/>
        <v>12207.36</v>
      </c>
    </row>
    <row r="1473" spans="1:23" ht="16.5" x14ac:dyDescent="0.25">
      <c r="A1473" s="64" t="s">
        <v>7131</v>
      </c>
      <c r="B1473" s="65" t="s">
        <v>7250</v>
      </c>
      <c r="C1473" s="2" t="s">
        <v>7293</v>
      </c>
      <c r="D1473" s="1" t="s">
        <v>4621</v>
      </c>
      <c r="E1473" s="3">
        <v>2</v>
      </c>
      <c r="F1473" s="3">
        <v>1</v>
      </c>
      <c r="G1473" s="7">
        <v>1524</v>
      </c>
      <c r="H1473" s="4">
        <f>+G1473*E1473</f>
        <v>3048</v>
      </c>
      <c r="I1473" s="5">
        <v>0.05</v>
      </c>
      <c r="J1473" s="4">
        <f t="shared" si="348"/>
        <v>76.2</v>
      </c>
      <c r="K1473" s="4">
        <f t="shared" si="349"/>
        <v>1447.8</v>
      </c>
      <c r="L1473" s="6">
        <v>0.85</v>
      </c>
      <c r="M1473" s="4">
        <f t="shared" si="340"/>
        <v>1230.6299999999999</v>
      </c>
      <c r="N1473" s="4">
        <f t="shared" si="341"/>
        <v>2678.43</v>
      </c>
      <c r="O1473" s="6">
        <v>0.75</v>
      </c>
      <c r="P1473" s="85">
        <f t="shared" si="346"/>
        <v>1085.8499999999999</v>
      </c>
      <c r="Q1473" s="86">
        <f t="shared" si="347"/>
        <v>2533.6499999999996</v>
      </c>
      <c r="R1473" s="6">
        <v>0.95</v>
      </c>
      <c r="S1473" s="85">
        <f t="shared" si="342"/>
        <v>1375.4099999999999</v>
      </c>
      <c r="T1473" s="86">
        <f t="shared" si="343"/>
        <v>2823.21</v>
      </c>
      <c r="U1473" s="6">
        <v>0.6</v>
      </c>
      <c r="V1473" s="85">
        <f t="shared" si="344"/>
        <v>868.68</v>
      </c>
      <c r="W1473" s="86">
        <f t="shared" si="345"/>
        <v>2316.48</v>
      </c>
    </row>
    <row r="1474" spans="1:23" ht="16.5" x14ac:dyDescent="0.25">
      <c r="A1474" s="64" t="s">
        <v>7131</v>
      </c>
      <c r="B1474" s="65" t="s">
        <v>7250</v>
      </c>
      <c r="C1474" s="2" t="s">
        <v>7310</v>
      </c>
      <c r="D1474" s="10" t="s">
        <v>4646</v>
      </c>
      <c r="E1474" s="3">
        <v>2</v>
      </c>
      <c r="F1474" s="3">
        <v>1</v>
      </c>
      <c r="G1474" s="4">
        <v>7016</v>
      </c>
      <c r="H1474" s="4">
        <f>+G1474*E1474</f>
        <v>14032</v>
      </c>
      <c r="I1474" s="5">
        <v>0</v>
      </c>
      <c r="J1474" s="4">
        <f t="shared" si="348"/>
        <v>0</v>
      </c>
      <c r="K1474" s="4">
        <f t="shared" si="349"/>
        <v>7016</v>
      </c>
      <c r="L1474" s="6">
        <v>1.01</v>
      </c>
      <c r="M1474" s="4">
        <f t="shared" si="340"/>
        <v>7086.16</v>
      </c>
      <c r="N1474" s="4">
        <f t="shared" si="341"/>
        <v>14102.16</v>
      </c>
      <c r="O1474" s="6">
        <v>0.75</v>
      </c>
      <c r="P1474" s="85">
        <f t="shared" si="346"/>
        <v>5262</v>
      </c>
      <c r="Q1474" s="86">
        <f t="shared" si="347"/>
        <v>12278</v>
      </c>
      <c r="R1474" s="6">
        <v>0.95</v>
      </c>
      <c r="S1474" s="85">
        <f t="shared" si="342"/>
        <v>6665.2</v>
      </c>
      <c r="T1474" s="86">
        <f t="shared" si="343"/>
        <v>13681.2</v>
      </c>
      <c r="U1474" s="6">
        <v>0.6</v>
      </c>
      <c r="V1474" s="85">
        <f t="shared" si="344"/>
        <v>4209.5999999999995</v>
      </c>
      <c r="W1474" s="86">
        <f t="shared" si="345"/>
        <v>11225.599999999999</v>
      </c>
    </row>
    <row r="1475" spans="1:23" ht="16.5" x14ac:dyDescent="0.25">
      <c r="A1475" s="64" t="s">
        <v>7131</v>
      </c>
      <c r="B1475" s="65" t="s">
        <v>7250</v>
      </c>
      <c r="C1475" s="2" t="s">
        <v>7311</v>
      </c>
      <c r="D1475" s="10" t="s">
        <v>4647</v>
      </c>
      <c r="E1475" s="3">
        <v>5</v>
      </c>
      <c r="F1475" s="3">
        <v>1</v>
      </c>
      <c r="G1475" s="4">
        <v>16235</v>
      </c>
      <c r="H1475" s="4">
        <f>+G1475*E1475</f>
        <v>81175</v>
      </c>
      <c r="I1475" s="5">
        <v>0.15</v>
      </c>
      <c r="J1475" s="4">
        <f t="shared" si="348"/>
        <v>2435.25</v>
      </c>
      <c r="K1475" s="4">
        <f t="shared" si="349"/>
        <v>13799.75</v>
      </c>
      <c r="L1475" s="6">
        <v>0.85</v>
      </c>
      <c r="M1475" s="4">
        <f t="shared" si="340"/>
        <v>11729.7875</v>
      </c>
      <c r="N1475" s="4">
        <f t="shared" si="341"/>
        <v>25529.537499999999</v>
      </c>
      <c r="O1475" s="6">
        <v>0.75</v>
      </c>
      <c r="P1475" s="85">
        <f t="shared" si="346"/>
        <v>10349.8125</v>
      </c>
      <c r="Q1475" s="86">
        <f t="shared" si="347"/>
        <v>24149.5625</v>
      </c>
      <c r="R1475" s="6">
        <v>0.95</v>
      </c>
      <c r="S1475" s="85">
        <f t="shared" si="342"/>
        <v>13109.762499999999</v>
      </c>
      <c r="T1475" s="86">
        <f t="shared" si="343"/>
        <v>26909.512499999997</v>
      </c>
      <c r="U1475" s="6">
        <v>0.6</v>
      </c>
      <c r="V1475" s="85">
        <f t="shared" si="344"/>
        <v>8279.85</v>
      </c>
      <c r="W1475" s="86">
        <f t="shared" si="345"/>
        <v>22079.599999999999</v>
      </c>
    </row>
    <row r="1476" spans="1:23" ht="16.5" x14ac:dyDescent="0.25">
      <c r="A1476" s="64" t="s">
        <v>7131</v>
      </c>
      <c r="B1476" s="65" t="s">
        <v>7250</v>
      </c>
      <c r="C1476" s="2" t="s">
        <v>4625</v>
      </c>
      <c r="D1476" s="1" t="s">
        <v>4624</v>
      </c>
      <c r="E1476" s="3">
        <v>2</v>
      </c>
      <c r="F1476" s="3">
        <v>1</v>
      </c>
      <c r="G1476" s="7">
        <v>3995</v>
      </c>
      <c r="H1476" s="4">
        <f>+G1476*E1476</f>
        <v>7990</v>
      </c>
      <c r="I1476" s="5">
        <v>0</v>
      </c>
      <c r="J1476" s="4">
        <f t="shared" si="348"/>
        <v>0</v>
      </c>
      <c r="K1476" s="4">
        <f t="shared" si="349"/>
        <v>3995</v>
      </c>
      <c r="L1476" s="6">
        <v>0.85</v>
      </c>
      <c r="M1476" s="4">
        <f t="shared" si="340"/>
        <v>3395.75</v>
      </c>
      <c r="N1476" s="4">
        <f t="shared" si="341"/>
        <v>7390.75</v>
      </c>
      <c r="O1476" s="6">
        <v>0.75</v>
      </c>
      <c r="P1476" s="85">
        <f t="shared" si="346"/>
        <v>2996.25</v>
      </c>
      <c r="Q1476" s="86">
        <f t="shared" si="347"/>
        <v>6991.25</v>
      </c>
      <c r="R1476" s="6">
        <v>0.95</v>
      </c>
      <c r="S1476" s="85">
        <f t="shared" si="342"/>
        <v>3795.25</v>
      </c>
      <c r="T1476" s="86">
        <f t="shared" si="343"/>
        <v>7790.25</v>
      </c>
      <c r="U1476" s="6">
        <v>0.6</v>
      </c>
      <c r="V1476" s="85">
        <f t="shared" si="344"/>
        <v>2397</v>
      </c>
      <c r="W1476" s="86">
        <f t="shared" si="345"/>
        <v>6392</v>
      </c>
    </row>
    <row r="1477" spans="1:23" ht="16.5" x14ac:dyDescent="0.25">
      <c r="A1477" s="64" t="s">
        <v>7131</v>
      </c>
      <c r="B1477" s="65" t="s">
        <v>7250</v>
      </c>
      <c r="C1477" s="2" t="s">
        <v>4521</v>
      </c>
      <c r="D1477" s="1" t="s">
        <v>4520</v>
      </c>
      <c r="E1477" s="3">
        <f>2-0.01</f>
        <v>1.99</v>
      </c>
      <c r="F1477" s="3">
        <v>1</v>
      </c>
      <c r="G1477" s="7">
        <v>3995</v>
      </c>
      <c r="H1477" s="4">
        <f>+G1477*E1477</f>
        <v>7950.05</v>
      </c>
      <c r="I1477" s="5">
        <v>0</v>
      </c>
      <c r="J1477" s="4">
        <f t="shared" si="348"/>
        <v>0</v>
      </c>
      <c r="K1477" s="4">
        <f t="shared" si="349"/>
        <v>3995</v>
      </c>
      <c r="L1477" s="6">
        <v>0.85</v>
      </c>
      <c r="M1477" s="4">
        <f t="shared" si="340"/>
        <v>3395.75</v>
      </c>
      <c r="N1477" s="4">
        <f t="shared" si="341"/>
        <v>7390.75</v>
      </c>
      <c r="O1477" s="6">
        <v>0.75</v>
      </c>
      <c r="P1477" s="85">
        <f t="shared" si="346"/>
        <v>2996.25</v>
      </c>
      <c r="Q1477" s="86">
        <f t="shared" si="347"/>
        <v>6991.25</v>
      </c>
      <c r="R1477" s="6">
        <v>0.95</v>
      </c>
      <c r="S1477" s="85">
        <f t="shared" si="342"/>
        <v>3795.25</v>
      </c>
      <c r="T1477" s="86">
        <f t="shared" si="343"/>
        <v>7790.25</v>
      </c>
      <c r="U1477" s="6">
        <v>0.6</v>
      </c>
      <c r="V1477" s="85">
        <f t="shared" si="344"/>
        <v>2397</v>
      </c>
      <c r="W1477" s="86">
        <f t="shared" si="345"/>
        <v>6392</v>
      </c>
    </row>
    <row r="1478" spans="1:23" ht="16.5" x14ac:dyDescent="0.25">
      <c r="A1478" s="64" t="s">
        <v>7131</v>
      </c>
      <c r="B1478" s="65" t="s">
        <v>7250</v>
      </c>
      <c r="C1478" s="2" t="s">
        <v>4511</v>
      </c>
      <c r="D1478" s="1" t="s">
        <v>4510</v>
      </c>
      <c r="E1478" s="3">
        <v>2</v>
      </c>
      <c r="F1478" s="3">
        <v>1</v>
      </c>
      <c r="G1478" s="7">
        <v>3995</v>
      </c>
      <c r="H1478" s="4">
        <f>+G1478*E1478</f>
        <v>7990</v>
      </c>
      <c r="I1478" s="5">
        <v>0</v>
      </c>
      <c r="J1478" s="4">
        <f t="shared" si="348"/>
        <v>0</v>
      </c>
      <c r="K1478" s="4">
        <f t="shared" si="349"/>
        <v>3995</v>
      </c>
      <c r="L1478" s="6">
        <v>0.85</v>
      </c>
      <c r="M1478" s="4">
        <f t="shared" si="340"/>
        <v>3395.75</v>
      </c>
      <c r="N1478" s="4">
        <f t="shared" si="341"/>
        <v>7390.75</v>
      </c>
      <c r="O1478" s="6">
        <v>0.75</v>
      </c>
      <c r="P1478" s="85">
        <f t="shared" si="346"/>
        <v>2996.25</v>
      </c>
      <c r="Q1478" s="86">
        <f t="shared" si="347"/>
        <v>6991.25</v>
      </c>
      <c r="R1478" s="6">
        <v>0.95</v>
      </c>
      <c r="S1478" s="85">
        <f t="shared" si="342"/>
        <v>3795.25</v>
      </c>
      <c r="T1478" s="86">
        <f t="shared" si="343"/>
        <v>7790.25</v>
      </c>
      <c r="U1478" s="6">
        <v>0.6</v>
      </c>
      <c r="V1478" s="85">
        <f t="shared" si="344"/>
        <v>2397</v>
      </c>
      <c r="W1478" s="86">
        <f t="shared" si="345"/>
        <v>6392</v>
      </c>
    </row>
    <row r="1479" spans="1:23" ht="16.5" x14ac:dyDescent="0.25">
      <c r="A1479" s="64" t="s">
        <v>7131</v>
      </c>
      <c r="B1479" s="65" t="s">
        <v>7250</v>
      </c>
      <c r="C1479" s="2" t="s">
        <v>4503</v>
      </c>
      <c r="D1479" s="10" t="s">
        <v>4502</v>
      </c>
      <c r="E1479" s="3">
        <v>12</v>
      </c>
      <c r="F1479" s="3">
        <v>1</v>
      </c>
      <c r="G1479" s="4">
        <v>1573</v>
      </c>
      <c r="H1479" s="4">
        <f>+G1479*E1479</f>
        <v>18876</v>
      </c>
      <c r="I1479" s="5">
        <v>0.25</v>
      </c>
      <c r="J1479" s="4">
        <f t="shared" si="348"/>
        <v>393.25</v>
      </c>
      <c r="K1479" s="4">
        <f t="shared" si="349"/>
        <v>1179.75</v>
      </c>
      <c r="L1479" s="6">
        <v>0.55000000000000004</v>
      </c>
      <c r="M1479" s="4">
        <f t="shared" si="340"/>
        <v>648.86250000000007</v>
      </c>
      <c r="N1479" s="4">
        <f t="shared" si="341"/>
        <v>1828.6125000000002</v>
      </c>
      <c r="O1479" s="6">
        <v>0.75</v>
      </c>
      <c r="P1479" s="85">
        <f t="shared" si="346"/>
        <v>884.8125</v>
      </c>
      <c r="Q1479" s="86">
        <f t="shared" si="347"/>
        <v>2064.5625</v>
      </c>
      <c r="R1479" s="6">
        <v>0.95</v>
      </c>
      <c r="S1479" s="85">
        <f t="shared" si="342"/>
        <v>1120.7625</v>
      </c>
      <c r="T1479" s="86">
        <f t="shared" si="343"/>
        <v>2300.5124999999998</v>
      </c>
      <c r="U1479" s="6">
        <v>0.6</v>
      </c>
      <c r="V1479" s="85">
        <f t="shared" si="344"/>
        <v>707.85</v>
      </c>
      <c r="W1479" s="86">
        <f t="shared" si="345"/>
        <v>1887.6</v>
      </c>
    </row>
    <row r="1480" spans="1:23" ht="16.5" x14ac:dyDescent="0.25">
      <c r="A1480" s="64" t="s">
        <v>7131</v>
      </c>
      <c r="B1480" s="65" t="s">
        <v>7250</v>
      </c>
      <c r="C1480" s="2" t="s">
        <v>1178</v>
      </c>
      <c r="D1480" s="1" t="s">
        <v>1177</v>
      </c>
      <c r="E1480" s="3">
        <v>4</v>
      </c>
      <c r="F1480" s="3">
        <v>1</v>
      </c>
      <c r="G1480" s="4">
        <v>1581</v>
      </c>
      <c r="H1480" s="4">
        <f>+G1480*E1480</f>
        <v>6324</v>
      </c>
      <c r="I1480" s="5">
        <v>0.3</v>
      </c>
      <c r="J1480" s="4">
        <f t="shared" si="348"/>
        <v>474.29999999999995</v>
      </c>
      <c r="K1480" s="4">
        <f t="shared" si="349"/>
        <v>1106.7</v>
      </c>
      <c r="L1480" s="6">
        <v>1.1000000000000001</v>
      </c>
      <c r="M1480" s="4">
        <f t="shared" si="340"/>
        <v>1217.3700000000001</v>
      </c>
      <c r="N1480" s="4">
        <f t="shared" si="341"/>
        <v>2324.0700000000002</v>
      </c>
      <c r="O1480" s="6">
        <v>0.75</v>
      </c>
      <c r="P1480" s="85">
        <f t="shared" si="346"/>
        <v>830.02500000000009</v>
      </c>
      <c r="Q1480" s="86">
        <f t="shared" si="347"/>
        <v>1936.7250000000001</v>
      </c>
      <c r="R1480" s="6">
        <v>0.95</v>
      </c>
      <c r="S1480" s="85">
        <f t="shared" si="342"/>
        <v>1051.365</v>
      </c>
      <c r="T1480" s="86">
        <f t="shared" si="343"/>
        <v>2158.0650000000001</v>
      </c>
      <c r="U1480" s="6">
        <v>0.6</v>
      </c>
      <c r="V1480" s="85">
        <f t="shared" si="344"/>
        <v>664.02</v>
      </c>
      <c r="W1480" s="86">
        <f t="shared" si="345"/>
        <v>1770.72</v>
      </c>
    </row>
    <row r="1481" spans="1:23" ht="16.5" x14ac:dyDescent="0.25">
      <c r="A1481" s="64" t="s">
        <v>7131</v>
      </c>
      <c r="B1481" s="65" t="s">
        <v>7250</v>
      </c>
      <c r="C1481" s="2" t="s">
        <v>4605</v>
      </c>
      <c r="D1481" s="10" t="s">
        <v>4604</v>
      </c>
      <c r="E1481" s="3">
        <v>6</v>
      </c>
      <c r="F1481" s="3">
        <v>1</v>
      </c>
      <c r="G1481" s="4">
        <v>1573</v>
      </c>
      <c r="H1481" s="4">
        <f>+G1481*E1481</f>
        <v>9438</v>
      </c>
      <c r="I1481" s="5">
        <v>0.25</v>
      </c>
      <c r="J1481" s="4">
        <f t="shared" si="348"/>
        <v>393.25</v>
      </c>
      <c r="K1481" s="4">
        <f t="shared" si="349"/>
        <v>1179.75</v>
      </c>
      <c r="L1481" s="6">
        <v>0.55000000000000004</v>
      </c>
      <c r="M1481" s="4">
        <f t="shared" si="340"/>
        <v>648.86250000000007</v>
      </c>
      <c r="N1481" s="4">
        <f t="shared" si="341"/>
        <v>1828.6125000000002</v>
      </c>
      <c r="O1481" s="6">
        <v>0.75</v>
      </c>
      <c r="P1481" s="85">
        <f t="shared" si="346"/>
        <v>884.8125</v>
      </c>
      <c r="Q1481" s="86">
        <f t="shared" si="347"/>
        <v>2064.5625</v>
      </c>
      <c r="R1481" s="6">
        <v>0.95</v>
      </c>
      <c r="S1481" s="85">
        <f t="shared" si="342"/>
        <v>1120.7625</v>
      </c>
      <c r="T1481" s="86">
        <f t="shared" si="343"/>
        <v>2300.5124999999998</v>
      </c>
      <c r="U1481" s="6">
        <v>0.6</v>
      </c>
      <c r="V1481" s="85">
        <f t="shared" si="344"/>
        <v>707.85</v>
      </c>
      <c r="W1481" s="86">
        <f t="shared" si="345"/>
        <v>1887.6</v>
      </c>
    </row>
    <row r="1482" spans="1:23" ht="16.5" x14ac:dyDescent="0.25">
      <c r="A1482" s="64" t="s">
        <v>7131</v>
      </c>
      <c r="B1482" s="65" t="s">
        <v>7250</v>
      </c>
      <c r="C1482" s="2" t="s">
        <v>2886</v>
      </c>
      <c r="D1482" s="1" t="s">
        <v>2885</v>
      </c>
      <c r="E1482" s="3">
        <v>1</v>
      </c>
      <c r="F1482" s="3">
        <v>1</v>
      </c>
      <c r="G1482" s="7">
        <v>7364.5</v>
      </c>
      <c r="H1482" s="4">
        <f>+G1482*E1482</f>
        <v>7364.5</v>
      </c>
      <c r="I1482" s="5">
        <v>0</v>
      </c>
      <c r="J1482" s="4">
        <f t="shared" si="348"/>
        <v>0</v>
      </c>
      <c r="K1482" s="4">
        <f t="shared" si="349"/>
        <v>7364.5</v>
      </c>
      <c r="L1482" s="6">
        <v>0.85</v>
      </c>
      <c r="M1482" s="4">
        <f t="shared" ref="M1482:M1544" si="350">+K1482*L1482</f>
        <v>6259.8249999999998</v>
      </c>
      <c r="N1482" s="4">
        <f t="shared" ref="N1482:N1544" si="351">+K1482+M1482</f>
        <v>13624.325000000001</v>
      </c>
      <c r="O1482" s="6">
        <v>0.75</v>
      </c>
      <c r="P1482" s="85">
        <f t="shared" si="346"/>
        <v>5523.375</v>
      </c>
      <c r="Q1482" s="86">
        <f t="shared" si="347"/>
        <v>12887.875</v>
      </c>
      <c r="R1482" s="6">
        <v>0.95</v>
      </c>
      <c r="S1482" s="85">
        <f t="shared" si="342"/>
        <v>6996.2749999999996</v>
      </c>
      <c r="T1482" s="86">
        <f t="shared" si="343"/>
        <v>14360.775</v>
      </c>
      <c r="U1482" s="6">
        <v>0.6</v>
      </c>
      <c r="V1482" s="85">
        <f t="shared" si="344"/>
        <v>4418.7</v>
      </c>
      <c r="W1482" s="86">
        <f t="shared" si="345"/>
        <v>11783.2</v>
      </c>
    </row>
    <row r="1483" spans="1:23" ht="16.5" x14ac:dyDescent="0.25">
      <c r="A1483" s="64" t="s">
        <v>7131</v>
      </c>
      <c r="B1483" s="65" t="s">
        <v>7250</v>
      </c>
      <c r="C1483" s="2" t="s">
        <v>4571</v>
      </c>
      <c r="D1483" s="1" t="s">
        <v>4570</v>
      </c>
      <c r="E1483" s="3">
        <v>1</v>
      </c>
      <c r="F1483" s="3">
        <v>1</v>
      </c>
      <c r="G1483" s="7">
        <v>1595</v>
      </c>
      <c r="H1483" s="4">
        <f>+G1483*E1483</f>
        <v>1595</v>
      </c>
      <c r="I1483" s="5">
        <v>0</v>
      </c>
      <c r="J1483" s="4">
        <f t="shared" si="348"/>
        <v>0</v>
      </c>
      <c r="K1483" s="4">
        <f t="shared" si="349"/>
        <v>1595</v>
      </c>
      <c r="L1483" s="6">
        <v>0.85</v>
      </c>
      <c r="M1483" s="4">
        <f t="shared" si="350"/>
        <v>1355.75</v>
      </c>
      <c r="N1483" s="4">
        <f t="shared" si="351"/>
        <v>2950.75</v>
      </c>
      <c r="O1483" s="6">
        <v>0.75</v>
      </c>
      <c r="P1483" s="85">
        <f t="shared" si="346"/>
        <v>1196.25</v>
      </c>
      <c r="Q1483" s="86">
        <f t="shared" si="347"/>
        <v>2791.25</v>
      </c>
      <c r="R1483" s="6">
        <v>0.95</v>
      </c>
      <c r="S1483" s="85">
        <f t="shared" ref="S1483:S1545" si="352">+K1483*R1483</f>
        <v>1515.25</v>
      </c>
      <c r="T1483" s="86">
        <f t="shared" ref="T1483:T1545" si="353">+S1483+K1483</f>
        <v>3110.25</v>
      </c>
      <c r="U1483" s="6">
        <v>0.6</v>
      </c>
      <c r="V1483" s="85">
        <f t="shared" ref="V1483:V1545" si="354">+K1483*U1483</f>
        <v>957</v>
      </c>
      <c r="W1483" s="86">
        <f t="shared" ref="W1483:W1545" si="355">+V1483+K1483</f>
        <v>2552</v>
      </c>
    </row>
    <row r="1484" spans="1:23" ht="16.5" x14ac:dyDescent="0.25">
      <c r="A1484" s="64" t="s">
        <v>7131</v>
      </c>
      <c r="B1484" s="65" t="s">
        <v>7250</v>
      </c>
      <c r="C1484" s="2" t="s">
        <v>4547</v>
      </c>
      <c r="D1484" s="10" t="s">
        <v>4546</v>
      </c>
      <c r="E1484" s="3">
        <v>6</v>
      </c>
      <c r="F1484" s="3">
        <v>1</v>
      </c>
      <c r="G1484" s="4">
        <v>1573</v>
      </c>
      <c r="H1484" s="4">
        <f>+G1484*E1484</f>
        <v>9438</v>
      </c>
      <c r="I1484" s="5">
        <v>0.25</v>
      </c>
      <c r="J1484" s="4">
        <f t="shared" si="348"/>
        <v>393.25</v>
      </c>
      <c r="K1484" s="4">
        <f t="shared" si="349"/>
        <v>1179.75</v>
      </c>
      <c r="L1484" s="6">
        <v>0.55000000000000004</v>
      </c>
      <c r="M1484" s="4">
        <f t="shared" si="350"/>
        <v>648.86250000000007</v>
      </c>
      <c r="N1484" s="4">
        <f t="shared" si="351"/>
        <v>1828.6125000000002</v>
      </c>
      <c r="O1484" s="6">
        <v>0.75</v>
      </c>
      <c r="P1484" s="85">
        <f t="shared" ref="P1484:P1546" si="356">+K1484*O1484</f>
        <v>884.8125</v>
      </c>
      <c r="Q1484" s="86">
        <f t="shared" ref="Q1484:Q1546" si="357">+K1484+P1484</f>
        <v>2064.5625</v>
      </c>
      <c r="R1484" s="6">
        <v>0.95</v>
      </c>
      <c r="S1484" s="85">
        <f t="shared" si="352"/>
        <v>1120.7625</v>
      </c>
      <c r="T1484" s="86">
        <f t="shared" si="353"/>
        <v>2300.5124999999998</v>
      </c>
      <c r="U1484" s="6">
        <v>0.6</v>
      </c>
      <c r="V1484" s="85">
        <f t="shared" si="354"/>
        <v>707.85</v>
      </c>
      <c r="W1484" s="86">
        <f t="shared" si="355"/>
        <v>1887.6</v>
      </c>
    </row>
    <row r="1485" spans="1:23" ht="16.5" x14ac:dyDescent="0.25">
      <c r="A1485" s="64" t="s">
        <v>7131</v>
      </c>
      <c r="B1485" s="65" t="s">
        <v>7250</v>
      </c>
      <c r="C1485" s="2" t="s">
        <v>4599</v>
      </c>
      <c r="D1485" s="1" t="s">
        <v>4598</v>
      </c>
      <c r="E1485" s="3">
        <v>2</v>
      </c>
      <c r="F1485" s="3">
        <v>1</v>
      </c>
      <c r="G1485" s="7">
        <v>4295</v>
      </c>
      <c r="H1485" s="4">
        <f>+G1485*E1485</f>
        <v>8590</v>
      </c>
      <c r="I1485" s="5">
        <v>0</v>
      </c>
      <c r="J1485" s="4">
        <f t="shared" si="348"/>
        <v>0</v>
      </c>
      <c r="K1485" s="4">
        <f t="shared" si="349"/>
        <v>4295</v>
      </c>
      <c r="L1485" s="6">
        <v>0.85</v>
      </c>
      <c r="M1485" s="4">
        <f t="shared" si="350"/>
        <v>3650.75</v>
      </c>
      <c r="N1485" s="4">
        <f t="shared" si="351"/>
        <v>7945.75</v>
      </c>
      <c r="O1485" s="6">
        <v>0.75</v>
      </c>
      <c r="P1485" s="85">
        <f t="shared" si="356"/>
        <v>3221.25</v>
      </c>
      <c r="Q1485" s="86">
        <f t="shared" si="357"/>
        <v>7516.25</v>
      </c>
      <c r="R1485" s="6">
        <v>0.95</v>
      </c>
      <c r="S1485" s="85">
        <f t="shared" si="352"/>
        <v>4080.25</v>
      </c>
      <c r="T1485" s="86">
        <f t="shared" si="353"/>
        <v>8375.25</v>
      </c>
      <c r="U1485" s="6">
        <v>0.6</v>
      </c>
      <c r="V1485" s="85">
        <f t="shared" si="354"/>
        <v>2577</v>
      </c>
      <c r="W1485" s="86">
        <f t="shared" si="355"/>
        <v>6872</v>
      </c>
    </row>
    <row r="1486" spans="1:23" ht="16.5" x14ac:dyDescent="0.25">
      <c r="A1486" s="64" t="s">
        <v>7131</v>
      </c>
      <c r="B1486" s="65" t="s">
        <v>7250</v>
      </c>
      <c r="C1486" s="2" t="s">
        <v>4577</v>
      </c>
      <c r="D1486" s="1" t="s">
        <v>4576</v>
      </c>
      <c r="E1486" s="3">
        <v>2</v>
      </c>
      <c r="F1486" s="3">
        <v>1</v>
      </c>
      <c r="G1486" s="7">
        <v>3995</v>
      </c>
      <c r="H1486" s="4">
        <f>+G1486*E1486</f>
        <v>7990</v>
      </c>
      <c r="I1486" s="5">
        <v>0</v>
      </c>
      <c r="J1486" s="4">
        <f t="shared" si="348"/>
        <v>0</v>
      </c>
      <c r="K1486" s="4">
        <f t="shared" si="349"/>
        <v>3995</v>
      </c>
      <c r="L1486" s="6">
        <v>0.85</v>
      </c>
      <c r="M1486" s="4">
        <f t="shared" si="350"/>
        <v>3395.75</v>
      </c>
      <c r="N1486" s="4">
        <f t="shared" si="351"/>
        <v>7390.75</v>
      </c>
      <c r="O1486" s="6">
        <v>0.75</v>
      </c>
      <c r="P1486" s="85">
        <f t="shared" si="356"/>
        <v>2996.25</v>
      </c>
      <c r="Q1486" s="86">
        <f t="shared" si="357"/>
        <v>6991.25</v>
      </c>
      <c r="R1486" s="6">
        <v>0.95</v>
      </c>
      <c r="S1486" s="85">
        <f t="shared" si="352"/>
        <v>3795.25</v>
      </c>
      <c r="T1486" s="86">
        <f t="shared" si="353"/>
        <v>7790.25</v>
      </c>
      <c r="U1486" s="6">
        <v>0.6</v>
      </c>
      <c r="V1486" s="85">
        <f t="shared" si="354"/>
        <v>2397</v>
      </c>
      <c r="W1486" s="86">
        <f t="shared" si="355"/>
        <v>6392</v>
      </c>
    </row>
    <row r="1487" spans="1:23" ht="16.5" x14ac:dyDescent="0.25">
      <c r="A1487" s="64" t="s">
        <v>7131</v>
      </c>
      <c r="B1487" s="65" t="s">
        <v>7250</v>
      </c>
      <c r="C1487" s="2" t="s">
        <v>4573</v>
      </c>
      <c r="D1487" s="1" t="s">
        <v>4572</v>
      </c>
      <c r="E1487" s="3">
        <v>2</v>
      </c>
      <c r="F1487" s="3">
        <v>1</v>
      </c>
      <c r="G1487" s="7">
        <v>3995</v>
      </c>
      <c r="H1487" s="4">
        <f>+G1487*E1487</f>
        <v>7990</v>
      </c>
      <c r="I1487" s="5">
        <v>0</v>
      </c>
      <c r="J1487" s="4">
        <f t="shared" si="348"/>
        <v>0</v>
      </c>
      <c r="K1487" s="4">
        <f t="shared" si="349"/>
        <v>3995</v>
      </c>
      <c r="L1487" s="6">
        <v>0.85</v>
      </c>
      <c r="M1487" s="4">
        <f t="shared" si="350"/>
        <v>3395.75</v>
      </c>
      <c r="N1487" s="4">
        <f t="shared" si="351"/>
        <v>7390.75</v>
      </c>
      <c r="O1487" s="6">
        <v>0.75</v>
      </c>
      <c r="P1487" s="85">
        <f t="shared" si="356"/>
        <v>2996.25</v>
      </c>
      <c r="Q1487" s="86">
        <f t="shared" si="357"/>
        <v>6991.25</v>
      </c>
      <c r="R1487" s="6">
        <v>0.95</v>
      </c>
      <c r="S1487" s="85">
        <f t="shared" si="352"/>
        <v>3795.25</v>
      </c>
      <c r="T1487" s="86">
        <f t="shared" si="353"/>
        <v>7790.25</v>
      </c>
      <c r="U1487" s="6">
        <v>0.6</v>
      </c>
      <c r="V1487" s="85">
        <f t="shared" si="354"/>
        <v>2397</v>
      </c>
      <c r="W1487" s="86">
        <f t="shared" si="355"/>
        <v>6392</v>
      </c>
    </row>
    <row r="1488" spans="1:23" ht="16.5" x14ac:dyDescent="0.25">
      <c r="A1488" s="64" t="s">
        <v>7131</v>
      </c>
      <c r="B1488" s="65" t="s">
        <v>7250</v>
      </c>
      <c r="C1488" s="2" t="s">
        <v>4623</v>
      </c>
      <c r="D1488" s="1" t="s">
        <v>4622</v>
      </c>
      <c r="E1488" s="3">
        <v>1</v>
      </c>
      <c r="F1488" s="3">
        <v>1</v>
      </c>
      <c r="G1488" s="7">
        <v>3695</v>
      </c>
      <c r="H1488" s="4">
        <f>+G1488*E1488</f>
        <v>3695</v>
      </c>
      <c r="I1488" s="5">
        <v>0</v>
      </c>
      <c r="J1488" s="4">
        <f t="shared" si="348"/>
        <v>0</v>
      </c>
      <c r="K1488" s="4">
        <f t="shared" si="349"/>
        <v>3695</v>
      </c>
      <c r="L1488" s="6">
        <v>0.85</v>
      </c>
      <c r="M1488" s="4">
        <f t="shared" si="350"/>
        <v>3140.75</v>
      </c>
      <c r="N1488" s="4">
        <f t="shared" si="351"/>
        <v>6835.75</v>
      </c>
      <c r="O1488" s="6">
        <v>0.75</v>
      </c>
      <c r="P1488" s="85">
        <f t="shared" si="356"/>
        <v>2771.25</v>
      </c>
      <c r="Q1488" s="86">
        <f t="shared" si="357"/>
        <v>6466.25</v>
      </c>
      <c r="R1488" s="6">
        <v>0.95</v>
      </c>
      <c r="S1488" s="85">
        <f t="shared" si="352"/>
        <v>3510.25</v>
      </c>
      <c r="T1488" s="86">
        <f t="shared" si="353"/>
        <v>7205.25</v>
      </c>
      <c r="U1488" s="6">
        <v>0.6</v>
      </c>
      <c r="V1488" s="85">
        <f t="shared" si="354"/>
        <v>2217</v>
      </c>
      <c r="W1488" s="86">
        <f t="shared" si="355"/>
        <v>5912</v>
      </c>
    </row>
    <row r="1489" spans="1:23" ht="16.5" x14ac:dyDescent="0.25">
      <c r="A1489" s="64" t="s">
        <v>7131</v>
      </c>
      <c r="B1489" s="65" t="s">
        <v>7250</v>
      </c>
      <c r="C1489" s="2" t="s">
        <v>7105</v>
      </c>
      <c r="D1489" s="1" t="s">
        <v>7104</v>
      </c>
      <c r="E1489" s="3">
        <v>7</v>
      </c>
      <c r="F1489" s="3">
        <v>1</v>
      </c>
      <c r="G1489" s="7">
        <v>695</v>
      </c>
      <c r="H1489" s="4">
        <f>+G1489*E1489</f>
        <v>4865</v>
      </c>
      <c r="I1489" s="5">
        <v>0</v>
      </c>
      <c r="J1489" s="4">
        <f t="shared" si="348"/>
        <v>0</v>
      </c>
      <c r="K1489" s="4">
        <f t="shared" si="349"/>
        <v>695</v>
      </c>
      <c r="L1489" s="6">
        <v>0.85</v>
      </c>
      <c r="M1489" s="4">
        <f t="shared" si="350"/>
        <v>590.75</v>
      </c>
      <c r="N1489" s="4">
        <f t="shared" si="351"/>
        <v>1285.75</v>
      </c>
      <c r="O1489" s="6">
        <v>0.75</v>
      </c>
      <c r="P1489" s="85">
        <f t="shared" si="356"/>
        <v>521.25</v>
      </c>
      <c r="Q1489" s="86">
        <f t="shared" si="357"/>
        <v>1216.25</v>
      </c>
      <c r="R1489" s="6">
        <v>0.95</v>
      </c>
      <c r="S1489" s="85">
        <f t="shared" si="352"/>
        <v>660.25</v>
      </c>
      <c r="T1489" s="86">
        <f t="shared" si="353"/>
        <v>1355.25</v>
      </c>
      <c r="U1489" s="6">
        <v>0.6</v>
      </c>
      <c r="V1489" s="85">
        <f t="shared" si="354"/>
        <v>417</v>
      </c>
      <c r="W1489" s="86">
        <f t="shared" si="355"/>
        <v>1112</v>
      </c>
    </row>
    <row r="1490" spans="1:23" ht="16.5" x14ac:dyDescent="0.25">
      <c r="A1490" s="64" t="s">
        <v>7131</v>
      </c>
      <c r="B1490" s="65" t="s">
        <v>7250</v>
      </c>
      <c r="C1490" s="2" t="s">
        <v>1198</v>
      </c>
      <c r="D1490" s="1" t="s">
        <v>1197</v>
      </c>
      <c r="E1490" s="3">
        <v>4</v>
      </c>
      <c r="F1490" s="3">
        <v>1</v>
      </c>
      <c r="G1490" s="7">
        <v>1095</v>
      </c>
      <c r="H1490" s="4">
        <f>+G1490*E1490</f>
        <v>4380</v>
      </c>
      <c r="I1490" s="5">
        <v>0</v>
      </c>
      <c r="J1490" s="4">
        <f t="shared" si="348"/>
        <v>0</v>
      </c>
      <c r="K1490" s="4">
        <f t="shared" si="349"/>
        <v>1095</v>
      </c>
      <c r="L1490" s="6">
        <v>0.85</v>
      </c>
      <c r="M1490" s="4">
        <f t="shared" si="350"/>
        <v>930.75</v>
      </c>
      <c r="N1490" s="4">
        <f t="shared" si="351"/>
        <v>2025.75</v>
      </c>
      <c r="O1490" s="6">
        <v>0.75</v>
      </c>
      <c r="P1490" s="85">
        <f t="shared" si="356"/>
        <v>821.25</v>
      </c>
      <c r="Q1490" s="86">
        <f t="shared" si="357"/>
        <v>1916.25</v>
      </c>
      <c r="R1490" s="6">
        <v>0.95</v>
      </c>
      <c r="S1490" s="85">
        <f t="shared" si="352"/>
        <v>1040.25</v>
      </c>
      <c r="T1490" s="86">
        <f t="shared" si="353"/>
        <v>2135.25</v>
      </c>
      <c r="U1490" s="6">
        <v>0.6</v>
      </c>
      <c r="V1490" s="85">
        <f t="shared" si="354"/>
        <v>657</v>
      </c>
      <c r="W1490" s="86">
        <f t="shared" si="355"/>
        <v>1752</v>
      </c>
    </row>
    <row r="1491" spans="1:23" ht="16.5" x14ac:dyDescent="0.25">
      <c r="A1491" s="64" t="s">
        <v>7131</v>
      </c>
      <c r="B1491" s="65" t="s">
        <v>7250</v>
      </c>
      <c r="C1491" s="2" t="s">
        <v>3037</v>
      </c>
      <c r="D1491" s="10" t="s">
        <v>3036</v>
      </c>
      <c r="E1491" s="3">
        <f>11-4</f>
        <v>7</v>
      </c>
      <c r="F1491" s="3">
        <v>1</v>
      </c>
      <c r="G1491" s="4">
        <v>2058</v>
      </c>
      <c r="H1491" s="4">
        <f>+G1491*E1491</f>
        <v>14406</v>
      </c>
      <c r="I1491" s="5">
        <v>0.2</v>
      </c>
      <c r="J1491" s="4">
        <f t="shared" si="348"/>
        <v>411.6</v>
      </c>
      <c r="K1491" s="4">
        <f t="shared" si="349"/>
        <v>1646.4</v>
      </c>
      <c r="L1491" s="6">
        <v>0.55000000000000004</v>
      </c>
      <c r="M1491" s="4">
        <f t="shared" si="350"/>
        <v>905.5200000000001</v>
      </c>
      <c r="N1491" s="4">
        <f t="shared" si="351"/>
        <v>2551.92</v>
      </c>
      <c r="O1491" s="6">
        <v>0.75</v>
      </c>
      <c r="P1491" s="85">
        <f t="shared" si="356"/>
        <v>1234.8000000000002</v>
      </c>
      <c r="Q1491" s="86">
        <f t="shared" si="357"/>
        <v>2881.2000000000003</v>
      </c>
      <c r="R1491" s="6">
        <v>0.95</v>
      </c>
      <c r="S1491" s="85">
        <f t="shared" si="352"/>
        <v>1564.08</v>
      </c>
      <c r="T1491" s="86">
        <f t="shared" si="353"/>
        <v>3210.48</v>
      </c>
      <c r="U1491" s="6">
        <v>0.6</v>
      </c>
      <c r="V1491" s="85">
        <f t="shared" si="354"/>
        <v>987.84</v>
      </c>
      <c r="W1491" s="86">
        <f t="shared" si="355"/>
        <v>2634.2400000000002</v>
      </c>
    </row>
    <row r="1492" spans="1:23" ht="16.5" x14ac:dyDescent="0.25">
      <c r="A1492" s="64" t="s">
        <v>7131</v>
      </c>
      <c r="B1492" s="65" t="s">
        <v>7250</v>
      </c>
      <c r="C1492" s="2" t="s">
        <v>1196</v>
      </c>
      <c r="D1492" s="1" t="s">
        <v>1195</v>
      </c>
      <c r="E1492" s="3">
        <v>5</v>
      </c>
      <c r="F1492" s="3">
        <v>1</v>
      </c>
      <c r="G1492" s="7">
        <v>925</v>
      </c>
      <c r="H1492" s="4">
        <f>+G1492*E1492</f>
        <v>4625</v>
      </c>
      <c r="I1492" s="5">
        <v>0</v>
      </c>
      <c r="J1492" s="4">
        <f t="shared" si="348"/>
        <v>0</v>
      </c>
      <c r="K1492" s="4">
        <f t="shared" si="349"/>
        <v>925</v>
      </c>
      <c r="L1492" s="6">
        <v>0.85</v>
      </c>
      <c r="M1492" s="4">
        <f t="shared" si="350"/>
        <v>786.25</v>
      </c>
      <c r="N1492" s="4">
        <f t="shared" si="351"/>
        <v>1711.25</v>
      </c>
      <c r="O1492" s="6">
        <v>0.75</v>
      </c>
      <c r="P1492" s="85">
        <f t="shared" si="356"/>
        <v>693.75</v>
      </c>
      <c r="Q1492" s="86">
        <f t="shared" si="357"/>
        <v>1618.75</v>
      </c>
      <c r="R1492" s="6">
        <v>0.95</v>
      </c>
      <c r="S1492" s="85">
        <f t="shared" si="352"/>
        <v>878.75</v>
      </c>
      <c r="T1492" s="86">
        <f t="shared" si="353"/>
        <v>1803.75</v>
      </c>
      <c r="U1492" s="6">
        <v>0.6</v>
      </c>
      <c r="V1492" s="85">
        <f t="shared" si="354"/>
        <v>555</v>
      </c>
      <c r="W1492" s="86">
        <f t="shared" si="355"/>
        <v>1480</v>
      </c>
    </row>
    <row r="1493" spans="1:23" ht="16.5" x14ac:dyDescent="0.25">
      <c r="A1493" s="64" t="s">
        <v>7131</v>
      </c>
      <c r="B1493" s="65" t="s">
        <v>7250</v>
      </c>
      <c r="C1493" s="2" t="s">
        <v>7312</v>
      </c>
      <c r="D1493" s="10" t="s">
        <v>4676</v>
      </c>
      <c r="E1493" s="3">
        <v>1</v>
      </c>
      <c r="F1493" s="3">
        <v>1</v>
      </c>
      <c r="G1493" s="4">
        <v>20194.150000000001</v>
      </c>
      <c r="H1493" s="4">
        <f>+G1493*E1493</f>
        <v>20194.150000000001</v>
      </c>
      <c r="I1493" s="5">
        <v>0.05</v>
      </c>
      <c r="J1493" s="4">
        <f t="shared" si="348"/>
        <v>1009.7075000000001</v>
      </c>
      <c r="K1493" s="4">
        <f t="shared" si="349"/>
        <v>19184.442500000001</v>
      </c>
      <c r="L1493" s="6">
        <v>0.55000000000000004</v>
      </c>
      <c r="M1493" s="4">
        <f t="shared" si="350"/>
        <v>10551.443375000001</v>
      </c>
      <c r="N1493" s="4">
        <f t="shared" si="351"/>
        <v>29735.885875</v>
      </c>
      <c r="O1493" s="6">
        <v>0.75</v>
      </c>
      <c r="P1493" s="85">
        <f t="shared" si="356"/>
        <v>14388.331875</v>
      </c>
      <c r="Q1493" s="86">
        <f t="shared" si="357"/>
        <v>33572.774375000001</v>
      </c>
      <c r="R1493" s="6">
        <v>0.95</v>
      </c>
      <c r="S1493" s="85">
        <f t="shared" si="352"/>
        <v>18225.220375000001</v>
      </c>
      <c r="T1493" s="86">
        <f t="shared" si="353"/>
        <v>37409.662875000002</v>
      </c>
      <c r="U1493" s="6">
        <v>0.6</v>
      </c>
      <c r="V1493" s="85">
        <f t="shared" si="354"/>
        <v>11510.665500000001</v>
      </c>
      <c r="W1493" s="86">
        <f t="shared" si="355"/>
        <v>30695.108</v>
      </c>
    </row>
    <row r="1494" spans="1:23" ht="16.5" x14ac:dyDescent="0.25">
      <c r="A1494" s="64" t="s">
        <v>7131</v>
      </c>
      <c r="B1494" s="65" t="s">
        <v>7250</v>
      </c>
      <c r="C1494" s="2" t="s">
        <v>3039</v>
      </c>
      <c r="D1494" s="1" t="s">
        <v>3038</v>
      </c>
      <c r="E1494" s="3">
        <v>6</v>
      </c>
      <c r="F1494" s="3">
        <v>1</v>
      </c>
      <c r="G1494" s="7">
        <v>1094.5</v>
      </c>
      <c r="H1494" s="4">
        <f>+G1494*E1494</f>
        <v>6567</v>
      </c>
      <c r="I1494" s="5">
        <v>0</v>
      </c>
      <c r="J1494" s="4">
        <f t="shared" si="348"/>
        <v>0</v>
      </c>
      <c r="K1494" s="4">
        <f t="shared" si="349"/>
        <v>1094.5</v>
      </c>
      <c r="L1494" s="6">
        <v>0.85</v>
      </c>
      <c r="M1494" s="4">
        <f t="shared" si="350"/>
        <v>930.32499999999993</v>
      </c>
      <c r="N1494" s="4">
        <f t="shared" si="351"/>
        <v>2024.8249999999998</v>
      </c>
      <c r="O1494" s="6">
        <v>0.75</v>
      </c>
      <c r="P1494" s="85">
        <f t="shared" si="356"/>
        <v>820.875</v>
      </c>
      <c r="Q1494" s="86">
        <f t="shared" si="357"/>
        <v>1915.375</v>
      </c>
      <c r="R1494" s="6">
        <v>0.95</v>
      </c>
      <c r="S1494" s="85">
        <f t="shared" si="352"/>
        <v>1039.7749999999999</v>
      </c>
      <c r="T1494" s="86">
        <f t="shared" si="353"/>
        <v>2134.2749999999996</v>
      </c>
      <c r="U1494" s="6">
        <v>0.6</v>
      </c>
      <c r="V1494" s="85">
        <f t="shared" si="354"/>
        <v>656.69999999999993</v>
      </c>
      <c r="W1494" s="86">
        <f t="shared" si="355"/>
        <v>1751.1999999999998</v>
      </c>
    </row>
    <row r="1495" spans="1:23" ht="16.5" x14ac:dyDescent="0.25">
      <c r="A1495" s="64" t="s">
        <v>7131</v>
      </c>
      <c r="B1495" s="65" t="s">
        <v>7250</v>
      </c>
      <c r="C1495" s="2" t="s">
        <v>3041</v>
      </c>
      <c r="D1495" s="1" t="s">
        <v>3040</v>
      </c>
      <c r="E1495" s="3">
        <v>3</v>
      </c>
      <c r="F1495" s="3">
        <v>1</v>
      </c>
      <c r="G1495" s="7">
        <v>1314.5</v>
      </c>
      <c r="H1495" s="4">
        <f>+G1495*E1495</f>
        <v>3943.5</v>
      </c>
      <c r="I1495" s="5">
        <v>0</v>
      </c>
      <c r="J1495" s="4">
        <f t="shared" si="348"/>
        <v>0</v>
      </c>
      <c r="K1495" s="4">
        <f t="shared" si="349"/>
        <v>1314.5</v>
      </c>
      <c r="L1495" s="6">
        <v>0.85</v>
      </c>
      <c r="M1495" s="4">
        <f t="shared" si="350"/>
        <v>1117.325</v>
      </c>
      <c r="N1495" s="4">
        <f t="shared" si="351"/>
        <v>2431.8249999999998</v>
      </c>
      <c r="O1495" s="6">
        <v>0.75</v>
      </c>
      <c r="P1495" s="85">
        <f t="shared" si="356"/>
        <v>985.875</v>
      </c>
      <c r="Q1495" s="86">
        <f t="shared" si="357"/>
        <v>2300.375</v>
      </c>
      <c r="R1495" s="6">
        <v>0.95</v>
      </c>
      <c r="S1495" s="85">
        <f t="shared" si="352"/>
        <v>1248.7749999999999</v>
      </c>
      <c r="T1495" s="86">
        <f t="shared" si="353"/>
        <v>2563.2749999999996</v>
      </c>
      <c r="U1495" s="6">
        <v>0.6</v>
      </c>
      <c r="V1495" s="85">
        <f t="shared" si="354"/>
        <v>788.69999999999993</v>
      </c>
      <c r="W1495" s="86">
        <f t="shared" si="355"/>
        <v>2103.1999999999998</v>
      </c>
    </row>
    <row r="1496" spans="1:23" ht="16.5" x14ac:dyDescent="0.25">
      <c r="A1496" s="64" t="s">
        <v>7131</v>
      </c>
      <c r="B1496" s="65" t="s">
        <v>7250</v>
      </c>
      <c r="C1496" s="2" t="s">
        <v>3043</v>
      </c>
      <c r="D1496" s="1" t="s">
        <v>3042</v>
      </c>
      <c r="E1496" s="3">
        <v>3</v>
      </c>
      <c r="F1496" s="3">
        <v>1</v>
      </c>
      <c r="G1496" s="7">
        <v>1072.5</v>
      </c>
      <c r="H1496" s="4">
        <f>+G1496*E1496</f>
        <v>3217.5</v>
      </c>
      <c r="I1496" s="5">
        <v>0</v>
      </c>
      <c r="J1496" s="4">
        <f t="shared" si="348"/>
        <v>0</v>
      </c>
      <c r="K1496" s="4">
        <f t="shared" si="349"/>
        <v>1072.5</v>
      </c>
      <c r="L1496" s="6">
        <v>0.85</v>
      </c>
      <c r="M1496" s="4">
        <f t="shared" si="350"/>
        <v>911.625</v>
      </c>
      <c r="N1496" s="4">
        <f t="shared" si="351"/>
        <v>1984.125</v>
      </c>
      <c r="O1496" s="6">
        <v>0.75</v>
      </c>
      <c r="P1496" s="85">
        <f t="shared" si="356"/>
        <v>804.375</v>
      </c>
      <c r="Q1496" s="86">
        <f t="shared" si="357"/>
        <v>1876.875</v>
      </c>
      <c r="R1496" s="6">
        <v>0.95</v>
      </c>
      <c r="S1496" s="85">
        <f t="shared" si="352"/>
        <v>1018.875</v>
      </c>
      <c r="T1496" s="86">
        <f t="shared" si="353"/>
        <v>2091.375</v>
      </c>
      <c r="U1496" s="6">
        <v>0.6</v>
      </c>
      <c r="V1496" s="85">
        <f t="shared" si="354"/>
        <v>643.5</v>
      </c>
      <c r="W1496" s="86">
        <f t="shared" si="355"/>
        <v>1716</v>
      </c>
    </row>
    <row r="1497" spans="1:23" ht="16.5" x14ac:dyDescent="0.25">
      <c r="A1497" s="64" t="s">
        <v>7131</v>
      </c>
      <c r="B1497" s="65" t="s">
        <v>7250</v>
      </c>
      <c r="C1497" s="2" t="s">
        <v>3051</v>
      </c>
      <c r="D1497" s="1" t="s">
        <v>3050</v>
      </c>
      <c r="E1497" s="3">
        <v>2</v>
      </c>
      <c r="F1497" s="3">
        <v>1</v>
      </c>
      <c r="G1497" s="7">
        <v>1028.5</v>
      </c>
      <c r="H1497" s="4">
        <f>+G1497*E1497</f>
        <v>2057</v>
      </c>
      <c r="I1497" s="5">
        <v>0</v>
      </c>
      <c r="J1497" s="4">
        <f t="shared" si="348"/>
        <v>0</v>
      </c>
      <c r="K1497" s="4">
        <f t="shared" si="349"/>
        <v>1028.5</v>
      </c>
      <c r="L1497" s="6">
        <v>0.85</v>
      </c>
      <c r="M1497" s="4">
        <f t="shared" si="350"/>
        <v>874.22500000000002</v>
      </c>
      <c r="N1497" s="4">
        <f t="shared" si="351"/>
        <v>1902.7249999999999</v>
      </c>
      <c r="O1497" s="6">
        <v>0.75</v>
      </c>
      <c r="P1497" s="85">
        <f t="shared" si="356"/>
        <v>771.375</v>
      </c>
      <c r="Q1497" s="86">
        <f t="shared" si="357"/>
        <v>1799.875</v>
      </c>
      <c r="R1497" s="6">
        <v>0.95</v>
      </c>
      <c r="S1497" s="85">
        <f t="shared" si="352"/>
        <v>977.07499999999993</v>
      </c>
      <c r="T1497" s="86">
        <f t="shared" si="353"/>
        <v>2005.5749999999998</v>
      </c>
      <c r="U1497" s="6">
        <v>0.6</v>
      </c>
      <c r="V1497" s="85">
        <f t="shared" si="354"/>
        <v>617.1</v>
      </c>
      <c r="W1497" s="86">
        <f t="shared" si="355"/>
        <v>1645.6</v>
      </c>
    </row>
    <row r="1498" spans="1:23" ht="16.5" x14ac:dyDescent="0.25">
      <c r="A1498" s="64" t="s">
        <v>7131</v>
      </c>
      <c r="B1498" s="65" t="s">
        <v>7250</v>
      </c>
      <c r="C1498" s="2" t="s">
        <v>1192</v>
      </c>
      <c r="D1498" s="1" t="s">
        <v>1191</v>
      </c>
      <c r="E1498" s="3">
        <v>6</v>
      </c>
      <c r="F1498" s="3">
        <v>1</v>
      </c>
      <c r="G1498" s="7">
        <v>595</v>
      </c>
      <c r="H1498" s="4">
        <f>+G1498*E1498</f>
        <v>3570</v>
      </c>
      <c r="I1498" s="5">
        <v>0</v>
      </c>
      <c r="J1498" s="4">
        <f t="shared" si="348"/>
        <v>0</v>
      </c>
      <c r="K1498" s="4">
        <f t="shared" si="349"/>
        <v>595</v>
      </c>
      <c r="L1498" s="6">
        <v>0.85</v>
      </c>
      <c r="M1498" s="4">
        <f t="shared" si="350"/>
        <v>505.75</v>
      </c>
      <c r="N1498" s="4">
        <f t="shared" si="351"/>
        <v>1100.75</v>
      </c>
      <c r="O1498" s="6">
        <v>0.75</v>
      </c>
      <c r="P1498" s="85">
        <f t="shared" si="356"/>
        <v>446.25</v>
      </c>
      <c r="Q1498" s="86">
        <f t="shared" si="357"/>
        <v>1041.25</v>
      </c>
      <c r="R1498" s="6">
        <v>0.95</v>
      </c>
      <c r="S1498" s="85">
        <f t="shared" si="352"/>
        <v>565.25</v>
      </c>
      <c r="T1498" s="86">
        <f t="shared" si="353"/>
        <v>1160.25</v>
      </c>
      <c r="U1498" s="6">
        <v>0.6</v>
      </c>
      <c r="V1498" s="85">
        <f t="shared" si="354"/>
        <v>357</v>
      </c>
      <c r="W1498" s="86">
        <f t="shared" si="355"/>
        <v>952</v>
      </c>
    </row>
    <row r="1499" spans="1:23" ht="16.5" x14ac:dyDescent="0.25">
      <c r="A1499" s="64" t="s">
        <v>7131</v>
      </c>
      <c r="B1499" s="65" t="s">
        <v>7250</v>
      </c>
      <c r="C1499" s="2" t="s">
        <v>1</v>
      </c>
      <c r="D1499" s="8" t="s">
        <v>0</v>
      </c>
      <c r="E1499" s="3">
        <v>4</v>
      </c>
      <c r="F1499" s="3">
        <v>1</v>
      </c>
      <c r="G1499" s="7">
        <v>195</v>
      </c>
      <c r="H1499" s="4">
        <f>+G1499*E1499</f>
        <v>780</v>
      </c>
      <c r="I1499" s="5">
        <v>0</v>
      </c>
      <c r="J1499" s="4">
        <f t="shared" si="348"/>
        <v>0</v>
      </c>
      <c r="K1499" s="4">
        <f t="shared" si="349"/>
        <v>195</v>
      </c>
      <c r="L1499" s="6">
        <v>0.85</v>
      </c>
      <c r="M1499" s="4">
        <f t="shared" si="350"/>
        <v>165.75</v>
      </c>
      <c r="N1499" s="4">
        <f t="shared" si="351"/>
        <v>360.75</v>
      </c>
      <c r="O1499" s="6">
        <v>0.75</v>
      </c>
      <c r="P1499" s="85">
        <f t="shared" si="356"/>
        <v>146.25</v>
      </c>
      <c r="Q1499" s="86">
        <f t="shared" si="357"/>
        <v>341.25</v>
      </c>
      <c r="R1499" s="6">
        <v>0.95</v>
      </c>
      <c r="S1499" s="85">
        <f t="shared" si="352"/>
        <v>185.25</v>
      </c>
      <c r="T1499" s="86">
        <f t="shared" si="353"/>
        <v>380.25</v>
      </c>
      <c r="U1499" s="6">
        <v>0.6</v>
      </c>
      <c r="V1499" s="85">
        <f t="shared" si="354"/>
        <v>117</v>
      </c>
      <c r="W1499" s="86">
        <f t="shared" si="355"/>
        <v>312</v>
      </c>
    </row>
    <row r="1500" spans="1:23" ht="16.5" x14ac:dyDescent="0.25">
      <c r="A1500" s="64" t="s">
        <v>7131</v>
      </c>
      <c r="B1500" s="65" t="s">
        <v>7250</v>
      </c>
      <c r="C1500" s="2" t="s">
        <v>3</v>
      </c>
      <c r="D1500" s="8" t="s">
        <v>2</v>
      </c>
      <c r="E1500" s="3">
        <v>1</v>
      </c>
      <c r="F1500" s="3">
        <v>1</v>
      </c>
      <c r="G1500" s="7">
        <v>874.5</v>
      </c>
      <c r="H1500" s="4">
        <f>+G1500*E1500</f>
        <v>874.5</v>
      </c>
      <c r="I1500" s="5">
        <v>0</v>
      </c>
      <c r="J1500" s="4">
        <f t="shared" si="348"/>
        <v>0</v>
      </c>
      <c r="K1500" s="4">
        <f t="shared" si="349"/>
        <v>874.5</v>
      </c>
      <c r="L1500" s="6">
        <v>0.85</v>
      </c>
      <c r="M1500" s="4">
        <f t="shared" si="350"/>
        <v>743.32499999999993</v>
      </c>
      <c r="N1500" s="4">
        <f t="shared" si="351"/>
        <v>1617.8249999999998</v>
      </c>
      <c r="O1500" s="6">
        <v>0.75</v>
      </c>
      <c r="P1500" s="85">
        <f t="shared" si="356"/>
        <v>655.875</v>
      </c>
      <c r="Q1500" s="86">
        <f t="shared" si="357"/>
        <v>1530.375</v>
      </c>
      <c r="R1500" s="6">
        <v>0.95</v>
      </c>
      <c r="S1500" s="85">
        <f t="shared" si="352"/>
        <v>830.77499999999998</v>
      </c>
      <c r="T1500" s="86">
        <f t="shared" si="353"/>
        <v>1705.2750000000001</v>
      </c>
      <c r="U1500" s="6">
        <v>0.6</v>
      </c>
      <c r="V1500" s="85">
        <f t="shared" si="354"/>
        <v>524.69999999999993</v>
      </c>
      <c r="W1500" s="86">
        <f t="shared" si="355"/>
        <v>1399.1999999999998</v>
      </c>
    </row>
    <row r="1501" spans="1:23" ht="16.5" x14ac:dyDescent="0.25">
      <c r="A1501" s="64" t="s">
        <v>7131</v>
      </c>
      <c r="B1501" s="65" t="s">
        <v>7250</v>
      </c>
      <c r="C1501" s="2" t="s">
        <v>3053</v>
      </c>
      <c r="D1501" s="1" t="s">
        <v>3052</v>
      </c>
      <c r="E1501" s="3">
        <v>2</v>
      </c>
      <c r="F1501" s="3">
        <v>1</v>
      </c>
      <c r="G1501" s="7">
        <v>1342</v>
      </c>
      <c r="H1501" s="4">
        <f>+G1501*E1501</f>
        <v>2684</v>
      </c>
      <c r="I1501" s="5">
        <v>0</v>
      </c>
      <c r="J1501" s="4">
        <f t="shared" si="348"/>
        <v>0</v>
      </c>
      <c r="K1501" s="4">
        <f t="shared" si="349"/>
        <v>1342</v>
      </c>
      <c r="L1501" s="6">
        <v>0.85</v>
      </c>
      <c r="M1501" s="4">
        <f t="shared" si="350"/>
        <v>1140.7</v>
      </c>
      <c r="N1501" s="4">
        <f t="shared" si="351"/>
        <v>2482.6999999999998</v>
      </c>
      <c r="O1501" s="6">
        <v>0.75</v>
      </c>
      <c r="P1501" s="85">
        <f t="shared" si="356"/>
        <v>1006.5</v>
      </c>
      <c r="Q1501" s="86">
        <f t="shared" si="357"/>
        <v>2348.5</v>
      </c>
      <c r="R1501" s="6">
        <v>0.95</v>
      </c>
      <c r="S1501" s="85">
        <f t="shared" si="352"/>
        <v>1274.8999999999999</v>
      </c>
      <c r="T1501" s="86">
        <f t="shared" si="353"/>
        <v>2616.8999999999996</v>
      </c>
      <c r="U1501" s="6">
        <v>0.6</v>
      </c>
      <c r="V1501" s="85">
        <f t="shared" si="354"/>
        <v>805.19999999999993</v>
      </c>
      <c r="W1501" s="86">
        <f t="shared" si="355"/>
        <v>2147.1999999999998</v>
      </c>
    </row>
    <row r="1502" spans="1:23" ht="16.5" x14ac:dyDescent="0.25">
      <c r="A1502" s="64" t="s">
        <v>7131</v>
      </c>
      <c r="B1502" s="65" t="s">
        <v>7250</v>
      </c>
      <c r="C1502" s="2" t="s">
        <v>3055</v>
      </c>
      <c r="D1502" s="1" t="s">
        <v>3054</v>
      </c>
      <c r="E1502" s="3">
        <v>2</v>
      </c>
      <c r="F1502" s="3">
        <v>1</v>
      </c>
      <c r="G1502" s="7">
        <v>1732.5</v>
      </c>
      <c r="H1502" s="4">
        <f>+G1502*E1502</f>
        <v>3465</v>
      </c>
      <c r="I1502" s="5">
        <v>0</v>
      </c>
      <c r="J1502" s="4">
        <f t="shared" si="348"/>
        <v>0</v>
      </c>
      <c r="K1502" s="4">
        <f t="shared" si="349"/>
        <v>1732.5</v>
      </c>
      <c r="L1502" s="6">
        <v>0.85</v>
      </c>
      <c r="M1502" s="4">
        <f t="shared" si="350"/>
        <v>1472.625</v>
      </c>
      <c r="N1502" s="4">
        <f t="shared" si="351"/>
        <v>3205.125</v>
      </c>
      <c r="O1502" s="6">
        <v>0.75</v>
      </c>
      <c r="P1502" s="85">
        <f t="shared" si="356"/>
        <v>1299.375</v>
      </c>
      <c r="Q1502" s="86">
        <f t="shared" si="357"/>
        <v>3031.875</v>
      </c>
      <c r="R1502" s="6">
        <v>0.95</v>
      </c>
      <c r="S1502" s="85">
        <f t="shared" si="352"/>
        <v>1645.875</v>
      </c>
      <c r="T1502" s="86">
        <f t="shared" si="353"/>
        <v>3378.375</v>
      </c>
      <c r="U1502" s="6">
        <v>0.6</v>
      </c>
      <c r="V1502" s="85">
        <f t="shared" si="354"/>
        <v>1039.5</v>
      </c>
      <c r="W1502" s="86">
        <f t="shared" si="355"/>
        <v>2772</v>
      </c>
    </row>
    <row r="1503" spans="1:23" ht="16.5" x14ac:dyDescent="0.25">
      <c r="A1503" s="64" t="s">
        <v>7131</v>
      </c>
      <c r="B1503" s="65" t="s">
        <v>7250</v>
      </c>
      <c r="C1503" s="2" t="s">
        <v>7313</v>
      </c>
      <c r="D1503" s="10" t="s">
        <v>4675</v>
      </c>
      <c r="E1503" s="3">
        <v>1</v>
      </c>
      <c r="F1503" s="3">
        <v>1</v>
      </c>
      <c r="G1503" s="4">
        <v>5434</v>
      </c>
      <c r="H1503" s="4">
        <f>+G1503*E1503</f>
        <v>5434</v>
      </c>
      <c r="I1503" s="5">
        <v>0.05</v>
      </c>
      <c r="J1503" s="4">
        <f t="shared" si="348"/>
        <v>271.7</v>
      </c>
      <c r="K1503" s="4">
        <f t="shared" si="349"/>
        <v>5162.3</v>
      </c>
      <c r="L1503" s="6">
        <v>0.55000000000000004</v>
      </c>
      <c r="M1503" s="4">
        <f t="shared" si="350"/>
        <v>2839.2650000000003</v>
      </c>
      <c r="N1503" s="4">
        <f t="shared" si="351"/>
        <v>8001.5650000000005</v>
      </c>
      <c r="O1503" s="6">
        <v>0.75</v>
      </c>
      <c r="P1503" s="85">
        <f t="shared" si="356"/>
        <v>3871.7250000000004</v>
      </c>
      <c r="Q1503" s="86">
        <f t="shared" si="357"/>
        <v>9034.0250000000015</v>
      </c>
      <c r="R1503" s="6">
        <v>0.95</v>
      </c>
      <c r="S1503" s="85">
        <f t="shared" si="352"/>
        <v>4904.1849999999995</v>
      </c>
      <c r="T1503" s="86">
        <f t="shared" si="353"/>
        <v>10066.485000000001</v>
      </c>
      <c r="U1503" s="6">
        <v>0.6</v>
      </c>
      <c r="V1503" s="85">
        <f t="shared" si="354"/>
        <v>3097.38</v>
      </c>
      <c r="W1503" s="86">
        <f t="shared" si="355"/>
        <v>8259.68</v>
      </c>
    </row>
    <row r="1504" spans="1:23" ht="16.5" x14ac:dyDescent="0.25">
      <c r="A1504" s="64" t="s">
        <v>7131</v>
      </c>
      <c r="B1504" s="65" t="s">
        <v>7250</v>
      </c>
      <c r="C1504" s="2" t="s">
        <v>7314</v>
      </c>
      <c r="D1504" s="10" t="s">
        <v>4677</v>
      </c>
      <c r="E1504" s="3">
        <v>4</v>
      </c>
      <c r="F1504" s="3">
        <v>1</v>
      </c>
      <c r="G1504" s="4">
        <v>20194.150000000001</v>
      </c>
      <c r="H1504" s="4">
        <f>+G1504*E1504</f>
        <v>80776.600000000006</v>
      </c>
      <c r="I1504" s="5">
        <v>0.05</v>
      </c>
      <c r="J1504" s="4">
        <f t="shared" si="348"/>
        <v>1009.7075000000001</v>
      </c>
      <c r="K1504" s="4">
        <f t="shared" si="349"/>
        <v>19184.442500000001</v>
      </c>
      <c r="L1504" s="6">
        <v>0.55000000000000004</v>
      </c>
      <c r="M1504" s="4">
        <f t="shared" si="350"/>
        <v>10551.443375000001</v>
      </c>
      <c r="N1504" s="4">
        <f t="shared" si="351"/>
        <v>29735.885875</v>
      </c>
      <c r="O1504" s="6">
        <v>0.75</v>
      </c>
      <c r="P1504" s="85">
        <f t="shared" si="356"/>
        <v>14388.331875</v>
      </c>
      <c r="Q1504" s="86">
        <f t="shared" si="357"/>
        <v>33572.774375000001</v>
      </c>
      <c r="R1504" s="6">
        <v>0.95</v>
      </c>
      <c r="S1504" s="85">
        <f t="shared" si="352"/>
        <v>18225.220375000001</v>
      </c>
      <c r="T1504" s="86">
        <f t="shared" si="353"/>
        <v>37409.662875000002</v>
      </c>
      <c r="U1504" s="6">
        <v>0.6</v>
      </c>
      <c r="V1504" s="85">
        <f t="shared" si="354"/>
        <v>11510.665500000001</v>
      </c>
      <c r="W1504" s="86">
        <f t="shared" si="355"/>
        <v>30695.108</v>
      </c>
    </row>
    <row r="1505" spans="1:23" ht="16.5" x14ac:dyDescent="0.25">
      <c r="A1505" s="64" t="s">
        <v>7131</v>
      </c>
      <c r="B1505" s="65" t="s">
        <v>7250</v>
      </c>
      <c r="C1505" s="2" t="s">
        <v>7315</v>
      </c>
      <c r="D1505" s="10" t="s">
        <v>4670</v>
      </c>
      <c r="E1505" s="3">
        <v>4</v>
      </c>
      <c r="F1505" s="3">
        <v>1</v>
      </c>
      <c r="G1505" s="4">
        <v>20194.150000000001</v>
      </c>
      <c r="H1505" s="4">
        <f>+G1505*E1505</f>
        <v>80776.600000000006</v>
      </c>
      <c r="I1505" s="5">
        <v>0.05</v>
      </c>
      <c r="J1505" s="4">
        <f t="shared" si="348"/>
        <v>1009.7075000000001</v>
      </c>
      <c r="K1505" s="4">
        <f t="shared" si="349"/>
        <v>19184.442500000001</v>
      </c>
      <c r="L1505" s="6">
        <v>0.55000000000000004</v>
      </c>
      <c r="M1505" s="4">
        <f t="shared" si="350"/>
        <v>10551.443375000001</v>
      </c>
      <c r="N1505" s="4">
        <f t="shared" si="351"/>
        <v>29735.885875</v>
      </c>
      <c r="O1505" s="6">
        <v>0.75</v>
      </c>
      <c r="P1505" s="85">
        <f t="shared" si="356"/>
        <v>14388.331875</v>
      </c>
      <c r="Q1505" s="86">
        <f t="shared" si="357"/>
        <v>33572.774375000001</v>
      </c>
      <c r="R1505" s="6">
        <v>0.95</v>
      </c>
      <c r="S1505" s="85">
        <f t="shared" si="352"/>
        <v>18225.220375000001</v>
      </c>
      <c r="T1505" s="86">
        <f t="shared" si="353"/>
        <v>37409.662875000002</v>
      </c>
      <c r="U1505" s="6">
        <v>0.6</v>
      </c>
      <c r="V1505" s="85">
        <f t="shared" si="354"/>
        <v>11510.665500000001</v>
      </c>
      <c r="W1505" s="86">
        <f t="shared" si="355"/>
        <v>30695.108</v>
      </c>
    </row>
    <row r="1506" spans="1:23" ht="16.5" x14ac:dyDescent="0.25">
      <c r="A1506" s="64" t="s">
        <v>7131</v>
      </c>
      <c r="B1506" s="65" t="s">
        <v>7250</v>
      </c>
      <c r="C1506" s="2" t="s">
        <v>7316</v>
      </c>
      <c r="D1506" s="10" t="s">
        <v>4669</v>
      </c>
      <c r="E1506" s="3">
        <v>4</v>
      </c>
      <c r="F1506" s="3">
        <v>1</v>
      </c>
      <c r="G1506" s="4">
        <v>5434</v>
      </c>
      <c r="H1506" s="4">
        <f>+G1506*E1506</f>
        <v>21736</v>
      </c>
      <c r="I1506" s="5">
        <v>0.05</v>
      </c>
      <c r="J1506" s="4">
        <f t="shared" si="348"/>
        <v>271.7</v>
      </c>
      <c r="K1506" s="4">
        <f t="shared" si="349"/>
        <v>5162.3</v>
      </c>
      <c r="L1506" s="6">
        <v>0.55000000000000004</v>
      </c>
      <c r="M1506" s="4">
        <f t="shared" si="350"/>
        <v>2839.2650000000003</v>
      </c>
      <c r="N1506" s="4">
        <f t="shared" si="351"/>
        <v>8001.5650000000005</v>
      </c>
      <c r="O1506" s="6">
        <v>0.75</v>
      </c>
      <c r="P1506" s="85">
        <f t="shared" si="356"/>
        <v>3871.7250000000004</v>
      </c>
      <c r="Q1506" s="86">
        <f t="shared" si="357"/>
        <v>9034.0250000000015</v>
      </c>
      <c r="R1506" s="6">
        <v>0.95</v>
      </c>
      <c r="S1506" s="85">
        <f t="shared" si="352"/>
        <v>4904.1849999999995</v>
      </c>
      <c r="T1506" s="86">
        <f t="shared" si="353"/>
        <v>10066.485000000001</v>
      </c>
      <c r="U1506" s="6">
        <v>0.6</v>
      </c>
      <c r="V1506" s="85">
        <f t="shared" si="354"/>
        <v>3097.38</v>
      </c>
      <c r="W1506" s="86">
        <f t="shared" si="355"/>
        <v>8259.68</v>
      </c>
    </row>
    <row r="1507" spans="1:23" ht="16.5" x14ac:dyDescent="0.25">
      <c r="A1507" s="64" t="s">
        <v>7131</v>
      </c>
      <c r="B1507" s="65" t="s">
        <v>7250</v>
      </c>
      <c r="C1507" s="2" t="s">
        <v>7317</v>
      </c>
      <c r="D1507" s="10" t="s">
        <v>4499</v>
      </c>
      <c r="E1507" s="3">
        <v>3</v>
      </c>
      <c r="F1507" s="3">
        <v>1</v>
      </c>
      <c r="G1507" s="4">
        <v>12504</v>
      </c>
      <c r="H1507" s="4">
        <f>+G1507*E1507</f>
        <v>37512</v>
      </c>
      <c r="I1507" s="5">
        <v>0</v>
      </c>
      <c r="J1507" s="4">
        <f t="shared" si="348"/>
        <v>0</v>
      </c>
      <c r="K1507" s="4">
        <f t="shared" si="349"/>
        <v>12504</v>
      </c>
      <c r="L1507" s="6">
        <v>0.5</v>
      </c>
      <c r="M1507" s="4">
        <f t="shared" si="350"/>
        <v>6252</v>
      </c>
      <c r="N1507" s="4">
        <f t="shared" si="351"/>
        <v>18756</v>
      </c>
      <c r="O1507" s="6">
        <v>0.75</v>
      </c>
      <c r="P1507" s="85">
        <f t="shared" si="356"/>
        <v>9378</v>
      </c>
      <c r="Q1507" s="86">
        <f t="shared" si="357"/>
        <v>21882</v>
      </c>
      <c r="R1507" s="6">
        <v>0.95</v>
      </c>
      <c r="S1507" s="85">
        <f t="shared" si="352"/>
        <v>11878.8</v>
      </c>
      <c r="T1507" s="86">
        <f t="shared" si="353"/>
        <v>24382.799999999999</v>
      </c>
      <c r="U1507" s="6">
        <v>0.6</v>
      </c>
      <c r="V1507" s="85">
        <f t="shared" si="354"/>
        <v>7502.4</v>
      </c>
      <c r="W1507" s="86">
        <f t="shared" si="355"/>
        <v>20006.400000000001</v>
      </c>
    </row>
    <row r="1508" spans="1:23" ht="16.5" x14ac:dyDescent="0.25">
      <c r="A1508" s="64" t="s">
        <v>7131</v>
      </c>
      <c r="B1508" s="65" t="s">
        <v>7250</v>
      </c>
      <c r="C1508" s="2" t="s">
        <v>7318</v>
      </c>
      <c r="D1508" s="10" t="s">
        <v>4682</v>
      </c>
      <c r="E1508" s="3">
        <v>1</v>
      </c>
      <c r="F1508" s="3">
        <v>1</v>
      </c>
      <c r="G1508" s="4">
        <v>26581</v>
      </c>
      <c r="H1508" s="4">
        <f>+G1508*E1508</f>
        <v>26581</v>
      </c>
      <c r="I1508" s="5">
        <v>0</v>
      </c>
      <c r="J1508" s="4">
        <f t="shared" si="348"/>
        <v>0</v>
      </c>
      <c r="K1508" s="4">
        <f t="shared" si="349"/>
        <v>26581</v>
      </c>
      <c r="L1508" s="6">
        <v>0.85</v>
      </c>
      <c r="M1508" s="4">
        <f t="shared" si="350"/>
        <v>22593.85</v>
      </c>
      <c r="N1508" s="4">
        <f t="shared" si="351"/>
        <v>49174.85</v>
      </c>
      <c r="O1508" s="6">
        <v>0.75</v>
      </c>
      <c r="P1508" s="85">
        <f t="shared" si="356"/>
        <v>19935.75</v>
      </c>
      <c r="Q1508" s="86">
        <f t="shared" si="357"/>
        <v>46516.75</v>
      </c>
      <c r="R1508" s="6">
        <v>0.95</v>
      </c>
      <c r="S1508" s="85">
        <f t="shared" si="352"/>
        <v>25251.949999999997</v>
      </c>
      <c r="T1508" s="86">
        <f t="shared" si="353"/>
        <v>51832.95</v>
      </c>
      <c r="U1508" s="6">
        <v>0.6</v>
      </c>
      <c r="V1508" s="85">
        <f t="shared" si="354"/>
        <v>15948.599999999999</v>
      </c>
      <c r="W1508" s="86">
        <f t="shared" si="355"/>
        <v>42529.599999999999</v>
      </c>
    </row>
    <row r="1509" spans="1:23" ht="16.5" x14ac:dyDescent="0.25">
      <c r="A1509" s="64" t="s">
        <v>7131</v>
      </c>
      <c r="B1509" s="65" t="s">
        <v>7250</v>
      </c>
      <c r="C1509" s="2" t="s">
        <v>7319</v>
      </c>
      <c r="D1509" s="10" t="s">
        <v>4683</v>
      </c>
      <c r="E1509" s="3">
        <v>10</v>
      </c>
      <c r="F1509" s="3">
        <v>1</v>
      </c>
      <c r="G1509" s="4">
        <v>5565</v>
      </c>
      <c r="H1509" s="4">
        <f>+G1509*E1509</f>
        <v>55650</v>
      </c>
      <c r="I1509" s="5">
        <v>0</v>
      </c>
      <c r="J1509" s="4">
        <f t="shared" si="348"/>
        <v>0</v>
      </c>
      <c r="K1509" s="4">
        <f t="shared" si="349"/>
        <v>5565</v>
      </c>
      <c r="L1509" s="6">
        <v>0.55000000000000004</v>
      </c>
      <c r="M1509" s="4">
        <f t="shared" si="350"/>
        <v>3060.7500000000005</v>
      </c>
      <c r="N1509" s="4">
        <f t="shared" si="351"/>
        <v>8625.75</v>
      </c>
      <c r="O1509" s="6">
        <v>0.75</v>
      </c>
      <c r="P1509" s="85">
        <f t="shared" si="356"/>
        <v>4173.75</v>
      </c>
      <c r="Q1509" s="86">
        <f t="shared" si="357"/>
        <v>9738.75</v>
      </c>
      <c r="R1509" s="6">
        <v>0.95</v>
      </c>
      <c r="S1509" s="85">
        <f t="shared" si="352"/>
        <v>5286.75</v>
      </c>
      <c r="T1509" s="86">
        <f t="shared" si="353"/>
        <v>10851.75</v>
      </c>
      <c r="U1509" s="6">
        <v>0.6</v>
      </c>
      <c r="V1509" s="85">
        <f t="shared" si="354"/>
        <v>3339</v>
      </c>
      <c r="W1509" s="86">
        <f t="shared" si="355"/>
        <v>8904</v>
      </c>
    </row>
    <row r="1510" spans="1:23" ht="16.5" x14ac:dyDescent="0.25">
      <c r="A1510" s="64" t="s">
        <v>7131</v>
      </c>
      <c r="B1510" s="65" t="s">
        <v>7250</v>
      </c>
      <c r="C1510" s="2" t="s">
        <v>7320</v>
      </c>
      <c r="D1510" s="10" t="s">
        <v>4684</v>
      </c>
      <c r="E1510" s="3">
        <v>4</v>
      </c>
      <c r="F1510" s="3">
        <v>1</v>
      </c>
      <c r="G1510" s="4">
        <v>4687</v>
      </c>
      <c r="H1510" s="4">
        <f>+G1510*E1510</f>
        <v>18748</v>
      </c>
      <c r="I1510" s="5">
        <v>0</v>
      </c>
      <c r="J1510" s="4">
        <f t="shared" si="348"/>
        <v>0</v>
      </c>
      <c r="K1510" s="4">
        <f t="shared" si="349"/>
        <v>4687</v>
      </c>
      <c r="L1510" s="6">
        <v>0.5</v>
      </c>
      <c r="M1510" s="4">
        <f t="shared" si="350"/>
        <v>2343.5</v>
      </c>
      <c r="N1510" s="4">
        <f t="shared" si="351"/>
        <v>7030.5</v>
      </c>
      <c r="O1510" s="6">
        <v>0.75</v>
      </c>
      <c r="P1510" s="85">
        <f t="shared" si="356"/>
        <v>3515.25</v>
      </c>
      <c r="Q1510" s="86">
        <f t="shared" si="357"/>
        <v>8202.25</v>
      </c>
      <c r="R1510" s="6">
        <v>0.95</v>
      </c>
      <c r="S1510" s="85">
        <f t="shared" si="352"/>
        <v>4452.6499999999996</v>
      </c>
      <c r="T1510" s="86">
        <f t="shared" si="353"/>
        <v>9139.65</v>
      </c>
      <c r="U1510" s="6">
        <v>0.6</v>
      </c>
      <c r="V1510" s="85">
        <f t="shared" si="354"/>
        <v>2812.2</v>
      </c>
      <c r="W1510" s="86">
        <f t="shared" si="355"/>
        <v>7499.2</v>
      </c>
    </row>
    <row r="1511" spans="1:23" ht="16.5" x14ac:dyDescent="0.25">
      <c r="A1511" s="64" t="s">
        <v>7131</v>
      </c>
      <c r="B1511" s="65" t="s">
        <v>7250</v>
      </c>
      <c r="C1511" s="2" t="s">
        <v>7321</v>
      </c>
      <c r="D1511" s="10" t="s">
        <v>4681</v>
      </c>
      <c r="E1511" s="3">
        <v>5</v>
      </c>
      <c r="F1511" s="3">
        <v>1</v>
      </c>
      <c r="G1511" s="4">
        <v>4101</v>
      </c>
      <c r="H1511" s="4">
        <f>+G1511*E1511</f>
        <v>20505</v>
      </c>
      <c r="I1511" s="5">
        <v>0</v>
      </c>
      <c r="J1511" s="4">
        <f t="shared" si="348"/>
        <v>0</v>
      </c>
      <c r="K1511" s="4">
        <f t="shared" si="349"/>
        <v>4101</v>
      </c>
      <c r="L1511" s="6">
        <v>0.55000000000000004</v>
      </c>
      <c r="M1511" s="4">
        <f t="shared" si="350"/>
        <v>2255.5500000000002</v>
      </c>
      <c r="N1511" s="4">
        <f t="shared" si="351"/>
        <v>6356.55</v>
      </c>
      <c r="O1511" s="6">
        <v>0.75</v>
      </c>
      <c r="P1511" s="85">
        <f t="shared" si="356"/>
        <v>3075.75</v>
      </c>
      <c r="Q1511" s="86">
        <f t="shared" si="357"/>
        <v>7176.75</v>
      </c>
      <c r="R1511" s="6">
        <v>0.95</v>
      </c>
      <c r="S1511" s="85">
        <f t="shared" si="352"/>
        <v>3895.95</v>
      </c>
      <c r="T1511" s="86">
        <f t="shared" si="353"/>
        <v>7996.95</v>
      </c>
      <c r="U1511" s="6">
        <v>0.6</v>
      </c>
      <c r="V1511" s="85">
        <f t="shared" si="354"/>
        <v>2460.6</v>
      </c>
      <c r="W1511" s="86">
        <f t="shared" si="355"/>
        <v>6561.6</v>
      </c>
    </row>
    <row r="1512" spans="1:23" ht="16.5" x14ac:dyDescent="0.25">
      <c r="A1512" s="64" t="s">
        <v>7131</v>
      </c>
      <c r="B1512" s="65" t="s">
        <v>7250</v>
      </c>
      <c r="C1512" s="2" t="s">
        <v>7322</v>
      </c>
      <c r="D1512" s="10" t="s">
        <v>4680</v>
      </c>
      <c r="E1512" s="3">
        <v>9</v>
      </c>
      <c r="F1512" s="3">
        <v>1</v>
      </c>
      <c r="G1512" s="4">
        <v>2062</v>
      </c>
      <c r="H1512" s="4">
        <f>+G1512*E1512</f>
        <v>18558</v>
      </c>
      <c r="I1512" s="5">
        <v>0.15</v>
      </c>
      <c r="J1512" s="4">
        <f t="shared" si="348"/>
        <v>309.3</v>
      </c>
      <c r="K1512" s="4">
        <f t="shared" si="349"/>
        <v>1752.7</v>
      </c>
      <c r="L1512" s="6">
        <v>0.55000000000000004</v>
      </c>
      <c r="M1512" s="4">
        <f t="shared" si="350"/>
        <v>963.98500000000013</v>
      </c>
      <c r="N1512" s="4">
        <f t="shared" si="351"/>
        <v>2716.6850000000004</v>
      </c>
      <c r="O1512" s="6">
        <v>0.75</v>
      </c>
      <c r="P1512" s="85">
        <f t="shared" si="356"/>
        <v>1314.5250000000001</v>
      </c>
      <c r="Q1512" s="86">
        <f t="shared" si="357"/>
        <v>3067.2250000000004</v>
      </c>
      <c r="R1512" s="6">
        <v>0.95</v>
      </c>
      <c r="S1512" s="85">
        <f t="shared" si="352"/>
        <v>1665.0650000000001</v>
      </c>
      <c r="T1512" s="86">
        <f t="shared" si="353"/>
        <v>3417.7650000000003</v>
      </c>
      <c r="U1512" s="6">
        <v>0.6</v>
      </c>
      <c r="V1512" s="85">
        <f t="shared" si="354"/>
        <v>1051.6199999999999</v>
      </c>
      <c r="W1512" s="86">
        <f t="shared" si="355"/>
        <v>2804.3199999999997</v>
      </c>
    </row>
    <row r="1513" spans="1:23" ht="16.5" x14ac:dyDescent="0.25">
      <c r="A1513" s="64" t="s">
        <v>7131</v>
      </c>
      <c r="B1513" s="65" t="s">
        <v>7250</v>
      </c>
      <c r="C1513" s="2" t="s">
        <v>7323</v>
      </c>
      <c r="D1513" s="10" t="s">
        <v>4679</v>
      </c>
      <c r="E1513" s="3">
        <v>5</v>
      </c>
      <c r="F1513" s="3">
        <v>1</v>
      </c>
      <c r="G1513" s="4">
        <v>3339</v>
      </c>
      <c r="H1513" s="4">
        <f>+G1513*E1513</f>
        <v>16695</v>
      </c>
      <c r="I1513" s="5">
        <v>0</v>
      </c>
      <c r="J1513" s="4">
        <f t="shared" si="348"/>
        <v>0</v>
      </c>
      <c r="K1513" s="4">
        <f t="shared" si="349"/>
        <v>3339</v>
      </c>
      <c r="L1513" s="6">
        <v>0.55000000000000004</v>
      </c>
      <c r="M1513" s="4">
        <f t="shared" si="350"/>
        <v>1836.45</v>
      </c>
      <c r="N1513" s="4">
        <f t="shared" si="351"/>
        <v>5175.45</v>
      </c>
      <c r="O1513" s="6">
        <v>0.75</v>
      </c>
      <c r="P1513" s="85">
        <f t="shared" si="356"/>
        <v>2504.25</v>
      </c>
      <c r="Q1513" s="86">
        <f t="shared" si="357"/>
        <v>5843.25</v>
      </c>
      <c r="R1513" s="6">
        <v>0.95</v>
      </c>
      <c r="S1513" s="85">
        <f t="shared" si="352"/>
        <v>3172.0499999999997</v>
      </c>
      <c r="T1513" s="86">
        <f t="shared" si="353"/>
        <v>6511.0499999999993</v>
      </c>
      <c r="U1513" s="6">
        <v>0.6</v>
      </c>
      <c r="V1513" s="85">
        <f t="shared" si="354"/>
        <v>2003.3999999999999</v>
      </c>
      <c r="W1513" s="86">
        <f t="shared" si="355"/>
        <v>5342.4</v>
      </c>
    </row>
    <row r="1514" spans="1:23" ht="16.5" x14ac:dyDescent="0.25">
      <c r="A1514" s="64" t="s">
        <v>7131</v>
      </c>
      <c r="B1514" s="65" t="s">
        <v>7250</v>
      </c>
      <c r="C1514" s="2" t="s">
        <v>7324</v>
      </c>
      <c r="D1514" s="10" t="s">
        <v>4678</v>
      </c>
      <c r="E1514" s="3">
        <v>1</v>
      </c>
      <c r="F1514" s="3">
        <v>1</v>
      </c>
      <c r="G1514" s="4">
        <v>1662</v>
      </c>
      <c r="H1514" s="4">
        <f>+G1514*E1514</f>
        <v>1662</v>
      </c>
      <c r="I1514" s="5">
        <v>0.15</v>
      </c>
      <c r="J1514" s="4">
        <f t="shared" si="348"/>
        <v>249.29999999999998</v>
      </c>
      <c r="K1514" s="4">
        <f t="shared" si="349"/>
        <v>1412.7</v>
      </c>
      <c r="L1514" s="6">
        <v>0.55000000000000004</v>
      </c>
      <c r="M1514" s="4">
        <f t="shared" si="350"/>
        <v>776.98500000000013</v>
      </c>
      <c r="N1514" s="4">
        <f t="shared" si="351"/>
        <v>2189.6850000000004</v>
      </c>
      <c r="O1514" s="6">
        <v>0.75</v>
      </c>
      <c r="P1514" s="85">
        <f t="shared" si="356"/>
        <v>1059.5250000000001</v>
      </c>
      <c r="Q1514" s="86">
        <f t="shared" si="357"/>
        <v>2472.2250000000004</v>
      </c>
      <c r="R1514" s="6">
        <v>0.95</v>
      </c>
      <c r="S1514" s="85">
        <f t="shared" si="352"/>
        <v>1342.0650000000001</v>
      </c>
      <c r="T1514" s="86">
        <f t="shared" si="353"/>
        <v>2754.7650000000003</v>
      </c>
      <c r="U1514" s="6">
        <v>0.6</v>
      </c>
      <c r="V1514" s="85">
        <f t="shared" si="354"/>
        <v>847.62</v>
      </c>
      <c r="W1514" s="86">
        <f t="shared" si="355"/>
        <v>2260.3200000000002</v>
      </c>
    </row>
    <row r="1515" spans="1:23" ht="16.5" x14ac:dyDescent="0.25">
      <c r="A1515" s="64" t="s">
        <v>7131</v>
      </c>
      <c r="B1515" s="65" t="s">
        <v>7250</v>
      </c>
      <c r="C1515" s="2" t="s">
        <v>7338</v>
      </c>
      <c r="D1515" s="10" t="s">
        <v>7116</v>
      </c>
      <c r="E1515" s="3">
        <v>1</v>
      </c>
      <c r="F1515" s="3">
        <v>1</v>
      </c>
      <c r="G1515" s="4">
        <v>7921</v>
      </c>
      <c r="H1515" s="4">
        <f>+G1515*E1515</f>
        <v>7921</v>
      </c>
      <c r="I1515" s="5">
        <v>0.15</v>
      </c>
      <c r="J1515" s="4">
        <f t="shared" si="348"/>
        <v>1188.1499999999999</v>
      </c>
      <c r="K1515" s="4">
        <f t="shared" si="349"/>
        <v>6732.85</v>
      </c>
      <c r="L1515" s="6">
        <v>0.85</v>
      </c>
      <c r="M1515" s="4">
        <f t="shared" si="350"/>
        <v>5722.9225000000006</v>
      </c>
      <c r="N1515" s="4">
        <f t="shared" si="351"/>
        <v>12455.772500000001</v>
      </c>
      <c r="O1515" s="6">
        <v>0.75</v>
      </c>
      <c r="P1515" s="85">
        <f t="shared" si="356"/>
        <v>5049.6375000000007</v>
      </c>
      <c r="Q1515" s="86">
        <f t="shared" si="357"/>
        <v>11782.487500000001</v>
      </c>
      <c r="R1515" s="6">
        <v>0.95</v>
      </c>
      <c r="S1515" s="85">
        <f t="shared" si="352"/>
        <v>6396.2075000000004</v>
      </c>
      <c r="T1515" s="86">
        <f t="shared" si="353"/>
        <v>13129.057500000001</v>
      </c>
      <c r="U1515" s="6">
        <v>0.6</v>
      </c>
      <c r="V1515" s="85">
        <f t="shared" si="354"/>
        <v>4039.71</v>
      </c>
      <c r="W1515" s="86">
        <f t="shared" si="355"/>
        <v>10772.560000000001</v>
      </c>
    </row>
    <row r="1516" spans="1:23" ht="16.5" x14ac:dyDescent="0.25">
      <c r="A1516" s="64" t="s">
        <v>7131</v>
      </c>
      <c r="B1516" s="65" t="s">
        <v>7250</v>
      </c>
      <c r="C1516" s="2" t="s">
        <v>7339</v>
      </c>
      <c r="D1516" s="10" t="s">
        <v>7117</v>
      </c>
      <c r="E1516" s="3">
        <v>1</v>
      </c>
      <c r="F1516" s="3">
        <v>1</v>
      </c>
      <c r="G1516" s="4">
        <v>9518</v>
      </c>
      <c r="H1516" s="4">
        <f>+G1516*E1516</f>
        <v>9518</v>
      </c>
      <c r="I1516" s="5">
        <v>0.15</v>
      </c>
      <c r="J1516" s="4">
        <f t="shared" si="348"/>
        <v>1427.7</v>
      </c>
      <c r="K1516" s="4">
        <f t="shared" si="349"/>
        <v>8090.3</v>
      </c>
      <c r="L1516" s="6">
        <v>0.85</v>
      </c>
      <c r="M1516" s="4">
        <f t="shared" si="350"/>
        <v>6876.7550000000001</v>
      </c>
      <c r="N1516" s="4">
        <f t="shared" si="351"/>
        <v>14967.055</v>
      </c>
      <c r="O1516" s="6">
        <v>0.75</v>
      </c>
      <c r="P1516" s="85">
        <f t="shared" si="356"/>
        <v>6067.7250000000004</v>
      </c>
      <c r="Q1516" s="86">
        <f t="shared" si="357"/>
        <v>14158.025000000001</v>
      </c>
      <c r="R1516" s="6">
        <v>0.95</v>
      </c>
      <c r="S1516" s="85">
        <f t="shared" si="352"/>
        <v>7685.7849999999999</v>
      </c>
      <c r="T1516" s="86">
        <f t="shared" si="353"/>
        <v>15776.084999999999</v>
      </c>
      <c r="U1516" s="6">
        <v>0.6</v>
      </c>
      <c r="V1516" s="85">
        <f t="shared" si="354"/>
        <v>4854.18</v>
      </c>
      <c r="W1516" s="86">
        <f t="shared" si="355"/>
        <v>12944.48</v>
      </c>
    </row>
    <row r="1517" spans="1:23" ht="16.5" x14ac:dyDescent="0.25">
      <c r="A1517" s="64" t="s">
        <v>7131</v>
      </c>
      <c r="B1517" s="65" t="s">
        <v>7250</v>
      </c>
      <c r="C1517" s="2" t="s">
        <v>7376</v>
      </c>
      <c r="D1517" s="1" t="s">
        <v>1174</v>
      </c>
      <c r="E1517" s="3">
        <v>2</v>
      </c>
      <c r="F1517" s="3">
        <v>1</v>
      </c>
      <c r="G1517" s="7">
        <v>768.71</v>
      </c>
      <c r="H1517" s="4">
        <f>+G1517*E1517</f>
        <v>1537.42</v>
      </c>
      <c r="I1517" s="5">
        <v>0.1</v>
      </c>
      <c r="J1517" s="4">
        <f t="shared" si="348"/>
        <v>76.871000000000009</v>
      </c>
      <c r="K1517" s="4">
        <f t="shared" si="349"/>
        <v>691.83900000000006</v>
      </c>
      <c r="L1517" s="6">
        <v>0.85</v>
      </c>
      <c r="M1517" s="4">
        <f t="shared" si="350"/>
        <v>588.06315000000006</v>
      </c>
      <c r="N1517" s="4">
        <f t="shared" si="351"/>
        <v>1279.9021500000001</v>
      </c>
      <c r="O1517" s="6">
        <v>0.75</v>
      </c>
      <c r="P1517" s="85">
        <f t="shared" si="356"/>
        <v>518.87925000000007</v>
      </c>
      <c r="Q1517" s="86">
        <f t="shared" si="357"/>
        <v>1210.7182500000001</v>
      </c>
      <c r="R1517" s="6">
        <v>0.95</v>
      </c>
      <c r="S1517" s="85">
        <f t="shared" si="352"/>
        <v>657.24705000000006</v>
      </c>
      <c r="T1517" s="86">
        <f t="shared" si="353"/>
        <v>1349.0860500000001</v>
      </c>
      <c r="U1517" s="6">
        <v>0.6</v>
      </c>
      <c r="V1517" s="85">
        <f t="shared" si="354"/>
        <v>415.10340000000002</v>
      </c>
      <c r="W1517" s="86">
        <f t="shared" si="355"/>
        <v>1106.9424000000001</v>
      </c>
    </row>
    <row r="1518" spans="1:23" ht="16.5" x14ac:dyDescent="0.25">
      <c r="A1518" s="64" t="s">
        <v>7131</v>
      </c>
      <c r="B1518" s="65" t="s">
        <v>7250</v>
      </c>
      <c r="C1518" s="2" t="s">
        <v>7449</v>
      </c>
      <c r="D1518" s="1" t="s">
        <v>714</v>
      </c>
      <c r="E1518" s="3">
        <v>4</v>
      </c>
      <c r="F1518" s="3">
        <v>1</v>
      </c>
      <c r="G1518" s="7">
        <v>984.5</v>
      </c>
      <c r="H1518" s="4">
        <f>+G1518*E1518</f>
        <v>3938</v>
      </c>
      <c r="I1518" s="5">
        <v>0</v>
      </c>
      <c r="J1518" s="4">
        <f t="shared" si="348"/>
        <v>0</v>
      </c>
      <c r="K1518" s="4">
        <f t="shared" si="349"/>
        <v>984.5</v>
      </c>
      <c r="L1518" s="6">
        <v>1.85</v>
      </c>
      <c r="M1518" s="4">
        <f t="shared" si="350"/>
        <v>1821.325</v>
      </c>
      <c r="N1518" s="4">
        <f t="shared" si="351"/>
        <v>2805.8249999999998</v>
      </c>
      <c r="O1518" s="6">
        <v>0.75</v>
      </c>
      <c r="P1518" s="85">
        <f t="shared" si="356"/>
        <v>738.375</v>
      </c>
      <c r="Q1518" s="86">
        <f t="shared" si="357"/>
        <v>1722.875</v>
      </c>
      <c r="R1518" s="6">
        <v>0.95</v>
      </c>
      <c r="S1518" s="85">
        <f t="shared" si="352"/>
        <v>935.27499999999998</v>
      </c>
      <c r="T1518" s="86">
        <f t="shared" si="353"/>
        <v>1919.7750000000001</v>
      </c>
      <c r="U1518" s="6">
        <v>0.6</v>
      </c>
      <c r="V1518" s="85">
        <f t="shared" si="354"/>
        <v>590.69999999999993</v>
      </c>
      <c r="W1518" s="86">
        <f t="shared" si="355"/>
        <v>1575.1999999999998</v>
      </c>
    </row>
    <row r="1519" spans="1:23" ht="16.5" x14ac:dyDescent="0.25">
      <c r="A1519" s="64" t="s">
        <v>7131</v>
      </c>
      <c r="B1519" s="65" t="s">
        <v>7250</v>
      </c>
      <c r="C1519" s="2" t="s">
        <v>7450</v>
      </c>
      <c r="D1519" s="1" t="s">
        <v>717</v>
      </c>
      <c r="E1519" s="3">
        <v>3</v>
      </c>
      <c r="F1519" s="3">
        <v>1</v>
      </c>
      <c r="G1519" s="7">
        <v>984.5</v>
      </c>
      <c r="H1519" s="4">
        <f>+G1519*E1519</f>
        <v>2953.5</v>
      </c>
      <c r="I1519" s="5">
        <v>0</v>
      </c>
      <c r="J1519" s="4">
        <f t="shared" si="348"/>
        <v>0</v>
      </c>
      <c r="K1519" s="4">
        <f t="shared" si="349"/>
        <v>984.5</v>
      </c>
      <c r="L1519" s="6">
        <v>2.85</v>
      </c>
      <c r="M1519" s="4">
        <f t="shared" si="350"/>
        <v>2805.8250000000003</v>
      </c>
      <c r="N1519" s="4">
        <f t="shared" si="351"/>
        <v>3790.3250000000003</v>
      </c>
      <c r="O1519" s="6">
        <v>0.75</v>
      </c>
      <c r="P1519" s="85">
        <f t="shared" si="356"/>
        <v>738.375</v>
      </c>
      <c r="Q1519" s="86">
        <f t="shared" si="357"/>
        <v>1722.875</v>
      </c>
      <c r="R1519" s="6">
        <v>0.95</v>
      </c>
      <c r="S1519" s="85">
        <f t="shared" si="352"/>
        <v>935.27499999999998</v>
      </c>
      <c r="T1519" s="86">
        <f t="shared" si="353"/>
        <v>1919.7750000000001</v>
      </c>
      <c r="U1519" s="6">
        <v>0.6</v>
      </c>
      <c r="V1519" s="85">
        <f t="shared" si="354"/>
        <v>590.69999999999993</v>
      </c>
      <c r="W1519" s="86">
        <f t="shared" si="355"/>
        <v>1575.1999999999998</v>
      </c>
    </row>
    <row r="1520" spans="1:23" ht="16.5" x14ac:dyDescent="0.25">
      <c r="A1520" s="64" t="s">
        <v>7131</v>
      </c>
      <c r="B1520" s="65" t="s">
        <v>7250</v>
      </c>
      <c r="C1520" s="2" t="s">
        <v>7451</v>
      </c>
      <c r="D1520" s="1" t="s">
        <v>5176</v>
      </c>
      <c r="E1520" s="3">
        <v>2</v>
      </c>
      <c r="F1520" s="3">
        <v>1</v>
      </c>
      <c r="G1520" s="7">
        <v>1254</v>
      </c>
      <c r="H1520" s="4">
        <f>+G1520*E1520</f>
        <v>2508</v>
      </c>
      <c r="I1520" s="5">
        <v>0</v>
      </c>
      <c r="J1520" s="4">
        <f t="shared" si="348"/>
        <v>0</v>
      </c>
      <c r="K1520" s="4">
        <f t="shared" si="349"/>
        <v>1254</v>
      </c>
      <c r="L1520" s="6">
        <v>0.85</v>
      </c>
      <c r="M1520" s="4">
        <f t="shared" si="350"/>
        <v>1065.8999999999999</v>
      </c>
      <c r="N1520" s="4">
        <f t="shared" si="351"/>
        <v>2319.8999999999996</v>
      </c>
      <c r="O1520" s="6">
        <v>0.75</v>
      </c>
      <c r="P1520" s="85">
        <f t="shared" si="356"/>
        <v>940.5</v>
      </c>
      <c r="Q1520" s="86">
        <f t="shared" si="357"/>
        <v>2194.5</v>
      </c>
      <c r="R1520" s="6">
        <v>0.95</v>
      </c>
      <c r="S1520" s="85">
        <f t="shared" si="352"/>
        <v>1191.3</v>
      </c>
      <c r="T1520" s="86">
        <f t="shared" si="353"/>
        <v>2445.3000000000002</v>
      </c>
      <c r="U1520" s="6">
        <v>0.6</v>
      </c>
      <c r="V1520" s="85">
        <f t="shared" si="354"/>
        <v>752.4</v>
      </c>
      <c r="W1520" s="86">
        <f t="shared" si="355"/>
        <v>2006.4</v>
      </c>
    </row>
    <row r="1521" spans="1:23" ht="16.5" x14ac:dyDescent="0.25">
      <c r="A1521" s="64" t="s">
        <v>7131</v>
      </c>
      <c r="B1521" s="65" t="s">
        <v>7250</v>
      </c>
      <c r="C1521" s="2" t="s">
        <v>4493</v>
      </c>
      <c r="D1521" s="10" t="s">
        <v>7331</v>
      </c>
      <c r="E1521" s="3">
        <v>3</v>
      </c>
      <c r="F1521" s="3">
        <v>1</v>
      </c>
      <c r="G1521" s="4">
        <v>11747</v>
      </c>
      <c r="H1521" s="4">
        <f>+G1521*E1521</f>
        <v>35241</v>
      </c>
      <c r="I1521" s="5">
        <v>0.05</v>
      </c>
      <c r="J1521" s="4">
        <f t="shared" si="348"/>
        <v>587.35</v>
      </c>
      <c r="K1521" s="4">
        <f t="shared" si="349"/>
        <v>11159.65</v>
      </c>
      <c r="L1521" s="6">
        <v>0.55000000000000004</v>
      </c>
      <c r="M1521" s="4">
        <f t="shared" si="350"/>
        <v>6137.8074999999999</v>
      </c>
      <c r="N1521" s="4">
        <f t="shared" si="351"/>
        <v>17297.4575</v>
      </c>
      <c r="O1521" s="6">
        <v>0.75</v>
      </c>
      <c r="P1521" s="85">
        <f t="shared" si="356"/>
        <v>8369.7374999999993</v>
      </c>
      <c r="Q1521" s="86">
        <f t="shared" si="357"/>
        <v>19529.387499999997</v>
      </c>
      <c r="R1521" s="6">
        <v>0.95</v>
      </c>
      <c r="S1521" s="85">
        <f t="shared" si="352"/>
        <v>10601.6675</v>
      </c>
      <c r="T1521" s="86">
        <f t="shared" si="353"/>
        <v>21761.317499999997</v>
      </c>
      <c r="U1521" s="6">
        <v>0.6</v>
      </c>
      <c r="V1521" s="85">
        <f t="shared" si="354"/>
        <v>6695.79</v>
      </c>
      <c r="W1521" s="86">
        <f t="shared" si="355"/>
        <v>17855.439999999999</v>
      </c>
    </row>
    <row r="1522" spans="1:23" ht="16.5" x14ac:dyDescent="0.25">
      <c r="A1522" s="64" t="s">
        <v>7131</v>
      </c>
      <c r="B1522" s="65" t="s">
        <v>7250</v>
      </c>
      <c r="C1522" s="2" t="s">
        <v>723</v>
      </c>
      <c r="D1522" s="10" t="s">
        <v>722</v>
      </c>
      <c r="E1522" s="3">
        <v>2</v>
      </c>
      <c r="F1522" s="3">
        <v>1</v>
      </c>
      <c r="G1522" s="4">
        <v>4380</v>
      </c>
      <c r="H1522" s="4">
        <f>+G1522*E1522</f>
        <v>8760</v>
      </c>
      <c r="I1522" s="5">
        <v>0.15</v>
      </c>
      <c r="J1522" s="4">
        <f t="shared" si="348"/>
        <v>657</v>
      </c>
      <c r="K1522" s="4">
        <f t="shared" si="349"/>
        <v>3723</v>
      </c>
      <c r="L1522" s="6">
        <v>0.55000000000000004</v>
      </c>
      <c r="M1522" s="4">
        <f t="shared" si="350"/>
        <v>2047.65</v>
      </c>
      <c r="N1522" s="4">
        <f t="shared" si="351"/>
        <v>5770.65</v>
      </c>
      <c r="O1522" s="6">
        <v>0.75</v>
      </c>
      <c r="P1522" s="85">
        <f t="shared" si="356"/>
        <v>2792.25</v>
      </c>
      <c r="Q1522" s="86">
        <f t="shared" si="357"/>
        <v>6515.25</v>
      </c>
      <c r="R1522" s="6">
        <v>0.95</v>
      </c>
      <c r="S1522" s="85">
        <f t="shared" si="352"/>
        <v>3536.85</v>
      </c>
      <c r="T1522" s="86">
        <f t="shared" si="353"/>
        <v>7259.85</v>
      </c>
      <c r="U1522" s="6">
        <v>0.6</v>
      </c>
      <c r="V1522" s="85">
        <f t="shared" si="354"/>
        <v>2233.7999999999997</v>
      </c>
      <c r="W1522" s="86">
        <f t="shared" si="355"/>
        <v>5956.7999999999993</v>
      </c>
    </row>
    <row r="1523" spans="1:23" ht="16.5" x14ac:dyDescent="0.25">
      <c r="A1523" s="64" t="s">
        <v>7131</v>
      </c>
      <c r="B1523" s="65" t="s">
        <v>7250</v>
      </c>
      <c r="C1523" s="2" t="s">
        <v>4491</v>
      </c>
      <c r="D1523" s="10" t="s">
        <v>7329</v>
      </c>
      <c r="E1523" s="3">
        <v>3</v>
      </c>
      <c r="F1523" s="3">
        <v>1</v>
      </c>
      <c r="G1523" s="4">
        <v>18521</v>
      </c>
      <c r="H1523" s="4">
        <f>+G1523*E1523</f>
        <v>55563</v>
      </c>
      <c r="I1523" s="5">
        <v>0.15</v>
      </c>
      <c r="J1523" s="4">
        <f t="shared" si="348"/>
        <v>2778.15</v>
      </c>
      <c r="K1523" s="4">
        <f t="shared" si="349"/>
        <v>15742.85</v>
      </c>
      <c r="L1523" s="6">
        <v>0.55000000000000004</v>
      </c>
      <c r="M1523" s="4">
        <f t="shared" si="350"/>
        <v>8658.567500000001</v>
      </c>
      <c r="N1523" s="4">
        <f t="shared" si="351"/>
        <v>24401.417500000003</v>
      </c>
      <c r="O1523" s="6">
        <v>0.75</v>
      </c>
      <c r="P1523" s="85">
        <f t="shared" si="356"/>
        <v>11807.137500000001</v>
      </c>
      <c r="Q1523" s="86">
        <f t="shared" si="357"/>
        <v>27549.987500000003</v>
      </c>
      <c r="R1523" s="6">
        <v>0.95</v>
      </c>
      <c r="S1523" s="85">
        <f t="shared" si="352"/>
        <v>14955.7075</v>
      </c>
      <c r="T1523" s="86">
        <f t="shared" si="353"/>
        <v>30698.557500000003</v>
      </c>
      <c r="U1523" s="6">
        <v>0.6</v>
      </c>
      <c r="V1523" s="85">
        <f t="shared" si="354"/>
        <v>9445.7099999999991</v>
      </c>
      <c r="W1523" s="86">
        <f t="shared" si="355"/>
        <v>25188.559999999998</v>
      </c>
    </row>
    <row r="1524" spans="1:23" ht="16.5" x14ac:dyDescent="0.25">
      <c r="A1524" s="64" t="s">
        <v>7131</v>
      </c>
      <c r="B1524" s="65" t="s">
        <v>7250</v>
      </c>
      <c r="C1524" s="2" t="s">
        <v>4672</v>
      </c>
      <c r="D1524" s="10" t="s">
        <v>4671</v>
      </c>
      <c r="E1524" s="3">
        <v>1</v>
      </c>
      <c r="F1524" s="3">
        <v>1</v>
      </c>
      <c r="G1524" s="4">
        <v>5721</v>
      </c>
      <c r="H1524" s="4">
        <f>+G1524*E1524</f>
        <v>5721</v>
      </c>
      <c r="I1524" s="5">
        <v>0.15</v>
      </c>
      <c r="J1524" s="4">
        <f t="shared" si="348"/>
        <v>858.15</v>
      </c>
      <c r="K1524" s="4">
        <f t="shared" si="349"/>
        <v>4862.8500000000004</v>
      </c>
      <c r="L1524" s="6">
        <v>0.55000000000000004</v>
      </c>
      <c r="M1524" s="4">
        <f t="shared" si="350"/>
        <v>2674.5675000000006</v>
      </c>
      <c r="N1524" s="4">
        <f t="shared" si="351"/>
        <v>7537.4175000000014</v>
      </c>
      <c r="O1524" s="6">
        <v>0.75</v>
      </c>
      <c r="P1524" s="85">
        <f t="shared" si="356"/>
        <v>3647.1375000000003</v>
      </c>
      <c r="Q1524" s="86">
        <f t="shared" si="357"/>
        <v>8509.9875000000011</v>
      </c>
      <c r="R1524" s="6">
        <v>0.95</v>
      </c>
      <c r="S1524" s="85">
        <f t="shared" si="352"/>
        <v>4619.7075000000004</v>
      </c>
      <c r="T1524" s="86">
        <f t="shared" si="353"/>
        <v>9482.5575000000008</v>
      </c>
      <c r="U1524" s="6">
        <v>0.6</v>
      </c>
      <c r="V1524" s="85">
        <f t="shared" si="354"/>
        <v>2917.71</v>
      </c>
      <c r="W1524" s="86">
        <f t="shared" si="355"/>
        <v>7780.56</v>
      </c>
    </row>
    <row r="1525" spans="1:23" ht="16.5" x14ac:dyDescent="0.25">
      <c r="A1525" s="64" t="s">
        <v>7131</v>
      </c>
      <c r="B1525" s="65" t="s">
        <v>7250</v>
      </c>
      <c r="C1525" s="2" t="s">
        <v>4645</v>
      </c>
      <c r="D1525" s="10" t="s">
        <v>4644</v>
      </c>
      <c r="E1525" s="3">
        <v>1</v>
      </c>
      <c r="F1525" s="3">
        <v>1</v>
      </c>
      <c r="G1525" s="4">
        <v>16235</v>
      </c>
      <c r="H1525" s="4">
        <f>+G1525*E1525</f>
        <v>16235</v>
      </c>
      <c r="I1525" s="5">
        <v>0.15</v>
      </c>
      <c r="J1525" s="4">
        <f t="shared" si="348"/>
        <v>2435.25</v>
      </c>
      <c r="K1525" s="4">
        <f t="shared" si="349"/>
        <v>13799.75</v>
      </c>
      <c r="L1525" s="6">
        <v>0.55000000000000004</v>
      </c>
      <c r="M1525" s="4">
        <f t="shared" si="350"/>
        <v>7589.8625000000002</v>
      </c>
      <c r="N1525" s="4">
        <f t="shared" si="351"/>
        <v>21389.612499999999</v>
      </c>
      <c r="O1525" s="6">
        <v>0.75</v>
      </c>
      <c r="P1525" s="85">
        <f t="shared" si="356"/>
        <v>10349.8125</v>
      </c>
      <c r="Q1525" s="86">
        <f t="shared" si="357"/>
        <v>24149.5625</v>
      </c>
      <c r="R1525" s="6">
        <v>0.95</v>
      </c>
      <c r="S1525" s="85">
        <f t="shared" si="352"/>
        <v>13109.762499999999</v>
      </c>
      <c r="T1525" s="86">
        <f t="shared" si="353"/>
        <v>26909.512499999997</v>
      </c>
      <c r="U1525" s="6">
        <v>0.6</v>
      </c>
      <c r="V1525" s="85">
        <f t="shared" si="354"/>
        <v>8279.85</v>
      </c>
      <c r="W1525" s="86">
        <f t="shared" si="355"/>
        <v>22079.599999999999</v>
      </c>
    </row>
    <row r="1526" spans="1:23" ht="16.5" x14ac:dyDescent="0.25">
      <c r="A1526" s="64" t="s">
        <v>7131</v>
      </c>
      <c r="B1526" s="65" t="s">
        <v>7250</v>
      </c>
      <c r="C1526" s="2" t="s">
        <v>7325</v>
      </c>
      <c r="D1526" s="1" t="s">
        <v>4608</v>
      </c>
      <c r="E1526" s="3">
        <v>2</v>
      </c>
      <c r="F1526" s="3">
        <v>1</v>
      </c>
      <c r="G1526" s="7">
        <v>3525</v>
      </c>
      <c r="H1526" s="4">
        <f>+G1526*E1526</f>
        <v>7050</v>
      </c>
      <c r="I1526" s="5">
        <v>0</v>
      </c>
      <c r="J1526" s="4">
        <f t="shared" si="348"/>
        <v>0</v>
      </c>
      <c r="K1526" s="4">
        <f t="shared" si="349"/>
        <v>3525</v>
      </c>
      <c r="L1526" s="6">
        <v>0.85</v>
      </c>
      <c r="M1526" s="4">
        <f t="shared" si="350"/>
        <v>2996.25</v>
      </c>
      <c r="N1526" s="4">
        <f t="shared" si="351"/>
        <v>6521.25</v>
      </c>
      <c r="O1526" s="6">
        <v>0.75</v>
      </c>
      <c r="P1526" s="85">
        <f t="shared" si="356"/>
        <v>2643.75</v>
      </c>
      <c r="Q1526" s="86">
        <f t="shared" si="357"/>
        <v>6168.75</v>
      </c>
      <c r="R1526" s="6">
        <v>0.95</v>
      </c>
      <c r="S1526" s="85">
        <f t="shared" si="352"/>
        <v>3348.75</v>
      </c>
      <c r="T1526" s="86">
        <f t="shared" si="353"/>
        <v>6873.75</v>
      </c>
      <c r="U1526" s="6">
        <v>0.6</v>
      </c>
      <c r="V1526" s="85">
        <f t="shared" si="354"/>
        <v>2115</v>
      </c>
      <c r="W1526" s="86">
        <f t="shared" si="355"/>
        <v>5640</v>
      </c>
    </row>
    <row r="1527" spans="1:23" ht="16.5" x14ac:dyDescent="0.25">
      <c r="A1527" s="64" t="s">
        <v>7131</v>
      </c>
      <c r="B1527" s="65" t="s">
        <v>7250</v>
      </c>
      <c r="C1527" s="2" t="s">
        <v>7326</v>
      </c>
      <c r="D1527" s="10" t="s">
        <v>4469</v>
      </c>
      <c r="E1527" s="3">
        <v>4</v>
      </c>
      <c r="F1527" s="3">
        <v>1</v>
      </c>
      <c r="G1527" s="4">
        <v>11014</v>
      </c>
      <c r="H1527" s="4">
        <f>+G1527*E1527</f>
        <v>44056</v>
      </c>
      <c r="I1527" s="5">
        <v>0.15</v>
      </c>
      <c r="J1527" s="4">
        <f t="shared" si="348"/>
        <v>1652.1</v>
      </c>
      <c r="K1527" s="4">
        <f t="shared" si="349"/>
        <v>9361.9</v>
      </c>
      <c r="L1527" s="6">
        <v>0.55000000000000004</v>
      </c>
      <c r="M1527" s="4">
        <f t="shared" si="350"/>
        <v>5149.0450000000001</v>
      </c>
      <c r="N1527" s="4">
        <f t="shared" si="351"/>
        <v>14510.945</v>
      </c>
      <c r="O1527" s="6">
        <v>0.75</v>
      </c>
      <c r="P1527" s="85">
        <f t="shared" si="356"/>
        <v>7021.4249999999993</v>
      </c>
      <c r="Q1527" s="86">
        <f t="shared" si="357"/>
        <v>16383.324999999999</v>
      </c>
      <c r="R1527" s="6">
        <v>0.95</v>
      </c>
      <c r="S1527" s="85">
        <f t="shared" si="352"/>
        <v>8893.8049999999985</v>
      </c>
      <c r="T1527" s="86">
        <f t="shared" si="353"/>
        <v>18255.704999999998</v>
      </c>
      <c r="U1527" s="6">
        <v>0.6</v>
      </c>
      <c r="V1527" s="85">
        <f t="shared" si="354"/>
        <v>5617.1399999999994</v>
      </c>
      <c r="W1527" s="86">
        <f t="shared" si="355"/>
        <v>14979.039999999999</v>
      </c>
    </row>
    <row r="1528" spans="1:23" ht="16.5" x14ac:dyDescent="0.25">
      <c r="A1528" s="64" t="s">
        <v>7131</v>
      </c>
      <c r="B1528" s="65" t="s">
        <v>7255</v>
      </c>
      <c r="C1528" s="2" t="s">
        <v>534</v>
      </c>
      <c r="D1528" s="10" t="s">
        <v>533</v>
      </c>
      <c r="E1528" s="3">
        <v>4</v>
      </c>
      <c r="F1528" s="3">
        <v>1</v>
      </c>
      <c r="G1528" s="4">
        <v>293.18</v>
      </c>
      <c r="H1528" s="4">
        <f>+G1528*E1528</f>
        <v>1172.72</v>
      </c>
      <c r="I1528" s="5">
        <v>0.5</v>
      </c>
      <c r="J1528" s="4">
        <f t="shared" si="348"/>
        <v>146.59</v>
      </c>
      <c r="K1528" s="4">
        <f t="shared" si="349"/>
        <v>146.59</v>
      </c>
      <c r="L1528" s="6">
        <v>0.85</v>
      </c>
      <c r="M1528" s="4">
        <f t="shared" si="350"/>
        <v>124.6015</v>
      </c>
      <c r="N1528" s="4">
        <f t="shared" si="351"/>
        <v>271.19150000000002</v>
      </c>
      <c r="O1528" s="6">
        <v>0.75</v>
      </c>
      <c r="P1528" s="85">
        <f t="shared" si="356"/>
        <v>109.9425</v>
      </c>
      <c r="Q1528" s="86">
        <f t="shared" si="357"/>
        <v>256.53250000000003</v>
      </c>
      <c r="R1528" s="6">
        <v>0.95</v>
      </c>
      <c r="S1528" s="85">
        <f t="shared" si="352"/>
        <v>139.26050000000001</v>
      </c>
      <c r="T1528" s="86">
        <f t="shared" si="353"/>
        <v>285.85050000000001</v>
      </c>
      <c r="U1528" s="6">
        <v>0.6</v>
      </c>
      <c r="V1528" s="85">
        <f t="shared" si="354"/>
        <v>87.953999999999994</v>
      </c>
      <c r="W1528" s="86">
        <f t="shared" si="355"/>
        <v>234.54399999999998</v>
      </c>
    </row>
    <row r="1529" spans="1:23" ht="16.5" x14ac:dyDescent="0.25">
      <c r="A1529" s="64" t="s">
        <v>7131</v>
      </c>
      <c r="B1529" s="65" t="s">
        <v>7255</v>
      </c>
      <c r="C1529" s="2" t="s">
        <v>536</v>
      </c>
      <c r="D1529" s="10" t="s">
        <v>535</v>
      </c>
      <c r="E1529" s="3">
        <v>21</v>
      </c>
      <c r="F1529" s="3">
        <v>1</v>
      </c>
      <c r="G1529" s="4">
        <v>347.19</v>
      </c>
      <c r="H1529" s="4">
        <f>+G1529*E1529</f>
        <v>7290.99</v>
      </c>
      <c r="I1529" s="5">
        <v>0</v>
      </c>
      <c r="J1529" s="4">
        <f t="shared" ref="J1529:J1592" si="358">+G1529*I1529</f>
        <v>0</v>
      </c>
      <c r="K1529" s="4">
        <f t="shared" ref="K1529:K1592" si="359">+G1529-J1529</f>
        <v>347.19</v>
      </c>
      <c r="L1529" s="6">
        <v>0.85</v>
      </c>
      <c r="M1529" s="4">
        <f t="shared" si="350"/>
        <v>295.11149999999998</v>
      </c>
      <c r="N1529" s="4">
        <f t="shared" si="351"/>
        <v>642.30150000000003</v>
      </c>
      <c r="O1529" s="6">
        <v>0.75</v>
      </c>
      <c r="P1529" s="85">
        <f t="shared" si="356"/>
        <v>260.39249999999998</v>
      </c>
      <c r="Q1529" s="86">
        <f t="shared" si="357"/>
        <v>607.58249999999998</v>
      </c>
      <c r="R1529" s="6">
        <v>0.95</v>
      </c>
      <c r="S1529" s="85">
        <f t="shared" si="352"/>
        <v>329.83049999999997</v>
      </c>
      <c r="T1529" s="86">
        <f t="shared" si="353"/>
        <v>677.02049999999997</v>
      </c>
      <c r="U1529" s="6">
        <v>0.6</v>
      </c>
      <c r="V1529" s="85">
        <f t="shared" si="354"/>
        <v>208.31399999999999</v>
      </c>
      <c r="W1529" s="86">
        <f t="shared" si="355"/>
        <v>555.50400000000002</v>
      </c>
    </row>
    <row r="1530" spans="1:23" ht="16.5" x14ac:dyDescent="0.25">
      <c r="A1530" s="64" t="s">
        <v>7131</v>
      </c>
      <c r="B1530" s="65" t="s">
        <v>7255</v>
      </c>
      <c r="C1530" s="2" t="s">
        <v>592</v>
      </c>
      <c r="D1530" s="10" t="s">
        <v>591</v>
      </c>
      <c r="E1530" s="3">
        <v>100</v>
      </c>
      <c r="F1530" s="3">
        <v>1</v>
      </c>
      <c r="G1530" s="4">
        <v>126.16</v>
      </c>
      <c r="H1530" s="4">
        <f>+G1530*E1530</f>
        <v>12616</v>
      </c>
      <c r="I1530" s="5">
        <v>0</v>
      </c>
      <c r="J1530" s="4">
        <f t="shared" si="358"/>
        <v>0</v>
      </c>
      <c r="K1530" s="4">
        <f t="shared" si="359"/>
        <v>126.16</v>
      </c>
      <c r="L1530" s="6">
        <v>0.85</v>
      </c>
      <c r="M1530" s="4">
        <f t="shared" si="350"/>
        <v>107.23599999999999</v>
      </c>
      <c r="N1530" s="4">
        <f t="shared" si="351"/>
        <v>233.39599999999999</v>
      </c>
      <c r="O1530" s="6">
        <v>0.75</v>
      </c>
      <c r="P1530" s="85">
        <f t="shared" si="356"/>
        <v>94.62</v>
      </c>
      <c r="Q1530" s="86">
        <f t="shared" si="357"/>
        <v>220.78</v>
      </c>
      <c r="R1530" s="6">
        <v>0.95</v>
      </c>
      <c r="S1530" s="85">
        <f t="shared" si="352"/>
        <v>119.85199999999999</v>
      </c>
      <c r="T1530" s="86">
        <f t="shared" si="353"/>
        <v>246.012</v>
      </c>
      <c r="U1530" s="6">
        <v>0.6</v>
      </c>
      <c r="V1530" s="85">
        <f t="shared" si="354"/>
        <v>75.695999999999998</v>
      </c>
      <c r="W1530" s="86">
        <f t="shared" si="355"/>
        <v>201.85599999999999</v>
      </c>
    </row>
    <row r="1531" spans="1:23" ht="16.5" x14ac:dyDescent="0.25">
      <c r="A1531" s="64" t="s">
        <v>7131</v>
      </c>
      <c r="B1531" s="65" t="s">
        <v>7255</v>
      </c>
      <c r="C1531" s="2" t="s">
        <v>606</v>
      </c>
      <c r="D1531" s="8" t="s">
        <v>605</v>
      </c>
      <c r="E1531" s="3">
        <v>9</v>
      </c>
      <c r="F1531" s="3">
        <v>1</v>
      </c>
      <c r="G1531" s="4">
        <v>155</v>
      </c>
      <c r="H1531" s="4">
        <f>+G1531*E1531</f>
        <v>1395</v>
      </c>
      <c r="I1531" s="5">
        <v>0</v>
      </c>
      <c r="J1531" s="4">
        <f t="shared" si="358"/>
        <v>0</v>
      </c>
      <c r="K1531" s="4">
        <f t="shared" si="359"/>
        <v>155</v>
      </c>
      <c r="L1531" s="6">
        <v>1</v>
      </c>
      <c r="M1531" s="4">
        <f t="shared" si="350"/>
        <v>155</v>
      </c>
      <c r="N1531" s="4">
        <f t="shared" si="351"/>
        <v>310</v>
      </c>
      <c r="O1531" s="6">
        <v>0.75</v>
      </c>
      <c r="P1531" s="85">
        <f t="shared" si="356"/>
        <v>116.25</v>
      </c>
      <c r="Q1531" s="86">
        <f t="shared" si="357"/>
        <v>271.25</v>
      </c>
      <c r="R1531" s="6">
        <v>0.95</v>
      </c>
      <c r="S1531" s="85">
        <f t="shared" si="352"/>
        <v>147.25</v>
      </c>
      <c r="T1531" s="86">
        <f t="shared" si="353"/>
        <v>302.25</v>
      </c>
      <c r="U1531" s="6">
        <v>0.6</v>
      </c>
      <c r="V1531" s="85">
        <f t="shared" si="354"/>
        <v>93</v>
      </c>
      <c r="W1531" s="86">
        <f t="shared" si="355"/>
        <v>248</v>
      </c>
    </row>
    <row r="1532" spans="1:23" ht="16.5" x14ac:dyDescent="0.25">
      <c r="A1532" s="64" t="s">
        <v>7131</v>
      </c>
      <c r="B1532" s="65" t="s">
        <v>7255</v>
      </c>
      <c r="C1532" s="2" t="s">
        <v>594</v>
      </c>
      <c r="D1532" s="8" t="s">
        <v>593</v>
      </c>
      <c r="E1532" s="3">
        <v>11</v>
      </c>
      <c r="F1532" s="3">
        <v>1</v>
      </c>
      <c r="G1532" s="4">
        <v>203</v>
      </c>
      <c r="H1532" s="4">
        <f>+G1532*E1532</f>
        <v>2233</v>
      </c>
      <c r="I1532" s="5">
        <v>0.5</v>
      </c>
      <c r="J1532" s="4">
        <f t="shared" si="358"/>
        <v>101.5</v>
      </c>
      <c r="K1532" s="4">
        <f t="shared" si="359"/>
        <v>101.5</v>
      </c>
      <c r="L1532" s="6">
        <v>0.85</v>
      </c>
      <c r="M1532" s="4">
        <f t="shared" si="350"/>
        <v>86.274999999999991</v>
      </c>
      <c r="N1532" s="4">
        <f t="shared" si="351"/>
        <v>187.77499999999998</v>
      </c>
      <c r="O1532" s="6">
        <v>0.75</v>
      </c>
      <c r="P1532" s="85">
        <f t="shared" si="356"/>
        <v>76.125</v>
      </c>
      <c r="Q1532" s="86">
        <f t="shared" si="357"/>
        <v>177.625</v>
      </c>
      <c r="R1532" s="6">
        <v>0.95</v>
      </c>
      <c r="S1532" s="85">
        <f t="shared" si="352"/>
        <v>96.424999999999997</v>
      </c>
      <c r="T1532" s="86">
        <f t="shared" si="353"/>
        <v>197.92500000000001</v>
      </c>
      <c r="U1532" s="6">
        <v>0.6</v>
      </c>
      <c r="V1532" s="85">
        <f t="shared" si="354"/>
        <v>60.9</v>
      </c>
      <c r="W1532" s="86">
        <f t="shared" si="355"/>
        <v>162.4</v>
      </c>
    </row>
    <row r="1533" spans="1:23" ht="16.5" x14ac:dyDescent="0.25">
      <c r="A1533" s="64" t="s">
        <v>7131</v>
      </c>
      <c r="B1533" s="65" t="s">
        <v>7255</v>
      </c>
      <c r="C1533" s="2" t="s">
        <v>596</v>
      </c>
      <c r="D1533" s="8" t="s">
        <v>595</v>
      </c>
      <c r="E1533" s="3">
        <f>38+149</f>
        <v>187</v>
      </c>
      <c r="F1533" s="3">
        <v>1</v>
      </c>
      <c r="G1533" s="4">
        <v>36.549999999999997</v>
      </c>
      <c r="H1533" s="4">
        <f>+G1533*E1533</f>
        <v>6834.8499999999995</v>
      </c>
      <c r="I1533" s="5">
        <v>0</v>
      </c>
      <c r="J1533" s="4">
        <f t="shared" si="358"/>
        <v>0</v>
      </c>
      <c r="K1533" s="4">
        <f t="shared" si="359"/>
        <v>36.549999999999997</v>
      </c>
      <c r="L1533" s="6">
        <v>1</v>
      </c>
      <c r="M1533" s="4">
        <f t="shared" si="350"/>
        <v>36.549999999999997</v>
      </c>
      <c r="N1533" s="4">
        <f t="shared" si="351"/>
        <v>73.099999999999994</v>
      </c>
      <c r="O1533" s="6">
        <v>0.75</v>
      </c>
      <c r="P1533" s="85">
        <f t="shared" si="356"/>
        <v>27.412499999999998</v>
      </c>
      <c r="Q1533" s="86">
        <f t="shared" si="357"/>
        <v>63.962499999999991</v>
      </c>
      <c r="R1533" s="6">
        <v>0.95</v>
      </c>
      <c r="S1533" s="85">
        <f t="shared" si="352"/>
        <v>34.722499999999997</v>
      </c>
      <c r="T1533" s="86">
        <f t="shared" si="353"/>
        <v>71.272499999999994</v>
      </c>
      <c r="U1533" s="6">
        <v>0.6</v>
      </c>
      <c r="V1533" s="85">
        <f t="shared" si="354"/>
        <v>21.929999999999996</v>
      </c>
      <c r="W1533" s="86">
        <f t="shared" si="355"/>
        <v>58.47999999999999</v>
      </c>
    </row>
    <row r="1534" spans="1:23" ht="16.5" x14ac:dyDescent="0.25">
      <c r="A1534" s="64" t="s">
        <v>7131</v>
      </c>
      <c r="B1534" s="65" t="s">
        <v>7255</v>
      </c>
      <c r="C1534" s="2" t="s">
        <v>598</v>
      </c>
      <c r="D1534" s="8" t="s">
        <v>597</v>
      </c>
      <c r="E1534" s="3">
        <f>185-16-10-4-25-6</f>
        <v>124</v>
      </c>
      <c r="F1534" s="3">
        <v>1</v>
      </c>
      <c r="G1534" s="4">
        <v>6.25</v>
      </c>
      <c r="H1534" s="4">
        <f>+G1534*E1534</f>
        <v>775</v>
      </c>
      <c r="I1534" s="5">
        <v>0</v>
      </c>
      <c r="J1534" s="4">
        <f t="shared" si="358"/>
        <v>0</v>
      </c>
      <c r="K1534" s="4">
        <f t="shared" si="359"/>
        <v>6.25</v>
      </c>
      <c r="L1534" s="6">
        <v>1</v>
      </c>
      <c r="M1534" s="4">
        <f t="shared" si="350"/>
        <v>6.25</v>
      </c>
      <c r="N1534" s="4">
        <f t="shared" si="351"/>
        <v>12.5</v>
      </c>
      <c r="O1534" s="6">
        <v>0.75</v>
      </c>
      <c r="P1534" s="85">
        <f t="shared" si="356"/>
        <v>4.6875</v>
      </c>
      <c r="Q1534" s="86">
        <f t="shared" si="357"/>
        <v>10.9375</v>
      </c>
      <c r="R1534" s="6">
        <v>0.95</v>
      </c>
      <c r="S1534" s="85">
        <f t="shared" si="352"/>
        <v>5.9375</v>
      </c>
      <c r="T1534" s="86">
        <f t="shared" si="353"/>
        <v>12.1875</v>
      </c>
      <c r="U1534" s="6">
        <v>0.6</v>
      </c>
      <c r="V1534" s="85">
        <f t="shared" si="354"/>
        <v>3.75</v>
      </c>
      <c r="W1534" s="86">
        <f t="shared" si="355"/>
        <v>10</v>
      </c>
    </row>
    <row r="1535" spans="1:23" ht="16.5" x14ac:dyDescent="0.25">
      <c r="A1535" s="64" t="s">
        <v>7131</v>
      </c>
      <c r="B1535" s="65" t="s">
        <v>7255</v>
      </c>
      <c r="C1535" s="2" t="s">
        <v>602</v>
      </c>
      <c r="D1535" s="8" t="s">
        <v>601</v>
      </c>
      <c r="E1535" s="3">
        <f>300-259</f>
        <v>41</v>
      </c>
      <c r="F1535" s="3">
        <v>1</v>
      </c>
      <c r="G1535" s="4">
        <v>3.4</v>
      </c>
      <c r="H1535" s="4">
        <f>+G1535*E1535</f>
        <v>139.4</v>
      </c>
      <c r="I1535" s="5">
        <v>0</v>
      </c>
      <c r="J1535" s="4">
        <f t="shared" si="358"/>
        <v>0</v>
      </c>
      <c r="K1535" s="4">
        <f t="shared" si="359"/>
        <v>3.4</v>
      </c>
      <c r="L1535" s="6">
        <v>0.85</v>
      </c>
      <c r="M1535" s="4">
        <f t="shared" si="350"/>
        <v>2.8899999999999997</v>
      </c>
      <c r="N1535" s="4">
        <f t="shared" si="351"/>
        <v>6.2899999999999991</v>
      </c>
      <c r="O1535" s="6">
        <v>0.75</v>
      </c>
      <c r="P1535" s="85">
        <f t="shared" si="356"/>
        <v>2.5499999999999998</v>
      </c>
      <c r="Q1535" s="86">
        <f t="shared" si="357"/>
        <v>5.9499999999999993</v>
      </c>
      <c r="R1535" s="6">
        <v>0.95</v>
      </c>
      <c r="S1535" s="85">
        <f t="shared" si="352"/>
        <v>3.23</v>
      </c>
      <c r="T1535" s="86">
        <f t="shared" si="353"/>
        <v>6.63</v>
      </c>
      <c r="U1535" s="6">
        <v>0.6</v>
      </c>
      <c r="V1535" s="85">
        <f t="shared" si="354"/>
        <v>2.04</v>
      </c>
      <c r="W1535" s="86">
        <f t="shared" si="355"/>
        <v>5.4399999999999995</v>
      </c>
    </row>
    <row r="1536" spans="1:23" ht="16.5" x14ac:dyDescent="0.25">
      <c r="A1536" s="64" t="s">
        <v>7131</v>
      </c>
      <c r="B1536" s="65" t="s">
        <v>7255</v>
      </c>
      <c r="C1536" s="2" t="s">
        <v>5969</v>
      </c>
      <c r="D1536" s="8" t="s">
        <v>5968</v>
      </c>
      <c r="E1536" s="3">
        <v>6</v>
      </c>
      <c r="F1536" s="3">
        <v>1</v>
      </c>
      <c r="G1536" s="4">
        <v>49.35</v>
      </c>
      <c r="H1536" s="4">
        <f>+G1536*E1536</f>
        <v>296.10000000000002</v>
      </c>
      <c r="I1536" s="5">
        <v>0.5</v>
      </c>
      <c r="J1536" s="4">
        <f t="shared" si="358"/>
        <v>24.675000000000001</v>
      </c>
      <c r="K1536" s="4">
        <f t="shared" si="359"/>
        <v>24.675000000000001</v>
      </c>
      <c r="L1536" s="6">
        <v>0.85</v>
      </c>
      <c r="M1536" s="4">
        <f t="shared" si="350"/>
        <v>20.973749999999999</v>
      </c>
      <c r="N1536" s="4">
        <f t="shared" si="351"/>
        <v>45.64875</v>
      </c>
      <c r="O1536" s="6">
        <v>0.75</v>
      </c>
      <c r="P1536" s="85">
        <f t="shared" si="356"/>
        <v>18.506250000000001</v>
      </c>
      <c r="Q1536" s="86">
        <f t="shared" si="357"/>
        <v>43.181250000000006</v>
      </c>
      <c r="R1536" s="6">
        <v>0.95</v>
      </c>
      <c r="S1536" s="85">
        <f t="shared" si="352"/>
        <v>23.44125</v>
      </c>
      <c r="T1536" s="86">
        <f t="shared" si="353"/>
        <v>48.116250000000001</v>
      </c>
      <c r="U1536" s="6">
        <v>0.6</v>
      </c>
      <c r="V1536" s="85">
        <f t="shared" si="354"/>
        <v>14.805</v>
      </c>
      <c r="W1536" s="86">
        <f t="shared" si="355"/>
        <v>39.480000000000004</v>
      </c>
    </row>
    <row r="1537" spans="1:23" ht="16.5" x14ac:dyDescent="0.25">
      <c r="A1537" s="64" t="s">
        <v>7131</v>
      </c>
      <c r="B1537" s="65" t="s">
        <v>7255</v>
      </c>
      <c r="C1537" s="2" t="s">
        <v>5991</v>
      </c>
      <c r="D1537" s="8" t="s">
        <v>5990</v>
      </c>
      <c r="E1537" s="3">
        <v>20</v>
      </c>
      <c r="F1537" s="3">
        <v>1</v>
      </c>
      <c r="G1537" s="4">
        <v>115</v>
      </c>
      <c r="H1537" s="4">
        <f>+G1537*E1537</f>
        <v>2300</v>
      </c>
      <c r="I1537" s="5">
        <v>0</v>
      </c>
      <c r="J1537" s="4">
        <f t="shared" si="358"/>
        <v>0</v>
      </c>
      <c r="K1537" s="4">
        <f t="shared" si="359"/>
        <v>115</v>
      </c>
      <c r="L1537" s="6">
        <v>0.85</v>
      </c>
      <c r="M1537" s="4">
        <f t="shared" si="350"/>
        <v>97.75</v>
      </c>
      <c r="N1537" s="4">
        <f t="shared" si="351"/>
        <v>212.75</v>
      </c>
      <c r="O1537" s="6">
        <v>0.75</v>
      </c>
      <c r="P1537" s="85">
        <f t="shared" si="356"/>
        <v>86.25</v>
      </c>
      <c r="Q1537" s="86">
        <f t="shared" si="357"/>
        <v>201.25</v>
      </c>
      <c r="R1537" s="6">
        <v>0.95</v>
      </c>
      <c r="S1537" s="85">
        <f t="shared" si="352"/>
        <v>109.25</v>
      </c>
      <c r="T1537" s="86">
        <f t="shared" si="353"/>
        <v>224.25</v>
      </c>
      <c r="U1537" s="6">
        <v>0.6</v>
      </c>
      <c r="V1537" s="85">
        <f t="shared" si="354"/>
        <v>69</v>
      </c>
      <c r="W1537" s="86">
        <f t="shared" si="355"/>
        <v>184</v>
      </c>
    </row>
    <row r="1538" spans="1:23" ht="16.5" x14ac:dyDescent="0.25">
      <c r="A1538" s="64" t="s">
        <v>7131</v>
      </c>
      <c r="B1538" s="65" t="s">
        <v>7255</v>
      </c>
      <c r="C1538" s="2" t="s">
        <v>604</v>
      </c>
      <c r="D1538" s="8" t="s">
        <v>603</v>
      </c>
      <c r="E1538" s="3">
        <f>180-167</f>
        <v>13</v>
      </c>
      <c r="F1538" s="3">
        <v>1</v>
      </c>
      <c r="G1538" s="4">
        <v>75</v>
      </c>
      <c r="H1538" s="4">
        <f>+G1538*E1538</f>
        <v>975</v>
      </c>
      <c r="I1538" s="5">
        <v>0</v>
      </c>
      <c r="J1538" s="4">
        <f t="shared" si="358"/>
        <v>0</v>
      </c>
      <c r="K1538" s="4">
        <f t="shared" si="359"/>
        <v>75</v>
      </c>
      <c r="L1538" s="6">
        <v>0.85</v>
      </c>
      <c r="M1538" s="4">
        <f t="shared" si="350"/>
        <v>63.75</v>
      </c>
      <c r="N1538" s="4">
        <f t="shared" si="351"/>
        <v>138.75</v>
      </c>
      <c r="O1538" s="6">
        <v>0.75</v>
      </c>
      <c r="P1538" s="85">
        <f t="shared" si="356"/>
        <v>56.25</v>
      </c>
      <c r="Q1538" s="86">
        <f t="shared" si="357"/>
        <v>131.25</v>
      </c>
      <c r="R1538" s="6">
        <v>0.95</v>
      </c>
      <c r="S1538" s="85">
        <f t="shared" si="352"/>
        <v>71.25</v>
      </c>
      <c r="T1538" s="86">
        <f t="shared" si="353"/>
        <v>146.25</v>
      </c>
      <c r="U1538" s="6">
        <v>0.6</v>
      </c>
      <c r="V1538" s="85">
        <f t="shared" si="354"/>
        <v>45</v>
      </c>
      <c r="W1538" s="86">
        <f t="shared" si="355"/>
        <v>120</v>
      </c>
    </row>
    <row r="1539" spans="1:23" ht="16.5" x14ac:dyDescent="0.25">
      <c r="A1539" s="64" t="s">
        <v>7131</v>
      </c>
      <c r="B1539" s="65" t="s">
        <v>7255</v>
      </c>
      <c r="C1539" s="2" t="s">
        <v>7055</v>
      </c>
      <c r="D1539" s="8" t="s">
        <v>7054</v>
      </c>
      <c r="E1539" s="3">
        <f>173-154</f>
        <v>19</v>
      </c>
      <c r="F1539" s="3">
        <v>1</v>
      </c>
      <c r="G1539" s="4">
        <v>13.2</v>
      </c>
      <c r="H1539" s="4">
        <f>+G1539*E1539</f>
        <v>250.79999999999998</v>
      </c>
      <c r="I1539" s="5">
        <v>0</v>
      </c>
      <c r="J1539" s="4">
        <f t="shared" si="358"/>
        <v>0</v>
      </c>
      <c r="K1539" s="4">
        <f t="shared" si="359"/>
        <v>13.2</v>
      </c>
      <c r="L1539" s="6">
        <v>1</v>
      </c>
      <c r="M1539" s="4">
        <f t="shared" si="350"/>
        <v>13.2</v>
      </c>
      <c r="N1539" s="4">
        <f t="shared" si="351"/>
        <v>26.4</v>
      </c>
      <c r="O1539" s="6">
        <v>0.75</v>
      </c>
      <c r="P1539" s="85">
        <f t="shared" si="356"/>
        <v>9.8999999999999986</v>
      </c>
      <c r="Q1539" s="86">
        <f t="shared" si="357"/>
        <v>23.099999999999998</v>
      </c>
      <c r="R1539" s="6">
        <v>0.95</v>
      </c>
      <c r="S1539" s="85">
        <f t="shared" si="352"/>
        <v>12.54</v>
      </c>
      <c r="T1539" s="86">
        <f t="shared" si="353"/>
        <v>25.74</v>
      </c>
      <c r="U1539" s="6">
        <v>0.6</v>
      </c>
      <c r="V1539" s="85">
        <f t="shared" si="354"/>
        <v>7.919999999999999</v>
      </c>
      <c r="W1539" s="86">
        <f t="shared" si="355"/>
        <v>21.119999999999997</v>
      </c>
    </row>
    <row r="1540" spans="1:23" ht="16.5" x14ac:dyDescent="0.25">
      <c r="A1540" s="64" t="s">
        <v>7131</v>
      </c>
      <c r="B1540" s="65" t="s">
        <v>7255</v>
      </c>
      <c r="C1540" s="2" t="s">
        <v>7053</v>
      </c>
      <c r="D1540" s="8" t="s">
        <v>7052</v>
      </c>
      <c r="E1540" s="3">
        <f>360-284</f>
        <v>76</v>
      </c>
      <c r="F1540" s="3">
        <v>1</v>
      </c>
      <c r="G1540" s="4">
        <v>10.94</v>
      </c>
      <c r="H1540" s="4">
        <f>+G1540*E1540</f>
        <v>831.43999999999994</v>
      </c>
      <c r="I1540" s="5">
        <v>0</v>
      </c>
      <c r="J1540" s="4">
        <f t="shared" si="358"/>
        <v>0</v>
      </c>
      <c r="K1540" s="4">
        <f t="shared" si="359"/>
        <v>10.94</v>
      </c>
      <c r="L1540" s="6">
        <v>0.85</v>
      </c>
      <c r="M1540" s="4">
        <f t="shared" si="350"/>
        <v>9.2989999999999995</v>
      </c>
      <c r="N1540" s="4">
        <f t="shared" si="351"/>
        <v>20.238999999999997</v>
      </c>
      <c r="O1540" s="6">
        <v>0.75</v>
      </c>
      <c r="P1540" s="85">
        <f t="shared" si="356"/>
        <v>8.2050000000000001</v>
      </c>
      <c r="Q1540" s="86">
        <f t="shared" si="357"/>
        <v>19.145</v>
      </c>
      <c r="R1540" s="6">
        <v>0.95</v>
      </c>
      <c r="S1540" s="85">
        <f t="shared" si="352"/>
        <v>10.392999999999999</v>
      </c>
      <c r="T1540" s="86">
        <f t="shared" si="353"/>
        <v>21.332999999999998</v>
      </c>
      <c r="U1540" s="6">
        <v>0.6</v>
      </c>
      <c r="V1540" s="85">
        <f t="shared" si="354"/>
        <v>6.5639999999999992</v>
      </c>
      <c r="W1540" s="86">
        <f t="shared" si="355"/>
        <v>17.503999999999998</v>
      </c>
    </row>
    <row r="1541" spans="1:23" ht="16.5" x14ac:dyDescent="0.25">
      <c r="A1541" s="64" t="s">
        <v>7131</v>
      </c>
      <c r="B1541" s="65" t="s">
        <v>7255</v>
      </c>
      <c r="C1541" s="2" t="s">
        <v>7057</v>
      </c>
      <c r="D1541" s="8" t="s">
        <v>7056</v>
      </c>
      <c r="E1541" s="3">
        <f>38-29</f>
        <v>9</v>
      </c>
      <c r="F1541" s="3">
        <v>1</v>
      </c>
      <c r="G1541" s="4">
        <v>25.3</v>
      </c>
      <c r="H1541" s="4">
        <f>+G1541*E1541</f>
        <v>227.70000000000002</v>
      </c>
      <c r="I1541" s="5">
        <v>0</v>
      </c>
      <c r="J1541" s="4">
        <f t="shared" si="358"/>
        <v>0</v>
      </c>
      <c r="K1541" s="4">
        <f t="shared" si="359"/>
        <v>25.3</v>
      </c>
      <c r="L1541" s="6">
        <v>0.85</v>
      </c>
      <c r="M1541" s="4">
        <f t="shared" si="350"/>
        <v>21.504999999999999</v>
      </c>
      <c r="N1541" s="4">
        <f t="shared" si="351"/>
        <v>46.805</v>
      </c>
      <c r="O1541" s="6">
        <v>0.75</v>
      </c>
      <c r="P1541" s="85">
        <f t="shared" si="356"/>
        <v>18.975000000000001</v>
      </c>
      <c r="Q1541" s="86">
        <f t="shared" si="357"/>
        <v>44.275000000000006</v>
      </c>
      <c r="R1541" s="6">
        <v>0.95</v>
      </c>
      <c r="S1541" s="85">
        <f t="shared" si="352"/>
        <v>24.035</v>
      </c>
      <c r="T1541" s="86">
        <f t="shared" si="353"/>
        <v>49.335000000000001</v>
      </c>
      <c r="U1541" s="6">
        <v>0.6</v>
      </c>
      <c r="V1541" s="85">
        <f t="shared" si="354"/>
        <v>15.18</v>
      </c>
      <c r="W1541" s="86">
        <f t="shared" si="355"/>
        <v>40.480000000000004</v>
      </c>
    </row>
    <row r="1542" spans="1:23" ht="16.5" x14ac:dyDescent="0.25">
      <c r="A1542" s="64" t="s">
        <v>7131</v>
      </c>
      <c r="B1542" s="65" t="s">
        <v>7255</v>
      </c>
      <c r="C1542" s="2" t="s">
        <v>5961</v>
      </c>
      <c r="D1542" s="8" t="s">
        <v>5960</v>
      </c>
      <c r="E1542" s="3">
        <f>50-4</f>
        <v>46</v>
      </c>
      <c r="F1542" s="3">
        <v>1</v>
      </c>
      <c r="G1542" s="4">
        <v>35.130000000000003</v>
      </c>
      <c r="H1542" s="4">
        <f>+G1542*E1542</f>
        <v>1615.98</v>
      </c>
      <c r="I1542" s="5">
        <v>0.5</v>
      </c>
      <c r="J1542" s="4">
        <f t="shared" si="358"/>
        <v>17.565000000000001</v>
      </c>
      <c r="K1542" s="4">
        <f t="shared" si="359"/>
        <v>17.565000000000001</v>
      </c>
      <c r="L1542" s="6">
        <v>0.85</v>
      </c>
      <c r="M1542" s="4">
        <f t="shared" si="350"/>
        <v>14.930250000000001</v>
      </c>
      <c r="N1542" s="4">
        <f t="shared" si="351"/>
        <v>32.495249999999999</v>
      </c>
      <c r="O1542" s="6">
        <v>0.75</v>
      </c>
      <c r="P1542" s="85">
        <f t="shared" si="356"/>
        <v>13.173750000000002</v>
      </c>
      <c r="Q1542" s="86">
        <f t="shared" si="357"/>
        <v>30.738750000000003</v>
      </c>
      <c r="R1542" s="6">
        <v>0.95</v>
      </c>
      <c r="S1542" s="85">
        <f t="shared" si="352"/>
        <v>16.68675</v>
      </c>
      <c r="T1542" s="86">
        <f t="shared" si="353"/>
        <v>34.251750000000001</v>
      </c>
      <c r="U1542" s="6">
        <v>0.6</v>
      </c>
      <c r="V1542" s="85">
        <f t="shared" si="354"/>
        <v>10.539</v>
      </c>
      <c r="W1542" s="86">
        <f t="shared" si="355"/>
        <v>28.103999999999999</v>
      </c>
    </row>
    <row r="1543" spans="1:23" ht="16.5" x14ac:dyDescent="0.25">
      <c r="A1543" s="64" t="s">
        <v>7131</v>
      </c>
      <c r="B1543" s="65" t="s">
        <v>7255</v>
      </c>
      <c r="C1543" s="2" t="s">
        <v>608</v>
      </c>
      <c r="D1543" s="8" t="s">
        <v>607</v>
      </c>
      <c r="E1543" s="3">
        <v>36</v>
      </c>
      <c r="F1543" s="3">
        <v>1</v>
      </c>
      <c r="G1543" s="4">
        <v>54.99</v>
      </c>
      <c r="H1543" s="4">
        <f>+G1543*E1543</f>
        <v>1979.64</v>
      </c>
      <c r="I1543" s="5">
        <v>0.5</v>
      </c>
      <c r="J1543" s="4">
        <f t="shared" si="358"/>
        <v>27.495000000000001</v>
      </c>
      <c r="K1543" s="4">
        <f t="shared" si="359"/>
        <v>27.495000000000001</v>
      </c>
      <c r="L1543" s="6">
        <v>0.85</v>
      </c>
      <c r="M1543" s="4">
        <f t="shared" si="350"/>
        <v>23.370750000000001</v>
      </c>
      <c r="N1543" s="4">
        <f t="shared" si="351"/>
        <v>50.865750000000006</v>
      </c>
      <c r="O1543" s="6">
        <v>0.75</v>
      </c>
      <c r="P1543" s="85">
        <f t="shared" si="356"/>
        <v>20.62125</v>
      </c>
      <c r="Q1543" s="86">
        <f t="shared" si="357"/>
        <v>48.116250000000001</v>
      </c>
      <c r="R1543" s="6">
        <v>0.95</v>
      </c>
      <c r="S1543" s="85">
        <f t="shared" si="352"/>
        <v>26.120249999999999</v>
      </c>
      <c r="T1543" s="86">
        <f t="shared" si="353"/>
        <v>53.615250000000003</v>
      </c>
      <c r="U1543" s="6">
        <v>0.6</v>
      </c>
      <c r="V1543" s="85">
        <f t="shared" si="354"/>
        <v>16.497</v>
      </c>
      <c r="W1543" s="86">
        <f t="shared" si="355"/>
        <v>43.992000000000004</v>
      </c>
    </row>
    <row r="1544" spans="1:23" ht="16.5" x14ac:dyDescent="0.25">
      <c r="A1544" s="64" t="s">
        <v>7131</v>
      </c>
      <c r="B1544" s="65" t="s">
        <v>7255</v>
      </c>
      <c r="C1544" s="2" t="s">
        <v>611</v>
      </c>
      <c r="D1544" s="8" t="s">
        <v>610</v>
      </c>
      <c r="E1544" s="3">
        <v>240</v>
      </c>
      <c r="F1544" s="3">
        <v>1</v>
      </c>
      <c r="G1544" s="4">
        <v>13.07</v>
      </c>
      <c r="H1544" s="4">
        <f>+G1544*E1544</f>
        <v>3136.8</v>
      </c>
      <c r="I1544" s="5">
        <v>0.5</v>
      </c>
      <c r="J1544" s="4">
        <f t="shared" si="358"/>
        <v>6.5350000000000001</v>
      </c>
      <c r="K1544" s="4">
        <f t="shared" si="359"/>
        <v>6.5350000000000001</v>
      </c>
      <c r="L1544" s="6">
        <v>0.85</v>
      </c>
      <c r="M1544" s="4">
        <f t="shared" si="350"/>
        <v>5.5547500000000003</v>
      </c>
      <c r="N1544" s="4">
        <f t="shared" si="351"/>
        <v>12.08975</v>
      </c>
      <c r="O1544" s="6">
        <v>0.75</v>
      </c>
      <c r="P1544" s="85">
        <f t="shared" si="356"/>
        <v>4.9012500000000001</v>
      </c>
      <c r="Q1544" s="86">
        <f t="shared" si="357"/>
        <v>11.436250000000001</v>
      </c>
      <c r="R1544" s="6">
        <v>0.95</v>
      </c>
      <c r="S1544" s="85">
        <f t="shared" si="352"/>
        <v>6.2082499999999996</v>
      </c>
      <c r="T1544" s="86">
        <f t="shared" si="353"/>
        <v>12.74325</v>
      </c>
      <c r="U1544" s="6">
        <v>0.6</v>
      </c>
      <c r="V1544" s="85">
        <f t="shared" si="354"/>
        <v>3.9209999999999998</v>
      </c>
      <c r="W1544" s="86">
        <f t="shared" si="355"/>
        <v>10.456</v>
      </c>
    </row>
    <row r="1545" spans="1:23" ht="16.5" x14ac:dyDescent="0.25">
      <c r="A1545" s="64" t="s">
        <v>7131</v>
      </c>
      <c r="B1545" s="65" t="s">
        <v>7255</v>
      </c>
      <c r="C1545" s="2" t="s">
        <v>8679</v>
      </c>
      <c r="D1545" s="10" t="s">
        <v>726</v>
      </c>
      <c r="E1545" s="3">
        <v>1</v>
      </c>
      <c r="F1545" s="3">
        <v>1</v>
      </c>
      <c r="G1545" s="4">
        <v>175.53</v>
      </c>
      <c r="H1545" s="4">
        <f>+G1545*E1545</f>
        <v>175.53</v>
      </c>
      <c r="I1545" s="5">
        <v>0</v>
      </c>
      <c r="J1545" s="4">
        <f t="shared" si="358"/>
        <v>0</v>
      </c>
      <c r="K1545" s="4">
        <f t="shared" si="359"/>
        <v>175.53</v>
      </c>
      <c r="L1545" s="6">
        <v>0.85</v>
      </c>
      <c r="M1545" s="4">
        <f t="shared" ref="M1545:M1608" si="360">+K1545*L1545</f>
        <v>149.20050000000001</v>
      </c>
      <c r="N1545" s="4">
        <f t="shared" ref="N1545:N1608" si="361">+K1545+M1545</f>
        <v>324.73050000000001</v>
      </c>
      <c r="O1545" s="6">
        <v>0.75</v>
      </c>
      <c r="P1545" s="85">
        <f t="shared" si="356"/>
        <v>131.64750000000001</v>
      </c>
      <c r="Q1545" s="86">
        <f t="shared" si="357"/>
        <v>307.17750000000001</v>
      </c>
      <c r="R1545" s="6">
        <v>0.95</v>
      </c>
      <c r="S1545" s="85">
        <f t="shared" si="352"/>
        <v>166.7535</v>
      </c>
      <c r="T1545" s="86">
        <f t="shared" si="353"/>
        <v>342.2835</v>
      </c>
      <c r="U1545" s="6">
        <v>0.6</v>
      </c>
      <c r="V1545" s="85">
        <f t="shared" si="354"/>
        <v>105.318</v>
      </c>
      <c r="W1545" s="86">
        <f t="shared" si="355"/>
        <v>280.84800000000001</v>
      </c>
    </row>
    <row r="1546" spans="1:23" ht="16.5" x14ac:dyDescent="0.25">
      <c r="A1546" s="64" t="s">
        <v>7131</v>
      </c>
      <c r="B1546" s="65" t="s">
        <v>7255</v>
      </c>
      <c r="C1546" s="2" t="s">
        <v>613</v>
      </c>
      <c r="D1546" s="8" t="s">
        <v>612</v>
      </c>
      <c r="E1546" s="3">
        <v>247</v>
      </c>
      <c r="F1546" s="3">
        <v>1</v>
      </c>
      <c r="G1546" s="4">
        <v>4.4000000000000004</v>
      </c>
      <c r="H1546" s="4">
        <f>+G1546*E1546</f>
        <v>1086.8000000000002</v>
      </c>
      <c r="I1546" s="5">
        <v>0</v>
      </c>
      <c r="J1546" s="4">
        <f t="shared" si="358"/>
        <v>0</v>
      </c>
      <c r="K1546" s="4">
        <f t="shared" si="359"/>
        <v>4.4000000000000004</v>
      </c>
      <c r="L1546" s="6">
        <v>0.85</v>
      </c>
      <c r="M1546" s="4">
        <f t="shared" si="360"/>
        <v>3.74</v>
      </c>
      <c r="N1546" s="4">
        <f t="shared" si="361"/>
        <v>8.14</v>
      </c>
      <c r="O1546" s="6">
        <v>0.75</v>
      </c>
      <c r="P1546" s="85">
        <f t="shared" si="356"/>
        <v>3.3000000000000003</v>
      </c>
      <c r="Q1546" s="86">
        <f t="shared" si="357"/>
        <v>7.7000000000000011</v>
      </c>
      <c r="R1546" s="6">
        <v>0.95</v>
      </c>
      <c r="S1546" s="85">
        <f t="shared" ref="S1546:S1609" si="362">+K1546*R1546</f>
        <v>4.18</v>
      </c>
      <c r="T1546" s="86">
        <f t="shared" ref="T1546:T1609" si="363">+S1546+K1546</f>
        <v>8.58</v>
      </c>
      <c r="U1546" s="6">
        <v>0.6</v>
      </c>
      <c r="V1546" s="85">
        <f t="shared" ref="V1546:V1609" si="364">+K1546*U1546</f>
        <v>2.64</v>
      </c>
      <c r="W1546" s="86">
        <f t="shared" ref="W1546:W1609" si="365">+V1546+K1546</f>
        <v>7.0400000000000009</v>
      </c>
    </row>
    <row r="1547" spans="1:23" ht="16.5" x14ac:dyDescent="0.25">
      <c r="A1547" s="64" t="s">
        <v>7131</v>
      </c>
      <c r="B1547" s="65" t="s">
        <v>7255</v>
      </c>
      <c r="C1547" s="2" t="s">
        <v>615</v>
      </c>
      <c r="D1547" s="8" t="s">
        <v>614</v>
      </c>
      <c r="E1547" s="3">
        <v>122</v>
      </c>
      <c r="F1547" s="3">
        <v>1</v>
      </c>
      <c r="G1547" s="4">
        <v>33.6</v>
      </c>
      <c r="H1547" s="4">
        <f>+G1547*E1547</f>
        <v>4099.2</v>
      </c>
      <c r="I1547" s="5">
        <v>0.5</v>
      </c>
      <c r="J1547" s="4">
        <f t="shared" si="358"/>
        <v>16.8</v>
      </c>
      <c r="K1547" s="4">
        <f t="shared" si="359"/>
        <v>16.8</v>
      </c>
      <c r="L1547" s="6">
        <v>0.85</v>
      </c>
      <c r="M1547" s="4">
        <f t="shared" si="360"/>
        <v>14.28</v>
      </c>
      <c r="N1547" s="4">
        <f t="shared" si="361"/>
        <v>31.08</v>
      </c>
      <c r="O1547" s="6">
        <v>0.75</v>
      </c>
      <c r="P1547" s="85">
        <f t="shared" ref="P1547:P1610" si="366">+K1547*O1547</f>
        <v>12.600000000000001</v>
      </c>
      <c r="Q1547" s="86">
        <f t="shared" ref="Q1547:Q1610" si="367">+K1547+P1547</f>
        <v>29.400000000000002</v>
      </c>
      <c r="R1547" s="6">
        <v>0.95</v>
      </c>
      <c r="S1547" s="85">
        <f t="shared" si="362"/>
        <v>15.959999999999999</v>
      </c>
      <c r="T1547" s="86">
        <f t="shared" si="363"/>
        <v>32.76</v>
      </c>
      <c r="U1547" s="6">
        <v>0.6</v>
      </c>
      <c r="V1547" s="85">
        <f t="shared" si="364"/>
        <v>10.08</v>
      </c>
      <c r="W1547" s="86">
        <f t="shared" si="365"/>
        <v>26.880000000000003</v>
      </c>
    </row>
    <row r="1548" spans="1:23" ht="16.5" x14ac:dyDescent="0.25">
      <c r="A1548" s="64" t="s">
        <v>7131</v>
      </c>
      <c r="B1548" s="65" t="s">
        <v>7255</v>
      </c>
      <c r="C1548" s="2" t="s">
        <v>617</v>
      </c>
      <c r="D1548" s="8" t="s">
        <v>616</v>
      </c>
      <c r="E1548" s="3">
        <f>312+197-12</f>
        <v>497</v>
      </c>
      <c r="F1548" s="3">
        <v>1</v>
      </c>
      <c r="G1548" s="4">
        <v>22.51</v>
      </c>
      <c r="H1548" s="4">
        <f>+G1548*E1548</f>
        <v>11187.470000000001</v>
      </c>
      <c r="I1548" s="5">
        <v>0</v>
      </c>
      <c r="J1548" s="4">
        <f t="shared" si="358"/>
        <v>0</v>
      </c>
      <c r="K1548" s="4">
        <f t="shared" si="359"/>
        <v>22.51</v>
      </c>
      <c r="L1548" s="6">
        <v>0.85</v>
      </c>
      <c r="M1548" s="4">
        <f t="shared" si="360"/>
        <v>19.133500000000002</v>
      </c>
      <c r="N1548" s="4">
        <f t="shared" si="361"/>
        <v>41.643500000000003</v>
      </c>
      <c r="O1548" s="6">
        <v>0.75</v>
      </c>
      <c r="P1548" s="85">
        <f t="shared" si="366"/>
        <v>16.8825</v>
      </c>
      <c r="Q1548" s="86">
        <f t="shared" si="367"/>
        <v>39.392499999999998</v>
      </c>
      <c r="R1548" s="6">
        <v>0.95</v>
      </c>
      <c r="S1548" s="85">
        <f t="shared" si="362"/>
        <v>21.384499999999999</v>
      </c>
      <c r="T1548" s="86">
        <f t="shared" si="363"/>
        <v>43.894500000000001</v>
      </c>
      <c r="U1548" s="6">
        <v>0.6</v>
      </c>
      <c r="V1548" s="85">
        <f t="shared" si="364"/>
        <v>13.506</v>
      </c>
      <c r="W1548" s="86">
        <f t="shared" si="365"/>
        <v>36.016000000000005</v>
      </c>
    </row>
    <row r="1549" spans="1:23" ht="16.5" x14ac:dyDescent="0.25">
      <c r="A1549" s="64" t="s">
        <v>7131</v>
      </c>
      <c r="B1549" s="65" t="s">
        <v>7255</v>
      </c>
      <c r="C1549" s="2" t="s">
        <v>621</v>
      </c>
      <c r="D1549" s="8" t="s">
        <v>620</v>
      </c>
      <c r="E1549" s="3">
        <v>21</v>
      </c>
      <c r="F1549" s="3">
        <v>1</v>
      </c>
      <c r="G1549" s="4">
        <v>54.79</v>
      </c>
      <c r="H1549" s="4">
        <f>+G1549*E1549</f>
        <v>1150.5899999999999</v>
      </c>
      <c r="I1549" s="5">
        <v>0.5</v>
      </c>
      <c r="J1549" s="4">
        <f t="shared" si="358"/>
        <v>27.395</v>
      </c>
      <c r="K1549" s="4">
        <f t="shared" si="359"/>
        <v>27.395</v>
      </c>
      <c r="L1549" s="6">
        <v>0.85</v>
      </c>
      <c r="M1549" s="4">
        <f t="shared" si="360"/>
        <v>23.28575</v>
      </c>
      <c r="N1549" s="4">
        <f t="shared" si="361"/>
        <v>50.680750000000003</v>
      </c>
      <c r="O1549" s="6">
        <v>0.75</v>
      </c>
      <c r="P1549" s="85">
        <f t="shared" si="366"/>
        <v>20.546250000000001</v>
      </c>
      <c r="Q1549" s="86">
        <f t="shared" si="367"/>
        <v>47.941249999999997</v>
      </c>
      <c r="R1549" s="6">
        <v>0.95</v>
      </c>
      <c r="S1549" s="85">
        <f t="shared" si="362"/>
        <v>26.02525</v>
      </c>
      <c r="T1549" s="86">
        <f t="shared" si="363"/>
        <v>53.420249999999996</v>
      </c>
      <c r="U1549" s="6">
        <v>0.6</v>
      </c>
      <c r="V1549" s="85">
        <f t="shared" si="364"/>
        <v>16.436999999999998</v>
      </c>
      <c r="W1549" s="86">
        <f t="shared" si="365"/>
        <v>43.831999999999994</v>
      </c>
    </row>
    <row r="1550" spans="1:23" ht="16.5" x14ac:dyDescent="0.25">
      <c r="A1550" s="64" t="s">
        <v>7131</v>
      </c>
      <c r="B1550" s="65" t="s">
        <v>7255</v>
      </c>
      <c r="C1550" s="2" t="s">
        <v>619</v>
      </c>
      <c r="D1550" s="8" t="s">
        <v>618</v>
      </c>
      <c r="E1550" s="3">
        <v>60</v>
      </c>
      <c r="F1550" s="3">
        <v>1</v>
      </c>
      <c r="G1550" s="4">
        <v>78.209999999999994</v>
      </c>
      <c r="H1550" s="4">
        <f>+G1550*E1550</f>
        <v>4692.5999999999995</v>
      </c>
      <c r="I1550" s="5">
        <v>0</v>
      </c>
      <c r="J1550" s="4">
        <f t="shared" si="358"/>
        <v>0</v>
      </c>
      <c r="K1550" s="4">
        <f t="shared" si="359"/>
        <v>78.209999999999994</v>
      </c>
      <c r="L1550" s="6">
        <v>1</v>
      </c>
      <c r="M1550" s="4">
        <f t="shared" si="360"/>
        <v>78.209999999999994</v>
      </c>
      <c r="N1550" s="4">
        <f t="shared" si="361"/>
        <v>156.41999999999999</v>
      </c>
      <c r="O1550" s="6">
        <v>0.75</v>
      </c>
      <c r="P1550" s="85">
        <f t="shared" si="366"/>
        <v>58.657499999999999</v>
      </c>
      <c r="Q1550" s="86">
        <f t="shared" si="367"/>
        <v>136.86750000000001</v>
      </c>
      <c r="R1550" s="6">
        <v>0.95</v>
      </c>
      <c r="S1550" s="85">
        <f t="shared" si="362"/>
        <v>74.299499999999995</v>
      </c>
      <c r="T1550" s="86">
        <f t="shared" si="363"/>
        <v>152.5095</v>
      </c>
      <c r="U1550" s="6">
        <v>0.6</v>
      </c>
      <c r="V1550" s="85">
        <f t="shared" si="364"/>
        <v>46.925999999999995</v>
      </c>
      <c r="W1550" s="86">
        <f t="shared" si="365"/>
        <v>125.136</v>
      </c>
    </row>
    <row r="1551" spans="1:23" ht="16.5" x14ac:dyDescent="0.25">
      <c r="A1551" s="64" t="s">
        <v>7131</v>
      </c>
      <c r="B1551" s="65" t="s">
        <v>7255</v>
      </c>
      <c r="C1551" s="2" t="s">
        <v>623</v>
      </c>
      <c r="D1551" s="8" t="s">
        <v>622</v>
      </c>
      <c r="E1551" s="3">
        <v>31</v>
      </c>
      <c r="F1551" s="3">
        <v>1</v>
      </c>
      <c r="G1551" s="4">
        <v>101.61</v>
      </c>
      <c r="H1551" s="4">
        <f>+G1551*E1551</f>
        <v>3149.91</v>
      </c>
      <c r="I1551" s="5">
        <v>0.5</v>
      </c>
      <c r="J1551" s="4">
        <f t="shared" si="358"/>
        <v>50.805</v>
      </c>
      <c r="K1551" s="4">
        <f t="shared" si="359"/>
        <v>50.805</v>
      </c>
      <c r="L1551" s="6">
        <v>0.85</v>
      </c>
      <c r="M1551" s="4">
        <f t="shared" si="360"/>
        <v>43.184249999999999</v>
      </c>
      <c r="N1551" s="4">
        <f t="shared" si="361"/>
        <v>93.989249999999998</v>
      </c>
      <c r="O1551" s="6">
        <v>0.75</v>
      </c>
      <c r="P1551" s="85">
        <f t="shared" si="366"/>
        <v>38.103749999999998</v>
      </c>
      <c r="Q1551" s="86">
        <f t="shared" si="367"/>
        <v>88.908749999999998</v>
      </c>
      <c r="R1551" s="6">
        <v>0.95</v>
      </c>
      <c r="S1551" s="85">
        <f t="shared" si="362"/>
        <v>48.264749999999999</v>
      </c>
      <c r="T1551" s="86">
        <f t="shared" si="363"/>
        <v>99.069749999999999</v>
      </c>
      <c r="U1551" s="6">
        <v>0.6</v>
      </c>
      <c r="V1551" s="85">
        <f t="shared" si="364"/>
        <v>30.482999999999997</v>
      </c>
      <c r="W1551" s="86">
        <f t="shared" si="365"/>
        <v>81.287999999999997</v>
      </c>
    </row>
    <row r="1552" spans="1:23" ht="16.5" x14ac:dyDescent="0.25">
      <c r="A1552" s="64" t="s">
        <v>7131</v>
      </c>
      <c r="B1552" s="65" t="s">
        <v>7255</v>
      </c>
      <c r="C1552" s="2" t="s">
        <v>5384</v>
      </c>
      <c r="D1552" s="10" t="s">
        <v>5383</v>
      </c>
      <c r="E1552" s="3">
        <v>20</v>
      </c>
      <c r="F1552" s="3">
        <v>1</v>
      </c>
      <c r="G1552" s="4">
        <v>918.07</v>
      </c>
      <c r="H1552" s="4">
        <f>+G1552*E1552</f>
        <v>18361.400000000001</v>
      </c>
      <c r="I1552" s="5">
        <v>0.5</v>
      </c>
      <c r="J1552" s="4">
        <f t="shared" si="358"/>
        <v>459.03500000000003</v>
      </c>
      <c r="K1552" s="4">
        <f t="shared" si="359"/>
        <v>459.03500000000003</v>
      </c>
      <c r="L1552" s="6">
        <v>0.85</v>
      </c>
      <c r="M1552" s="4">
        <f t="shared" si="360"/>
        <v>390.17975000000001</v>
      </c>
      <c r="N1552" s="4">
        <f t="shared" si="361"/>
        <v>849.21475000000009</v>
      </c>
      <c r="O1552" s="6">
        <v>0.75</v>
      </c>
      <c r="P1552" s="85">
        <f t="shared" si="366"/>
        <v>344.27625</v>
      </c>
      <c r="Q1552" s="86">
        <f t="shared" si="367"/>
        <v>803.31124999999997</v>
      </c>
      <c r="R1552" s="6">
        <v>0.95</v>
      </c>
      <c r="S1552" s="85">
        <f t="shared" si="362"/>
        <v>436.08325000000002</v>
      </c>
      <c r="T1552" s="86">
        <f t="shared" si="363"/>
        <v>895.11824999999999</v>
      </c>
      <c r="U1552" s="6">
        <v>0.6</v>
      </c>
      <c r="V1552" s="85">
        <f t="shared" si="364"/>
        <v>275.42099999999999</v>
      </c>
      <c r="W1552" s="86">
        <f t="shared" si="365"/>
        <v>734.45600000000002</v>
      </c>
    </row>
    <row r="1553" spans="1:23" ht="16.5" x14ac:dyDescent="0.25">
      <c r="A1553" s="64" t="s">
        <v>7131</v>
      </c>
      <c r="B1553" s="65" t="s">
        <v>7255</v>
      </c>
      <c r="C1553" s="2" t="s">
        <v>625</v>
      </c>
      <c r="D1553" s="8" t="s">
        <v>624</v>
      </c>
      <c r="E1553" s="3">
        <f>72+35</f>
        <v>107</v>
      </c>
      <c r="F1553" s="3">
        <v>1</v>
      </c>
      <c r="G1553" s="4">
        <v>29.87</v>
      </c>
      <c r="H1553" s="4">
        <f>+G1553*E1553</f>
        <v>3196.09</v>
      </c>
      <c r="I1553" s="5">
        <v>0.5</v>
      </c>
      <c r="J1553" s="4">
        <f t="shared" si="358"/>
        <v>14.935</v>
      </c>
      <c r="K1553" s="4">
        <f t="shared" si="359"/>
        <v>14.935</v>
      </c>
      <c r="L1553" s="6">
        <v>0.85</v>
      </c>
      <c r="M1553" s="4">
        <f t="shared" si="360"/>
        <v>12.694750000000001</v>
      </c>
      <c r="N1553" s="4">
        <f t="shared" si="361"/>
        <v>27.629750000000001</v>
      </c>
      <c r="O1553" s="6">
        <v>0.75</v>
      </c>
      <c r="P1553" s="85">
        <f t="shared" si="366"/>
        <v>11.20125</v>
      </c>
      <c r="Q1553" s="86">
        <f t="shared" si="367"/>
        <v>26.13625</v>
      </c>
      <c r="R1553" s="6">
        <v>0.95</v>
      </c>
      <c r="S1553" s="85">
        <f t="shared" si="362"/>
        <v>14.18825</v>
      </c>
      <c r="T1553" s="86">
        <f t="shared" si="363"/>
        <v>29.123249999999999</v>
      </c>
      <c r="U1553" s="6">
        <v>0.6</v>
      </c>
      <c r="V1553" s="85">
        <f t="shared" si="364"/>
        <v>8.9610000000000003</v>
      </c>
      <c r="W1553" s="86">
        <f t="shared" si="365"/>
        <v>23.896000000000001</v>
      </c>
    </row>
    <row r="1554" spans="1:23" ht="16.5" x14ac:dyDescent="0.25">
      <c r="A1554" s="64" t="s">
        <v>7131</v>
      </c>
      <c r="B1554" s="65" t="s">
        <v>7255</v>
      </c>
      <c r="C1554" s="2" t="s">
        <v>627</v>
      </c>
      <c r="D1554" s="8" t="s">
        <v>626</v>
      </c>
      <c r="E1554" s="3">
        <v>241</v>
      </c>
      <c r="F1554" s="3">
        <v>1</v>
      </c>
      <c r="G1554" s="4">
        <v>4.4000000000000004</v>
      </c>
      <c r="H1554" s="4">
        <f>+G1554*E1554</f>
        <v>1060.4000000000001</v>
      </c>
      <c r="I1554" s="5">
        <v>0</v>
      </c>
      <c r="J1554" s="4">
        <f t="shared" si="358"/>
        <v>0</v>
      </c>
      <c r="K1554" s="4">
        <f t="shared" si="359"/>
        <v>4.4000000000000004</v>
      </c>
      <c r="L1554" s="6">
        <v>0.85</v>
      </c>
      <c r="M1554" s="4">
        <f t="shared" si="360"/>
        <v>3.74</v>
      </c>
      <c r="N1554" s="4">
        <f t="shared" si="361"/>
        <v>8.14</v>
      </c>
      <c r="O1554" s="6">
        <v>0.75</v>
      </c>
      <c r="P1554" s="85">
        <f t="shared" si="366"/>
        <v>3.3000000000000003</v>
      </c>
      <c r="Q1554" s="86">
        <f t="shared" si="367"/>
        <v>7.7000000000000011</v>
      </c>
      <c r="R1554" s="6">
        <v>0.95</v>
      </c>
      <c r="S1554" s="85">
        <f t="shared" si="362"/>
        <v>4.18</v>
      </c>
      <c r="T1554" s="86">
        <f t="shared" si="363"/>
        <v>8.58</v>
      </c>
      <c r="U1554" s="6">
        <v>0.6</v>
      </c>
      <c r="V1554" s="85">
        <f t="shared" si="364"/>
        <v>2.64</v>
      </c>
      <c r="W1554" s="86">
        <f t="shared" si="365"/>
        <v>7.0400000000000009</v>
      </c>
    </row>
    <row r="1555" spans="1:23" ht="16.5" x14ac:dyDescent="0.25">
      <c r="A1555" s="64" t="s">
        <v>7131</v>
      </c>
      <c r="B1555" s="65" t="s">
        <v>7255</v>
      </c>
      <c r="C1555" s="2" t="s">
        <v>629</v>
      </c>
      <c r="D1555" s="8" t="s">
        <v>628</v>
      </c>
      <c r="E1555" s="3">
        <f>183-6</f>
        <v>177</v>
      </c>
      <c r="F1555" s="3">
        <v>1</v>
      </c>
      <c r="G1555" s="4">
        <v>3.73</v>
      </c>
      <c r="H1555" s="4">
        <f>+G1555*E1555</f>
        <v>660.21</v>
      </c>
      <c r="I1555" s="5">
        <v>0</v>
      </c>
      <c r="J1555" s="4">
        <f t="shared" si="358"/>
        <v>0</v>
      </c>
      <c r="K1555" s="4">
        <f t="shared" si="359"/>
        <v>3.73</v>
      </c>
      <c r="L1555" s="6">
        <v>0.85</v>
      </c>
      <c r="M1555" s="4">
        <f t="shared" si="360"/>
        <v>3.1705000000000001</v>
      </c>
      <c r="N1555" s="4">
        <f t="shared" si="361"/>
        <v>6.9005000000000001</v>
      </c>
      <c r="O1555" s="6">
        <v>0.75</v>
      </c>
      <c r="P1555" s="85">
        <f t="shared" si="366"/>
        <v>2.7974999999999999</v>
      </c>
      <c r="Q1555" s="86">
        <f t="shared" si="367"/>
        <v>6.5274999999999999</v>
      </c>
      <c r="R1555" s="6">
        <v>0.95</v>
      </c>
      <c r="S1555" s="85">
        <f t="shared" si="362"/>
        <v>3.5434999999999999</v>
      </c>
      <c r="T1555" s="86">
        <f t="shared" si="363"/>
        <v>7.2735000000000003</v>
      </c>
      <c r="U1555" s="6">
        <v>0.6</v>
      </c>
      <c r="V1555" s="85">
        <f t="shared" si="364"/>
        <v>2.238</v>
      </c>
      <c r="W1555" s="86">
        <f t="shared" si="365"/>
        <v>5.968</v>
      </c>
    </row>
    <row r="1556" spans="1:23" ht="16.5" x14ac:dyDescent="0.25">
      <c r="A1556" s="64" t="s">
        <v>7131</v>
      </c>
      <c r="B1556" s="65" t="s">
        <v>7255</v>
      </c>
      <c r="C1556" s="2" t="s">
        <v>632</v>
      </c>
      <c r="D1556" s="8" t="s">
        <v>631</v>
      </c>
      <c r="E1556" s="3">
        <f>213-6</f>
        <v>207</v>
      </c>
      <c r="F1556" s="3">
        <v>1</v>
      </c>
      <c r="G1556" s="4">
        <v>20.86</v>
      </c>
      <c r="H1556" s="4">
        <f>+G1556*E1556</f>
        <v>4318.0199999999995</v>
      </c>
      <c r="I1556" s="5">
        <v>0.5</v>
      </c>
      <c r="J1556" s="4">
        <f t="shared" si="358"/>
        <v>10.43</v>
      </c>
      <c r="K1556" s="4">
        <f t="shared" si="359"/>
        <v>10.43</v>
      </c>
      <c r="L1556" s="6">
        <v>0.85</v>
      </c>
      <c r="M1556" s="4">
        <f t="shared" si="360"/>
        <v>8.865499999999999</v>
      </c>
      <c r="N1556" s="4">
        <f t="shared" si="361"/>
        <v>19.295499999999997</v>
      </c>
      <c r="O1556" s="6">
        <v>0.75</v>
      </c>
      <c r="P1556" s="85">
        <f t="shared" si="366"/>
        <v>7.8224999999999998</v>
      </c>
      <c r="Q1556" s="86">
        <f t="shared" si="367"/>
        <v>18.252499999999998</v>
      </c>
      <c r="R1556" s="6">
        <v>0.95</v>
      </c>
      <c r="S1556" s="85">
        <f t="shared" si="362"/>
        <v>9.9085000000000001</v>
      </c>
      <c r="T1556" s="86">
        <f t="shared" si="363"/>
        <v>20.3385</v>
      </c>
      <c r="U1556" s="6">
        <v>0.6</v>
      </c>
      <c r="V1556" s="85">
        <f t="shared" si="364"/>
        <v>6.258</v>
      </c>
      <c r="W1556" s="86">
        <f t="shared" si="365"/>
        <v>16.687999999999999</v>
      </c>
    </row>
    <row r="1557" spans="1:23" ht="16.5" x14ac:dyDescent="0.25">
      <c r="A1557" s="64" t="s">
        <v>7131</v>
      </c>
      <c r="B1557" s="65" t="s">
        <v>7255</v>
      </c>
      <c r="C1557" s="2" t="s">
        <v>634</v>
      </c>
      <c r="D1557" s="8" t="s">
        <v>633</v>
      </c>
      <c r="E1557" s="3">
        <v>105</v>
      </c>
      <c r="F1557" s="3">
        <v>1</v>
      </c>
      <c r="G1557" s="4">
        <v>6.05</v>
      </c>
      <c r="H1557" s="4">
        <f>+G1557*E1557</f>
        <v>635.25</v>
      </c>
      <c r="I1557" s="5">
        <v>0</v>
      </c>
      <c r="J1557" s="4">
        <f t="shared" si="358"/>
        <v>0</v>
      </c>
      <c r="K1557" s="4">
        <f t="shared" si="359"/>
        <v>6.05</v>
      </c>
      <c r="L1557" s="6">
        <v>0.85</v>
      </c>
      <c r="M1557" s="4">
        <f t="shared" si="360"/>
        <v>5.1425000000000001</v>
      </c>
      <c r="N1557" s="4">
        <f t="shared" si="361"/>
        <v>11.192499999999999</v>
      </c>
      <c r="O1557" s="6">
        <v>0.75</v>
      </c>
      <c r="P1557" s="85">
        <f t="shared" si="366"/>
        <v>4.5374999999999996</v>
      </c>
      <c r="Q1557" s="86">
        <f t="shared" si="367"/>
        <v>10.587499999999999</v>
      </c>
      <c r="R1557" s="6">
        <v>0.95</v>
      </c>
      <c r="S1557" s="85">
        <f t="shared" si="362"/>
        <v>5.7474999999999996</v>
      </c>
      <c r="T1557" s="86">
        <f t="shared" si="363"/>
        <v>11.797499999999999</v>
      </c>
      <c r="U1557" s="6">
        <v>0.6</v>
      </c>
      <c r="V1557" s="85">
        <f t="shared" si="364"/>
        <v>3.63</v>
      </c>
      <c r="W1557" s="86">
        <f t="shared" si="365"/>
        <v>9.68</v>
      </c>
    </row>
    <row r="1558" spans="1:23" ht="16.5" x14ac:dyDescent="0.25">
      <c r="A1558" s="64" t="s">
        <v>7131</v>
      </c>
      <c r="B1558" s="65" t="s">
        <v>7255</v>
      </c>
      <c r="C1558" s="2" t="s">
        <v>6371</v>
      </c>
      <c r="D1558" s="10" t="s">
        <v>6370</v>
      </c>
      <c r="E1558" s="3">
        <v>12</v>
      </c>
      <c r="F1558" s="3">
        <v>1</v>
      </c>
      <c r="G1558" s="4">
        <v>185.91</v>
      </c>
      <c r="H1558" s="4">
        <f>+G1558*E1558</f>
        <v>2230.92</v>
      </c>
      <c r="I1558" s="5">
        <v>0</v>
      </c>
      <c r="J1558" s="4">
        <f t="shared" si="358"/>
        <v>0</v>
      </c>
      <c r="K1558" s="4">
        <f t="shared" si="359"/>
        <v>185.91</v>
      </c>
      <c r="L1558" s="6">
        <v>0.85</v>
      </c>
      <c r="M1558" s="4">
        <f t="shared" si="360"/>
        <v>158.02349999999998</v>
      </c>
      <c r="N1558" s="4">
        <f t="shared" si="361"/>
        <v>343.93349999999998</v>
      </c>
      <c r="O1558" s="6">
        <v>0.75</v>
      </c>
      <c r="P1558" s="85">
        <f t="shared" si="366"/>
        <v>139.4325</v>
      </c>
      <c r="Q1558" s="86">
        <f t="shared" si="367"/>
        <v>325.34249999999997</v>
      </c>
      <c r="R1558" s="6">
        <v>0.95</v>
      </c>
      <c r="S1558" s="85">
        <f t="shared" si="362"/>
        <v>176.61449999999999</v>
      </c>
      <c r="T1558" s="86">
        <f t="shared" si="363"/>
        <v>362.52449999999999</v>
      </c>
      <c r="U1558" s="6">
        <v>0.6</v>
      </c>
      <c r="V1558" s="85">
        <f t="shared" si="364"/>
        <v>111.54599999999999</v>
      </c>
      <c r="W1558" s="86">
        <f t="shared" si="365"/>
        <v>297.45600000000002</v>
      </c>
    </row>
    <row r="1559" spans="1:23" ht="16.5" x14ac:dyDescent="0.25">
      <c r="A1559" s="64" t="s">
        <v>7131</v>
      </c>
      <c r="B1559" s="65" t="s">
        <v>7255</v>
      </c>
      <c r="C1559" s="2" t="s">
        <v>636</v>
      </c>
      <c r="D1559" s="8" t="s">
        <v>635</v>
      </c>
      <c r="E1559" s="3">
        <f>31+11</f>
        <v>42</v>
      </c>
      <c r="F1559" s="3">
        <v>1</v>
      </c>
      <c r="G1559" s="4">
        <v>70.010000000000005</v>
      </c>
      <c r="H1559" s="4">
        <f>+G1559*E1559</f>
        <v>2940.42</v>
      </c>
      <c r="I1559" s="5">
        <v>0.45</v>
      </c>
      <c r="J1559" s="4">
        <f t="shared" si="358"/>
        <v>31.504500000000004</v>
      </c>
      <c r="K1559" s="4">
        <f t="shared" si="359"/>
        <v>38.505499999999998</v>
      </c>
      <c r="L1559" s="6">
        <v>0.85</v>
      </c>
      <c r="M1559" s="4">
        <f t="shared" si="360"/>
        <v>32.729675</v>
      </c>
      <c r="N1559" s="4">
        <f t="shared" si="361"/>
        <v>71.235174999999998</v>
      </c>
      <c r="O1559" s="6">
        <v>0.75</v>
      </c>
      <c r="P1559" s="85">
        <f t="shared" si="366"/>
        <v>28.879124999999998</v>
      </c>
      <c r="Q1559" s="86">
        <f t="shared" si="367"/>
        <v>67.384625</v>
      </c>
      <c r="R1559" s="6">
        <v>0.95</v>
      </c>
      <c r="S1559" s="85">
        <f t="shared" si="362"/>
        <v>36.580224999999999</v>
      </c>
      <c r="T1559" s="86">
        <f t="shared" si="363"/>
        <v>75.085724999999996</v>
      </c>
      <c r="U1559" s="6">
        <v>0.6</v>
      </c>
      <c r="V1559" s="85">
        <f t="shared" si="364"/>
        <v>23.103299999999997</v>
      </c>
      <c r="W1559" s="86">
        <f t="shared" si="365"/>
        <v>61.608799999999995</v>
      </c>
    </row>
    <row r="1560" spans="1:23" ht="16.5" x14ac:dyDescent="0.25">
      <c r="A1560" s="64" t="s">
        <v>7131</v>
      </c>
      <c r="B1560" s="65" t="s">
        <v>7255</v>
      </c>
      <c r="C1560" s="2" t="s">
        <v>638</v>
      </c>
      <c r="D1560" s="8" t="s">
        <v>637</v>
      </c>
      <c r="E1560" s="3">
        <f>171-4</f>
        <v>167</v>
      </c>
      <c r="F1560" s="3">
        <v>1</v>
      </c>
      <c r="G1560" s="4">
        <v>15.12</v>
      </c>
      <c r="H1560" s="4">
        <f>+G1560*E1560</f>
        <v>2525.04</v>
      </c>
      <c r="I1560" s="5">
        <v>0.5</v>
      </c>
      <c r="J1560" s="4">
        <f t="shared" si="358"/>
        <v>7.56</v>
      </c>
      <c r="K1560" s="4">
        <f t="shared" si="359"/>
        <v>7.56</v>
      </c>
      <c r="L1560" s="6">
        <v>0.85</v>
      </c>
      <c r="M1560" s="4">
        <f t="shared" si="360"/>
        <v>6.4259999999999993</v>
      </c>
      <c r="N1560" s="4">
        <f t="shared" si="361"/>
        <v>13.985999999999999</v>
      </c>
      <c r="O1560" s="6">
        <v>0.75</v>
      </c>
      <c r="P1560" s="85">
        <f t="shared" si="366"/>
        <v>5.67</v>
      </c>
      <c r="Q1560" s="86">
        <f t="shared" si="367"/>
        <v>13.23</v>
      </c>
      <c r="R1560" s="6">
        <v>0.95</v>
      </c>
      <c r="S1560" s="85">
        <f t="shared" si="362"/>
        <v>7.1819999999999995</v>
      </c>
      <c r="T1560" s="86">
        <f t="shared" si="363"/>
        <v>14.741999999999999</v>
      </c>
      <c r="U1560" s="6">
        <v>0.6</v>
      </c>
      <c r="V1560" s="85">
        <f t="shared" si="364"/>
        <v>4.5359999999999996</v>
      </c>
      <c r="W1560" s="86">
        <f t="shared" si="365"/>
        <v>12.096</v>
      </c>
    </row>
    <row r="1561" spans="1:23" ht="16.5" x14ac:dyDescent="0.25">
      <c r="A1561" s="64" t="s">
        <v>7131</v>
      </c>
      <c r="B1561" s="65" t="s">
        <v>7255</v>
      </c>
      <c r="C1561" s="2" t="s">
        <v>6385</v>
      </c>
      <c r="D1561" s="10" t="s">
        <v>6384</v>
      </c>
      <c r="E1561" s="3">
        <v>11</v>
      </c>
      <c r="F1561" s="3">
        <v>1</v>
      </c>
      <c r="G1561" s="4">
        <v>341.6</v>
      </c>
      <c r="H1561" s="4">
        <f>+G1561*E1561</f>
        <v>3757.6000000000004</v>
      </c>
      <c r="I1561" s="5">
        <v>0</v>
      </c>
      <c r="J1561" s="4">
        <f t="shared" si="358"/>
        <v>0</v>
      </c>
      <c r="K1561" s="4">
        <f t="shared" si="359"/>
        <v>341.6</v>
      </c>
      <c r="L1561" s="6">
        <v>0.85</v>
      </c>
      <c r="M1561" s="4">
        <f t="shared" si="360"/>
        <v>290.36</v>
      </c>
      <c r="N1561" s="4">
        <f t="shared" si="361"/>
        <v>631.96</v>
      </c>
      <c r="O1561" s="6">
        <v>0.75</v>
      </c>
      <c r="P1561" s="85">
        <f t="shared" si="366"/>
        <v>256.20000000000005</v>
      </c>
      <c r="Q1561" s="86">
        <f t="shared" si="367"/>
        <v>597.80000000000007</v>
      </c>
      <c r="R1561" s="6">
        <v>0.95</v>
      </c>
      <c r="S1561" s="85">
        <f t="shared" si="362"/>
        <v>324.52</v>
      </c>
      <c r="T1561" s="86">
        <f t="shared" si="363"/>
        <v>666.12</v>
      </c>
      <c r="U1561" s="6">
        <v>0.6</v>
      </c>
      <c r="V1561" s="85">
        <f t="shared" si="364"/>
        <v>204.96</v>
      </c>
      <c r="W1561" s="86">
        <f t="shared" si="365"/>
        <v>546.56000000000006</v>
      </c>
    </row>
    <row r="1562" spans="1:23" ht="16.5" x14ac:dyDescent="0.25">
      <c r="A1562" s="64" t="s">
        <v>7131</v>
      </c>
      <c r="B1562" s="65" t="s">
        <v>7255</v>
      </c>
      <c r="C1562" s="2" t="s">
        <v>6513</v>
      </c>
      <c r="D1562" s="8" t="s">
        <v>6512</v>
      </c>
      <c r="E1562" s="3">
        <f>50+42</f>
        <v>92</v>
      </c>
      <c r="F1562" s="3">
        <v>1</v>
      </c>
      <c r="G1562" s="4">
        <v>25.5</v>
      </c>
      <c r="H1562" s="4">
        <f>+G1562*E1562</f>
        <v>2346</v>
      </c>
      <c r="I1562" s="5">
        <v>0.5</v>
      </c>
      <c r="J1562" s="4">
        <f t="shared" si="358"/>
        <v>12.75</v>
      </c>
      <c r="K1562" s="4">
        <f t="shared" si="359"/>
        <v>12.75</v>
      </c>
      <c r="L1562" s="6">
        <v>0.85</v>
      </c>
      <c r="M1562" s="4">
        <f t="shared" si="360"/>
        <v>10.8375</v>
      </c>
      <c r="N1562" s="4">
        <f t="shared" si="361"/>
        <v>23.587499999999999</v>
      </c>
      <c r="O1562" s="6">
        <v>0.75</v>
      </c>
      <c r="P1562" s="85">
        <f t="shared" si="366"/>
        <v>9.5625</v>
      </c>
      <c r="Q1562" s="86">
        <f t="shared" si="367"/>
        <v>22.3125</v>
      </c>
      <c r="R1562" s="6">
        <v>0.95</v>
      </c>
      <c r="S1562" s="85">
        <f t="shared" si="362"/>
        <v>12.112499999999999</v>
      </c>
      <c r="T1562" s="86">
        <f t="shared" si="363"/>
        <v>24.862499999999997</v>
      </c>
      <c r="U1562" s="6">
        <v>0.6</v>
      </c>
      <c r="V1562" s="85">
        <f t="shared" si="364"/>
        <v>7.6499999999999995</v>
      </c>
      <c r="W1562" s="86">
        <f t="shared" si="365"/>
        <v>20.399999999999999</v>
      </c>
    </row>
    <row r="1563" spans="1:23" ht="16.5" x14ac:dyDescent="0.25">
      <c r="A1563" s="64" t="s">
        <v>7131</v>
      </c>
      <c r="B1563" s="65" t="s">
        <v>7255</v>
      </c>
      <c r="C1563" s="2" t="s">
        <v>641</v>
      </c>
      <c r="D1563" s="8" t="s">
        <v>640</v>
      </c>
      <c r="E1563" s="3">
        <v>54</v>
      </c>
      <c r="F1563" s="3">
        <v>1</v>
      </c>
      <c r="G1563" s="4">
        <v>43.79</v>
      </c>
      <c r="H1563" s="4">
        <f>+G1563*E1563</f>
        <v>2364.66</v>
      </c>
      <c r="I1563" s="5">
        <v>0.45</v>
      </c>
      <c r="J1563" s="4">
        <f t="shared" si="358"/>
        <v>19.705500000000001</v>
      </c>
      <c r="K1563" s="4">
        <f t="shared" si="359"/>
        <v>24.084499999999998</v>
      </c>
      <c r="L1563" s="6">
        <v>0.85</v>
      </c>
      <c r="M1563" s="4">
        <f t="shared" si="360"/>
        <v>20.471824999999999</v>
      </c>
      <c r="N1563" s="4">
        <f t="shared" si="361"/>
        <v>44.556325000000001</v>
      </c>
      <c r="O1563" s="6">
        <v>0.75</v>
      </c>
      <c r="P1563" s="85">
        <f t="shared" si="366"/>
        <v>18.063375000000001</v>
      </c>
      <c r="Q1563" s="86">
        <f t="shared" si="367"/>
        <v>42.147874999999999</v>
      </c>
      <c r="R1563" s="6">
        <v>0.95</v>
      </c>
      <c r="S1563" s="85">
        <f t="shared" si="362"/>
        <v>22.880274999999997</v>
      </c>
      <c r="T1563" s="86">
        <f t="shared" si="363"/>
        <v>46.964774999999996</v>
      </c>
      <c r="U1563" s="6">
        <v>0.6</v>
      </c>
      <c r="V1563" s="85">
        <f t="shared" si="364"/>
        <v>14.450699999999998</v>
      </c>
      <c r="W1563" s="86">
        <f t="shared" si="365"/>
        <v>38.535199999999996</v>
      </c>
    </row>
    <row r="1564" spans="1:23" ht="16.5" x14ac:dyDescent="0.25">
      <c r="A1564" s="64" t="s">
        <v>7131</v>
      </c>
      <c r="B1564" s="65" t="s">
        <v>7255</v>
      </c>
      <c r="C1564" s="2" t="s">
        <v>6511</v>
      </c>
      <c r="D1564" s="8" t="s">
        <v>6510</v>
      </c>
      <c r="E1564" s="3">
        <v>167</v>
      </c>
      <c r="F1564" s="3">
        <v>1</v>
      </c>
      <c r="G1564" s="4">
        <v>15.73</v>
      </c>
      <c r="H1564" s="4">
        <f>+G1564*E1564</f>
        <v>2626.91</v>
      </c>
      <c r="I1564" s="5">
        <v>0.5</v>
      </c>
      <c r="J1564" s="4">
        <f t="shared" si="358"/>
        <v>7.8650000000000002</v>
      </c>
      <c r="K1564" s="4">
        <f t="shared" si="359"/>
        <v>7.8650000000000002</v>
      </c>
      <c r="L1564" s="6">
        <v>0.85</v>
      </c>
      <c r="M1564" s="4">
        <f t="shared" si="360"/>
        <v>6.6852499999999999</v>
      </c>
      <c r="N1564" s="4">
        <f t="shared" si="361"/>
        <v>14.55025</v>
      </c>
      <c r="O1564" s="6">
        <v>0.75</v>
      </c>
      <c r="P1564" s="85">
        <f t="shared" si="366"/>
        <v>5.8987499999999997</v>
      </c>
      <c r="Q1564" s="86">
        <f t="shared" si="367"/>
        <v>13.76375</v>
      </c>
      <c r="R1564" s="6">
        <v>0.95</v>
      </c>
      <c r="S1564" s="85">
        <f t="shared" si="362"/>
        <v>7.4717500000000001</v>
      </c>
      <c r="T1564" s="86">
        <f t="shared" si="363"/>
        <v>15.33675</v>
      </c>
      <c r="U1564" s="6">
        <v>0.6</v>
      </c>
      <c r="V1564" s="85">
        <f t="shared" si="364"/>
        <v>4.7190000000000003</v>
      </c>
      <c r="W1564" s="86">
        <f t="shared" si="365"/>
        <v>12.584</v>
      </c>
    </row>
    <row r="1565" spans="1:23" ht="16.5" x14ac:dyDescent="0.25">
      <c r="A1565" s="64" t="s">
        <v>7131</v>
      </c>
      <c r="B1565" s="65" t="s">
        <v>7255</v>
      </c>
      <c r="C1565" s="2" t="s">
        <v>643</v>
      </c>
      <c r="D1565" s="10" t="s">
        <v>642</v>
      </c>
      <c r="E1565" s="3">
        <v>92</v>
      </c>
      <c r="F1565" s="3">
        <v>1</v>
      </c>
      <c r="G1565" s="4">
        <v>10.96</v>
      </c>
      <c r="H1565" s="4">
        <f>+G1565*E1565</f>
        <v>1008.32</v>
      </c>
      <c r="I1565" s="5">
        <v>0.5</v>
      </c>
      <c r="J1565" s="4">
        <f t="shared" si="358"/>
        <v>5.48</v>
      </c>
      <c r="K1565" s="4">
        <f t="shared" si="359"/>
        <v>5.48</v>
      </c>
      <c r="L1565" s="6">
        <v>0.85</v>
      </c>
      <c r="M1565" s="4">
        <f t="shared" si="360"/>
        <v>4.6580000000000004</v>
      </c>
      <c r="N1565" s="4">
        <f t="shared" si="361"/>
        <v>10.138000000000002</v>
      </c>
      <c r="O1565" s="6">
        <v>0.75</v>
      </c>
      <c r="P1565" s="85">
        <f t="shared" si="366"/>
        <v>4.1100000000000003</v>
      </c>
      <c r="Q1565" s="86">
        <f t="shared" si="367"/>
        <v>9.59</v>
      </c>
      <c r="R1565" s="6">
        <v>0.95</v>
      </c>
      <c r="S1565" s="85">
        <f t="shared" si="362"/>
        <v>5.2060000000000004</v>
      </c>
      <c r="T1565" s="86">
        <f t="shared" si="363"/>
        <v>10.686</v>
      </c>
      <c r="U1565" s="6">
        <v>0.6</v>
      </c>
      <c r="V1565" s="85">
        <f t="shared" si="364"/>
        <v>3.2880000000000003</v>
      </c>
      <c r="W1565" s="86">
        <f t="shared" si="365"/>
        <v>8.7680000000000007</v>
      </c>
    </row>
    <row r="1566" spans="1:23" ht="16.5" x14ac:dyDescent="0.25">
      <c r="A1566" s="64" t="s">
        <v>7131</v>
      </c>
      <c r="B1566" s="65" t="s">
        <v>7255</v>
      </c>
      <c r="C1566" s="2" t="s">
        <v>645</v>
      </c>
      <c r="D1566" s="8" t="s">
        <v>644</v>
      </c>
      <c r="E1566" s="3">
        <f>108+48</f>
        <v>156</v>
      </c>
      <c r="F1566" s="3">
        <v>1</v>
      </c>
      <c r="G1566" s="4">
        <v>13.83</v>
      </c>
      <c r="H1566" s="4">
        <f>+G1566*E1566</f>
        <v>2157.48</v>
      </c>
      <c r="I1566" s="5">
        <v>0</v>
      </c>
      <c r="J1566" s="4">
        <f t="shared" si="358"/>
        <v>0</v>
      </c>
      <c r="K1566" s="4">
        <f t="shared" si="359"/>
        <v>13.83</v>
      </c>
      <c r="L1566" s="6">
        <v>0.95</v>
      </c>
      <c r="M1566" s="4">
        <f t="shared" si="360"/>
        <v>13.138499999999999</v>
      </c>
      <c r="N1566" s="4">
        <f t="shared" si="361"/>
        <v>26.968499999999999</v>
      </c>
      <c r="O1566" s="6">
        <v>0.75</v>
      </c>
      <c r="P1566" s="85">
        <f t="shared" si="366"/>
        <v>10.3725</v>
      </c>
      <c r="Q1566" s="86">
        <f t="shared" si="367"/>
        <v>24.202500000000001</v>
      </c>
      <c r="R1566" s="6">
        <v>0.95</v>
      </c>
      <c r="S1566" s="85">
        <f t="shared" si="362"/>
        <v>13.138499999999999</v>
      </c>
      <c r="T1566" s="86">
        <f t="shared" si="363"/>
        <v>26.968499999999999</v>
      </c>
      <c r="U1566" s="6">
        <v>0.6</v>
      </c>
      <c r="V1566" s="85">
        <f t="shared" si="364"/>
        <v>8.298</v>
      </c>
      <c r="W1566" s="86">
        <f t="shared" si="365"/>
        <v>22.128</v>
      </c>
    </row>
    <row r="1567" spans="1:23" ht="16.5" x14ac:dyDescent="0.25">
      <c r="A1567" s="64" t="s">
        <v>7131</v>
      </c>
      <c r="B1567" s="65" t="s">
        <v>7255</v>
      </c>
      <c r="C1567" s="2" t="s">
        <v>647</v>
      </c>
      <c r="D1567" s="10" t="s">
        <v>646</v>
      </c>
      <c r="E1567" s="3">
        <v>55</v>
      </c>
      <c r="F1567" s="3">
        <v>1</v>
      </c>
      <c r="G1567" s="4">
        <v>19.07</v>
      </c>
      <c r="H1567" s="4">
        <f>+G1567*E1567</f>
        <v>1048.8499999999999</v>
      </c>
      <c r="I1567" s="5">
        <v>0.5</v>
      </c>
      <c r="J1567" s="4">
        <f t="shared" si="358"/>
        <v>9.5350000000000001</v>
      </c>
      <c r="K1567" s="4">
        <f t="shared" si="359"/>
        <v>9.5350000000000001</v>
      </c>
      <c r="L1567" s="6">
        <v>0.85</v>
      </c>
      <c r="M1567" s="4">
        <f t="shared" si="360"/>
        <v>8.1047499999999992</v>
      </c>
      <c r="N1567" s="4">
        <f t="shared" si="361"/>
        <v>17.639749999999999</v>
      </c>
      <c r="O1567" s="6">
        <v>0.75</v>
      </c>
      <c r="P1567" s="85">
        <f t="shared" si="366"/>
        <v>7.1512500000000001</v>
      </c>
      <c r="Q1567" s="86">
        <f t="shared" si="367"/>
        <v>16.686250000000001</v>
      </c>
      <c r="R1567" s="6">
        <v>0.95</v>
      </c>
      <c r="S1567" s="85">
        <f t="shared" si="362"/>
        <v>9.0582499999999992</v>
      </c>
      <c r="T1567" s="86">
        <f t="shared" si="363"/>
        <v>18.593249999999998</v>
      </c>
      <c r="U1567" s="6">
        <v>0.6</v>
      </c>
      <c r="V1567" s="85">
        <f t="shared" si="364"/>
        <v>5.7210000000000001</v>
      </c>
      <c r="W1567" s="86">
        <f t="shared" si="365"/>
        <v>15.256</v>
      </c>
    </row>
    <row r="1568" spans="1:23" ht="16.5" x14ac:dyDescent="0.25">
      <c r="A1568" s="64" t="s">
        <v>7131</v>
      </c>
      <c r="B1568" s="65" t="s">
        <v>7255</v>
      </c>
      <c r="C1568" s="2" t="s">
        <v>6270</v>
      </c>
      <c r="D1568" s="8" t="s">
        <v>7379</v>
      </c>
      <c r="E1568" s="3">
        <v>12</v>
      </c>
      <c r="F1568" s="3">
        <v>1</v>
      </c>
      <c r="G1568" s="4">
        <v>220</v>
      </c>
      <c r="H1568" s="4">
        <f>+G1568*E1568</f>
        <v>2640</v>
      </c>
      <c r="I1568" s="5">
        <v>0</v>
      </c>
      <c r="J1568" s="4">
        <f t="shared" si="358"/>
        <v>0</v>
      </c>
      <c r="K1568" s="4">
        <f t="shared" si="359"/>
        <v>220</v>
      </c>
      <c r="L1568" s="6">
        <v>0.85</v>
      </c>
      <c r="M1568" s="4">
        <f t="shared" si="360"/>
        <v>187</v>
      </c>
      <c r="N1568" s="4">
        <f t="shared" si="361"/>
        <v>407</v>
      </c>
      <c r="O1568" s="6">
        <v>0.75</v>
      </c>
      <c r="P1568" s="85">
        <f t="shared" si="366"/>
        <v>165</v>
      </c>
      <c r="Q1568" s="86">
        <f t="shared" si="367"/>
        <v>385</v>
      </c>
      <c r="R1568" s="6">
        <v>0.95</v>
      </c>
      <c r="S1568" s="85">
        <f t="shared" si="362"/>
        <v>209</v>
      </c>
      <c r="T1568" s="86">
        <f t="shared" si="363"/>
        <v>429</v>
      </c>
      <c r="U1568" s="6">
        <v>0.6</v>
      </c>
      <c r="V1568" s="85">
        <f t="shared" si="364"/>
        <v>132</v>
      </c>
      <c r="W1568" s="86">
        <f t="shared" si="365"/>
        <v>352</v>
      </c>
    </row>
    <row r="1569" spans="1:23" ht="16.5" x14ac:dyDescent="0.25">
      <c r="A1569" s="64" t="s">
        <v>7131</v>
      </c>
      <c r="B1569" s="65" t="s">
        <v>7255</v>
      </c>
      <c r="C1569" s="2" t="s">
        <v>6017</v>
      </c>
      <c r="D1569" s="8" t="s">
        <v>6016</v>
      </c>
      <c r="E1569" s="3">
        <f>575+1382</f>
        <v>1957</v>
      </c>
      <c r="F1569" s="3">
        <v>1</v>
      </c>
      <c r="G1569" s="4">
        <v>3.51</v>
      </c>
      <c r="H1569" s="4">
        <f>+G1569*E1569</f>
        <v>6869.07</v>
      </c>
      <c r="I1569" s="5">
        <v>0</v>
      </c>
      <c r="J1569" s="4">
        <f t="shared" si="358"/>
        <v>0</v>
      </c>
      <c r="K1569" s="4">
        <f t="shared" si="359"/>
        <v>3.51</v>
      </c>
      <c r="L1569" s="6">
        <v>0.85</v>
      </c>
      <c r="M1569" s="4">
        <f t="shared" si="360"/>
        <v>2.9834999999999998</v>
      </c>
      <c r="N1569" s="4">
        <f t="shared" si="361"/>
        <v>6.4934999999999992</v>
      </c>
      <c r="O1569" s="6">
        <v>0.75</v>
      </c>
      <c r="P1569" s="85">
        <f t="shared" si="366"/>
        <v>2.6324999999999998</v>
      </c>
      <c r="Q1569" s="86">
        <f t="shared" si="367"/>
        <v>6.1425000000000001</v>
      </c>
      <c r="R1569" s="6">
        <v>0.95</v>
      </c>
      <c r="S1569" s="85">
        <f t="shared" si="362"/>
        <v>3.3344999999999998</v>
      </c>
      <c r="T1569" s="86">
        <f t="shared" si="363"/>
        <v>6.8445</v>
      </c>
      <c r="U1569" s="6">
        <v>0.6</v>
      </c>
      <c r="V1569" s="85">
        <f t="shared" si="364"/>
        <v>2.1059999999999999</v>
      </c>
      <c r="W1569" s="86">
        <f t="shared" si="365"/>
        <v>5.6159999999999997</v>
      </c>
    </row>
    <row r="1570" spans="1:23" ht="16.5" x14ac:dyDescent="0.25">
      <c r="A1570" s="64" t="s">
        <v>7131</v>
      </c>
      <c r="B1570" s="65" t="s">
        <v>7255</v>
      </c>
      <c r="C1570" s="2" t="s">
        <v>649</v>
      </c>
      <c r="D1570" s="8" t="s">
        <v>648</v>
      </c>
      <c r="E1570" s="3">
        <v>1</v>
      </c>
      <c r="F1570" s="3">
        <v>1</v>
      </c>
      <c r="G1570" s="4">
        <v>34.380000000000003</v>
      </c>
      <c r="H1570" s="4">
        <f>+G1570*E1570</f>
        <v>34.380000000000003</v>
      </c>
      <c r="I1570" s="5">
        <v>0</v>
      </c>
      <c r="J1570" s="4">
        <f t="shared" si="358"/>
        <v>0</v>
      </c>
      <c r="K1570" s="4">
        <f t="shared" si="359"/>
        <v>34.380000000000003</v>
      </c>
      <c r="L1570" s="6">
        <v>1</v>
      </c>
      <c r="M1570" s="4">
        <f t="shared" si="360"/>
        <v>34.380000000000003</v>
      </c>
      <c r="N1570" s="4">
        <f t="shared" si="361"/>
        <v>68.760000000000005</v>
      </c>
      <c r="O1570" s="6">
        <v>0.75</v>
      </c>
      <c r="P1570" s="85">
        <f t="shared" si="366"/>
        <v>25.785000000000004</v>
      </c>
      <c r="Q1570" s="86">
        <f t="shared" si="367"/>
        <v>60.165000000000006</v>
      </c>
      <c r="R1570" s="6">
        <v>0.95</v>
      </c>
      <c r="S1570" s="85">
        <f t="shared" si="362"/>
        <v>32.661000000000001</v>
      </c>
      <c r="T1570" s="86">
        <f t="shared" si="363"/>
        <v>67.040999999999997</v>
      </c>
      <c r="U1570" s="6">
        <v>0.6</v>
      </c>
      <c r="V1570" s="85">
        <f t="shared" si="364"/>
        <v>20.628</v>
      </c>
      <c r="W1570" s="86">
        <f t="shared" si="365"/>
        <v>55.008000000000003</v>
      </c>
    </row>
    <row r="1571" spans="1:23" ht="16.5" x14ac:dyDescent="0.25">
      <c r="A1571" s="64" t="s">
        <v>7131</v>
      </c>
      <c r="B1571" s="65" t="s">
        <v>7255</v>
      </c>
      <c r="C1571" s="2" t="s">
        <v>6269</v>
      </c>
      <c r="D1571" s="8" t="s">
        <v>7378</v>
      </c>
      <c r="E1571" s="3">
        <v>12</v>
      </c>
      <c r="F1571" s="3">
        <v>1</v>
      </c>
      <c r="G1571" s="4">
        <v>290</v>
      </c>
      <c r="H1571" s="4">
        <f>+G1571*E1571</f>
        <v>3480</v>
      </c>
      <c r="I1571" s="5">
        <v>0</v>
      </c>
      <c r="J1571" s="4">
        <f t="shared" si="358"/>
        <v>0</v>
      </c>
      <c r="K1571" s="4">
        <f t="shared" si="359"/>
        <v>290</v>
      </c>
      <c r="L1571" s="6">
        <v>0.85</v>
      </c>
      <c r="M1571" s="4">
        <f t="shared" si="360"/>
        <v>246.5</v>
      </c>
      <c r="N1571" s="4">
        <f t="shared" si="361"/>
        <v>536.5</v>
      </c>
      <c r="O1571" s="6">
        <v>0.75</v>
      </c>
      <c r="P1571" s="85">
        <f t="shared" si="366"/>
        <v>217.5</v>
      </c>
      <c r="Q1571" s="86">
        <f t="shared" si="367"/>
        <v>507.5</v>
      </c>
      <c r="R1571" s="6">
        <v>0.95</v>
      </c>
      <c r="S1571" s="85">
        <f t="shared" si="362"/>
        <v>275.5</v>
      </c>
      <c r="T1571" s="86">
        <f t="shared" si="363"/>
        <v>565.5</v>
      </c>
      <c r="U1571" s="6">
        <v>0.6</v>
      </c>
      <c r="V1571" s="85">
        <f t="shared" si="364"/>
        <v>174</v>
      </c>
      <c r="W1571" s="86">
        <f t="shared" si="365"/>
        <v>464</v>
      </c>
    </row>
    <row r="1572" spans="1:23" ht="16.5" x14ac:dyDescent="0.25">
      <c r="A1572" s="64" t="s">
        <v>7131</v>
      </c>
      <c r="B1572" s="65" t="s">
        <v>7255</v>
      </c>
      <c r="C1572" s="2" t="s">
        <v>6373</v>
      </c>
      <c r="D1572" s="10" t="s">
        <v>6372</v>
      </c>
      <c r="E1572" s="3">
        <v>12</v>
      </c>
      <c r="F1572" s="3">
        <v>1</v>
      </c>
      <c r="G1572" s="4">
        <v>325.33</v>
      </c>
      <c r="H1572" s="4">
        <f>+G1572*E1572</f>
        <v>3903.96</v>
      </c>
      <c r="I1572" s="5">
        <v>0</v>
      </c>
      <c r="J1572" s="4">
        <f t="shared" si="358"/>
        <v>0</v>
      </c>
      <c r="K1572" s="4">
        <f t="shared" si="359"/>
        <v>325.33</v>
      </c>
      <c r="L1572" s="6">
        <v>0.85</v>
      </c>
      <c r="M1572" s="4">
        <f t="shared" si="360"/>
        <v>276.53049999999996</v>
      </c>
      <c r="N1572" s="4">
        <f t="shared" si="361"/>
        <v>601.8605</v>
      </c>
      <c r="O1572" s="6">
        <v>0.75</v>
      </c>
      <c r="P1572" s="85">
        <f t="shared" si="366"/>
        <v>243.9975</v>
      </c>
      <c r="Q1572" s="86">
        <f t="shared" si="367"/>
        <v>569.32749999999999</v>
      </c>
      <c r="R1572" s="6">
        <v>0.95</v>
      </c>
      <c r="S1572" s="85">
        <f t="shared" si="362"/>
        <v>309.06349999999998</v>
      </c>
      <c r="T1572" s="86">
        <f t="shared" si="363"/>
        <v>634.3934999999999</v>
      </c>
      <c r="U1572" s="6">
        <v>0.6</v>
      </c>
      <c r="V1572" s="85">
        <f t="shared" si="364"/>
        <v>195.19799999999998</v>
      </c>
      <c r="W1572" s="86">
        <f t="shared" si="365"/>
        <v>520.52800000000002</v>
      </c>
    </row>
    <row r="1573" spans="1:23" ht="16.5" x14ac:dyDescent="0.25">
      <c r="A1573" s="64" t="s">
        <v>7131</v>
      </c>
      <c r="B1573" s="65" t="s">
        <v>7255</v>
      </c>
      <c r="C1573" s="2" t="s">
        <v>6275</v>
      </c>
      <c r="D1573" s="8" t="s">
        <v>6274</v>
      </c>
      <c r="E1573" s="3">
        <f>200-40</f>
        <v>160</v>
      </c>
      <c r="F1573" s="3">
        <v>1</v>
      </c>
      <c r="G1573" s="4">
        <v>13.84</v>
      </c>
      <c r="H1573" s="4">
        <f>+G1573*E1573</f>
        <v>2214.4</v>
      </c>
      <c r="I1573" s="5">
        <v>0</v>
      </c>
      <c r="J1573" s="4">
        <f t="shared" si="358"/>
        <v>0</v>
      </c>
      <c r="K1573" s="4">
        <f t="shared" si="359"/>
        <v>13.84</v>
      </c>
      <c r="L1573" s="6">
        <v>0.85</v>
      </c>
      <c r="M1573" s="4">
        <f t="shared" si="360"/>
        <v>11.763999999999999</v>
      </c>
      <c r="N1573" s="4">
        <f t="shared" si="361"/>
        <v>25.603999999999999</v>
      </c>
      <c r="O1573" s="6">
        <v>0.75</v>
      </c>
      <c r="P1573" s="85">
        <f t="shared" si="366"/>
        <v>10.379999999999999</v>
      </c>
      <c r="Q1573" s="86">
        <f t="shared" si="367"/>
        <v>24.22</v>
      </c>
      <c r="R1573" s="6">
        <v>0.95</v>
      </c>
      <c r="S1573" s="85">
        <f t="shared" si="362"/>
        <v>13.148</v>
      </c>
      <c r="T1573" s="86">
        <f t="shared" si="363"/>
        <v>26.988</v>
      </c>
      <c r="U1573" s="6">
        <v>0.6</v>
      </c>
      <c r="V1573" s="85">
        <f t="shared" si="364"/>
        <v>8.3040000000000003</v>
      </c>
      <c r="W1573" s="86">
        <f t="shared" si="365"/>
        <v>22.143999999999998</v>
      </c>
    </row>
    <row r="1574" spans="1:23" ht="16.5" x14ac:dyDescent="0.25">
      <c r="A1574" s="64" t="s">
        <v>7131</v>
      </c>
      <c r="B1574" s="65" t="s">
        <v>7255</v>
      </c>
      <c r="C1574" s="2" t="s">
        <v>2812</v>
      </c>
      <c r="D1574" s="8" t="s">
        <v>2811</v>
      </c>
      <c r="E1574" s="3">
        <v>3</v>
      </c>
      <c r="F1574" s="3">
        <v>1</v>
      </c>
      <c r="G1574" s="4">
        <v>136.85</v>
      </c>
      <c r="H1574" s="4">
        <f>+G1574*E1574</f>
        <v>410.54999999999995</v>
      </c>
      <c r="I1574" s="5">
        <v>0.45</v>
      </c>
      <c r="J1574" s="4">
        <f t="shared" si="358"/>
        <v>61.582499999999996</v>
      </c>
      <c r="K1574" s="4">
        <f t="shared" si="359"/>
        <v>75.267499999999998</v>
      </c>
      <c r="L1574" s="6">
        <v>0.85</v>
      </c>
      <c r="M1574" s="4">
        <f t="shared" si="360"/>
        <v>63.977374999999995</v>
      </c>
      <c r="N1574" s="4">
        <f t="shared" si="361"/>
        <v>139.24487499999998</v>
      </c>
      <c r="O1574" s="6">
        <v>0.75</v>
      </c>
      <c r="P1574" s="85">
        <f t="shared" si="366"/>
        <v>56.450625000000002</v>
      </c>
      <c r="Q1574" s="86">
        <f t="shared" si="367"/>
        <v>131.71812499999999</v>
      </c>
      <c r="R1574" s="6">
        <v>0.95</v>
      </c>
      <c r="S1574" s="85">
        <f t="shared" si="362"/>
        <v>71.504125000000002</v>
      </c>
      <c r="T1574" s="86">
        <f t="shared" si="363"/>
        <v>146.771625</v>
      </c>
      <c r="U1574" s="6">
        <v>0.6</v>
      </c>
      <c r="V1574" s="85">
        <f t="shared" si="364"/>
        <v>45.160499999999999</v>
      </c>
      <c r="W1574" s="86">
        <f t="shared" si="365"/>
        <v>120.428</v>
      </c>
    </row>
    <row r="1575" spans="1:23" ht="16.5" x14ac:dyDescent="0.25">
      <c r="A1575" s="64" t="s">
        <v>7131</v>
      </c>
      <c r="B1575" s="65" t="s">
        <v>7255</v>
      </c>
      <c r="C1575" s="2" t="s">
        <v>2814</v>
      </c>
      <c r="D1575" s="8" t="s">
        <v>2813</v>
      </c>
      <c r="E1575" s="3">
        <v>6</v>
      </c>
      <c r="F1575" s="3">
        <v>1</v>
      </c>
      <c r="G1575" s="4">
        <v>216.43</v>
      </c>
      <c r="H1575" s="4">
        <f>+G1575*E1575</f>
        <v>1298.58</v>
      </c>
      <c r="I1575" s="5">
        <v>0.45</v>
      </c>
      <c r="J1575" s="4">
        <f t="shared" si="358"/>
        <v>97.393500000000003</v>
      </c>
      <c r="K1575" s="4">
        <f t="shared" si="359"/>
        <v>119.0365</v>
      </c>
      <c r="L1575" s="6">
        <v>0.85</v>
      </c>
      <c r="M1575" s="4">
        <f t="shared" si="360"/>
        <v>101.18102500000001</v>
      </c>
      <c r="N1575" s="4">
        <f t="shared" si="361"/>
        <v>220.21752500000002</v>
      </c>
      <c r="O1575" s="6">
        <v>0.75</v>
      </c>
      <c r="P1575" s="85">
        <f t="shared" si="366"/>
        <v>89.277375000000006</v>
      </c>
      <c r="Q1575" s="86">
        <f t="shared" si="367"/>
        <v>208.313875</v>
      </c>
      <c r="R1575" s="6">
        <v>0.95</v>
      </c>
      <c r="S1575" s="85">
        <f t="shared" si="362"/>
        <v>113.084675</v>
      </c>
      <c r="T1575" s="86">
        <f t="shared" si="363"/>
        <v>232.12117499999999</v>
      </c>
      <c r="U1575" s="6">
        <v>0.6</v>
      </c>
      <c r="V1575" s="85">
        <f t="shared" si="364"/>
        <v>71.421899999999994</v>
      </c>
      <c r="W1575" s="86">
        <f t="shared" si="365"/>
        <v>190.45839999999998</v>
      </c>
    </row>
    <row r="1576" spans="1:23" ht="16.5" x14ac:dyDescent="0.25">
      <c r="A1576" s="64" t="s">
        <v>7131</v>
      </c>
      <c r="B1576" s="65" t="s">
        <v>7255</v>
      </c>
      <c r="C1576" s="2" t="s">
        <v>5816</v>
      </c>
      <c r="D1576" s="10" t="s">
        <v>5815</v>
      </c>
      <c r="E1576" s="3">
        <v>34</v>
      </c>
      <c r="F1576" s="3">
        <v>1</v>
      </c>
      <c r="G1576" s="4">
        <v>109.72</v>
      </c>
      <c r="H1576" s="4">
        <f>+G1576*E1576</f>
        <v>3730.48</v>
      </c>
      <c r="I1576" s="5">
        <v>0.5</v>
      </c>
      <c r="J1576" s="4">
        <f t="shared" si="358"/>
        <v>54.86</v>
      </c>
      <c r="K1576" s="4">
        <f t="shared" si="359"/>
        <v>54.86</v>
      </c>
      <c r="L1576" s="6">
        <v>0.85</v>
      </c>
      <c r="M1576" s="4">
        <f t="shared" si="360"/>
        <v>46.631</v>
      </c>
      <c r="N1576" s="4">
        <f t="shared" si="361"/>
        <v>101.491</v>
      </c>
      <c r="O1576" s="6">
        <v>0.75</v>
      </c>
      <c r="P1576" s="85">
        <f t="shared" si="366"/>
        <v>41.144999999999996</v>
      </c>
      <c r="Q1576" s="86">
        <f t="shared" si="367"/>
        <v>96.004999999999995</v>
      </c>
      <c r="R1576" s="6">
        <v>0.95</v>
      </c>
      <c r="S1576" s="85">
        <f t="shared" si="362"/>
        <v>52.116999999999997</v>
      </c>
      <c r="T1576" s="86">
        <f t="shared" si="363"/>
        <v>106.977</v>
      </c>
      <c r="U1576" s="6">
        <v>0.6</v>
      </c>
      <c r="V1576" s="85">
        <f t="shared" si="364"/>
        <v>32.915999999999997</v>
      </c>
      <c r="W1576" s="86">
        <f t="shared" si="365"/>
        <v>87.775999999999996</v>
      </c>
    </row>
    <row r="1577" spans="1:23" ht="16.5" x14ac:dyDescent="0.25">
      <c r="A1577" s="64" t="s">
        <v>7131</v>
      </c>
      <c r="B1577" s="65" t="s">
        <v>7255</v>
      </c>
      <c r="C1577" s="2" t="s">
        <v>5818</v>
      </c>
      <c r="D1577" s="10" t="s">
        <v>5817</v>
      </c>
      <c r="E1577" s="3">
        <v>31</v>
      </c>
      <c r="F1577" s="3">
        <v>1</v>
      </c>
      <c r="G1577" s="4">
        <v>142.91999999999999</v>
      </c>
      <c r="H1577" s="4">
        <f>+G1577*E1577</f>
        <v>4430.5199999999995</v>
      </c>
      <c r="I1577" s="5">
        <v>0.5</v>
      </c>
      <c r="J1577" s="4">
        <f t="shared" si="358"/>
        <v>71.459999999999994</v>
      </c>
      <c r="K1577" s="4">
        <f t="shared" si="359"/>
        <v>71.459999999999994</v>
      </c>
      <c r="L1577" s="6">
        <v>0.85</v>
      </c>
      <c r="M1577" s="4">
        <f t="shared" si="360"/>
        <v>60.740999999999993</v>
      </c>
      <c r="N1577" s="4">
        <f t="shared" si="361"/>
        <v>132.20099999999999</v>
      </c>
      <c r="O1577" s="6">
        <v>0.75</v>
      </c>
      <c r="P1577" s="85">
        <f t="shared" si="366"/>
        <v>53.594999999999999</v>
      </c>
      <c r="Q1577" s="86">
        <f t="shared" si="367"/>
        <v>125.05499999999999</v>
      </c>
      <c r="R1577" s="6">
        <v>0.95</v>
      </c>
      <c r="S1577" s="85">
        <f t="shared" si="362"/>
        <v>67.886999999999986</v>
      </c>
      <c r="T1577" s="86">
        <f t="shared" si="363"/>
        <v>139.34699999999998</v>
      </c>
      <c r="U1577" s="6">
        <v>0.6</v>
      </c>
      <c r="V1577" s="85">
        <f t="shared" si="364"/>
        <v>42.875999999999998</v>
      </c>
      <c r="W1577" s="86">
        <f t="shared" si="365"/>
        <v>114.33599999999998</v>
      </c>
    </row>
    <row r="1578" spans="1:23" ht="16.5" x14ac:dyDescent="0.25">
      <c r="A1578" s="64" t="s">
        <v>7131</v>
      </c>
      <c r="B1578" s="65" t="s">
        <v>7255</v>
      </c>
      <c r="C1578" s="2" t="s">
        <v>5820</v>
      </c>
      <c r="D1578" s="10" t="s">
        <v>5819</v>
      </c>
      <c r="E1578" s="3">
        <v>49</v>
      </c>
      <c r="F1578" s="3">
        <v>1</v>
      </c>
      <c r="G1578" s="4">
        <v>78.12</v>
      </c>
      <c r="H1578" s="4">
        <f>+G1578*E1578</f>
        <v>3827.88</v>
      </c>
      <c r="I1578" s="5">
        <v>0.5</v>
      </c>
      <c r="J1578" s="4">
        <f t="shared" si="358"/>
        <v>39.06</v>
      </c>
      <c r="K1578" s="4">
        <f t="shared" si="359"/>
        <v>39.06</v>
      </c>
      <c r="L1578" s="6">
        <v>0.85</v>
      </c>
      <c r="M1578" s="4">
        <f t="shared" si="360"/>
        <v>33.201000000000001</v>
      </c>
      <c r="N1578" s="4">
        <f t="shared" si="361"/>
        <v>72.260999999999996</v>
      </c>
      <c r="O1578" s="6">
        <v>0.75</v>
      </c>
      <c r="P1578" s="85">
        <f t="shared" si="366"/>
        <v>29.295000000000002</v>
      </c>
      <c r="Q1578" s="86">
        <f t="shared" si="367"/>
        <v>68.355000000000004</v>
      </c>
      <c r="R1578" s="6">
        <v>0.95</v>
      </c>
      <c r="S1578" s="85">
        <f t="shared" si="362"/>
        <v>37.106999999999999</v>
      </c>
      <c r="T1578" s="86">
        <f t="shared" si="363"/>
        <v>76.167000000000002</v>
      </c>
      <c r="U1578" s="6">
        <v>0.6</v>
      </c>
      <c r="V1578" s="85">
        <f t="shared" si="364"/>
        <v>23.436</v>
      </c>
      <c r="W1578" s="86">
        <f t="shared" si="365"/>
        <v>62.496000000000002</v>
      </c>
    </row>
    <row r="1579" spans="1:23" ht="16.5" x14ac:dyDescent="0.25">
      <c r="A1579" s="64" t="s">
        <v>7131</v>
      </c>
      <c r="B1579" s="65" t="s">
        <v>7255</v>
      </c>
      <c r="C1579" s="2" t="s">
        <v>5822</v>
      </c>
      <c r="D1579" s="10" t="s">
        <v>5821</v>
      </c>
      <c r="E1579" s="3">
        <v>8</v>
      </c>
      <c r="F1579" s="3">
        <v>1</v>
      </c>
      <c r="G1579" s="4">
        <v>160.09</v>
      </c>
      <c r="H1579" s="4">
        <f>+G1579*E1579</f>
        <v>1280.72</v>
      </c>
      <c r="I1579" s="5">
        <v>0.5</v>
      </c>
      <c r="J1579" s="4">
        <f t="shared" si="358"/>
        <v>80.045000000000002</v>
      </c>
      <c r="K1579" s="4">
        <f t="shared" si="359"/>
        <v>80.045000000000002</v>
      </c>
      <c r="L1579" s="6">
        <v>0.85</v>
      </c>
      <c r="M1579" s="4">
        <f t="shared" si="360"/>
        <v>68.038250000000005</v>
      </c>
      <c r="N1579" s="4">
        <f t="shared" si="361"/>
        <v>148.08325000000002</v>
      </c>
      <c r="O1579" s="6">
        <v>0.75</v>
      </c>
      <c r="P1579" s="85">
        <f t="shared" si="366"/>
        <v>60.033749999999998</v>
      </c>
      <c r="Q1579" s="86">
        <f t="shared" si="367"/>
        <v>140.07875000000001</v>
      </c>
      <c r="R1579" s="6">
        <v>0.95</v>
      </c>
      <c r="S1579" s="85">
        <f t="shared" si="362"/>
        <v>76.042749999999998</v>
      </c>
      <c r="T1579" s="86">
        <f t="shared" si="363"/>
        <v>156.08775</v>
      </c>
      <c r="U1579" s="6">
        <v>0.6</v>
      </c>
      <c r="V1579" s="85">
        <f t="shared" si="364"/>
        <v>48.027000000000001</v>
      </c>
      <c r="W1579" s="86">
        <f t="shared" si="365"/>
        <v>128.072</v>
      </c>
    </row>
    <row r="1580" spans="1:23" ht="16.5" x14ac:dyDescent="0.25">
      <c r="A1580" s="64" t="s">
        <v>7131</v>
      </c>
      <c r="B1580" s="65" t="s">
        <v>7255</v>
      </c>
      <c r="C1580" s="2" t="s">
        <v>5824</v>
      </c>
      <c r="D1580" s="10" t="s">
        <v>5823</v>
      </c>
      <c r="E1580" s="3">
        <v>25</v>
      </c>
      <c r="F1580" s="3">
        <v>1</v>
      </c>
      <c r="G1580" s="4">
        <v>178.67</v>
      </c>
      <c r="H1580" s="4">
        <f>+G1580*E1580</f>
        <v>4466.75</v>
      </c>
      <c r="I1580" s="5">
        <v>0.5</v>
      </c>
      <c r="J1580" s="4">
        <f t="shared" si="358"/>
        <v>89.334999999999994</v>
      </c>
      <c r="K1580" s="4">
        <f t="shared" si="359"/>
        <v>89.334999999999994</v>
      </c>
      <c r="L1580" s="6">
        <v>0.85</v>
      </c>
      <c r="M1580" s="4">
        <f t="shared" si="360"/>
        <v>75.934749999999994</v>
      </c>
      <c r="N1580" s="4">
        <f t="shared" si="361"/>
        <v>165.26974999999999</v>
      </c>
      <c r="O1580" s="6">
        <v>0.75</v>
      </c>
      <c r="P1580" s="85">
        <f t="shared" si="366"/>
        <v>67.001249999999999</v>
      </c>
      <c r="Q1580" s="86">
        <f t="shared" si="367"/>
        <v>156.33625000000001</v>
      </c>
      <c r="R1580" s="6">
        <v>0.95</v>
      </c>
      <c r="S1580" s="85">
        <f t="shared" si="362"/>
        <v>84.868249999999989</v>
      </c>
      <c r="T1580" s="86">
        <f t="shared" si="363"/>
        <v>174.20324999999997</v>
      </c>
      <c r="U1580" s="6">
        <v>0.6</v>
      </c>
      <c r="V1580" s="85">
        <f t="shared" si="364"/>
        <v>53.600999999999992</v>
      </c>
      <c r="W1580" s="86">
        <f t="shared" si="365"/>
        <v>142.93599999999998</v>
      </c>
    </row>
    <row r="1581" spans="1:23" ht="16.5" x14ac:dyDescent="0.25">
      <c r="A1581" s="64" t="s">
        <v>7131</v>
      </c>
      <c r="B1581" s="65" t="s">
        <v>7255</v>
      </c>
      <c r="C1581" s="2" t="s">
        <v>5826</v>
      </c>
      <c r="D1581" s="10" t="s">
        <v>5825</v>
      </c>
      <c r="E1581" s="3">
        <v>24</v>
      </c>
      <c r="F1581" s="3">
        <v>1</v>
      </c>
      <c r="G1581" s="4">
        <v>218.85</v>
      </c>
      <c r="H1581" s="4">
        <f>+G1581*E1581</f>
        <v>5252.4</v>
      </c>
      <c r="I1581" s="5">
        <v>0.5</v>
      </c>
      <c r="J1581" s="4">
        <f t="shared" si="358"/>
        <v>109.425</v>
      </c>
      <c r="K1581" s="4">
        <f t="shared" si="359"/>
        <v>109.425</v>
      </c>
      <c r="L1581" s="6">
        <v>0.85</v>
      </c>
      <c r="M1581" s="4">
        <f t="shared" si="360"/>
        <v>93.01124999999999</v>
      </c>
      <c r="N1581" s="4">
        <f t="shared" si="361"/>
        <v>202.43624999999997</v>
      </c>
      <c r="O1581" s="6">
        <v>0.75</v>
      </c>
      <c r="P1581" s="85">
        <f t="shared" si="366"/>
        <v>82.068749999999994</v>
      </c>
      <c r="Q1581" s="86">
        <f t="shared" si="367"/>
        <v>191.49374999999998</v>
      </c>
      <c r="R1581" s="6">
        <v>0.95</v>
      </c>
      <c r="S1581" s="85">
        <f t="shared" si="362"/>
        <v>103.95375</v>
      </c>
      <c r="T1581" s="86">
        <f t="shared" si="363"/>
        <v>213.37875</v>
      </c>
      <c r="U1581" s="6">
        <v>0.6</v>
      </c>
      <c r="V1581" s="85">
        <f t="shared" si="364"/>
        <v>65.655000000000001</v>
      </c>
      <c r="W1581" s="86">
        <f t="shared" si="365"/>
        <v>175.07999999999998</v>
      </c>
    </row>
    <row r="1582" spans="1:23" ht="16.5" x14ac:dyDescent="0.25">
      <c r="A1582" s="64" t="s">
        <v>7131</v>
      </c>
      <c r="B1582" s="65" t="s">
        <v>7255</v>
      </c>
      <c r="C1582" s="2" t="s">
        <v>5828</v>
      </c>
      <c r="D1582" s="10" t="s">
        <v>5827</v>
      </c>
      <c r="E1582" s="3">
        <v>26</v>
      </c>
      <c r="F1582" s="3">
        <v>1</v>
      </c>
      <c r="G1582" s="4">
        <v>87.54</v>
      </c>
      <c r="H1582" s="4">
        <f>+G1582*E1582</f>
        <v>2276.04</v>
      </c>
      <c r="I1582" s="5">
        <v>0.5</v>
      </c>
      <c r="J1582" s="4">
        <f t="shared" si="358"/>
        <v>43.77</v>
      </c>
      <c r="K1582" s="4">
        <f t="shared" si="359"/>
        <v>43.77</v>
      </c>
      <c r="L1582" s="6">
        <v>0.85</v>
      </c>
      <c r="M1582" s="4">
        <f t="shared" si="360"/>
        <v>37.204500000000003</v>
      </c>
      <c r="N1582" s="4">
        <f t="shared" si="361"/>
        <v>80.974500000000006</v>
      </c>
      <c r="O1582" s="6">
        <v>0.75</v>
      </c>
      <c r="P1582" s="85">
        <f t="shared" si="366"/>
        <v>32.827500000000001</v>
      </c>
      <c r="Q1582" s="86">
        <f t="shared" si="367"/>
        <v>76.597499999999997</v>
      </c>
      <c r="R1582" s="6">
        <v>0.95</v>
      </c>
      <c r="S1582" s="85">
        <f t="shared" si="362"/>
        <v>41.581499999999998</v>
      </c>
      <c r="T1582" s="86">
        <f t="shared" si="363"/>
        <v>85.351500000000001</v>
      </c>
      <c r="U1582" s="6">
        <v>0.6</v>
      </c>
      <c r="V1582" s="85">
        <f t="shared" si="364"/>
        <v>26.262</v>
      </c>
      <c r="W1582" s="86">
        <f t="shared" si="365"/>
        <v>70.032000000000011</v>
      </c>
    </row>
    <row r="1583" spans="1:23" ht="16.5" x14ac:dyDescent="0.25">
      <c r="A1583" s="64" t="s">
        <v>7131</v>
      </c>
      <c r="B1583" s="65" t="s">
        <v>7255</v>
      </c>
      <c r="C1583" s="2" t="s">
        <v>5830</v>
      </c>
      <c r="D1583" s="10" t="s">
        <v>5829</v>
      </c>
      <c r="E1583" s="3">
        <f>36-8</f>
        <v>28</v>
      </c>
      <c r="F1583" s="3">
        <v>1</v>
      </c>
      <c r="G1583" s="4">
        <v>153.41</v>
      </c>
      <c r="H1583" s="4">
        <f>+G1583*E1583</f>
        <v>4295.4799999999996</v>
      </c>
      <c r="I1583" s="5">
        <v>0.5</v>
      </c>
      <c r="J1583" s="4">
        <f t="shared" si="358"/>
        <v>76.704999999999998</v>
      </c>
      <c r="K1583" s="4">
        <f t="shared" si="359"/>
        <v>76.704999999999998</v>
      </c>
      <c r="L1583" s="6">
        <v>0.85</v>
      </c>
      <c r="M1583" s="4">
        <f t="shared" si="360"/>
        <v>65.199249999999992</v>
      </c>
      <c r="N1583" s="4">
        <f t="shared" si="361"/>
        <v>141.90424999999999</v>
      </c>
      <c r="O1583" s="6">
        <v>0.75</v>
      </c>
      <c r="P1583" s="85">
        <f t="shared" si="366"/>
        <v>57.528750000000002</v>
      </c>
      <c r="Q1583" s="86">
        <f t="shared" si="367"/>
        <v>134.23374999999999</v>
      </c>
      <c r="R1583" s="6">
        <v>0.95</v>
      </c>
      <c r="S1583" s="85">
        <f t="shared" si="362"/>
        <v>72.869749999999996</v>
      </c>
      <c r="T1583" s="86">
        <f t="shared" si="363"/>
        <v>149.57474999999999</v>
      </c>
      <c r="U1583" s="6">
        <v>0.6</v>
      </c>
      <c r="V1583" s="85">
        <f t="shared" si="364"/>
        <v>46.022999999999996</v>
      </c>
      <c r="W1583" s="86">
        <f t="shared" si="365"/>
        <v>122.72799999999999</v>
      </c>
    </row>
    <row r="1584" spans="1:23" ht="16.5" x14ac:dyDescent="0.25">
      <c r="A1584" s="64" t="s">
        <v>7131</v>
      </c>
      <c r="B1584" s="65" t="s">
        <v>7255</v>
      </c>
      <c r="C1584" s="2" t="s">
        <v>5832</v>
      </c>
      <c r="D1584" s="10" t="s">
        <v>5831</v>
      </c>
      <c r="E1584" s="3">
        <v>20</v>
      </c>
      <c r="F1584" s="3">
        <v>1</v>
      </c>
      <c r="G1584" s="4">
        <v>198.66</v>
      </c>
      <c r="H1584" s="4">
        <f>+G1584*E1584</f>
        <v>3973.2</v>
      </c>
      <c r="I1584" s="5">
        <v>0.5</v>
      </c>
      <c r="J1584" s="4">
        <f t="shared" si="358"/>
        <v>99.33</v>
      </c>
      <c r="K1584" s="4">
        <f t="shared" si="359"/>
        <v>99.33</v>
      </c>
      <c r="L1584" s="6">
        <v>0.85</v>
      </c>
      <c r="M1584" s="4">
        <f t="shared" si="360"/>
        <v>84.430499999999995</v>
      </c>
      <c r="N1584" s="4">
        <f t="shared" si="361"/>
        <v>183.76049999999998</v>
      </c>
      <c r="O1584" s="6">
        <v>0.75</v>
      </c>
      <c r="P1584" s="85">
        <f t="shared" si="366"/>
        <v>74.497500000000002</v>
      </c>
      <c r="Q1584" s="86">
        <f t="shared" si="367"/>
        <v>173.82749999999999</v>
      </c>
      <c r="R1584" s="6">
        <v>0.95</v>
      </c>
      <c r="S1584" s="85">
        <f t="shared" si="362"/>
        <v>94.363499999999988</v>
      </c>
      <c r="T1584" s="86">
        <f t="shared" si="363"/>
        <v>193.69349999999997</v>
      </c>
      <c r="U1584" s="6">
        <v>0.6</v>
      </c>
      <c r="V1584" s="85">
        <f t="shared" si="364"/>
        <v>59.597999999999999</v>
      </c>
      <c r="W1584" s="86">
        <f t="shared" si="365"/>
        <v>158.928</v>
      </c>
    </row>
    <row r="1585" spans="1:23" ht="16.5" x14ac:dyDescent="0.25">
      <c r="A1585" s="64" t="s">
        <v>7131</v>
      </c>
      <c r="B1585" s="65" t="s">
        <v>7255</v>
      </c>
      <c r="C1585" s="2" t="s">
        <v>5834</v>
      </c>
      <c r="D1585" s="10" t="s">
        <v>5833</v>
      </c>
      <c r="E1585" s="3">
        <v>23</v>
      </c>
      <c r="F1585" s="3">
        <v>1</v>
      </c>
      <c r="G1585" s="4">
        <v>196.05</v>
      </c>
      <c r="H1585" s="4">
        <f>+G1585*E1585</f>
        <v>4509.1500000000005</v>
      </c>
      <c r="I1585" s="5">
        <v>0.5</v>
      </c>
      <c r="J1585" s="4">
        <f t="shared" si="358"/>
        <v>98.025000000000006</v>
      </c>
      <c r="K1585" s="4">
        <f t="shared" si="359"/>
        <v>98.025000000000006</v>
      </c>
      <c r="L1585" s="6">
        <v>0.85</v>
      </c>
      <c r="M1585" s="4">
        <f t="shared" si="360"/>
        <v>83.321250000000006</v>
      </c>
      <c r="N1585" s="4">
        <f t="shared" si="361"/>
        <v>181.34625</v>
      </c>
      <c r="O1585" s="6">
        <v>0.75</v>
      </c>
      <c r="P1585" s="85">
        <f t="shared" si="366"/>
        <v>73.518750000000011</v>
      </c>
      <c r="Q1585" s="86">
        <f t="shared" si="367"/>
        <v>171.54375000000002</v>
      </c>
      <c r="R1585" s="6">
        <v>0.95</v>
      </c>
      <c r="S1585" s="85">
        <f t="shared" si="362"/>
        <v>93.123750000000001</v>
      </c>
      <c r="T1585" s="86">
        <f t="shared" si="363"/>
        <v>191.14875000000001</v>
      </c>
      <c r="U1585" s="6">
        <v>0.6</v>
      </c>
      <c r="V1585" s="85">
        <f t="shared" si="364"/>
        <v>58.814999999999998</v>
      </c>
      <c r="W1585" s="86">
        <f t="shared" si="365"/>
        <v>156.84</v>
      </c>
    </row>
    <row r="1586" spans="1:23" ht="16.5" x14ac:dyDescent="0.25">
      <c r="A1586" s="64" t="s">
        <v>7131</v>
      </c>
      <c r="B1586" s="65" t="s">
        <v>7255</v>
      </c>
      <c r="C1586" s="2" t="s">
        <v>5836</v>
      </c>
      <c r="D1586" s="10" t="s">
        <v>5835</v>
      </c>
      <c r="E1586" s="3">
        <v>50</v>
      </c>
      <c r="F1586" s="3">
        <v>1</v>
      </c>
      <c r="G1586" s="4">
        <v>128.19999999999999</v>
      </c>
      <c r="H1586" s="4">
        <f>+G1586*E1586</f>
        <v>6409.9999999999991</v>
      </c>
      <c r="I1586" s="5">
        <v>0.5</v>
      </c>
      <c r="J1586" s="4">
        <f t="shared" si="358"/>
        <v>64.099999999999994</v>
      </c>
      <c r="K1586" s="4">
        <f t="shared" si="359"/>
        <v>64.099999999999994</v>
      </c>
      <c r="L1586" s="6">
        <v>0.85</v>
      </c>
      <c r="M1586" s="4">
        <f t="shared" si="360"/>
        <v>54.484999999999992</v>
      </c>
      <c r="N1586" s="4">
        <f t="shared" si="361"/>
        <v>118.58499999999998</v>
      </c>
      <c r="O1586" s="6">
        <v>0.75</v>
      </c>
      <c r="P1586" s="85">
        <f t="shared" si="366"/>
        <v>48.074999999999996</v>
      </c>
      <c r="Q1586" s="86">
        <f t="shared" si="367"/>
        <v>112.17499999999998</v>
      </c>
      <c r="R1586" s="6">
        <v>0.95</v>
      </c>
      <c r="S1586" s="85">
        <f t="shared" si="362"/>
        <v>60.894999999999989</v>
      </c>
      <c r="T1586" s="86">
        <f t="shared" si="363"/>
        <v>124.99499999999998</v>
      </c>
      <c r="U1586" s="6">
        <v>0.6</v>
      </c>
      <c r="V1586" s="85">
        <f t="shared" si="364"/>
        <v>38.459999999999994</v>
      </c>
      <c r="W1586" s="86">
        <f t="shared" si="365"/>
        <v>102.55999999999999</v>
      </c>
    </row>
    <row r="1587" spans="1:23" ht="16.5" x14ac:dyDescent="0.25">
      <c r="A1587" s="64" t="s">
        <v>7131</v>
      </c>
      <c r="B1587" s="65" t="s">
        <v>7255</v>
      </c>
      <c r="C1587" s="2" t="s">
        <v>5838</v>
      </c>
      <c r="D1587" s="10" t="s">
        <v>5837</v>
      </c>
      <c r="E1587" s="3">
        <v>50</v>
      </c>
      <c r="F1587" s="3">
        <v>1</v>
      </c>
      <c r="G1587" s="4">
        <v>138.71</v>
      </c>
      <c r="H1587" s="4">
        <f>+G1587*E1587</f>
        <v>6935.5</v>
      </c>
      <c r="I1587" s="5">
        <v>0.5</v>
      </c>
      <c r="J1587" s="4">
        <f t="shared" si="358"/>
        <v>69.355000000000004</v>
      </c>
      <c r="K1587" s="4">
        <f t="shared" si="359"/>
        <v>69.355000000000004</v>
      </c>
      <c r="L1587" s="6">
        <v>0.85</v>
      </c>
      <c r="M1587" s="4">
        <f t="shared" si="360"/>
        <v>58.951750000000004</v>
      </c>
      <c r="N1587" s="4">
        <f t="shared" si="361"/>
        <v>128.30675000000002</v>
      </c>
      <c r="O1587" s="6">
        <v>0.75</v>
      </c>
      <c r="P1587" s="85">
        <f t="shared" si="366"/>
        <v>52.016249999999999</v>
      </c>
      <c r="Q1587" s="86">
        <f t="shared" si="367"/>
        <v>121.37125</v>
      </c>
      <c r="R1587" s="6">
        <v>0.95</v>
      </c>
      <c r="S1587" s="85">
        <f t="shared" si="362"/>
        <v>65.887249999999995</v>
      </c>
      <c r="T1587" s="86">
        <f t="shared" si="363"/>
        <v>135.24225000000001</v>
      </c>
      <c r="U1587" s="6">
        <v>0.6</v>
      </c>
      <c r="V1587" s="85">
        <f t="shared" si="364"/>
        <v>41.613</v>
      </c>
      <c r="W1587" s="86">
        <f t="shared" si="365"/>
        <v>110.968</v>
      </c>
    </row>
    <row r="1588" spans="1:23" ht="16.5" x14ac:dyDescent="0.25">
      <c r="A1588" s="64" t="s">
        <v>7131</v>
      </c>
      <c r="B1588" s="65" t="s">
        <v>7255</v>
      </c>
      <c r="C1588" s="2" t="s">
        <v>5840</v>
      </c>
      <c r="D1588" s="8" t="s">
        <v>5839</v>
      </c>
      <c r="E1588" s="3">
        <f>11-4</f>
        <v>7</v>
      </c>
      <c r="F1588" s="3">
        <v>1</v>
      </c>
      <c r="G1588" s="4">
        <v>72.36</v>
      </c>
      <c r="H1588" s="4">
        <f>+G1588*E1588</f>
        <v>506.52</v>
      </c>
      <c r="I1588" s="5">
        <v>0.45</v>
      </c>
      <c r="J1588" s="4">
        <f t="shared" si="358"/>
        <v>32.561999999999998</v>
      </c>
      <c r="K1588" s="4">
        <f t="shared" si="359"/>
        <v>39.798000000000002</v>
      </c>
      <c r="L1588" s="6">
        <v>0.85</v>
      </c>
      <c r="M1588" s="4">
        <f t="shared" si="360"/>
        <v>33.828299999999999</v>
      </c>
      <c r="N1588" s="4">
        <f t="shared" si="361"/>
        <v>73.626300000000001</v>
      </c>
      <c r="O1588" s="6">
        <v>0.75</v>
      </c>
      <c r="P1588" s="85">
        <f t="shared" si="366"/>
        <v>29.848500000000001</v>
      </c>
      <c r="Q1588" s="86">
        <f t="shared" si="367"/>
        <v>69.646500000000003</v>
      </c>
      <c r="R1588" s="6">
        <v>0.95</v>
      </c>
      <c r="S1588" s="85">
        <f t="shared" si="362"/>
        <v>37.808100000000003</v>
      </c>
      <c r="T1588" s="86">
        <f t="shared" si="363"/>
        <v>77.606099999999998</v>
      </c>
      <c r="U1588" s="6">
        <v>0.6</v>
      </c>
      <c r="V1588" s="85">
        <f t="shared" si="364"/>
        <v>23.878800000000002</v>
      </c>
      <c r="W1588" s="86">
        <f t="shared" si="365"/>
        <v>63.6768</v>
      </c>
    </row>
    <row r="1589" spans="1:23" ht="16.5" x14ac:dyDescent="0.25">
      <c r="A1589" s="64" t="s">
        <v>7131</v>
      </c>
      <c r="B1589" s="65" t="s">
        <v>7255</v>
      </c>
      <c r="C1589" s="2" t="s">
        <v>5844</v>
      </c>
      <c r="D1589" s="8" t="s">
        <v>5843</v>
      </c>
      <c r="E1589" s="3">
        <v>2</v>
      </c>
      <c r="F1589" s="3">
        <v>1</v>
      </c>
      <c r="G1589" s="4">
        <v>89.3</v>
      </c>
      <c r="H1589" s="4">
        <f>+G1589*E1589</f>
        <v>178.6</v>
      </c>
      <c r="I1589" s="5">
        <v>0.45</v>
      </c>
      <c r="J1589" s="4">
        <f t="shared" si="358"/>
        <v>40.185000000000002</v>
      </c>
      <c r="K1589" s="4">
        <f t="shared" si="359"/>
        <v>49.114999999999995</v>
      </c>
      <c r="L1589" s="6">
        <v>0.85</v>
      </c>
      <c r="M1589" s="4">
        <f t="shared" si="360"/>
        <v>41.747749999999996</v>
      </c>
      <c r="N1589" s="4">
        <f t="shared" si="361"/>
        <v>90.862749999999991</v>
      </c>
      <c r="O1589" s="6">
        <v>0.75</v>
      </c>
      <c r="P1589" s="85">
        <f t="shared" si="366"/>
        <v>36.836249999999993</v>
      </c>
      <c r="Q1589" s="86">
        <f t="shared" si="367"/>
        <v>85.951249999999987</v>
      </c>
      <c r="R1589" s="6">
        <v>0.95</v>
      </c>
      <c r="S1589" s="85">
        <f t="shared" si="362"/>
        <v>46.659249999999993</v>
      </c>
      <c r="T1589" s="86">
        <f t="shared" si="363"/>
        <v>95.774249999999995</v>
      </c>
      <c r="U1589" s="6">
        <v>0.6</v>
      </c>
      <c r="V1589" s="85">
        <f t="shared" si="364"/>
        <v>29.468999999999994</v>
      </c>
      <c r="W1589" s="86">
        <f t="shared" si="365"/>
        <v>78.583999999999989</v>
      </c>
    </row>
    <row r="1590" spans="1:23" ht="16.5" x14ac:dyDescent="0.25">
      <c r="A1590" s="64" t="s">
        <v>7131</v>
      </c>
      <c r="B1590" s="65" t="s">
        <v>7255</v>
      </c>
      <c r="C1590" s="2" t="s">
        <v>5848</v>
      </c>
      <c r="D1590" s="8" t="s">
        <v>5847</v>
      </c>
      <c r="E1590" s="3">
        <f>11-6</f>
        <v>5</v>
      </c>
      <c r="F1590" s="3">
        <v>1</v>
      </c>
      <c r="G1590" s="4">
        <v>87.37</v>
      </c>
      <c r="H1590" s="4">
        <f>+G1590*E1590</f>
        <v>436.85</v>
      </c>
      <c r="I1590" s="5">
        <v>0.45</v>
      </c>
      <c r="J1590" s="4">
        <f t="shared" si="358"/>
        <v>39.316500000000005</v>
      </c>
      <c r="K1590" s="4">
        <f t="shared" si="359"/>
        <v>48.0535</v>
      </c>
      <c r="L1590" s="6">
        <v>0.85</v>
      </c>
      <c r="M1590" s="4">
        <f t="shared" si="360"/>
        <v>40.845475</v>
      </c>
      <c r="N1590" s="4">
        <f t="shared" si="361"/>
        <v>88.898975000000007</v>
      </c>
      <c r="O1590" s="6">
        <v>0.75</v>
      </c>
      <c r="P1590" s="85">
        <f t="shared" si="366"/>
        <v>36.040125000000003</v>
      </c>
      <c r="Q1590" s="86">
        <f t="shared" si="367"/>
        <v>84.093625000000003</v>
      </c>
      <c r="R1590" s="6">
        <v>0.95</v>
      </c>
      <c r="S1590" s="85">
        <f t="shared" si="362"/>
        <v>45.650824999999998</v>
      </c>
      <c r="T1590" s="86">
        <f t="shared" si="363"/>
        <v>93.704324999999997</v>
      </c>
      <c r="U1590" s="6">
        <v>0.6</v>
      </c>
      <c r="V1590" s="85">
        <f t="shared" si="364"/>
        <v>28.832099999999997</v>
      </c>
      <c r="W1590" s="86">
        <f t="shared" si="365"/>
        <v>76.885599999999997</v>
      </c>
    </row>
    <row r="1591" spans="1:23" ht="16.5" x14ac:dyDescent="0.25">
      <c r="A1591" s="64" t="s">
        <v>7131</v>
      </c>
      <c r="B1591" s="65" t="s">
        <v>7255</v>
      </c>
      <c r="C1591" s="2" t="s">
        <v>5850</v>
      </c>
      <c r="D1591" s="8" t="s">
        <v>5849</v>
      </c>
      <c r="E1591" s="3">
        <v>2</v>
      </c>
      <c r="F1591" s="3">
        <v>1</v>
      </c>
      <c r="G1591" s="4">
        <v>99.98</v>
      </c>
      <c r="H1591" s="4">
        <f>+G1591*E1591</f>
        <v>199.96</v>
      </c>
      <c r="I1591" s="5">
        <v>0.45</v>
      </c>
      <c r="J1591" s="4">
        <f t="shared" si="358"/>
        <v>44.991</v>
      </c>
      <c r="K1591" s="4">
        <f t="shared" si="359"/>
        <v>54.989000000000004</v>
      </c>
      <c r="L1591" s="6">
        <v>0.85</v>
      </c>
      <c r="M1591" s="4">
        <f t="shared" si="360"/>
        <v>46.740650000000002</v>
      </c>
      <c r="N1591" s="4">
        <f t="shared" si="361"/>
        <v>101.72965000000001</v>
      </c>
      <c r="O1591" s="6">
        <v>0.75</v>
      </c>
      <c r="P1591" s="85">
        <f t="shared" si="366"/>
        <v>41.241750000000003</v>
      </c>
      <c r="Q1591" s="86">
        <f t="shared" si="367"/>
        <v>96.23075</v>
      </c>
      <c r="R1591" s="6">
        <v>0.95</v>
      </c>
      <c r="S1591" s="85">
        <f t="shared" si="362"/>
        <v>52.239550000000001</v>
      </c>
      <c r="T1591" s="86">
        <f t="shared" si="363"/>
        <v>107.22855000000001</v>
      </c>
      <c r="U1591" s="6">
        <v>0.6</v>
      </c>
      <c r="V1591" s="85">
        <f t="shared" si="364"/>
        <v>32.993400000000001</v>
      </c>
      <c r="W1591" s="86">
        <f t="shared" si="365"/>
        <v>87.982400000000013</v>
      </c>
    </row>
    <row r="1592" spans="1:23" ht="16.5" x14ac:dyDescent="0.25">
      <c r="A1592" s="64" t="s">
        <v>7131</v>
      </c>
      <c r="B1592" s="65" t="s">
        <v>7255</v>
      </c>
      <c r="C1592" s="2" t="s">
        <v>5852</v>
      </c>
      <c r="D1592" s="8" t="s">
        <v>5851</v>
      </c>
      <c r="E1592" s="3">
        <v>6</v>
      </c>
      <c r="F1592" s="3">
        <v>1</v>
      </c>
      <c r="G1592" s="4">
        <v>113.86</v>
      </c>
      <c r="H1592" s="4">
        <f>+G1592*E1592</f>
        <v>683.16</v>
      </c>
      <c r="I1592" s="5">
        <v>0.45</v>
      </c>
      <c r="J1592" s="4">
        <f t="shared" si="358"/>
        <v>51.237000000000002</v>
      </c>
      <c r="K1592" s="4">
        <f t="shared" si="359"/>
        <v>62.622999999999998</v>
      </c>
      <c r="L1592" s="6">
        <v>0.85</v>
      </c>
      <c r="M1592" s="4">
        <f t="shared" si="360"/>
        <v>53.229549999999996</v>
      </c>
      <c r="N1592" s="4">
        <f t="shared" si="361"/>
        <v>115.85254999999999</v>
      </c>
      <c r="O1592" s="6">
        <v>0.75</v>
      </c>
      <c r="P1592" s="85">
        <f t="shared" si="366"/>
        <v>46.96725</v>
      </c>
      <c r="Q1592" s="86">
        <f t="shared" si="367"/>
        <v>109.59025</v>
      </c>
      <c r="R1592" s="6">
        <v>0.95</v>
      </c>
      <c r="S1592" s="85">
        <f t="shared" si="362"/>
        <v>59.491849999999992</v>
      </c>
      <c r="T1592" s="86">
        <f t="shared" si="363"/>
        <v>122.11484999999999</v>
      </c>
      <c r="U1592" s="6">
        <v>0.6</v>
      </c>
      <c r="V1592" s="85">
        <f t="shared" si="364"/>
        <v>37.573799999999999</v>
      </c>
      <c r="W1592" s="86">
        <f t="shared" si="365"/>
        <v>100.1968</v>
      </c>
    </row>
    <row r="1593" spans="1:23" ht="16.5" x14ac:dyDescent="0.25">
      <c r="A1593" s="64" t="s">
        <v>7131</v>
      </c>
      <c r="B1593" s="65" t="s">
        <v>7255</v>
      </c>
      <c r="C1593" s="2" t="s">
        <v>5854</v>
      </c>
      <c r="D1593" s="8" t="s">
        <v>5853</v>
      </c>
      <c r="E1593" s="3">
        <v>13</v>
      </c>
      <c r="F1593" s="3">
        <v>1</v>
      </c>
      <c r="G1593" s="4">
        <v>127.49</v>
      </c>
      <c r="H1593" s="4">
        <f>+G1593*E1593</f>
        <v>1657.37</v>
      </c>
      <c r="I1593" s="5">
        <v>0.5</v>
      </c>
      <c r="J1593" s="4">
        <f t="shared" ref="J1593:J1656" si="368">+G1593*I1593</f>
        <v>63.744999999999997</v>
      </c>
      <c r="K1593" s="4">
        <f t="shared" ref="K1593:K1656" si="369">+G1593-J1593</f>
        <v>63.744999999999997</v>
      </c>
      <c r="L1593" s="6">
        <v>0.85</v>
      </c>
      <c r="M1593" s="4">
        <f t="shared" si="360"/>
        <v>54.183249999999994</v>
      </c>
      <c r="N1593" s="4">
        <f t="shared" si="361"/>
        <v>117.92824999999999</v>
      </c>
      <c r="O1593" s="6">
        <v>0.75</v>
      </c>
      <c r="P1593" s="85">
        <f t="shared" si="366"/>
        <v>47.808749999999996</v>
      </c>
      <c r="Q1593" s="86">
        <f t="shared" si="367"/>
        <v>111.55374999999999</v>
      </c>
      <c r="R1593" s="6">
        <v>0.95</v>
      </c>
      <c r="S1593" s="85">
        <f t="shared" si="362"/>
        <v>60.557749999999992</v>
      </c>
      <c r="T1593" s="86">
        <f t="shared" si="363"/>
        <v>124.30274999999999</v>
      </c>
      <c r="U1593" s="6">
        <v>0.6</v>
      </c>
      <c r="V1593" s="85">
        <f t="shared" si="364"/>
        <v>38.247</v>
      </c>
      <c r="W1593" s="86">
        <f t="shared" si="365"/>
        <v>101.99199999999999</v>
      </c>
    </row>
    <row r="1594" spans="1:23" ht="16.5" x14ac:dyDescent="0.25">
      <c r="A1594" s="64" t="s">
        <v>7131</v>
      </c>
      <c r="B1594" s="65" t="s">
        <v>7255</v>
      </c>
      <c r="C1594" s="2" t="s">
        <v>5864</v>
      </c>
      <c r="D1594" s="8" t="s">
        <v>5863</v>
      </c>
      <c r="E1594" s="3">
        <f>133-4</f>
        <v>129</v>
      </c>
      <c r="F1594" s="3">
        <v>1</v>
      </c>
      <c r="G1594" s="4">
        <v>26.78</v>
      </c>
      <c r="H1594" s="4">
        <f>+G1594*E1594</f>
        <v>3454.6200000000003</v>
      </c>
      <c r="I1594" s="5">
        <v>0.5</v>
      </c>
      <c r="J1594" s="4">
        <f t="shared" si="368"/>
        <v>13.39</v>
      </c>
      <c r="K1594" s="4">
        <f t="shared" si="369"/>
        <v>13.39</v>
      </c>
      <c r="L1594" s="6">
        <v>0.85</v>
      </c>
      <c r="M1594" s="4">
        <f t="shared" si="360"/>
        <v>11.381500000000001</v>
      </c>
      <c r="N1594" s="4">
        <f t="shared" si="361"/>
        <v>24.771500000000003</v>
      </c>
      <c r="O1594" s="6">
        <v>0.75</v>
      </c>
      <c r="P1594" s="85">
        <f t="shared" si="366"/>
        <v>10.0425</v>
      </c>
      <c r="Q1594" s="86">
        <f t="shared" si="367"/>
        <v>23.432500000000001</v>
      </c>
      <c r="R1594" s="6">
        <v>0.95</v>
      </c>
      <c r="S1594" s="85">
        <f t="shared" si="362"/>
        <v>12.720499999999999</v>
      </c>
      <c r="T1594" s="86">
        <f t="shared" si="363"/>
        <v>26.110500000000002</v>
      </c>
      <c r="U1594" s="6">
        <v>0.6</v>
      </c>
      <c r="V1594" s="85">
        <f t="shared" si="364"/>
        <v>8.0340000000000007</v>
      </c>
      <c r="W1594" s="86">
        <f t="shared" si="365"/>
        <v>21.423999999999999</v>
      </c>
    </row>
    <row r="1595" spans="1:23" ht="16.5" x14ac:dyDescent="0.25">
      <c r="A1595" s="64" t="s">
        <v>7131</v>
      </c>
      <c r="B1595" s="65" t="s">
        <v>7255</v>
      </c>
      <c r="C1595" s="2" t="s">
        <v>5866</v>
      </c>
      <c r="D1595" s="8" t="s">
        <v>5865</v>
      </c>
      <c r="E1595" s="3">
        <v>69</v>
      </c>
      <c r="F1595" s="3">
        <v>1</v>
      </c>
      <c r="G1595" s="4">
        <v>42.87</v>
      </c>
      <c r="H1595" s="4">
        <f>+G1595*E1595</f>
        <v>2958.0299999999997</v>
      </c>
      <c r="I1595" s="5">
        <v>0.5</v>
      </c>
      <c r="J1595" s="4">
        <f t="shared" si="368"/>
        <v>21.434999999999999</v>
      </c>
      <c r="K1595" s="4">
        <f t="shared" si="369"/>
        <v>21.434999999999999</v>
      </c>
      <c r="L1595" s="6">
        <v>0.85</v>
      </c>
      <c r="M1595" s="4">
        <f t="shared" si="360"/>
        <v>18.219749999999998</v>
      </c>
      <c r="N1595" s="4">
        <f t="shared" si="361"/>
        <v>39.654749999999993</v>
      </c>
      <c r="O1595" s="6">
        <v>0.75</v>
      </c>
      <c r="P1595" s="85">
        <f t="shared" si="366"/>
        <v>16.076249999999998</v>
      </c>
      <c r="Q1595" s="86">
        <f t="shared" si="367"/>
        <v>37.511249999999997</v>
      </c>
      <c r="R1595" s="6">
        <v>0.95</v>
      </c>
      <c r="S1595" s="85">
        <f t="shared" si="362"/>
        <v>20.363249999999997</v>
      </c>
      <c r="T1595" s="86">
        <f t="shared" si="363"/>
        <v>41.798249999999996</v>
      </c>
      <c r="U1595" s="6">
        <v>0.6</v>
      </c>
      <c r="V1595" s="85">
        <f t="shared" si="364"/>
        <v>12.860999999999999</v>
      </c>
      <c r="W1595" s="86">
        <f t="shared" si="365"/>
        <v>34.295999999999999</v>
      </c>
    </row>
    <row r="1596" spans="1:23" ht="16.5" x14ac:dyDescent="0.25">
      <c r="A1596" s="64" t="s">
        <v>7131</v>
      </c>
      <c r="B1596" s="65" t="s">
        <v>7255</v>
      </c>
      <c r="C1596" s="2" t="s">
        <v>5868</v>
      </c>
      <c r="D1596" s="10" t="s">
        <v>5867</v>
      </c>
      <c r="E1596" s="3">
        <v>106</v>
      </c>
      <c r="F1596" s="3">
        <v>1</v>
      </c>
      <c r="G1596" s="4">
        <v>19.22</v>
      </c>
      <c r="H1596" s="4">
        <f>+G1596*E1596</f>
        <v>2037.32</v>
      </c>
      <c r="I1596" s="5">
        <v>0</v>
      </c>
      <c r="J1596" s="4">
        <f t="shared" si="368"/>
        <v>0</v>
      </c>
      <c r="K1596" s="4">
        <f t="shared" si="369"/>
        <v>19.22</v>
      </c>
      <c r="L1596" s="6">
        <v>0.95</v>
      </c>
      <c r="M1596" s="4">
        <f t="shared" si="360"/>
        <v>18.258999999999997</v>
      </c>
      <c r="N1596" s="4">
        <f t="shared" si="361"/>
        <v>37.478999999999999</v>
      </c>
      <c r="O1596" s="6">
        <v>0.75</v>
      </c>
      <c r="P1596" s="85">
        <f t="shared" si="366"/>
        <v>14.414999999999999</v>
      </c>
      <c r="Q1596" s="86">
        <f t="shared" si="367"/>
        <v>33.634999999999998</v>
      </c>
      <c r="R1596" s="6">
        <v>0.95</v>
      </c>
      <c r="S1596" s="85">
        <f t="shared" si="362"/>
        <v>18.258999999999997</v>
      </c>
      <c r="T1596" s="86">
        <f t="shared" si="363"/>
        <v>37.478999999999999</v>
      </c>
      <c r="U1596" s="6">
        <v>0.6</v>
      </c>
      <c r="V1596" s="85">
        <f t="shared" si="364"/>
        <v>11.531999999999998</v>
      </c>
      <c r="W1596" s="86">
        <f t="shared" si="365"/>
        <v>30.751999999999995</v>
      </c>
    </row>
    <row r="1597" spans="1:23" ht="16.5" x14ac:dyDescent="0.25">
      <c r="A1597" s="64" t="s">
        <v>7131</v>
      </c>
      <c r="B1597" s="65" t="s">
        <v>7255</v>
      </c>
      <c r="C1597" s="2" t="s">
        <v>5872</v>
      </c>
      <c r="D1597" s="8" t="s">
        <v>5871</v>
      </c>
      <c r="E1597" s="3">
        <v>50</v>
      </c>
      <c r="F1597" s="3">
        <v>1</v>
      </c>
      <c r="G1597" s="4">
        <v>34.51</v>
      </c>
      <c r="H1597" s="4">
        <f>+G1597*E1597</f>
        <v>1725.5</v>
      </c>
      <c r="I1597" s="5">
        <v>0.5</v>
      </c>
      <c r="J1597" s="4">
        <f t="shared" si="368"/>
        <v>17.254999999999999</v>
      </c>
      <c r="K1597" s="4">
        <f t="shared" si="369"/>
        <v>17.254999999999999</v>
      </c>
      <c r="L1597" s="6">
        <v>0.85</v>
      </c>
      <c r="M1597" s="4">
        <f t="shared" si="360"/>
        <v>14.666749999999999</v>
      </c>
      <c r="N1597" s="4">
        <f t="shared" si="361"/>
        <v>31.921749999999996</v>
      </c>
      <c r="O1597" s="6">
        <v>0.75</v>
      </c>
      <c r="P1597" s="85">
        <f t="shared" si="366"/>
        <v>12.94125</v>
      </c>
      <c r="Q1597" s="86">
        <f t="shared" si="367"/>
        <v>30.196249999999999</v>
      </c>
      <c r="R1597" s="6">
        <v>0.95</v>
      </c>
      <c r="S1597" s="85">
        <f t="shared" si="362"/>
        <v>16.392249999999997</v>
      </c>
      <c r="T1597" s="86">
        <f t="shared" si="363"/>
        <v>33.64725</v>
      </c>
      <c r="U1597" s="6">
        <v>0.6</v>
      </c>
      <c r="V1597" s="85">
        <f t="shared" si="364"/>
        <v>10.353</v>
      </c>
      <c r="W1597" s="86">
        <f t="shared" si="365"/>
        <v>27.607999999999997</v>
      </c>
    </row>
    <row r="1598" spans="1:23" ht="16.5" x14ac:dyDescent="0.25">
      <c r="A1598" s="64" t="s">
        <v>7131</v>
      </c>
      <c r="B1598" s="65" t="s">
        <v>7255</v>
      </c>
      <c r="C1598" s="2" t="s">
        <v>5874</v>
      </c>
      <c r="D1598" s="8" t="s">
        <v>5873</v>
      </c>
      <c r="E1598" s="3">
        <f>50-5</f>
        <v>45</v>
      </c>
      <c r="F1598" s="3">
        <v>1</v>
      </c>
      <c r="G1598" s="4">
        <v>59.69</v>
      </c>
      <c r="H1598" s="4">
        <f>+G1598*E1598</f>
        <v>2686.0499999999997</v>
      </c>
      <c r="I1598" s="5">
        <v>0.5</v>
      </c>
      <c r="J1598" s="4">
        <f t="shared" si="368"/>
        <v>29.844999999999999</v>
      </c>
      <c r="K1598" s="4">
        <f t="shared" si="369"/>
        <v>29.844999999999999</v>
      </c>
      <c r="L1598" s="6">
        <v>0.85</v>
      </c>
      <c r="M1598" s="4">
        <f t="shared" si="360"/>
        <v>25.36825</v>
      </c>
      <c r="N1598" s="4">
        <f t="shared" si="361"/>
        <v>55.213250000000002</v>
      </c>
      <c r="O1598" s="6">
        <v>0.75</v>
      </c>
      <c r="P1598" s="85">
        <f t="shared" si="366"/>
        <v>22.383749999999999</v>
      </c>
      <c r="Q1598" s="86">
        <f t="shared" si="367"/>
        <v>52.228749999999998</v>
      </c>
      <c r="R1598" s="6">
        <v>0.95</v>
      </c>
      <c r="S1598" s="85">
        <f t="shared" si="362"/>
        <v>28.352749999999997</v>
      </c>
      <c r="T1598" s="86">
        <f t="shared" si="363"/>
        <v>58.197749999999999</v>
      </c>
      <c r="U1598" s="6">
        <v>0.6</v>
      </c>
      <c r="V1598" s="85">
        <f t="shared" si="364"/>
        <v>17.907</v>
      </c>
      <c r="W1598" s="86">
        <f t="shared" si="365"/>
        <v>47.751999999999995</v>
      </c>
    </row>
    <row r="1599" spans="1:23" ht="16.5" x14ac:dyDescent="0.25">
      <c r="A1599" s="64" t="s">
        <v>7131</v>
      </c>
      <c r="B1599" s="65" t="s">
        <v>7255</v>
      </c>
      <c r="C1599" s="2" t="s">
        <v>5876</v>
      </c>
      <c r="D1599" s="8" t="s">
        <v>5875</v>
      </c>
      <c r="E1599" s="3">
        <v>48</v>
      </c>
      <c r="F1599" s="3">
        <v>1</v>
      </c>
      <c r="G1599" s="4">
        <v>31.85</v>
      </c>
      <c r="H1599" s="4">
        <f>+G1599*E1599</f>
        <v>1528.8000000000002</v>
      </c>
      <c r="I1599" s="5">
        <v>0</v>
      </c>
      <c r="J1599" s="4">
        <f t="shared" si="368"/>
        <v>0</v>
      </c>
      <c r="K1599" s="4">
        <f t="shared" si="369"/>
        <v>31.85</v>
      </c>
      <c r="L1599" s="6">
        <v>0.85</v>
      </c>
      <c r="M1599" s="4">
        <f t="shared" si="360"/>
        <v>27.072500000000002</v>
      </c>
      <c r="N1599" s="4">
        <f t="shared" si="361"/>
        <v>58.922499999999999</v>
      </c>
      <c r="O1599" s="6">
        <v>0.75</v>
      </c>
      <c r="P1599" s="85">
        <f t="shared" si="366"/>
        <v>23.887500000000003</v>
      </c>
      <c r="Q1599" s="86">
        <f t="shared" si="367"/>
        <v>55.737500000000004</v>
      </c>
      <c r="R1599" s="6">
        <v>0.95</v>
      </c>
      <c r="S1599" s="85">
        <f t="shared" si="362"/>
        <v>30.2575</v>
      </c>
      <c r="T1599" s="86">
        <f t="shared" si="363"/>
        <v>62.107500000000002</v>
      </c>
      <c r="U1599" s="6">
        <v>0.6</v>
      </c>
      <c r="V1599" s="85">
        <f t="shared" si="364"/>
        <v>19.11</v>
      </c>
      <c r="W1599" s="86">
        <f t="shared" si="365"/>
        <v>50.96</v>
      </c>
    </row>
    <row r="1600" spans="1:23" ht="16.5" x14ac:dyDescent="0.25">
      <c r="A1600" s="64" t="s">
        <v>7131</v>
      </c>
      <c r="B1600" s="65" t="s">
        <v>7255</v>
      </c>
      <c r="C1600" s="2" t="s">
        <v>5878</v>
      </c>
      <c r="D1600" s="8" t="s">
        <v>5877</v>
      </c>
      <c r="E1600" s="3">
        <f>32-3</f>
        <v>29</v>
      </c>
      <c r="F1600" s="3">
        <v>1</v>
      </c>
      <c r="G1600" s="4">
        <v>36.24</v>
      </c>
      <c r="H1600" s="4">
        <f>+G1600*E1600</f>
        <v>1050.96</v>
      </c>
      <c r="I1600" s="5">
        <v>0</v>
      </c>
      <c r="J1600" s="4">
        <f t="shared" si="368"/>
        <v>0</v>
      </c>
      <c r="K1600" s="4">
        <f t="shared" si="369"/>
        <v>36.24</v>
      </c>
      <c r="L1600" s="6">
        <v>0.85</v>
      </c>
      <c r="M1600" s="4">
        <f t="shared" si="360"/>
        <v>30.804000000000002</v>
      </c>
      <c r="N1600" s="4">
        <f t="shared" si="361"/>
        <v>67.044000000000011</v>
      </c>
      <c r="O1600" s="6">
        <v>0.75</v>
      </c>
      <c r="P1600" s="85">
        <f t="shared" si="366"/>
        <v>27.18</v>
      </c>
      <c r="Q1600" s="86">
        <f t="shared" si="367"/>
        <v>63.42</v>
      </c>
      <c r="R1600" s="6">
        <v>0.95</v>
      </c>
      <c r="S1600" s="85">
        <f t="shared" si="362"/>
        <v>34.427999999999997</v>
      </c>
      <c r="T1600" s="86">
        <f t="shared" si="363"/>
        <v>70.668000000000006</v>
      </c>
      <c r="U1600" s="6">
        <v>0.6</v>
      </c>
      <c r="V1600" s="85">
        <f t="shared" si="364"/>
        <v>21.744</v>
      </c>
      <c r="W1600" s="86">
        <f t="shared" si="365"/>
        <v>57.984000000000002</v>
      </c>
    </row>
    <row r="1601" spans="1:23" ht="16.5" x14ac:dyDescent="0.25">
      <c r="A1601" s="64" t="s">
        <v>7131</v>
      </c>
      <c r="B1601" s="65" t="s">
        <v>7255</v>
      </c>
      <c r="C1601" s="2" t="s">
        <v>5870</v>
      </c>
      <c r="D1601" s="8" t="s">
        <v>5869</v>
      </c>
      <c r="E1601" s="3">
        <v>115</v>
      </c>
      <c r="F1601" s="3">
        <v>1</v>
      </c>
      <c r="G1601" s="4">
        <v>18.239999999999998</v>
      </c>
      <c r="H1601" s="4">
        <f>+G1601*E1601</f>
        <v>2097.6</v>
      </c>
      <c r="I1601" s="5">
        <v>0</v>
      </c>
      <c r="J1601" s="4">
        <f t="shared" si="368"/>
        <v>0</v>
      </c>
      <c r="K1601" s="4">
        <f t="shared" si="369"/>
        <v>18.239999999999998</v>
      </c>
      <c r="L1601" s="6">
        <v>0.85</v>
      </c>
      <c r="M1601" s="4">
        <f t="shared" si="360"/>
        <v>15.503999999999998</v>
      </c>
      <c r="N1601" s="4">
        <f t="shared" si="361"/>
        <v>33.744</v>
      </c>
      <c r="O1601" s="6">
        <v>0.75</v>
      </c>
      <c r="P1601" s="85">
        <f t="shared" si="366"/>
        <v>13.68</v>
      </c>
      <c r="Q1601" s="86">
        <f t="shared" si="367"/>
        <v>31.919999999999998</v>
      </c>
      <c r="R1601" s="6">
        <v>0.95</v>
      </c>
      <c r="S1601" s="85">
        <f t="shared" si="362"/>
        <v>17.327999999999999</v>
      </c>
      <c r="T1601" s="86">
        <f t="shared" si="363"/>
        <v>35.567999999999998</v>
      </c>
      <c r="U1601" s="6">
        <v>0.6</v>
      </c>
      <c r="V1601" s="85">
        <f t="shared" si="364"/>
        <v>10.943999999999999</v>
      </c>
      <c r="W1601" s="86">
        <f t="shared" si="365"/>
        <v>29.183999999999997</v>
      </c>
    </row>
    <row r="1602" spans="1:23" ht="16.5" x14ac:dyDescent="0.25">
      <c r="A1602" s="64" t="s">
        <v>7131</v>
      </c>
      <c r="B1602" s="65" t="s">
        <v>7255</v>
      </c>
      <c r="C1602" s="2" t="s">
        <v>5882</v>
      </c>
      <c r="D1602" s="8" t="s">
        <v>5881</v>
      </c>
      <c r="E1602" s="3">
        <v>47</v>
      </c>
      <c r="F1602" s="3">
        <v>1</v>
      </c>
      <c r="G1602" s="4">
        <v>41.73</v>
      </c>
      <c r="H1602" s="4">
        <f>+G1602*E1602</f>
        <v>1961.31</v>
      </c>
      <c r="I1602" s="5">
        <v>0</v>
      </c>
      <c r="J1602" s="4">
        <f t="shared" si="368"/>
        <v>0</v>
      </c>
      <c r="K1602" s="4">
        <f t="shared" si="369"/>
        <v>41.73</v>
      </c>
      <c r="L1602" s="6">
        <v>0.85</v>
      </c>
      <c r="M1602" s="4">
        <f t="shared" si="360"/>
        <v>35.470499999999994</v>
      </c>
      <c r="N1602" s="4">
        <f t="shared" si="361"/>
        <v>77.200499999999991</v>
      </c>
      <c r="O1602" s="6">
        <v>0.75</v>
      </c>
      <c r="P1602" s="85">
        <f t="shared" si="366"/>
        <v>31.297499999999999</v>
      </c>
      <c r="Q1602" s="86">
        <f t="shared" si="367"/>
        <v>73.027500000000003</v>
      </c>
      <c r="R1602" s="6">
        <v>0.95</v>
      </c>
      <c r="S1602" s="85">
        <f t="shared" si="362"/>
        <v>39.643499999999996</v>
      </c>
      <c r="T1602" s="86">
        <f t="shared" si="363"/>
        <v>81.373499999999993</v>
      </c>
      <c r="U1602" s="6">
        <v>0.6</v>
      </c>
      <c r="V1602" s="85">
        <f t="shared" si="364"/>
        <v>25.037999999999997</v>
      </c>
      <c r="W1602" s="86">
        <f t="shared" si="365"/>
        <v>66.768000000000001</v>
      </c>
    </row>
    <row r="1603" spans="1:23" ht="16.5" x14ac:dyDescent="0.25">
      <c r="A1603" s="64" t="s">
        <v>7131</v>
      </c>
      <c r="B1603" s="65" t="s">
        <v>7255</v>
      </c>
      <c r="C1603" s="2" t="s">
        <v>5884</v>
      </c>
      <c r="D1603" s="8" t="s">
        <v>5883</v>
      </c>
      <c r="E1603" s="3">
        <v>45</v>
      </c>
      <c r="F1603" s="3">
        <v>1</v>
      </c>
      <c r="G1603" s="4">
        <v>46.04</v>
      </c>
      <c r="H1603" s="4">
        <f>+G1603*E1603</f>
        <v>2071.8000000000002</v>
      </c>
      <c r="I1603" s="5">
        <v>0.2</v>
      </c>
      <c r="J1603" s="4">
        <f t="shared" si="368"/>
        <v>9.2080000000000002</v>
      </c>
      <c r="K1603" s="4">
        <f t="shared" si="369"/>
        <v>36.832000000000001</v>
      </c>
      <c r="L1603" s="6">
        <v>0.95</v>
      </c>
      <c r="M1603" s="4">
        <f t="shared" si="360"/>
        <v>34.990400000000001</v>
      </c>
      <c r="N1603" s="4">
        <f t="shared" si="361"/>
        <v>71.822400000000002</v>
      </c>
      <c r="O1603" s="6">
        <v>0.75</v>
      </c>
      <c r="P1603" s="85">
        <f t="shared" si="366"/>
        <v>27.624000000000002</v>
      </c>
      <c r="Q1603" s="86">
        <f t="shared" si="367"/>
        <v>64.456000000000003</v>
      </c>
      <c r="R1603" s="6">
        <v>0.95</v>
      </c>
      <c r="S1603" s="85">
        <f t="shared" si="362"/>
        <v>34.990400000000001</v>
      </c>
      <c r="T1603" s="86">
        <f t="shared" si="363"/>
        <v>71.822400000000002</v>
      </c>
      <c r="U1603" s="6">
        <v>0.6</v>
      </c>
      <c r="V1603" s="85">
        <f t="shared" si="364"/>
        <v>22.0992</v>
      </c>
      <c r="W1603" s="86">
        <f t="shared" si="365"/>
        <v>58.931200000000004</v>
      </c>
    </row>
    <row r="1604" spans="1:23" ht="16.5" x14ac:dyDescent="0.25">
      <c r="A1604" s="64" t="s">
        <v>7131</v>
      </c>
      <c r="B1604" s="65" t="s">
        <v>7255</v>
      </c>
      <c r="C1604" s="2" t="s">
        <v>6248</v>
      </c>
      <c r="D1604" s="8" t="s">
        <v>6247</v>
      </c>
      <c r="E1604" s="3">
        <v>2</v>
      </c>
      <c r="F1604" s="3">
        <v>1</v>
      </c>
      <c r="G1604" s="4">
        <v>222.5</v>
      </c>
      <c r="H1604" s="4">
        <f>+G1604*E1604</f>
        <v>445</v>
      </c>
      <c r="I1604" s="5">
        <v>0.5</v>
      </c>
      <c r="J1604" s="4">
        <f t="shared" si="368"/>
        <v>111.25</v>
      </c>
      <c r="K1604" s="4">
        <f t="shared" si="369"/>
        <v>111.25</v>
      </c>
      <c r="L1604" s="6">
        <v>0.85</v>
      </c>
      <c r="M1604" s="4">
        <f t="shared" si="360"/>
        <v>94.5625</v>
      </c>
      <c r="N1604" s="4">
        <f t="shared" si="361"/>
        <v>205.8125</v>
      </c>
      <c r="O1604" s="6">
        <v>0.75</v>
      </c>
      <c r="P1604" s="85">
        <f t="shared" si="366"/>
        <v>83.4375</v>
      </c>
      <c r="Q1604" s="86">
        <f t="shared" si="367"/>
        <v>194.6875</v>
      </c>
      <c r="R1604" s="6">
        <v>0.95</v>
      </c>
      <c r="S1604" s="85">
        <f t="shared" si="362"/>
        <v>105.6875</v>
      </c>
      <c r="T1604" s="86">
        <f t="shared" si="363"/>
        <v>216.9375</v>
      </c>
      <c r="U1604" s="6">
        <v>0.6</v>
      </c>
      <c r="V1604" s="85">
        <f t="shared" si="364"/>
        <v>66.75</v>
      </c>
      <c r="W1604" s="86">
        <f t="shared" si="365"/>
        <v>178</v>
      </c>
    </row>
    <row r="1605" spans="1:23" ht="16.5" x14ac:dyDescent="0.25">
      <c r="A1605" s="64" t="s">
        <v>7131</v>
      </c>
      <c r="B1605" s="65" t="s">
        <v>7255</v>
      </c>
      <c r="C1605" s="2" t="s">
        <v>5887</v>
      </c>
      <c r="D1605" s="8" t="s">
        <v>5886</v>
      </c>
      <c r="E1605" s="3">
        <v>54</v>
      </c>
      <c r="F1605" s="3">
        <v>1</v>
      </c>
      <c r="G1605" s="4">
        <v>65.89</v>
      </c>
      <c r="H1605" s="4">
        <f>+G1605*E1605</f>
        <v>3558.06</v>
      </c>
      <c r="I1605" s="5">
        <v>0</v>
      </c>
      <c r="J1605" s="4">
        <f t="shared" si="368"/>
        <v>0</v>
      </c>
      <c r="K1605" s="4">
        <f t="shared" si="369"/>
        <v>65.89</v>
      </c>
      <c r="L1605" s="6">
        <v>0.85</v>
      </c>
      <c r="M1605" s="4">
        <f t="shared" si="360"/>
        <v>56.006499999999996</v>
      </c>
      <c r="N1605" s="4">
        <f t="shared" si="361"/>
        <v>121.8965</v>
      </c>
      <c r="O1605" s="6">
        <v>0.75</v>
      </c>
      <c r="P1605" s="85">
        <f t="shared" si="366"/>
        <v>49.417500000000004</v>
      </c>
      <c r="Q1605" s="86">
        <f t="shared" si="367"/>
        <v>115.3075</v>
      </c>
      <c r="R1605" s="6">
        <v>0.95</v>
      </c>
      <c r="S1605" s="85">
        <f t="shared" si="362"/>
        <v>62.595499999999994</v>
      </c>
      <c r="T1605" s="86">
        <f t="shared" si="363"/>
        <v>128.4855</v>
      </c>
      <c r="U1605" s="6">
        <v>0.6</v>
      </c>
      <c r="V1605" s="85">
        <f t="shared" si="364"/>
        <v>39.533999999999999</v>
      </c>
      <c r="W1605" s="86">
        <f t="shared" si="365"/>
        <v>105.42400000000001</v>
      </c>
    </row>
    <row r="1606" spans="1:23" ht="16.5" x14ac:dyDescent="0.25">
      <c r="A1606" s="64" t="s">
        <v>7131</v>
      </c>
      <c r="B1606" s="65" t="s">
        <v>7255</v>
      </c>
      <c r="C1606" s="2" t="s">
        <v>5889</v>
      </c>
      <c r="D1606" s="8" t="s">
        <v>5888</v>
      </c>
      <c r="E1606" s="3">
        <f>22-16</f>
        <v>6</v>
      </c>
      <c r="F1606" s="3">
        <v>1</v>
      </c>
      <c r="G1606" s="4">
        <v>96</v>
      </c>
      <c r="H1606" s="4">
        <f>+G1606*E1606</f>
        <v>576</v>
      </c>
      <c r="I1606" s="5">
        <v>0.5</v>
      </c>
      <c r="J1606" s="4">
        <f t="shared" si="368"/>
        <v>48</v>
      </c>
      <c r="K1606" s="4">
        <f t="shared" si="369"/>
        <v>48</v>
      </c>
      <c r="L1606" s="6">
        <v>0.85</v>
      </c>
      <c r="M1606" s="4">
        <f t="shared" si="360"/>
        <v>40.799999999999997</v>
      </c>
      <c r="N1606" s="4">
        <f t="shared" si="361"/>
        <v>88.8</v>
      </c>
      <c r="O1606" s="6">
        <v>0.75</v>
      </c>
      <c r="P1606" s="85">
        <f t="shared" si="366"/>
        <v>36</v>
      </c>
      <c r="Q1606" s="86">
        <f t="shared" si="367"/>
        <v>84</v>
      </c>
      <c r="R1606" s="6">
        <v>0.95</v>
      </c>
      <c r="S1606" s="85">
        <f t="shared" si="362"/>
        <v>45.599999999999994</v>
      </c>
      <c r="T1606" s="86">
        <f t="shared" si="363"/>
        <v>93.6</v>
      </c>
      <c r="U1606" s="6">
        <v>0.6</v>
      </c>
      <c r="V1606" s="85">
        <f t="shared" si="364"/>
        <v>28.799999999999997</v>
      </c>
      <c r="W1606" s="86">
        <f t="shared" si="365"/>
        <v>76.8</v>
      </c>
    </row>
    <row r="1607" spans="1:23" ht="16.5" x14ac:dyDescent="0.25">
      <c r="A1607" s="64" t="s">
        <v>7131</v>
      </c>
      <c r="B1607" s="65" t="s">
        <v>7255</v>
      </c>
      <c r="C1607" s="2" t="s">
        <v>360</v>
      </c>
      <c r="D1607" s="8" t="s">
        <v>5890</v>
      </c>
      <c r="E1607" s="3">
        <f>25-6</f>
        <v>19</v>
      </c>
      <c r="F1607" s="3">
        <v>1</v>
      </c>
      <c r="G1607" s="4">
        <v>173.22</v>
      </c>
      <c r="H1607" s="4">
        <f>+G1607*E1607</f>
        <v>3291.18</v>
      </c>
      <c r="I1607" s="5">
        <v>0.5</v>
      </c>
      <c r="J1607" s="4">
        <f t="shared" si="368"/>
        <v>86.61</v>
      </c>
      <c r="K1607" s="4">
        <f t="shared" si="369"/>
        <v>86.61</v>
      </c>
      <c r="L1607" s="6">
        <v>0.85</v>
      </c>
      <c r="M1607" s="4">
        <f t="shared" si="360"/>
        <v>73.618499999999997</v>
      </c>
      <c r="N1607" s="4">
        <f t="shared" si="361"/>
        <v>160.2285</v>
      </c>
      <c r="O1607" s="6">
        <v>0.75</v>
      </c>
      <c r="P1607" s="85">
        <f t="shared" si="366"/>
        <v>64.957499999999996</v>
      </c>
      <c r="Q1607" s="86">
        <f t="shared" si="367"/>
        <v>151.5675</v>
      </c>
      <c r="R1607" s="6">
        <v>0.95</v>
      </c>
      <c r="S1607" s="85">
        <f t="shared" si="362"/>
        <v>82.279499999999999</v>
      </c>
      <c r="T1607" s="86">
        <f t="shared" si="363"/>
        <v>168.8895</v>
      </c>
      <c r="U1607" s="6">
        <v>0.6</v>
      </c>
      <c r="V1607" s="85">
        <f t="shared" si="364"/>
        <v>51.966000000000001</v>
      </c>
      <c r="W1607" s="86">
        <f t="shared" si="365"/>
        <v>138.57599999999999</v>
      </c>
    </row>
    <row r="1608" spans="1:23" ht="16.5" x14ac:dyDescent="0.25">
      <c r="A1608" s="64" t="s">
        <v>7131</v>
      </c>
      <c r="B1608" s="65" t="s">
        <v>7255</v>
      </c>
      <c r="C1608" s="2" t="s">
        <v>5893</v>
      </c>
      <c r="D1608" s="8" t="s">
        <v>5892</v>
      </c>
      <c r="E1608" s="3">
        <f>50+24</f>
        <v>74</v>
      </c>
      <c r="F1608" s="3">
        <v>1</v>
      </c>
      <c r="G1608" s="4">
        <v>99.68</v>
      </c>
      <c r="H1608" s="4">
        <f>+G1608*E1608</f>
        <v>7376.3200000000006</v>
      </c>
      <c r="I1608" s="5">
        <v>0.45</v>
      </c>
      <c r="J1608" s="4">
        <f t="shared" si="368"/>
        <v>44.856000000000002</v>
      </c>
      <c r="K1608" s="4">
        <f t="shared" si="369"/>
        <v>54.824000000000005</v>
      </c>
      <c r="L1608" s="6">
        <v>0.85</v>
      </c>
      <c r="M1608" s="4">
        <f t="shared" si="360"/>
        <v>46.6004</v>
      </c>
      <c r="N1608" s="4">
        <f t="shared" si="361"/>
        <v>101.42440000000001</v>
      </c>
      <c r="O1608" s="6">
        <v>0.75</v>
      </c>
      <c r="P1608" s="85">
        <f t="shared" si="366"/>
        <v>41.118000000000002</v>
      </c>
      <c r="Q1608" s="86">
        <f t="shared" si="367"/>
        <v>95.942000000000007</v>
      </c>
      <c r="R1608" s="6">
        <v>0.95</v>
      </c>
      <c r="S1608" s="85">
        <f t="shared" si="362"/>
        <v>52.082800000000006</v>
      </c>
      <c r="T1608" s="86">
        <f t="shared" si="363"/>
        <v>106.9068</v>
      </c>
      <c r="U1608" s="6">
        <v>0.6</v>
      </c>
      <c r="V1608" s="85">
        <f t="shared" si="364"/>
        <v>32.894400000000005</v>
      </c>
      <c r="W1608" s="86">
        <f t="shared" si="365"/>
        <v>87.718400000000003</v>
      </c>
    </row>
    <row r="1609" spans="1:23" ht="16.5" x14ac:dyDescent="0.25">
      <c r="A1609" s="64" t="s">
        <v>7131</v>
      </c>
      <c r="B1609" s="65" t="s">
        <v>7255</v>
      </c>
      <c r="C1609" s="2" t="s">
        <v>5896</v>
      </c>
      <c r="D1609" s="8" t="s">
        <v>5895</v>
      </c>
      <c r="E1609" s="3">
        <v>31</v>
      </c>
      <c r="F1609" s="3">
        <v>1</v>
      </c>
      <c r="G1609" s="4">
        <v>130.25</v>
      </c>
      <c r="H1609" s="4">
        <f>+G1609*E1609</f>
        <v>4037.75</v>
      </c>
      <c r="I1609" s="5">
        <v>0.5</v>
      </c>
      <c r="J1609" s="4">
        <f t="shared" si="368"/>
        <v>65.125</v>
      </c>
      <c r="K1609" s="4">
        <f t="shared" si="369"/>
        <v>65.125</v>
      </c>
      <c r="L1609" s="6">
        <v>0.85</v>
      </c>
      <c r="M1609" s="4">
        <f t="shared" ref="M1609:M1672" si="370">+K1609*L1609</f>
        <v>55.356249999999996</v>
      </c>
      <c r="N1609" s="4">
        <f t="shared" ref="N1609:N1672" si="371">+K1609+M1609</f>
        <v>120.48124999999999</v>
      </c>
      <c r="O1609" s="6">
        <v>0.75</v>
      </c>
      <c r="P1609" s="85">
        <f t="shared" si="366"/>
        <v>48.84375</v>
      </c>
      <c r="Q1609" s="86">
        <f t="shared" si="367"/>
        <v>113.96875</v>
      </c>
      <c r="R1609" s="6">
        <v>0.95</v>
      </c>
      <c r="S1609" s="85">
        <f t="shared" si="362"/>
        <v>61.868749999999999</v>
      </c>
      <c r="T1609" s="86">
        <f t="shared" si="363"/>
        <v>126.99375000000001</v>
      </c>
      <c r="U1609" s="6">
        <v>0.6</v>
      </c>
      <c r="V1609" s="85">
        <f t="shared" si="364"/>
        <v>39.074999999999996</v>
      </c>
      <c r="W1609" s="86">
        <f t="shared" si="365"/>
        <v>104.19999999999999</v>
      </c>
    </row>
    <row r="1610" spans="1:23" ht="16.5" x14ac:dyDescent="0.25">
      <c r="A1610" s="64" t="s">
        <v>7131</v>
      </c>
      <c r="B1610" s="65" t="s">
        <v>7255</v>
      </c>
      <c r="C1610" s="2" t="s">
        <v>5898</v>
      </c>
      <c r="D1610" s="8" t="s">
        <v>5897</v>
      </c>
      <c r="E1610" s="3">
        <v>60</v>
      </c>
      <c r="F1610" s="3">
        <v>1</v>
      </c>
      <c r="G1610" s="4">
        <v>112.27</v>
      </c>
      <c r="H1610" s="4">
        <f>+G1610*E1610</f>
        <v>6736.2</v>
      </c>
      <c r="I1610" s="5">
        <v>0.5</v>
      </c>
      <c r="J1610" s="4">
        <f t="shared" si="368"/>
        <v>56.134999999999998</v>
      </c>
      <c r="K1610" s="4">
        <f t="shared" si="369"/>
        <v>56.134999999999998</v>
      </c>
      <c r="L1610" s="6">
        <v>0.85</v>
      </c>
      <c r="M1610" s="4">
        <f t="shared" si="370"/>
        <v>47.714749999999995</v>
      </c>
      <c r="N1610" s="4">
        <f t="shared" si="371"/>
        <v>103.84975</v>
      </c>
      <c r="O1610" s="6">
        <v>0.75</v>
      </c>
      <c r="P1610" s="85">
        <f t="shared" si="366"/>
        <v>42.10125</v>
      </c>
      <c r="Q1610" s="86">
        <f t="shared" si="367"/>
        <v>98.236249999999998</v>
      </c>
      <c r="R1610" s="6">
        <v>0.95</v>
      </c>
      <c r="S1610" s="85">
        <f t="shared" ref="S1610:S1673" si="372">+K1610*R1610</f>
        <v>53.328249999999997</v>
      </c>
      <c r="T1610" s="86">
        <f t="shared" ref="T1610:T1673" si="373">+S1610+K1610</f>
        <v>109.46324999999999</v>
      </c>
      <c r="U1610" s="6">
        <v>0.6</v>
      </c>
      <c r="V1610" s="85">
        <f t="shared" ref="V1610:V1673" si="374">+K1610*U1610</f>
        <v>33.680999999999997</v>
      </c>
      <c r="W1610" s="86">
        <f t="shared" ref="W1610:W1673" si="375">+V1610+K1610</f>
        <v>89.816000000000003</v>
      </c>
    </row>
    <row r="1611" spans="1:23" ht="16.5" x14ac:dyDescent="0.25">
      <c r="A1611" s="64" t="s">
        <v>7131</v>
      </c>
      <c r="B1611" s="65" t="s">
        <v>7255</v>
      </c>
      <c r="C1611" s="2" t="s">
        <v>5901</v>
      </c>
      <c r="D1611" s="8" t="s">
        <v>5900</v>
      </c>
      <c r="E1611" s="3">
        <v>27</v>
      </c>
      <c r="F1611" s="3">
        <v>1</v>
      </c>
      <c r="G1611" s="4">
        <v>180.47</v>
      </c>
      <c r="H1611" s="4">
        <f>+G1611*E1611</f>
        <v>4872.6899999999996</v>
      </c>
      <c r="I1611" s="5">
        <v>0.45</v>
      </c>
      <c r="J1611" s="4">
        <f t="shared" si="368"/>
        <v>81.211500000000001</v>
      </c>
      <c r="K1611" s="4">
        <f t="shared" si="369"/>
        <v>99.258499999999998</v>
      </c>
      <c r="L1611" s="6">
        <v>0.85</v>
      </c>
      <c r="M1611" s="4">
        <f t="shared" si="370"/>
        <v>84.369725000000003</v>
      </c>
      <c r="N1611" s="4">
        <f t="shared" si="371"/>
        <v>183.62822499999999</v>
      </c>
      <c r="O1611" s="6">
        <v>0.75</v>
      </c>
      <c r="P1611" s="85">
        <f t="shared" ref="P1611:P1674" si="376">+K1611*O1611</f>
        <v>74.443874999999991</v>
      </c>
      <c r="Q1611" s="86">
        <f t="shared" ref="Q1611:Q1674" si="377">+K1611+P1611</f>
        <v>173.70237499999999</v>
      </c>
      <c r="R1611" s="6">
        <v>0.95</v>
      </c>
      <c r="S1611" s="85">
        <f t="shared" si="372"/>
        <v>94.295574999999999</v>
      </c>
      <c r="T1611" s="86">
        <f t="shared" si="373"/>
        <v>193.55407500000001</v>
      </c>
      <c r="U1611" s="6">
        <v>0.6</v>
      </c>
      <c r="V1611" s="85">
        <f t="shared" si="374"/>
        <v>59.555099999999996</v>
      </c>
      <c r="W1611" s="86">
        <f t="shared" si="375"/>
        <v>158.81360000000001</v>
      </c>
    </row>
    <row r="1612" spans="1:23" ht="16.5" x14ac:dyDescent="0.25">
      <c r="A1612" s="64" t="s">
        <v>7131</v>
      </c>
      <c r="B1612" s="65" t="s">
        <v>7255</v>
      </c>
      <c r="C1612" s="2" t="s">
        <v>5903</v>
      </c>
      <c r="D1612" s="8" t="s">
        <v>5902</v>
      </c>
      <c r="E1612" s="3">
        <f>51-8</f>
        <v>43</v>
      </c>
      <c r="F1612" s="3">
        <v>1</v>
      </c>
      <c r="G1612" s="4">
        <v>197.71</v>
      </c>
      <c r="H1612" s="4">
        <f>+G1612*E1612</f>
        <v>8501.5300000000007</v>
      </c>
      <c r="I1612" s="5">
        <v>0.45</v>
      </c>
      <c r="J1612" s="4">
        <f t="shared" si="368"/>
        <v>88.969500000000011</v>
      </c>
      <c r="K1612" s="4">
        <f t="shared" si="369"/>
        <v>108.7405</v>
      </c>
      <c r="L1612" s="6">
        <v>0.85</v>
      </c>
      <c r="M1612" s="4">
        <f t="shared" si="370"/>
        <v>92.429424999999995</v>
      </c>
      <c r="N1612" s="4">
        <f t="shared" si="371"/>
        <v>201.16992499999998</v>
      </c>
      <c r="O1612" s="6">
        <v>0.75</v>
      </c>
      <c r="P1612" s="85">
        <f t="shared" si="376"/>
        <v>81.555374999999998</v>
      </c>
      <c r="Q1612" s="86">
        <f t="shared" si="377"/>
        <v>190.295875</v>
      </c>
      <c r="R1612" s="6">
        <v>0.95</v>
      </c>
      <c r="S1612" s="85">
        <f t="shared" si="372"/>
        <v>103.30347499999999</v>
      </c>
      <c r="T1612" s="86">
        <f t="shared" si="373"/>
        <v>212.04397499999999</v>
      </c>
      <c r="U1612" s="6">
        <v>0.6</v>
      </c>
      <c r="V1612" s="85">
        <f t="shared" si="374"/>
        <v>65.244299999999996</v>
      </c>
      <c r="W1612" s="86">
        <f t="shared" si="375"/>
        <v>173.98480000000001</v>
      </c>
    </row>
    <row r="1613" spans="1:23" ht="16.5" x14ac:dyDescent="0.25">
      <c r="A1613" s="64" t="s">
        <v>7131</v>
      </c>
      <c r="B1613" s="65" t="s">
        <v>7255</v>
      </c>
      <c r="C1613" s="2" t="s">
        <v>5905</v>
      </c>
      <c r="D1613" s="8" t="s">
        <v>5904</v>
      </c>
      <c r="E1613" s="3">
        <v>32</v>
      </c>
      <c r="F1613" s="3">
        <v>1</v>
      </c>
      <c r="G1613" s="4">
        <v>207.47</v>
      </c>
      <c r="H1613" s="4">
        <f>+G1613*E1613</f>
        <v>6639.04</v>
      </c>
      <c r="I1613" s="5">
        <v>0.45</v>
      </c>
      <c r="J1613" s="4">
        <f t="shared" si="368"/>
        <v>93.361500000000007</v>
      </c>
      <c r="K1613" s="4">
        <f t="shared" si="369"/>
        <v>114.10849999999999</v>
      </c>
      <c r="L1613" s="6">
        <v>0.85</v>
      </c>
      <c r="M1613" s="4">
        <f t="shared" si="370"/>
        <v>96.992224999999991</v>
      </c>
      <c r="N1613" s="4">
        <f t="shared" si="371"/>
        <v>211.10072499999998</v>
      </c>
      <c r="O1613" s="6">
        <v>0.75</v>
      </c>
      <c r="P1613" s="85">
        <f t="shared" si="376"/>
        <v>85.581374999999994</v>
      </c>
      <c r="Q1613" s="86">
        <f t="shared" si="377"/>
        <v>199.68987499999997</v>
      </c>
      <c r="R1613" s="6">
        <v>0.95</v>
      </c>
      <c r="S1613" s="85">
        <f t="shared" si="372"/>
        <v>108.40307499999999</v>
      </c>
      <c r="T1613" s="86">
        <f t="shared" si="373"/>
        <v>222.51157499999999</v>
      </c>
      <c r="U1613" s="6">
        <v>0.6</v>
      </c>
      <c r="V1613" s="85">
        <f t="shared" si="374"/>
        <v>68.465099999999993</v>
      </c>
      <c r="W1613" s="86">
        <f t="shared" si="375"/>
        <v>182.5736</v>
      </c>
    </row>
    <row r="1614" spans="1:23" ht="16.5" x14ac:dyDescent="0.25">
      <c r="A1614" s="64" t="s">
        <v>7131</v>
      </c>
      <c r="B1614" s="65" t="s">
        <v>7255</v>
      </c>
      <c r="C1614" s="2" t="s">
        <v>5907</v>
      </c>
      <c r="D1614" s="8" t="s">
        <v>5906</v>
      </c>
      <c r="E1614" s="3">
        <f>13-4</f>
        <v>9</v>
      </c>
      <c r="F1614" s="3">
        <v>1</v>
      </c>
      <c r="G1614" s="4">
        <v>227.83</v>
      </c>
      <c r="H1614" s="4">
        <f>+G1614*E1614</f>
        <v>2050.4700000000003</v>
      </c>
      <c r="I1614" s="5">
        <v>0.5</v>
      </c>
      <c r="J1614" s="4">
        <f t="shared" si="368"/>
        <v>113.91500000000001</v>
      </c>
      <c r="K1614" s="4">
        <f t="shared" si="369"/>
        <v>113.91500000000001</v>
      </c>
      <c r="L1614" s="6">
        <v>0.85</v>
      </c>
      <c r="M1614" s="4">
        <f t="shared" si="370"/>
        <v>96.827750000000009</v>
      </c>
      <c r="N1614" s="4">
        <f t="shared" si="371"/>
        <v>210.74275</v>
      </c>
      <c r="O1614" s="6">
        <v>0.75</v>
      </c>
      <c r="P1614" s="85">
        <f t="shared" si="376"/>
        <v>85.436250000000001</v>
      </c>
      <c r="Q1614" s="86">
        <f t="shared" si="377"/>
        <v>199.35124999999999</v>
      </c>
      <c r="R1614" s="6">
        <v>0.95</v>
      </c>
      <c r="S1614" s="85">
        <f t="shared" si="372"/>
        <v>108.21925</v>
      </c>
      <c r="T1614" s="86">
        <f t="shared" si="373"/>
        <v>222.13425000000001</v>
      </c>
      <c r="U1614" s="6">
        <v>0.6</v>
      </c>
      <c r="V1614" s="85">
        <f t="shared" si="374"/>
        <v>68.349000000000004</v>
      </c>
      <c r="W1614" s="86">
        <f t="shared" si="375"/>
        <v>182.26400000000001</v>
      </c>
    </row>
    <row r="1615" spans="1:23" ht="16.5" x14ac:dyDescent="0.25">
      <c r="A1615" s="64" t="s">
        <v>7131</v>
      </c>
      <c r="B1615" s="65" t="s">
        <v>7255</v>
      </c>
      <c r="C1615" s="2" t="s">
        <v>5909</v>
      </c>
      <c r="D1615" s="8" t="s">
        <v>5908</v>
      </c>
      <c r="E1615" s="3">
        <v>77</v>
      </c>
      <c r="F1615" s="3">
        <v>1</v>
      </c>
      <c r="G1615" s="4">
        <v>59.81</v>
      </c>
      <c r="H1615" s="4">
        <f>+G1615*E1615</f>
        <v>4605.37</v>
      </c>
      <c r="I1615" s="5">
        <v>0.5</v>
      </c>
      <c r="J1615" s="4">
        <f t="shared" si="368"/>
        <v>29.905000000000001</v>
      </c>
      <c r="K1615" s="4">
        <f t="shared" si="369"/>
        <v>29.905000000000001</v>
      </c>
      <c r="L1615" s="6">
        <v>0.85</v>
      </c>
      <c r="M1615" s="4">
        <f t="shared" si="370"/>
        <v>25.419250000000002</v>
      </c>
      <c r="N1615" s="4">
        <f t="shared" si="371"/>
        <v>55.324250000000006</v>
      </c>
      <c r="O1615" s="6">
        <v>0.75</v>
      </c>
      <c r="P1615" s="85">
        <f t="shared" si="376"/>
        <v>22.428750000000001</v>
      </c>
      <c r="Q1615" s="86">
        <f t="shared" si="377"/>
        <v>52.333750000000002</v>
      </c>
      <c r="R1615" s="6">
        <v>0.95</v>
      </c>
      <c r="S1615" s="85">
        <f t="shared" si="372"/>
        <v>28.409749999999999</v>
      </c>
      <c r="T1615" s="86">
        <f t="shared" si="373"/>
        <v>58.314750000000004</v>
      </c>
      <c r="U1615" s="6">
        <v>0.6</v>
      </c>
      <c r="V1615" s="85">
        <f t="shared" si="374"/>
        <v>17.943000000000001</v>
      </c>
      <c r="W1615" s="86">
        <f t="shared" si="375"/>
        <v>47.847999999999999</v>
      </c>
    </row>
    <row r="1616" spans="1:23" ht="16.5" x14ac:dyDescent="0.25">
      <c r="A1616" s="64" t="s">
        <v>7131</v>
      </c>
      <c r="B1616" s="65" t="s">
        <v>7255</v>
      </c>
      <c r="C1616" s="2" t="s">
        <v>5912</v>
      </c>
      <c r="D1616" s="10" t="s">
        <v>5911</v>
      </c>
      <c r="E1616" s="3">
        <f>76-12</f>
        <v>64</v>
      </c>
      <c r="F1616" s="3">
        <v>1</v>
      </c>
      <c r="G1616" s="4">
        <v>34</v>
      </c>
      <c r="H1616" s="4">
        <f>+G1616*E1616</f>
        <v>2176</v>
      </c>
      <c r="I1616" s="5">
        <v>0</v>
      </c>
      <c r="J1616" s="4">
        <f t="shared" si="368"/>
        <v>0</v>
      </c>
      <c r="K1616" s="4">
        <f t="shared" si="369"/>
        <v>34</v>
      </c>
      <c r="L1616" s="6">
        <v>0.95</v>
      </c>
      <c r="M1616" s="4">
        <f t="shared" si="370"/>
        <v>32.299999999999997</v>
      </c>
      <c r="N1616" s="4">
        <f t="shared" si="371"/>
        <v>66.3</v>
      </c>
      <c r="O1616" s="6">
        <v>0.75</v>
      </c>
      <c r="P1616" s="85">
        <f t="shared" si="376"/>
        <v>25.5</v>
      </c>
      <c r="Q1616" s="86">
        <f t="shared" si="377"/>
        <v>59.5</v>
      </c>
      <c r="R1616" s="6">
        <v>0.95</v>
      </c>
      <c r="S1616" s="85">
        <f t="shared" si="372"/>
        <v>32.299999999999997</v>
      </c>
      <c r="T1616" s="86">
        <f t="shared" si="373"/>
        <v>66.3</v>
      </c>
      <c r="U1616" s="6">
        <v>0.6</v>
      </c>
      <c r="V1616" s="85">
        <f t="shared" si="374"/>
        <v>20.399999999999999</v>
      </c>
      <c r="W1616" s="86">
        <f t="shared" si="375"/>
        <v>54.4</v>
      </c>
    </row>
    <row r="1617" spans="1:23" ht="16.5" x14ac:dyDescent="0.25">
      <c r="A1617" s="64" t="s">
        <v>7131</v>
      </c>
      <c r="B1617" s="65" t="s">
        <v>7255</v>
      </c>
      <c r="C1617" s="2" t="s">
        <v>5914</v>
      </c>
      <c r="D1617" s="10" t="s">
        <v>5913</v>
      </c>
      <c r="E1617" s="3">
        <f>50+62</f>
        <v>112</v>
      </c>
      <c r="F1617" s="3">
        <v>1</v>
      </c>
      <c r="G1617" s="4">
        <v>98.56</v>
      </c>
      <c r="H1617" s="4">
        <f>+G1617*E1617</f>
        <v>11038.720000000001</v>
      </c>
      <c r="I1617" s="5">
        <v>0.5</v>
      </c>
      <c r="J1617" s="4">
        <f t="shared" si="368"/>
        <v>49.28</v>
      </c>
      <c r="K1617" s="4">
        <f t="shared" si="369"/>
        <v>49.28</v>
      </c>
      <c r="L1617" s="6">
        <v>0.95</v>
      </c>
      <c r="M1617" s="4">
        <f t="shared" si="370"/>
        <v>46.815999999999995</v>
      </c>
      <c r="N1617" s="4">
        <f t="shared" si="371"/>
        <v>96.096000000000004</v>
      </c>
      <c r="O1617" s="6">
        <v>0.75</v>
      </c>
      <c r="P1617" s="85">
        <f t="shared" si="376"/>
        <v>36.96</v>
      </c>
      <c r="Q1617" s="86">
        <f t="shared" si="377"/>
        <v>86.240000000000009</v>
      </c>
      <c r="R1617" s="6">
        <v>0.95</v>
      </c>
      <c r="S1617" s="85">
        <f t="shared" si="372"/>
        <v>46.815999999999995</v>
      </c>
      <c r="T1617" s="86">
        <f t="shared" si="373"/>
        <v>96.096000000000004</v>
      </c>
      <c r="U1617" s="6">
        <v>0.6</v>
      </c>
      <c r="V1617" s="85">
        <f t="shared" si="374"/>
        <v>29.567999999999998</v>
      </c>
      <c r="W1617" s="86">
        <f t="shared" si="375"/>
        <v>78.847999999999999</v>
      </c>
    </row>
    <row r="1618" spans="1:23" ht="16.5" x14ac:dyDescent="0.25">
      <c r="A1618" s="64" t="s">
        <v>7131</v>
      </c>
      <c r="B1618" s="65" t="s">
        <v>7255</v>
      </c>
      <c r="C1618" s="2" t="s">
        <v>5916</v>
      </c>
      <c r="D1618" s="8" t="s">
        <v>5915</v>
      </c>
      <c r="E1618" s="3">
        <v>70</v>
      </c>
      <c r="F1618" s="3">
        <v>1</v>
      </c>
      <c r="G1618" s="4">
        <v>104.95</v>
      </c>
      <c r="H1618" s="4">
        <f>+G1618*E1618</f>
        <v>7346.5</v>
      </c>
      <c r="I1618" s="5">
        <v>0.5</v>
      </c>
      <c r="J1618" s="4">
        <f t="shared" si="368"/>
        <v>52.475000000000001</v>
      </c>
      <c r="K1618" s="4">
        <f t="shared" si="369"/>
        <v>52.475000000000001</v>
      </c>
      <c r="L1618" s="6">
        <v>0.85</v>
      </c>
      <c r="M1618" s="4">
        <f t="shared" si="370"/>
        <v>44.603749999999998</v>
      </c>
      <c r="N1618" s="4">
        <f t="shared" si="371"/>
        <v>97.078749999999999</v>
      </c>
      <c r="O1618" s="6">
        <v>0.75</v>
      </c>
      <c r="P1618" s="85">
        <f t="shared" si="376"/>
        <v>39.356250000000003</v>
      </c>
      <c r="Q1618" s="86">
        <f t="shared" si="377"/>
        <v>91.831250000000011</v>
      </c>
      <c r="R1618" s="6">
        <v>0.95</v>
      </c>
      <c r="S1618" s="85">
        <f t="shared" si="372"/>
        <v>49.85125</v>
      </c>
      <c r="T1618" s="86">
        <f t="shared" si="373"/>
        <v>102.32625</v>
      </c>
      <c r="U1618" s="6">
        <v>0.6</v>
      </c>
      <c r="V1618" s="85">
        <f t="shared" si="374"/>
        <v>31.484999999999999</v>
      </c>
      <c r="W1618" s="86">
        <f t="shared" si="375"/>
        <v>83.960000000000008</v>
      </c>
    </row>
    <row r="1619" spans="1:23" ht="16.5" x14ac:dyDescent="0.25">
      <c r="A1619" s="64" t="s">
        <v>7131</v>
      </c>
      <c r="B1619" s="65" t="s">
        <v>7255</v>
      </c>
      <c r="C1619" s="2" t="s">
        <v>5918</v>
      </c>
      <c r="D1619" s="8" t="s">
        <v>5917</v>
      </c>
      <c r="E1619" s="3">
        <f>42+23</f>
        <v>65</v>
      </c>
      <c r="F1619" s="3">
        <v>1</v>
      </c>
      <c r="G1619" s="4">
        <v>112.46</v>
      </c>
      <c r="H1619" s="4">
        <f>+G1619*E1619</f>
        <v>7309.9</v>
      </c>
      <c r="I1619" s="5">
        <v>0.5</v>
      </c>
      <c r="J1619" s="4">
        <f t="shared" si="368"/>
        <v>56.23</v>
      </c>
      <c r="K1619" s="4">
        <f t="shared" si="369"/>
        <v>56.23</v>
      </c>
      <c r="L1619" s="6">
        <v>0.85</v>
      </c>
      <c r="M1619" s="4">
        <f t="shared" si="370"/>
        <v>47.795499999999997</v>
      </c>
      <c r="N1619" s="4">
        <f t="shared" si="371"/>
        <v>104.02549999999999</v>
      </c>
      <c r="O1619" s="6">
        <v>0.75</v>
      </c>
      <c r="P1619" s="85">
        <f t="shared" si="376"/>
        <v>42.172499999999999</v>
      </c>
      <c r="Q1619" s="86">
        <f t="shared" si="377"/>
        <v>98.402500000000003</v>
      </c>
      <c r="R1619" s="6">
        <v>0.95</v>
      </c>
      <c r="S1619" s="85">
        <f t="shared" si="372"/>
        <v>53.418499999999995</v>
      </c>
      <c r="T1619" s="86">
        <f t="shared" si="373"/>
        <v>109.64849999999998</v>
      </c>
      <c r="U1619" s="6">
        <v>0.6</v>
      </c>
      <c r="V1619" s="85">
        <f t="shared" si="374"/>
        <v>33.738</v>
      </c>
      <c r="W1619" s="86">
        <f t="shared" si="375"/>
        <v>89.967999999999989</v>
      </c>
    </row>
    <row r="1620" spans="1:23" ht="16.5" x14ac:dyDescent="0.25">
      <c r="A1620" s="64" t="s">
        <v>7131</v>
      </c>
      <c r="B1620" s="65" t="s">
        <v>7255</v>
      </c>
      <c r="C1620" s="2" t="s">
        <v>5922</v>
      </c>
      <c r="D1620" s="8" t="s">
        <v>5921</v>
      </c>
      <c r="E1620" s="3">
        <f>23+7</f>
        <v>30</v>
      </c>
      <c r="F1620" s="3">
        <v>1</v>
      </c>
      <c r="G1620" s="4">
        <v>125.18</v>
      </c>
      <c r="H1620" s="4">
        <f>+G1620*E1620</f>
        <v>3755.4</v>
      </c>
      <c r="I1620" s="5">
        <v>0.5</v>
      </c>
      <c r="J1620" s="4">
        <f t="shared" si="368"/>
        <v>62.59</v>
      </c>
      <c r="K1620" s="4">
        <f t="shared" si="369"/>
        <v>62.59</v>
      </c>
      <c r="L1620" s="6">
        <v>0.85</v>
      </c>
      <c r="M1620" s="4">
        <f t="shared" si="370"/>
        <v>53.201500000000003</v>
      </c>
      <c r="N1620" s="4">
        <f t="shared" si="371"/>
        <v>115.79150000000001</v>
      </c>
      <c r="O1620" s="6">
        <v>0.75</v>
      </c>
      <c r="P1620" s="85">
        <f t="shared" si="376"/>
        <v>46.942500000000003</v>
      </c>
      <c r="Q1620" s="86">
        <f t="shared" si="377"/>
        <v>109.5325</v>
      </c>
      <c r="R1620" s="6">
        <v>0.95</v>
      </c>
      <c r="S1620" s="85">
        <f t="shared" si="372"/>
        <v>59.460500000000003</v>
      </c>
      <c r="T1620" s="86">
        <f t="shared" si="373"/>
        <v>122.0505</v>
      </c>
      <c r="U1620" s="6">
        <v>0.6</v>
      </c>
      <c r="V1620" s="85">
        <f t="shared" si="374"/>
        <v>37.554000000000002</v>
      </c>
      <c r="W1620" s="86">
        <f t="shared" si="375"/>
        <v>100.14400000000001</v>
      </c>
    </row>
    <row r="1621" spans="1:23" ht="16.5" x14ac:dyDescent="0.25">
      <c r="A1621" s="64" t="s">
        <v>7131</v>
      </c>
      <c r="B1621" s="65" t="s">
        <v>7255</v>
      </c>
      <c r="C1621" s="2" t="s">
        <v>5924</v>
      </c>
      <c r="D1621" s="8" t="s">
        <v>5923</v>
      </c>
      <c r="E1621" s="3">
        <v>31</v>
      </c>
      <c r="F1621" s="3">
        <v>1</v>
      </c>
      <c r="G1621" s="4">
        <v>70.94</v>
      </c>
      <c r="H1621" s="4">
        <f>+G1621*E1621</f>
        <v>2199.14</v>
      </c>
      <c r="I1621" s="5">
        <v>0.2</v>
      </c>
      <c r="J1621" s="4">
        <f t="shared" si="368"/>
        <v>14.188000000000001</v>
      </c>
      <c r="K1621" s="4">
        <f t="shared" si="369"/>
        <v>56.751999999999995</v>
      </c>
      <c r="L1621" s="6">
        <v>0.95</v>
      </c>
      <c r="M1621" s="4">
        <f t="shared" si="370"/>
        <v>53.914399999999993</v>
      </c>
      <c r="N1621" s="4">
        <f t="shared" si="371"/>
        <v>110.66639999999998</v>
      </c>
      <c r="O1621" s="6">
        <v>0.75</v>
      </c>
      <c r="P1621" s="85">
        <f t="shared" si="376"/>
        <v>42.563999999999993</v>
      </c>
      <c r="Q1621" s="86">
        <f t="shared" si="377"/>
        <v>99.315999999999988</v>
      </c>
      <c r="R1621" s="6">
        <v>0.95</v>
      </c>
      <c r="S1621" s="85">
        <f t="shared" si="372"/>
        <v>53.914399999999993</v>
      </c>
      <c r="T1621" s="86">
        <f t="shared" si="373"/>
        <v>110.66639999999998</v>
      </c>
      <c r="U1621" s="6">
        <v>0.6</v>
      </c>
      <c r="V1621" s="85">
        <f t="shared" si="374"/>
        <v>34.051199999999994</v>
      </c>
      <c r="W1621" s="86">
        <f t="shared" si="375"/>
        <v>90.80319999999999</v>
      </c>
    </row>
    <row r="1622" spans="1:23" ht="16.5" x14ac:dyDescent="0.25">
      <c r="A1622" s="64" t="s">
        <v>7131</v>
      </c>
      <c r="B1622" s="65" t="s">
        <v>7255</v>
      </c>
      <c r="C1622" s="2" t="s">
        <v>5926</v>
      </c>
      <c r="D1622" s="8" t="s">
        <v>5925</v>
      </c>
      <c r="E1622" s="3">
        <v>56</v>
      </c>
      <c r="F1622" s="3">
        <v>1</v>
      </c>
      <c r="G1622" s="4">
        <v>126.31</v>
      </c>
      <c r="H1622" s="4">
        <f>+G1622*E1622</f>
        <v>7073.3600000000006</v>
      </c>
      <c r="I1622" s="5">
        <v>0.5</v>
      </c>
      <c r="J1622" s="4">
        <f t="shared" si="368"/>
        <v>63.155000000000001</v>
      </c>
      <c r="K1622" s="4">
        <f t="shared" si="369"/>
        <v>63.155000000000001</v>
      </c>
      <c r="L1622" s="6">
        <v>0.85</v>
      </c>
      <c r="M1622" s="4">
        <f t="shared" si="370"/>
        <v>53.681750000000001</v>
      </c>
      <c r="N1622" s="4">
        <f t="shared" si="371"/>
        <v>116.83674999999999</v>
      </c>
      <c r="O1622" s="6">
        <v>0.75</v>
      </c>
      <c r="P1622" s="85">
        <f t="shared" si="376"/>
        <v>47.366250000000001</v>
      </c>
      <c r="Q1622" s="86">
        <f t="shared" si="377"/>
        <v>110.52125000000001</v>
      </c>
      <c r="R1622" s="6">
        <v>0.95</v>
      </c>
      <c r="S1622" s="85">
        <f t="shared" si="372"/>
        <v>59.997250000000001</v>
      </c>
      <c r="T1622" s="86">
        <f t="shared" si="373"/>
        <v>123.15225000000001</v>
      </c>
      <c r="U1622" s="6">
        <v>0.6</v>
      </c>
      <c r="V1622" s="85">
        <f t="shared" si="374"/>
        <v>37.893000000000001</v>
      </c>
      <c r="W1622" s="86">
        <f t="shared" si="375"/>
        <v>101.048</v>
      </c>
    </row>
    <row r="1623" spans="1:23" ht="16.5" x14ac:dyDescent="0.25">
      <c r="A1623" s="64" t="s">
        <v>7131</v>
      </c>
      <c r="B1623" s="65" t="s">
        <v>7255</v>
      </c>
      <c r="C1623" s="2" t="s">
        <v>5928</v>
      </c>
      <c r="D1623" s="8" t="s">
        <v>5927</v>
      </c>
      <c r="E1623" s="3">
        <v>70</v>
      </c>
      <c r="F1623" s="3">
        <v>1</v>
      </c>
      <c r="G1623" s="4">
        <v>98.37</v>
      </c>
      <c r="H1623" s="4">
        <f>+G1623*E1623</f>
        <v>6885.9000000000005</v>
      </c>
      <c r="I1623" s="5">
        <v>0.2</v>
      </c>
      <c r="J1623" s="4">
        <f t="shared" si="368"/>
        <v>19.674000000000003</v>
      </c>
      <c r="K1623" s="4">
        <f t="shared" si="369"/>
        <v>78.695999999999998</v>
      </c>
      <c r="L1623" s="6">
        <v>0.95</v>
      </c>
      <c r="M1623" s="4">
        <f t="shared" si="370"/>
        <v>74.761199999999988</v>
      </c>
      <c r="N1623" s="4">
        <f t="shared" si="371"/>
        <v>153.4572</v>
      </c>
      <c r="O1623" s="6">
        <v>0.75</v>
      </c>
      <c r="P1623" s="85">
        <f t="shared" si="376"/>
        <v>59.021999999999998</v>
      </c>
      <c r="Q1623" s="86">
        <f t="shared" si="377"/>
        <v>137.71799999999999</v>
      </c>
      <c r="R1623" s="6">
        <v>0.95</v>
      </c>
      <c r="S1623" s="85">
        <f t="shared" si="372"/>
        <v>74.761199999999988</v>
      </c>
      <c r="T1623" s="86">
        <f t="shared" si="373"/>
        <v>153.4572</v>
      </c>
      <c r="U1623" s="6">
        <v>0.6</v>
      </c>
      <c r="V1623" s="85">
        <f t="shared" si="374"/>
        <v>47.217599999999997</v>
      </c>
      <c r="W1623" s="86">
        <f t="shared" si="375"/>
        <v>125.9136</v>
      </c>
    </row>
    <row r="1624" spans="1:23" ht="16.5" x14ac:dyDescent="0.25">
      <c r="A1624" s="64" t="s">
        <v>7131</v>
      </c>
      <c r="B1624" s="65" t="s">
        <v>7255</v>
      </c>
      <c r="C1624" s="2" t="s">
        <v>5930</v>
      </c>
      <c r="D1624" s="8" t="s">
        <v>5929</v>
      </c>
      <c r="E1624" s="3">
        <v>36</v>
      </c>
      <c r="F1624" s="3">
        <v>1</v>
      </c>
      <c r="G1624" s="4">
        <v>139.12</v>
      </c>
      <c r="H1624" s="4">
        <f>+G1624*E1624</f>
        <v>5008.32</v>
      </c>
      <c r="I1624" s="5">
        <v>0</v>
      </c>
      <c r="J1624" s="4">
        <f t="shared" si="368"/>
        <v>0</v>
      </c>
      <c r="K1624" s="4">
        <f t="shared" si="369"/>
        <v>139.12</v>
      </c>
      <c r="L1624" s="6">
        <v>1</v>
      </c>
      <c r="M1624" s="4">
        <f t="shared" si="370"/>
        <v>139.12</v>
      </c>
      <c r="N1624" s="4">
        <f t="shared" si="371"/>
        <v>278.24</v>
      </c>
      <c r="O1624" s="6">
        <v>0.75</v>
      </c>
      <c r="P1624" s="85">
        <f t="shared" si="376"/>
        <v>104.34</v>
      </c>
      <c r="Q1624" s="86">
        <f t="shared" si="377"/>
        <v>243.46</v>
      </c>
      <c r="R1624" s="6">
        <v>0.95</v>
      </c>
      <c r="S1624" s="85">
        <f t="shared" si="372"/>
        <v>132.16399999999999</v>
      </c>
      <c r="T1624" s="86">
        <f t="shared" si="373"/>
        <v>271.28399999999999</v>
      </c>
      <c r="U1624" s="6">
        <v>0.6</v>
      </c>
      <c r="V1624" s="85">
        <f t="shared" si="374"/>
        <v>83.471999999999994</v>
      </c>
      <c r="W1624" s="86">
        <f t="shared" si="375"/>
        <v>222.59199999999998</v>
      </c>
    </row>
    <row r="1625" spans="1:23" ht="16.5" x14ac:dyDescent="0.25">
      <c r="A1625" s="64" t="s">
        <v>7131</v>
      </c>
      <c r="B1625" s="65" t="s">
        <v>7255</v>
      </c>
      <c r="C1625" s="2" t="s">
        <v>5934</v>
      </c>
      <c r="D1625" s="8" t="s">
        <v>5933</v>
      </c>
      <c r="E1625" s="3">
        <v>450</v>
      </c>
      <c r="F1625" s="3">
        <v>1</v>
      </c>
      <c r="G1625" s="4">
        <v>28.58</v>
      </c>
      <c r="H1625" s="4">
        <f>+G1625*E1625</f>
        <v>12861</v>
      </c>
      <c r="I1625" s="5">
        <v>0</v>
      </c>
      <c r="J1625" s="4">
        <f t="shared" si="368"/>
        <v>0</v>
      </c>
      <c r="K1625" s="4">
        <f t="shared" si="369"/>
        <v>28.58</v>
      </c>
      <c r="L1625" s="6">
        <v>0.85</v>
      </c>
      <c r="M1625" s="4">
        <f t="shared" si="370"/>
        <v>24.292999999999999</v>
      </c>
      <c r="N1625" s="4">
        <f t="shared" si="371"/>
        <v>52.872999999999998</v>
      </c>
      <c r="O1625" s="6">
        <v>0.75</v>
      </c>
      <c r="P1625" s="85">
        <f t="shared" si="376"/>
        <v>21.434999999999999</v>
      </c>
      <c r="Q1625" s="86">
        <f t="shared" si="377"/>
        <v>50.015000000000001</v>
      </c>
      <c r="R1625" s="6">
        <v>0.95</v>
      </c>
      <c r="S1625" s="85">
        <f t="shared" si="372"/>
        <v>27.150999999999996</v>
      </c>
      <c r="T1625" s="86">
        <f t="shared" si="373"/>
        <v>55.730999999999995</v>
      </c>
      <c r="U1625" s="6">
        <v>0.6</v>
      </c>
      <c r="V1625" s="85">
        <f t="shared" si="374"/>
        <v>17.148</v>
      </c>
      <c r="W1625" s="86">
        <f t="shared" si="375"/>
        <v>45.727999999999994</v>
      </c>
    </row>
    <row r="1626" spans="1:23" ht="16.5" x14ac:dyDescent="0.25">
      <c r="A1626" s="64" t="s">
        <v>7131</v>
      </c>
      <c r="B1626" s="65" t="s">
        <v>7255</v>
      </c>
      <c r="C1626" s="2" t="s">
        <v>5932</v>
      </c>
      <c r="D1626" s="8" t="s">
        <v>5931</v>
      </c>
      <c r="E1626" s="3">
        <v>395</v>
      </c>
      <c r="F1626" s="3">
        <v>1</v>
      </c>
      <c r="G1626" s="4">
        <v>19.850000000000001</v>
      </c>
      <c r="H1626" s="4">
        <f>+G1626*E1626</f>
        <v>7840.7500000000009</v>
      </c>
      <c r="I1626" s="5">
        <v>0</v>
      </c>
      <c r="J1626" s="4">
        <f t="shared" si="368"/>
        <v>0</v>
      </c>
      <c r="K1626" s="4">
        <f t="shared" si="369"/>
        <v>19.850000000000001</v>
      </c>
      <c r="L1626" s="6">
        <v>0.85</v>
      </c>
      <c r="M1626" s="4">
        <f t="shared" si="370"/>
        <v>16.872500000000002</v>
      </c>
      <c r="N1626" s="4">
        <f t="shared" si="371"/>
        <v>36.722500000000004</v>
      </c>
      <c r="O1626" s="6">
        <v>0.75</v>
      </c>
      <c r="P1626" s="85">
        <f t="shared" si="376"/>
        <v>14.887500000000001</v>
      </c>
      <c r="Q1626" s="86">
        <f t="shared" si="377"/>
        <v>34.737500000000004</v>
      </c>
      <c r="R1626" s="6">
        <v>0.95</v>
      </c>
      <c r="S1626" s="85">
        <f t="shared" si="372"/>
        <v>18.857500000000002</v>
      </c>
      <c r="T1626" s="86">
        <f t="shared" si="373"/>
        <v>38.707500000000003</v>
      </c>
      <c r="U1626" s="6">
        <v>0.6</v>
      </c>
      <c r="V1626" s="85">
        <f t="shared" si="374"/>
        <v>11.91</v>
      </c>
      <c r="W1626" s="86">
        <f t="shared" si="375"/>
        <v>31.76</v>
      </c>
    </row>
    <row r="1627" spans="1:23" ht="16.5" x14ac:dyDescent="0.25">
      <c r="A1627" s="64" t="s">
        <v>7131</v>
      </c>
      <c r="B1627" s="65" t="s">
        <v>7255</v>
      </c>
      <c r="C1627" s="2" t="s">
        <v>5940</v>
      </c>
      <c r="D1627" s="10" t="s">
        <v>5939</v>
      </c>
      <c r="E1627" s="3">
        <v>95</v>
      </c>
      <c r="F1627" s="3">
        <v>1</v>
      </c>
      <c r="G1627" s="7">
        <v>21.02</v>
      </c>
      <c r="H1627" s="4">
        <f>+G1627*E1627</f>
        <v>1996.8999999999999</v>
      </c>
      <c r="I1627" s="5">
        <v>0</v>
      </c>
      <c r="J1627" s="4">
        <f t="shared" si="368"/>
        <v>0</v>
      </c>
      <c r="K1627" s="4">
        <f t="shared" si="369"/>
        <v>21.02</v>
      </c>
      <c r="L1627" s="6">
        <v>0.95</v>
      </c>
      <c r="M1627" s="4">
        <f t="shared" si="370"/>
        <v>19.968999999999998</v>
      </c>
      <c r="N1627" s="4">
        <f t="shared" si="371"/>
        <v>40.988999999999997</v>
      </c>
      <c r="O1627" s="6">
        <v>0.75</v>
      </c>
      <c r="P1627" s="85">
        <f t="shared" si="376"/>
        <v>15.765000000000001</v>
      </c>
      <c r="Q1627" s="86">
        <f t="shared" si="377"/>
        <v>36.784999999999997</v>
      </c>
      <c r="R1627" s="6">
        <v>0.95</v>
      </c>
      <c r="S1627" s="85">
        <f t="shared" si="372"/>
        <v>19.968999999999998</v>
      </c>
      <c r="T1627" s="86">
        <f t="shared" si="373"/>
        <v>40.988999999999997</v>
      </c>
      <c r="U1627" s="6">
        <v>0.6</v>
      </c>
      <c r="V1627" s="85">
        <f t="shared" si="374"/>
        <v>12.612</v>
      </c>
      <c r="W1627" s="86">
        <f t="shared" si="375"/>
        <v>33.631999999999998</v>
      </c>
    </row>
    <row r="1628" spans="1:23" ht="16.5" x14ac:dyDescent="0.25">
      <c r="A1628" s="64" t="s">
        <v>7131</v>
      </c>
      <c r="B1628" s="65" t="s">
        <v>7255</v>
      </c>
      <c r="C1628" s="2" t="s">
        <v>5942</v>
      </c>
      <c r="D1628" s="10" t="s">
        <v>5941</v>
      </c>
      <c r="E1628" s="3">
        <v>93</v>
      </c>
      <c r="F1628" s="3">
        <v>1</v>
      </c>
      <c r="G1628" s="7">
        <v>15.9</v>
      </c>
      <c r="H1628" s="4">
        <f>+G1628*E1628</f>
        <v>1478.7</v>
      </c>
      <c r="I1628" s="5">
        <v>0</v>
      </c>
      <c r="J1628" s="4">
        <f t="shared" si="368"/>
        <v>0</v>
      </c>
      <c r="K1628" s="4">
        <f t="shared" si="369"/>
        <v>15.9</v>
      </c>
      <c r="L1628" s="6">
        <v>0.95</v>
      </c>
      <c r="M1628" s="4">
        <f t="shared" si="370"/>
        <v>15.105</v>
      </c>
      <c r="N1628" s="4">
        <f t="shared" si="371"/>
        <v>31.005000000000003</v>
      </c>
      <c r="O1628" s="6">
        <v>0.75</v>
      </c>
      <c r="P1628" s="85">
        <f t="shared" si="376"/>
        <v>11.925000000000001</v>
      </c>
      <c r="Q1628" s="86">
        <f t="shared" si="377"/>
        <v>27.825000000000003</v>
      </c>
      <c r="R1628" s="6">
        <v>0.95</v>
      </c>
      <c r="S1628" s="85">
        <f t="shared" si="372"/>
        <v>15.105</v>
      </c>
      <c r="T1628" s="86">
        <f t="shared" si="373"/>
        <v>31.005000000000003</v>
      </c>
      <c r="U1628" s="6">
        <v>0.6</v>
      </c>
      <c r="V1628" s="85">
        <f t="shared" si="374"/>
        <v>9.5399999999999991</v>
      </c>
      <c r="W1628" s="86">
        <f t="shared" si="375"/>
        <v>25.439999999999998</v>
      </c>
    </row>
    <row r="1629" spans="1:23" ht="16.5" x14ac:dyDescent="0.25">
      <c r="A1629" s="64" t="s">
        <v>7131</v>
      </c>
      <c r="B1629" s="65" t="s">
        <v>7255</v>
      </c>
      <c r="C1629" s="2" t="s">
        <v>5944</v>
      </c>
      <c r="D1629" s="10" t="s">
        <v>5943</v>
      </c>
      <c r="E1629" s="3">
        <v>27</v>
      </c>
      <c r="F1629" s="3">
        <v>1</v>
      </c>
      <c r="G1629" s="4">
        <v>16</v>
      </c>
      <c r="H1629" s="4">
        <f>+G1629*E1629</f>
        <v>432</v>
      </c>
      <c r="I1629" s="5">
        <v>0.2</v>
      </c>
      <c r="J1629" s="4">
        <f t="shared" si="368"/>
        <v>3.2</v>
      </c>
      <c r="K1629" s="4">
        <f t="shared" si="369"/>
        <v>12.8</v>
      </c>
      <c r="L1629" s="6">
        <v>1.4</v>
      </c>
      <c r="M1629" s="4">
        <f t="shared" si="370"/>
        <v>17.919999999999998</v>
      </c>
      <c r="N1629" s="4">
        <f t="shared" si="371"/>
        <v>30.72</v>
      </c>
      <c r="O1629" s="6">
        <v>0.75</v>
      </c>
      <c r="P1629" s="85">
        <f t="shared" si="376"/>
        <v>9.6000000000000014</v>
      </c>
      <c r="Q1629" s="86">
        <f t="shared" si="377"/>
        <v>22.400000000000002</v>
      </c>
      <c r="R1629" s="6">
        <v>0.95</v>
      </c>
      <c r="S1629" s="85">
        <f t="shared" si="372"/>
        <v>12.16</v>
      </c>
      <c r="T1629" s="86">
        <f t="shared" si="373"/>
        <v>24.96</v>
      </c>
      <c r="U1629" s="6">
        <v>0.6</v>
      </c>
      <c r="V1629" s="85">
        <f t="shared" si="374"/>
        <v>7.68</v>
      </c>
      <c r="W1629" s="86">
        <f t="shared" si="375"/>
        <v>20.48</v>
      </c>
    </row>
    <row r="1630" spans="1:23" ht="16.5" x14ac:dyDescent="0.25">
      <c r="A1630" s="64" t="s">
        <v>7131</v>
      </c>
      <c r="B1630" s="65" t="s">
        <v>7255</v>
      </c>
      <c r="C1630" s="2" t="s">
        <v>5947</v>
      </c>
      <c r="D1630" s="8" t="s">
        <v>5946</v>
      </c>
      <c r="E1630" s="3">
        <v>40</v>
      </c>
      <c r="F1630" s="3">
        <v>1</v>
      </c>
      <c r="G1630" s="4">
        <v>19.36</v>
      </c>
      <c r="H1630" s="4">
        <f>+G1630*E1630</f>
        <v>774.4</v>
      </c>
      <c r="I1630" s="5">
        <v>0.5</v>
      </c>
      <c r="J1630" s="4">
        <f t="shared" si="368"/>
        <v>9.68</v>
      </c>
      <c r="K1630" s="4">
        <f t="shared" si="369"/>
        <v>9.68</v>
      </c>
      <c r="L1630" s="6">
        <v>0.85</v>
      </c>
      <c r="M1630" s="4">
        <f t="shared" si="370"/>
        <v>8.2279999999999998</v>
      </c>
      <c r="N1630" s="4">
        <f t="shared" si="371"/>
        <v>17.908000000000001</v>
      </c>
      <c r="O1630" s="6">
        <v>0.75</v>
      </c>
      <c r="P1630" s="85">
        <f t="shared" si="376"/>
        <v>7.26</v>
      </c>
      <c r="Q1630" s="86">
        <f t="shared" si="377"/>
        <v>16.939999999999998</v>
      </c>
      <c r="R1630" s="6">
        <v>0.95</v>
      </c>
      <c r="S1630" s="85">
        <f t="shared" si="372"/>
        <v>9.1959999999999997</v>
      </c>
      <c r="T1630" s="86">
        <f t="shared" si="373"/>
        <v>18.875999999999998</v>
      </c>
      <c r="U1630" s="6">
        <v>0.6</v>
      </c>
      <c r="V1630" s="85">
        <f t="shared" si="374"/>
        <v>5.8079999999999998</v>
      </c>
      <c r="W1630" s="86">
        <f t="shared" si="375"/>
        <v>15.488</v>
      </c>
    </row>
    <row r="1631" spans="1:23" ht="16.5" x14ac:dyDescent="0.25">
      <c r="A1631" s="64" t="s">
        <v>7131</v>
      </c>
      <c r="B1631" s="65" t="s">
        <v>7255</v>
      </c>
      <c r="C1631" s="2" t="s">
        <v>5949</v>
      </c>
      <c r="D1631" s="8" t="s">
        <v>5948</v>
      </c>
      <c r="E1631" s="3">
        <v>101</v>
      </c>
      <c r="F1631" s="3">
        <v>1</v>
      </c>
      <c r="G1631" s="7">
        <v>13.9</v>
      </c>
      <c r="H1631" s="4">
        <f>+G1631*E1631</f>
        <v>1403.9</v>
      </c>
      <c r="I1631" s="5">
        <v>0</v>
      </c>
      <c r="J1631" s="4">
        <f t="shared" si="368"/>
        <v>0</v>
      </c>
      <c r="K1631" s="4">
        <f t="shared" si="369"/>
        <v>13.9</v>
      </c>
      <c r="L1631" s="6">
        <v>0.95</v>
      </c>
      <c r="M1631" s="4">
        <f t="shared" si="370"/>
        <v>13.205</v>
      </c>
      <c r="N1631" s="4">
        <f t="shared" si="371"/>
        <v>27.105</v>
      </c>
      <c r="O1631" s="6">
        <v>0.75</v>
      </c>
      <c r="P1631" s="85">
        <f t="shared" si="376"/>
        <v>10.425000000000001</v>
      </c>
      <c r="Q1631" s="86">
        <f t="shared" si="377"/>
        <v>24.325000000000003</v>
      </c>
      <c r="R1631" s="6">
        <v>0.95</v>
      </c>
      <c r="S1631" s="85">
        <f t="shared" si="372"/>
        <v>13.205</v>
      </c>
      <c r="T1631" s="86">
        <f t="shared" si="373"/>
        <v>27.105</v>
      </c>
      <c r="U1631" s="6">
        <v>0.6</v>
      </c>
      <c r="V1631" s="85">
        <f t="shared" si="374"/>
        <v>8.34</v>
      </c>
      <c r="W1631" s="86">
        <f t="shared" si="375"/>
        <v>22.240000000000002</v>
      </c>
    </row>
    <row r="1632" spans="1:23" ht="16.5" x14ac:dyDescent="0.25">
      <c r="A1632" s="64" t="s">
        <v>7131</v>
      </c>
      <c r="B1632" s="65" t="s">
        <v>7255</v>
      </c>
      <c r="C1632" s="2" t="s">
        <v>6732</v>
      </c>
      <c r="D1632" s="8" t="s">
        <v>6731</v>
      </c>
      <c r="E1632" s="3">
        <v>5</v>
      </c>
      <c r="F1632" s="3">
        <v>1</v>
      </c>
      <c r="G1632" s="4">
        <v>80.930000000000007</v>
      </c>
      <c r="H1632" s="4">
        <f>+G1632*E1632</f>
        <v>404.65000000000003</v>
      </c>
      <c r="I1632" s="5">
        <v>0.5</v>
      </c>
      <c r="J1632" s="4">
        <f t="shared" si="368"/>
        <v>40.465000000000003</v>
      </c>
      <c r="K1632" s="4">
        <f t="shared" si="369"/>
        <v>40.465000000000003</v>
      </c>
      <c r="L1632" s="6">
        <v>0.85</v>
      </c>
      <c r="M1632" s="4">
        <f t="shared" si="370"/>
        <v>34.395250000000004</v>
      </c>
      <c r="N1632" s="4">
        <f t="shared" si="371"/>
        <v>74.860250000000008</v>
      </c>
      <c r="O1632" s="6">
        <v>0.75</v>
      </c>
      <c r="P1632" s="85">
        <f t="shared" si="376"/>
        <v>30.348750000000003</v>
      </c>
      <c r="Q1632" s="86">
        <f t="shared" si="377"/>
        <v>70.813749999999999</v>
      </c>
      <c r="R1632" s="6">
        <v>0.95</v>
      </c>
      <c r="S1632" s="85">
        <f t="shared" si="372"/>
        <v>38.441749999999999</v>
      </c>
      <c r="T1632" s="86">
        <f t="shared" si="373"/>
        <v>78.906750000000002</v>
      </c>
      <c r="U1632" s="6">
        <v>0.6</v>
      </c>
      <c r="V1632" s="85">
        <f t="shared" si="374"/>
        <v>24.279</v>
      </c>
      <c r="W1632" s="86">
        <f t="shared" si="375"/>
        <v>64.744</v>
      </c>
    </row>
    <row r="1633" spans="1:23" ht="16.5" x14ac:dyDescent="0.25">
      <c r="A1633" s="64" t="s">
        <v>7131</v>
      </c>
      <c r="B1633" s="65" t="s">
        <v>7255</v>
      </c>
      <c r="C1633" s="2" t="s">
        <v>6710</v>
      </c>
      <c r="D1633" s="8" t="s">
        <v>6709</v>
      </c>
      <c r="E1633" s="3">
        <v>2</v>
      </c>
      <c r="F1633" s="3">
        <v>1</v>
      </c>
      <c r="G1633" s="4">
        <v>60</v>
      </c>
      <c r="H1633" s="4">
        <f>+G1633*E1633</f>
        <v>120</v>
      </c>
      <c r="I1633" s="5">
        <v>0</v>
      </c>
      <c r="J1633" s="4">
        <f t="shared" si="368"/>
        <v>0</v>
      </c>
      <c r="K1633" s="4">
        <f t="shared" si="369"/>
        <v>60</v>
      </c>
      <c r="L1633" s="6">
        <v>1.4</v>
      </c>
      <c r="M1633" s="4">
        <f t="shared" si="370"/>
        <v>84</v>
      </c>
      <c r="N1633" s="4">
        <f t="shared" si="371"/>
        <v>144</v>
      </c>
      <c r="O1633" s="6">
        <v>0.75</v>
      </c>
      <c r="P1633" s="85">
        <f t="shared" si="376"/>
        <v>45</v>
      </c>
      <c r="Q1633" s="86">
        <f t="shared" si="377"/>
        <v>105</v>
      </c>
      <c r="R1633" s="6">
        <v>0.95</v>
      </c>
      <c r="S1633" s="85">
        <f t="shared" si="372"/>
        <v>57</v>
      </c>
      <c r="T1633" s="86">
        <f t="shared" si="373"/>
        <v>117</v>
      </c>
      <c r="U1633" s="6">
        <v>0.6</v>
      </c>
      <c r="V1633" s="85">
        <f t="shared" si="374"/>
        <v>36</v>
      </c>
      <c r="W1633" s="86">
        <f t="shared" si="375"/>
        <v>96</v>
      </c>
    </row>
    <row r="1634" spans="1:23" ht="16.5" x14ac:dyDescent="0.25">
      <c r="A1634" s="64" t="s">
        <v>7131</v>
      </c>
      <c r="B1634" s="65" t="s">
        <v>7255</v>
      </c>
      <c r="C1634" s="2" t="s">
        <v>5951</v>
      </c>
      <c r="D1634" s="8" t="s">
        <v>5950</v>
      </c>
      <c r="E1634" s="3">
        <v>65</v>
      </c>
      <c r="F1634" s="3">
        <v>1</v>
      </c>
      <c r="G1634" s="4">
        <v>3.92</v>
      </c>
      <c r="H1634" s="4">
        <f>+G1634*E1634</f>
        <v>254.79999999999998</v>
      </c>
      <c r="I1634" s="5">
        <v>0.2</v>
      </c>
      <c r="J1634" s="4">
        <f t="shared" si="368"/>
        <v>0.78400000000000003</v>
      </c>
      <c r="K1634" s="4">
        <f t="shared" si="369"/>
        <v>3.1360000000000001</v>
      </c>
      <c r="L1634" s="6">
        <v>1.3</v>
      </c>
      <c r="M1634" s="4">
        <f t="shared" si="370"/>
        <v>4.0768000000000004</v>
      </c>
      <c r="N1634" s="4">
        <f t="shared" si="371"/>
        <v>7.2128000000000005</v>
      </c>
      <c r="O1634" s="6">
        <v>0.75</v>
      </c>
      <c r="P1634" s="85">
        <f t="shared" si="376"/>
        <v>2.3520000000000003</v>
      </c>
      <c r="Q1634" s="86">
        <f t="shared" si="377"/>
        <v>5.4880000000000004</v>
      </c>
      <c r="R1634" s="6">
        <v>0.95</v>
      </c>
      <c r="S1634" s="85">
        <f t="shared" si="372"/>
        <v>2.9792000000000001</v>
      </c>
      <c r="T1634" s="86">
        <f t="shared" si="373"/>
        <v>6.1151999999999997</v>
      </c>
      <c r="U1634" s="6">
        <v>0.6</v>
      </c>
      <c r="V1634" s="85">
        <f t="shared" si="374"/>
        <v>1.8815999999999999</v>
      </c>
      <c r="W1634" s="86">
        <f t="shared" si="375"/>
        <v>5.0175999999999998</v>
      </c>
    </row>
    <row r="1635" spans="1:23" ht="16.5" x14ac:dyDescent="0.25">
      <c r="A1635" s="64" t="s">
        <v>7131</v>
      </c>
      <c r="B1635" s="65" t="s">
        <v>7255</v>
      </c>
      <c r="C1635" s="2" t="s">
        <v>5953</v>
      </c>
      <c r="D1635" s="8" t="s">
        <v>5952</v>
      </c>
      <c r="E1635" s="3">
        <v>53</v>
      </c>
      <c r="F1635" s="3">
        <v>1</v>
      </c>
      <c r="G1635" s="4">
        <v>17.93</v>
      </c>
      <c r="H1635" s="4">
        <f>+G1635*E1635</f>
        <v>950.29</v>
      </c>
      <c r="I1635" s="5">
        <v>0.45</v>
      </c>
      <c r="J1635" s="4">
        <f t="shared" si="368"/>
        <v>8.0685000000000002</v>
      </c>
      <c r="K1635" s="4">
        <f t="shared" si="369"/>
        <v>9.8614999999999995</v>
      </c>
      <c r="L1635" s="6">
        <v>0.85</v>
      </c>
      <c r="M1635" s="4">
        <f t="shared" si="370"/>
        <v>8.3822749999999999</v>
      </c>
      <c r="N1635" s="4">
        <f t="shared" si="371"/>
        <v>18.243774999999999</v>
      </c>
      <c r="O1635" s="6">
        <v>0.75</v>
      </c>
      <c r="P1635" s="85">
        <f t="shared" si="376"/>
        <v>7.3961249999999996</v>
      </c>
      <c r="Q1635" s="86">
        <f t="shared" si="377"/>
        <v>17.257624999999997</v>
      </c>
      <c r="R1635" s="6">
        <v>0.95</v>
      </c>
      <c r="S1635" s="85">
        <f t="shared" si="372"/>
        <v>9.3684249999999984</v>
      </c>
      <c r="T1635" s="86">
        <f t="shared" si="373"/>
        <v>19.229924999999998</v>
      </c>
      <c r="U1635" s="6">
        <v>0.6</v>
      </c>
      <c r="V1635" s="85">
        <f t="shared" si="374"/>
        <v>5.9168999999999992</v>
      </c>
      <c r="W1635" s="86">
        <f t="shared" si="375"/>
        <v>15.778399999999998</v>
      </c>
    </row>
    <row r="1636" spans="1:23" ht="16.5" x14ac:dyDescent="0.25">
      <c r="A1636" s="64" t="s">
        <v>7131</v>
      </c>
      <c r="B1636" s="65" t="s">
        <v>7255</v>
      </c>
      <c r="C1636" s="2" t="s">
        <v>5955</v>
      </c>
      <c r="D1636" s="8" t="s">
        <v>5954</v>
      </c>
      <c r="E1636" s="3">
        <v>15</v>
      </c>
      <c r="F1636" s="3">
        <v>1</v>
      </c>
      <c r="G1636" s="4">
        <v>15.3</v>
      </c>
      <c r="H1636" s="4">
        <f>+G1636*E1636</f>
        <v>229.5</v>
      </c>
      <c r="I1636" s="5">
        <v>0.5</v>
      </c>
      <c r="J1636" s="4">
        <f t="shared" si="368"/>
        <v>7.65</v>
      </c>
      <c r="K1636" s="4">
        <f t="shared" si="369"/>
        <v>7.65</v>
      </c>
      <c r="L1636" s="6">
        <v>0.85</v>
      </c>
      <c r="M1636" s="4">
        <f t="shared" si="370"/>
        <v>6.5025000000000004</v>
      </c>
      <c r="N1636" s="4">
        <f t="shared" si="371"/>
        <v>14.1525</v>
      </c>
      <c r="O1636" s="6">
        <v>0.75</v>
      </c>
      <c r="P1636" s="85">
        <f t="shared" si="376"/>
        <v>5.7375000000000007</v>
      </c>
      <c r="Q1636" s="86">
        <f t="shared" si="377"/>
        <v>13.387500000000001</v>
      </c>
      <c r="R1636" s="6">
        <v>0.95</v>
      </c>
      <c r="S1636" s="85">
        <f t="shared" si="372"/>
        <v>7.2675000000000001</v>
      </c>
      <c r="T1636" s="86">
        <f t="shared" si="373"/>
        <v>14.9175</v>
      </c>
      <c r="U1636" s="6">
        <v>0.6</v>
      </c>
      <c r="V1636" s="85">
        <f t="shared" si="374"/>
        <v>4.59</v>
      </c>
      <c r="W1636" s="86">
        <f t="shared" si="375"/>
        <v>12.24</v>
      </c>
    </row>
    <row r="1637" spans="1:23" ht="16.5" x14ac:dyDescent="0.25">
      <c r="A1637" s="64" t="s">
        <v>7131</v>
      </c>
      <c r="B1637" s="65" t="s">
        <v>7255</v>
      </c>
      <c r="C1637" s="2" t="s">
        <v>6115</v>
      </c>
      <c r="D1637" s="10" t="s">
        <v>6114</v>
      </c>
      <c r="E1637" s="3">
        <v>1</v>
      </c>
      <c r="F1637" s="3">
        <v>1</v>
      </c>
      <c r="G1637" s="4">
        <v>171.27</v>
      </c>
      <c r="H1637" s="4">
        <f>+G1637*E1637</f>
        <v>171.27</v>
      </c>
      <c r="I1637" s="5">
        <v>0.2</v>
      </c>
      <c r="J1637" s="4">
        <f t="shared" si="368"/>
        <v>34.254000000000005</v>
      </c>
      <c r="K1637" s="4">
        <f t="shared" si="369"/>
        <v>137.01600000000002</v>
      </c>
      <c r="L1637" s="6">
        <v>1.4</v>
      </c>
      <c r="M1637" s="4">
        <f t="shared" si="370"/>
        <v>191.82240000000002</v>
      </c>
      <c r="N1637" s="4">
        <f t="shared" si="371"/>
        <v>328.83840000000004</v>
      </c>
      <c r="O1637" s="6">
        <v>0.75</v>
      </c>
      <c r="P1637" s="85">
        <f t="shared" si="376"/>
        <v>102.76200000000001</v>
      </c>
      <c r="Q1637" s="86">
        <f t="shared" si="377"/>
        <v>239.77800000000002</v>
      </c>
      <c r="R1637" s="6">
        <v>0.95</v>
      </c>
      <c r="S1637" s="85">
        <f t="shared" si="372"/>
        <v>130.1652</v>
      </c>
      <c r="T1637" s="86">
        <f t="shared" si="373"/>
        <v>267.18119999999999</v>
      </c>
      <c r="U1637" s="6">
        <v>0.6</v>
      </c>
      <c r="V1637" s="85">
        <f t="shared" si="374"/>
        <v>82.209600000000009</v>
      </c>
      <c r="W1637" s="86">
        <f t="shared" si="375"/>
        <v>219.22560000000004</v>
      </c>
    </row>
    <row r="1638" spans="1:23" ht="16.5" x14ac:dyDescent="0.25">
      <c r="A1638" s="64" t="s">
        <v>7131</v>
      </c>
      <c r="B1638" s="65" t="s">
        <v>7255</v>
      </c>
      <c r="C1638" s="2" t="s">
        <v>5957</v>
      </c>
      <c r="D1638" s="10" t="s">
        <v>5956</v>
      </c>
      <c r="E1638" s="3">
        <f>42-6</f>
        <v>36</v>
      </c>
      <c r="F1638" s="3">
        <v>1</v>
      </c>
      <c r="G1638" s="4">
        <v>23.42</v>
      </c>
      <c r="H1638" s="4">
        <f>+G1638*E1638</f>
        <v>843.12000000000012</v>
      </c>
      <c r="I1638" s="5">
        <v>0.5</v>
      </c>
      <c r="J1638" s="4">
        <f t="shared" si="368"/>
        <v>11.71</v>
      </c>
      <c r="K1638" s="4">
        <f t="shared" si="369"/>
        <v>11.71</v>
      </c>
      <c r="L1638" s="6">
        <v>0.85</v>
      </c>
      <c r="M1638" s="4">
        <f t="shared" si="370"/>
        <v>9.9535</v>
      </c>
      <c r="N1638" s="4">
        <f t="shared" si="371"/>
        <v>21.663499999999999</v>
      </c>
      <c r="O1638" s="6">
        <v>0.75</v>
      </c>
      <c r="P1638" s="85">
        <f t="shared" si="376"/>
        <v>8.7825000000000006</v>
      </c>
      <c r="Q1638" s="86">
        <f t="shared" si="377"/>
        <v>20.4925</v>
      </c>
      <c r="R1638" s="6">
        <v>0.95</v>
      </c>
      <c r="S1638" s="85">
        <f t="shared" si="372"/>
        <v>11.124500000000001</v>
      </c>
      <c r="T1638" s="86">
        <f t="shared" si="373"/>
        <v>22.834500000000002</v>
      </c>
      <c r="U1638" s="6">
        <v>0.6</v>
      </c>
      <c r="V1638" s="85">
        <f t="shared" si="374"/>
        <v>7.0260000000000007</v>
      </c>
      <c r="W1638" s="86">
        <f t="shared" si="375"/>
        <v>18.736000000000001</v>
      </c>
    </row>
    <row r="1639" spans="1:23" ht="16.5" x14ac:dyDescent="0.25">
      <c r="A1639" s="64" t="s">
        <v>7131</v>
      </c>
      <c r="B1639" s="65" t="s">
        <v>7255</v>
      </c>
      <c r="C1639" s="2" t="s">
        <v>5959</v>
      </c>
      <c r="D1639" s="8" t="s">
        <v>5958</v>
      </c>
      <c r="E1639" s="3">
        <f>21-2</f>
        <v>19</v>
      </c>
      <c r="F1639" s="3">
        <v>1</v>
      </c>
      <c r="G1639" s="4">
        <v>13.74</v>
      </c>
      <c r="H1639" s="4">
        <f>+G1639*E1639</f>
        <v>261.06</v>
      </c>
      <c r="I1639" s="5">
        <v>0.5</v>
      </c>
      <c r="J1639" s="4">
        <f t="shared" si="368"/>
        <v>6.87</v>
      </c>
      <c r="K1639" s="4">
        <f t="shared" si="369"/>
        <v>6.87</v>
      </c>
      <c r="L1639" s="6">
        <v>0.85</v>
      </c>
      <c r="M1639" s="4">
        <f t="shared" si="370"/>
        <v>5.8395000000000001</v>
      </c>
      <c r="N1639" s="4">
        <f t="shared" si="371"/>
        <v>12.7095</v>
      </c>
      <c r="O1639" s="6">
        <v>0.75</v>
      </c>
      <c r="P1639" s="85">
        <f t="shared" si="376"/>
        <v>5.1524999999999999</v>
      </c>
      <c r="Q1639" s="86">
        <f t="shared" si="377"/>
        <v>12.022500000000001</v>
      </c>
      <c r="R1639" s="6">
        <v>0.95</v>
      </c>
      <c r="S1639" s="85">
        <f t="shared" si="372"/>
        <v>6.5264999999999995</v>
      </c>
      <c r="T1639" s="86">
        <f t="shared" si="373"/>
        <v>13.3965</v>
      </c>
      <c r="U1639" s="6">
        <v>0.6</v>
      </c>
      <c r="V1639" s="85">
        <f t="shared" si="374"/>
        <v>4.1219999999999999</v>
      </c>
      <c r="W1639" s="86">
        <f t="shared" si="375"/>
        <v>10.992000000000001</v>
      </c>
    </row>
    <row r="1640" spans="1:23" ht="16.5" x14ac:dyDescent="0.25">
      <c r="A1640" s="64" t="s">
        <v>7131</v>
      </c>
      <c r="B1640" s="65" t="s">
        <v>7255</v>
      </c>
      <c r="C1640" s="2" t="s">
        <v>5963</v>
      </c>
      <c r="D1640" s="8" t="s">
        <v>5962</v>
      </c>
      <c r="E1640" s="3">
        <v>9</v>
      </c>
      <c r="F1640" s="3">
        <v>1</v>
      </c>
      <c r="G1640" s="4">
        <v>55.17</v>
      </c>
      <c r="H1640" s="4">
        <f>+G1640*E1640</f>
        <v>496.53000000000003</v>
      </c>
      <c r="I1640" s="5">
        <v>0.5</v>
      </c>
      <c r="J1640" s="4">
        <f t="shared" si="368"/>
        <v>27.585000000000001</v>
      </c>
      <c r="K1640" s="4">
        <f t="shared" si="369"/>
        <v>27.585000000000001</v>
      </c>
      <c r="L1640" s="6">
        <v>0.85</v>
      </c>
      <c r="M1640" s="4">
        <f t="shared" si="370"/>
        <v>23.44725</v>
      </c>
      <c r="N1640" s="4">
        <f t="shared" si="371"/>
        <v>51.032250000000005</v>
      </c>
      <c r="O1640" s="6">
        <v>0.75</v>
      </c>
      <c r="P1640" s="85">
        <f t="shared" si="376"/>
        <v>20.688749999999999</v>
      </c>
      <c r="Q1640" s="86">
        <f t="shared" si="377"/>
        <v>48.27375</v>
      </c>
      <c r="R1640" s="6">
        <v>0.95</v>
      </c>
      <c r="S1640" s="85">
        <f t="shared" si="372"/>
        <v>26.205749999999998</v>
      </c>
      <c r="T1640" s="86">
        <f t="shared" si="373"/>
        <v>53.790750000000003</v>
      </c>
      <c r="U1640" s="6">
        <v>0.6</v>
      </c>
      <c r="V1640" s="85">
        <f t="shared" si="374"/>
        <v>16.550999999999998</v>
      </c>
      <c r="W1640" s="86">
        <f t="shared" si="375"/>
        <v>44.135999999999996</v>
      </c>
    </row>
    <row r="1641" spans="1:23" ht="16.5" x14ac:dyDescent="0.25">
      <c r="A1641" s="64" t="s">
        <v>7131</v>
      </c>
      <c r="B1641" s="65" t="s">
        <v>7255</v>
      </c>
      <c r="C1641" s="2" t="s">
        <v>5999</v>
      </c>
      <c r="D1641" s="8" t="s">
        <v>5998</v>
      </c>
      <c r="E1641" s="3">
        <v>22</v>
      </c>
      <c r="F1641" s="3">
        <v>1</v>
      </c>
      <c r="G1641" s="4">
        <v>39</v>
      </c>
      <c r="H1641" s="4">
        <f>+G1641*E1641</f>
        <v>858</v>
      </c>
      <c r="I1641" s="5">
        <v>0</v>
      </c>
      <c r="J1641" s="4">
        <f t="shared" si="368"/>
        <v>0</v>
      </c>
      <c r="K1641" s="4">
        <f t="shared" si="369"/>
        <v>39</v>
      </c>
      <c r="L1641" s="6">
        <v>0.85</v>
      </c>
      <c r="M1641" s="4">
        <f t="shared" si="370"/>
        <v>33.15</v>
      </c>
      <c r="N1641" s="4">
        <f t="shared" si="371"/>
        <v>72.150000000000006</v>
      </c>
      <c r="O1641" s="6">
        <v>0.75</v>
      </c>
      <c r="P1641" s="85">
        <f t="shared" si="376"/>
        <v>29.25</v>
      </c>
      <c r="Q1641" s="86">
        <f t="shared" si="377"/>
        <v>68.25</v>
      </c>
      <c r="R1641" s="6">
        <v>0.95</v>
      </c>
      <c r="S1641" s="85">
        <f t="shared" si="372"/>
        <v>37.049999999999997</v>
      </c>
      <c r="T1641" s="86">
        <f t="shared" si="373"/>
        <v>76.05</v>
      </c>
      <c r="U1641" s="6">
        <v>0.6</v>
      </c>
      <c r="V1641" s="85">
        <f t="shared" si="374"/>
        <v>23.4</v>
      </c>
      <c r="W1641" s="86">
        <f t="shared" si="375"/>
        <v>62.4</v>
      </c>
    </row>
    <row r="1642" spans="1:23" ht="16.5" x14ac:dyDescent="0.25">
      <c r="A1642" s="64" t="s">
        <v>7131</v>
      </c>
      <c r="B1642" s="65" t="s">
        <v>7255</v>
      </c>
      <c r="C1642" s="2" t="s">
        <v>5965</v>
      </c>
      <c r="D1642" s="8" t="s">
        <v>5964</v>
      </c>
      <c r="E1642" s="3">
        <v>20</v>
      </c>
      <c r="F1642" s="3">
        <v>1</v>
      </c>
      <c r="G1642" s="4">
        <v>76.77</v>
      </c>
      <c r="H1642" s="4">
        <f>+G1642*E1642</f>
        <v>1535.3999999999999</v>
      </c>
      <c r="I1642" s="5">
        <v>0.5</v>
      </c>
      <c r="J1642" s="4">
        <f t="shared" si="368"/>
        <v>38.384999999999998</v>
      </c>
      <c r="K1642" s="4">
        <f t="shared" si="369"/>
        <v>38.384999999999998</v>
      </c>
      <c r="L1642" s="6">
        <v>0.85</v>
      </c>
      <c r="M1642" s="4">
        <f t="shared" si="370"/>
        <v>32.627249999999997</v>
      </c>
      <c r="N1642" s="4">
        <f t="shared" si="371"/>
        <v>71.012249999999995</v>
      </c>
      <c r="O1642" s="6">
        <v>0.75</v>
      </c>
      <c r="P1642" s="85">
        <f t="shared" si="376"/>
        <v>28.78875</v>
      </c>
      <c r="Q1642" s="86">
        <f t="shared" si="377"/>
        <v>67.173749999999998</v>
      </c>
      <c r="R1642" s="6">
        <v>0.95</v>
      </c>
      <c r="S1642" s="85">
        <f t="shared" si="372"/>
        <v>36.46575</v>
      </c>
      <c r="T1642" s="86">
        <f t="shared" si="373"/>
        <v>74.850750000000005</v>
      </c>
      <c r="U1642" s="6">
        <v>0.6</v>
      </c>
      <c r="V1642" s="85">
        <f t="shared" si="374"/>
        <v>23.030999999999999</v>
      </c>
      <c r="W1642" s="86">
        <f t="shared" si="375"/>
        <v>61.415999999999997</v>
      </c>
    </row>
    <row r="1643" spans="1:23" ht="16.5" x14ac:dyDescent="0.25">
      <c r="A1643" s="64" t="s">
        <v>7131</v>
      </c>
      <c r="B1643" s="65" t="s">
        <v>7255</v>
      </c>
      <c r="C1643" s="2" t="s">
        <v>5967</v>
      </c>
      <c r="D1643" s="8" t="s">
        <v>5966</v>
      </c>
      <c r="E1643" s="3">
        <v>24</v>
      </c>
      <c r="F1643" s="3">
        <v>1</v>
      </c>
      <c r="G1643" s="4">
        <v>116.42</v>
      </c>
      <c r="H1643" s="4">
        <f>+G1643*E1643</f>
        <v>2794.08</v>
      </c>
      <c r="I1643" s="5">
        <v>0.5</v>
      </c>
      <c r="J1643" s="4">
        <f t="shared" si="368"/>
        <v>58.21</v>
      </c>
      <c r="K1643" s="4">
        <f t="shared" si="369"/>
        <v>58.21</v>
      </c>
      <c r="L1643" s="6">
        <v>0.85</v>
      </c>
      <c r="M1643" s="4">
        <f t="shared" si="370"/>
        <v>49.478499999999997</v>
      </c>
      <c r="N1643" s="4">
        <f t="shared" si="371"/>
        <v>107.6885</v>
      </c>
      <c r="O1643" s="6">
        <v>0.75</v>
      </c>
      <c r="P1643" s="85">
        <f t="shared" si="376"/>
        <v>43.657499999999999</v>
      </c>
      <c r="Q1643" s="86">
        <f t="shared" si="377"/>
        <v>101.86750000000001</v>
      </c>
      <c r="R1643" s="6">
        <v>0.95</v>
      </c>
      <c r="S1643" s="85">
        <f t="shared" si="372"/>
        <v>55.299499999999995</v>
      </c>
      <c r="T1643" s="86">
        <f t="shared" si="373"/>
        <v>113.5095</v>
      </c>
      <c r="U1643" s="6">
        <v>0.6</v>
      </c>
      <c r="V1643" s="85">
        <f t="shared" si="374"/>
        <v>34.926000000000002</v>
      </c>
      <c r="W1643" s="86">
        <f t="shared" si="375"/>
        <v>93.135999999999996</v>
      </c>
    </row>
    <row r="1644" spans="1:23" ht="16.5" x14ac:dyDescent="0.25">
      <c r="A1644" s="64" t="s">
        <v>7131</v>
      </c>
      <c r="B1644" s="65" t="s">
        <v>7255</v>
      </c>
      <c r="C1644" s="2" t="s">
        <v>5995</v>
      </c>
      <c r="D1644" s="8" t="s">
        <v>5994</v>
      </c>
      <c r="E1644" s="3">
        <f>21-4</f>
        <v>17</v>
      </c>
      <c r="F1644" s="3">
        <v>1</v>
      </c>
      <c r="G1644" s="4">
        <v>37</v>
      </c>
      <c r="H1644" s="4">
        <f>+G1644*E1644</f>
        <v>629</v>
      </c>
      <c r="I1644" s="5">
        <v>0</v>
      </c>
      <c r="J1644" s="4">
        <f t="shared" si="368"/>
        <v>0</v>
      </c>
      <c r="K1644" s="4">
        <f t="shared" si="369"/>
        <v>37</v>
      </c>
      <c r="L1644" s="6">
        <v>0.85</v>
      </c>
      <c r="M1644" s="4">
        <f t="shared" si="370"/>
        <v>31.45</v>
      </c>
      <c r="N1644" s="4">
        <f t="shared" si="371"/>
        <v>68.45</v>
      </c>
      <c r="O1644" s="6">
        <v>0.75</v>
      </c>
      <c r="P1644" s="85">
        <f t="shared" si="376"/>
        <v>27.75</v>
      </c>
      <c r="Q1644" s="86">
        <f t="shared" si="377"/>
        <v>64.75</v>
      </c>
      <c r="R1644" s="6">
        <v>0.95</v>
      </c>
      <c r="S1644" s="85">
        <f t="shared" si="372"/>
        <v>35.15</v>
      </c>
      <c r="T1644" s="86">
        <f t="shared" si="373"/>
        <v>72.150000000000006</v>
      </c>
      <c r="U1644" s="6">
        <v>0.6</v>
      </c>
      <c r="V1644" s="85">
        <f t="shared" si="374"/>
        <v>22.2</v>
      </c>
      <c r="W1644" s="86">
        <f t="shared" si="375"/>
        <v>59.2</v>
      </c>
    </row>
    <row r="1645" spans="1:23" ht="16.5" x14ac:dyDescent="0.25">
      <c r="A1645" s="64" t="s">
        <v>7131</v>
      </c>
      <c r="B1645" s="65" t="s">
        <v>7255</v>
      </c>
      <c r="C1645" s="2" t="s">
        <v>5993</v>
      </c>
      <c r="D1645" s="8" t="s">
        <v>5992</v>
      </c>
      <c r="E1645" s="3">
        <f>25-12</f>
        <v>13</v>
      </c>
      <c r="F1645" s="3">
        <v>1</v>
      </c>
      <c r="G1645" s="4">
        <v>30</v>
      </c>
      <c r="H1645" s="4">
        <f>+G1645*E1645</f>
        <v>390</v>
      </c>
      <c r="I1645" s="5">
        <v>0</v>
      </c>
      <c r="J1645" s="4">
        <f t="shared" si="368"/>
        <v>0</v>
      </c>
      <c r="K1645" s="4">
        <f t="shared" si="369"/>
        <v>30</v>
      </c>
      <c r="L1645" s="6">
        <v>0.85</v>
      </c>
      <c r="M1645" s="4">
        <f t="shared" si="370"/>
        <v>25.5</v>
      </c>
      <c r="N1645" s="4">
        <f t="shared" si="371"/>
        <v>55.5</v>
      </c>
      <c r="O1645" s="6">
        <v>0.75</v>
      </c>
      <c r="P1645" s="85">
        <f t="shared" si="376"/>
        <v>22.5</v>
      </c>
      <c r="Q1645" s="86">
        <f t="shared" si="377"/>
        <v>52.5</v>
      </c>
      <c r="R1645" s="6">
        <v>0.95</v>
      </c>
      <c r="S1645" s="85">
        <f t="shared" si="372"/>
        <v>28.5</v>
      </c>
      <c r="T1645" s="86">
        <f t="shared" si="373"/>
        <v>58.5</v>
      </c>
      <c r="U1645" s="6">
        <v>0.6</v>
      </c>
      <c r="V1645" s="85">
        <f t="shared" si="374"/>
        <v>18</v>
      </c>
      <c r="W1645" s="86">
        <f t="shared" si="375"/>
        <v>48</v>
      </c>
    </row>
    <row r="1646" spans="1:23" ht="16.5" x14ac:dyDescent="0.25">
      <c r="A1646" s="64" t="s">
        <v>7131</v>
      </c>
      <c r="B1646" s="65" t="s">
        <v>7255</v>
      </c>
      <c r="C1646" s="2" t="s">
        <v>6001</v>
      </c>
      <c r="D1646" s="8" t="s">
        <v>6000</v>
      </c>
      <c r="E1646" s="3">
        <f>55+28</f>
        <v>83</v>
      </c>
      <c r="F1646" s="3">
        <v>1</v>
      </c>
      <c r="G1646" s="4">
        <v>83</v>
      </c>
      <c r="H1646" s="4">
        <f>+G1646*E1646</f>
        <v>6889</v>
      </c>
      <c r="I1646" s="5">
        <v>0</v>
      </c>
      <c r="J1646" s="4">
        <f t="shared" si="368"/>
        <v>0</v>
      </c>
      <c r="K1646" s="4">
        <f t="shared" si="369"/>
        <v>83</v>
      </c>
      <c r="L1646" s="6">
        <v>0.85</v>
      </c>
      <c r="M1646" s="4">
        <f t="shared" si="370"/>
        <v>70.55</v>
      </c>
      <c r="N1646" s="4">
        <f t="shared" si="371"/>
        <v>153.55000000000001</v>
      </c>
      <c r="O1646" s="6">
        <v>0.75</v>
      </c>
      <c r="P1646" s="85">
        <f t="shared" si="376"/>
        <v>62.25</v>
      </c>
      <c r="Q1646" s="86">
        <f t="shared" si="377"/>
        <v>145.25</v>
      </c>
      <c r="R1646" s="6">
        <v>0.95</v>
      </c>
      <c r="S1646" s="85">
        <f t="shared" si="372"/>
        <v>78.849999999999994</v>
      </c>
      <c r="T1646" s="86">
        <f t="shared" si="373"/>
        <v>161.85</v>
      </c>
      <c r="U1646" s="6">
        <v>0.6</v>
      </c>
      <c r="V1646" s="85">
        <f t="shared" si="374"/>
        <v>49.8</v>
      </c>
      <c r="W1646" s="86">
        <f t="shared" si="375"/>
        <v>132.80000000000001</v>
      </c>
    </row>
    <row r="1647" spans="1:23" ht="16.5" x14ac:dyDescent="0.25">
      <c r="A1647" s="64" t="s">
        <v>7131</v>
      </c>
      <c r="B1647" s="65" t="s">
        <v>7255</v>
      </c>
      <c r="C1647" s="2" t="s">
        <v>5971</v>
      </c>
      <c r="D1647" s="8" t="s">
        <v>5970</v>
      </c>
      <c r="E1647" s="3">
        <v>13</v>
      </c>
      <c r="F1647" s="3">
        <v>1</v>
      </c>
      <c r="G1647" s="4">
        <v>91.9</v>
      </c>
      <c r="H1647" s="4">
        <f>+G1647*E1647</f>
        <v>1194.7</v>
      </c>
      <c r="I1647" s="5">
        <v>0.5</v>
      </c>
      <c r="J1647" s="4">
        <f t="shared" si="368"/>
        <v>45.95</v>
      </c>
      <c r="K1647" s="4">
        <f t="shared" si="369"/>
        <v>45.95</v>
      </c>
      <c r="L1647" s="6">
        <v>0.85</v>
      </c>
      <c r="M1647" s="4">
        <f t="shared" si="370"/>
        <v>39.057500000000005</v>
      </c>
      <c r="N1647" s="4">
        <f t="shared" si="371"/>
        <v>85.007500000000007</v>
      </c>
      <c r="O1647" s="6">
        <v>0.75</v>
      </c>
      <c r="P1647" s="85">
        <f t="shared" si="376"/>
        <v>34.462500000000006</v>
      </c>
      <c r="Q1647" s="86">
        <f t="shared" si="377"/>
        <v>80.412500000000009</v>
      </c>
      <c r="R1647" s="6">
        <v>0.95</v>
      </c>
      <c r="S1647" s="85">
        <f t="shared" si="372"/>
        <v>43.652500000000003</v>
      </c>
      <c r="T1647" s="86">
        <f t="shared" si="373"/>
        <v>89.602500000000006</v>
      </c>
      <c r="U1647" s="6">
        <v>0.6</v>
      </c>
      <c r="V1647" s="85">
        <f t="shared" si="374"/>
        <v>27.57</v>
      </c>
      <c r="W1647" s="86">
        <f t="shared" si="375"/>
        <v>73.52000000000001</v>
      </c>
    </row>
    <row r="1648" spans="1:23" ht="16.5" x14ac:dyDescent="0.25">
      <c r="A1648" s="64" t="s">
        <v>7131</v>
      </c>
      <c r="B1648" s="65" t="s">
        <v>7255</v>
      </c>
      <c r="C1648" s="2" t="s">
        <v>5972</v>
      </c>
      <c r="D1648" s="8" t="s">
        <v>5989</v>
      </c>
      <c r="E1648" s="3">
        <v>38</v>
      </c>
      <c r="F1648" s="3">
        <v>1</v>
      </c>
      <c r="G1648" s="4">
        <v>97</v>
      </c>
      <c r="H1648" s="4">
        <f>+G1648*E1648</f>
        <v>3686</v>
      </c>
      <c r="I1648" s="5">
        <v>0</v>
      </c>
      <c r="J1648" s="4">
        <f t="shared" si="368"/>
        <v>0</v>
      </c>
      <c r="K1648" s="4">
        <f t="shared" si="369"/>
        <v>97</v>
      </c>
      <c r="L1648" s="6">
        <v>0.85</v>
      </c>
      <c r="M1648" s="4">
        <f t="shared" si="370"/>
        <v>82.45</v>
      </c>
      <c r="N1648" s="4">
        <f t="shared" si="371"/>
        <v>179.45</v>
      </c>
      <c r="O1648" s="6">
        <v>0.75</v>
      </c>
      <c r="P1648" s="85">
        <f t="shared" si="376"/>
        <v>72.75</v>
      </c>
      <c r="Q1648" s="86">
        <f t="shared" si="377"/>
        <v>169.75</v>
      </c>
      <c r="R1648" s="6">
        <v>0.95</v>
      </c>
      <c r="S1648" s="85">
        <f t="shared" si="372"/>
        <v>92.149999999999991</v>
      </c>
      <c r="T1648" s="86">
        <f t="shared" si="373"/>
        <v>189.14999999999998</v>
      </c>
      <c r="U1648" s="6">
        <v>0.6</v>
      </c>
      <c r="V1648" s="85">
        <f t="shared" si="374"/>
        <v>58.199999999999996</v>
      </c>
      <c r="W1648" s="86">
        <f t="shared" si="375"/>
        <v>155.19999999999999</v>
      </c>
    </row>
    <row r="1649" spans="1:23" ht="16.5" x14ac:dyDescent="0.25">
      <c r="A1649" s="64" t="s">
        <v>7131</v>
      </c>
      <c r="B1649" s="65" t="s">
        <v>7255</v>
      </c>
      <c r="C1649" s="2" t="s">
        <v>5976</v>
      </c>
      <c r="D1649" s="8" t="s">
        <v>5975</v>
      </c>
      <c r="E1649" s="3">
        <v>1</v>
      </c>
      <c r="F1649" s="3">
        <v>1</v>
      </c>
      <c r="G1649" s="4">
        <v>205.13</v>
      </c>
      <c r="H1649" s="4">
        <f>+G1649*E1649</f>
        <v>205.13</v>
      </c>
      <c r="I1649" s="5">
        <v>0.5</v>
      </c>
      <c r="J1649" s="4">
        <f t="shared" si="368"/>
        <v>102.565</v>
      </c>
      <c r="K1649" s="4">
        <f t="shared" si="369"/>
        <v>102.565</v>
      </c>
      <c r="L1649" s="6">
        <v>0.85</v>
      </c>
      <c r="M1649" s="4">
        <f t="shared" si="370"/>
        <v>87.180250000000001</v>
      </c>
      <c r="N1649" s="4">
        <f t="shared" si="371"/>
        <v>189.74525</v>
      </c>
      <c r="O1649" s="6">
        <v>0.75</v>
      </c>
      <c r="P1649" s="85">
        <f t="shared" si="376"/>
        <v>76.923749999999998</v>
      </c>
      <c r="Q1649" s="86">
        <f t="shared" si="377"/>
        <v>179.48874999999998</v>
      </c>
      <c r="R1649" s="6">
        <v>0.95</v>
      </c>
      <c r="S1649" s="85">
        <f t="shared" si="372"/>
        <v>97.436749999999989</v>
      </c>
      <c r="T1649" s="86">
        <f t="shared" si="373"/>
        <v>200.00174999999999</v>
      </c>
      <c r="U1649" s="6">
        <v>0.6</v>
      </c>
      <c r="V1649" s="85">
        <f t="shared" si="374"/>
        <v>61.538999999999994</v>
      </c>
      <c r="W1649" s="86">
        <f t="shared" si="375"/>
        <v>164.10399999999998</v>
      </c>
    </row>
    <row r="1650" spans="1:23" ht="16.5" x14ac:dyDescent="0.25">
      <c r="A1650" s="64" t="s">
        <v>7131</v>
      </c>
      <c r="B1650" s="65" t="s">
        <v>7255</v>
      </c>
      <c r="C1650" s="2" t="s">
        <v>5978</v>
      </c>
      <c r="D1650" s="8" t="s">
        <v>5977</v>
      </c>
      <c r="E1650" s="3">
        <v>85</v>
      </c>
      <c r="F1650" s="3">
        <v>1</v>
      </c>
      <c r="G1650" s="7">
        <v>13.22</v>
      </c>
      <c r="H1650" s="4">
        <f>+G1650*E1650</f>
        <v>1123.7</v>
      </c>
      <c r="I1650" s="5">
        <v>0</v>
      </c>
      <c r="J1650" s="4">
        <f t="shared" si="368"/>
        <v>0</v>
      </c>
      <c r="K1650" s="4">
        <f t="shared" si="369"/>
        <v>13.22</v>
      </c>
      <c r="L1650" s="6">
        <v>0.95</v>
      </c>
      <c r="M1650" s="4">
        <f t="shared" si="370"/>
        <v>12.558999999999999</v>
      </c>
      <c r="N1650" s="4">
        <f t="shared" si="371"/>
        <v>25.779</v>
      </c>
      <c r="O1650" s="6">
        <v>0.75</v>
      </c>
      <c r="P1650" s="85">
        <f t="shared" si="376"/>
        <v>9.9150000000000009</v>
      </c>
      <c r="Q1650" s="86">
        <f t="shared" si="377"/>
        <v>23.135000000000002</v>
      </c>
      <c r="R1650" s="6">
        <v>0.95</v>
      </c>
      <c r="S1650" s="85">
        <f t="shared" si="372"/>
        <v>12.558999999999999</v>
      </c>
      <c r="T1650" s="86">
        <f t="shared" si="373"/>
        <v>25.779</v>
      </c>
      <c r="U1650" s="6">
        <v>0.6</v>
      </c>
      <c r="V1650" s="85">
        <f t="shared" si="374"/>
        <v>7.9320000000000004</v>
      </c>
      <c r="W1650" s="86">
        <f t="shared" si="375"/>
        <v>21.152000000000001</v>
      </c>
    </row>
    <row r="1651" spans="1:23" ht="16.5" x14ac:dyDescent="0.25">
      <c r="A1651" s="64" t="s">
        <v>7131</v>
      </c>
      <c r="B1651" s="65" t="s">
        <v>7255</v>
      </c>
      <c r="C1651" s="2" t="s">
        <v>5980</v>
      </c>
      <c r="D1651" s="10" t="s">
        <v>5979</v>
      </c>
      <c r="E1651" s="3">
        <v>90</v>
      </c>
      <c r="F1651" s="3">
        <v>1</v>
      </c>
      <c r="G1651" s="4">
        <v>19.100000000000001</v>
      </c>
      <c r="H1651" s="4">
        <f>+G1651*E1651</f>
        <v>1719.0000000000002</v>
      </c>
      <c r="I1651" s="5">
        <v>0.5</v>
      </c>
      <c r="J1651" s="4">
        <f t="shared" si="368"/>
        <v>9.5500000000000007</v>
      </c>
      <c r="K1651" s="4">
        <f t="shared" si="369"/>
        <v>9.5500000000000007</v>
      </c>
      <c r="L1651" s="6">
        <v>0.85</v>
      </c>
      <c r="M1651" s="4">
        <f t="shared" si="370"/>
        <v>8.1174999999999997</v>
      </c>
      <c r="N1651" s="4">
        <f t="shared" si="371"/>
        <v>17.6675</v>
      </c>
      <c r="O1651" s="6">
        <v>0.75</v>
      </c>
      <c r="P1651" s="85">
        <f t="shared" si="376"/>
        <v>7.1625000000000005</v>
      </c>
      <c r="Q1651" s="86">
        <f t="shared" si="377"/>
        <v>16.712500000000002</v>
      </c>
      <c r="R1651" s="6">
        <v>0.95</v>
      </c>
      <c r="S1651" s="85">
        <f t="shared" si="372"/>
        <v>9.0724999999999998</v>
      </c>
      <c r="T1651" s="86">
        <f t="shared" si="373"/>
        <v>18.622500000000002</v>
      </c>
      <c r="U1651" s="6">
        <v>0.6</v>
      </c>
      <c r="V1651" s="85">
        <f t="shared" si="374"/>
        <v>5.73</v>
      </c>
      <c r="W1651" s="86">
        <f t="shared" si="375"/>
        <v>15.280000000000001</v>
      </c>
    </row>
    <row r="1652" spans="1:23" ht="16.5" x14ac:dyDescent="0.25">
      <c r="A1652" s="64" t="s">
        <v>7131</v>
      </c>
      <c r="B1652" s="65" t="s">
        <v>7255</v>
      </c>
      <c r="C1652" s="2" t="s">
        <v>5982</v>
      </c>
      <c r="D1652" s="8" t="s">
        <v>5981</v>
      </c>
      <c r="E1652" s="3">
        <v>265</v>
      </c>
      <c r="F1652" s="3">
        <v>1</v>
      </c>
      <c r="G1652" s="4">
        <v>15.14</v>
      </c>
      <c r="H1652" s="4">
        <f>+G1652*E1652</f>
        <v>4012.1000000000004</v>
      </c>
      <c r="I1652" s="5">
        <v>0.5</v>
      </c>
      <c r="J1652" s="4">
        <f t="shared" si="368"/>
        <v>7.57</v>
      </c>
      <c r="K1652" s="4">
        <f t="shared" si="369"/>
        <v>7.57</v>
      </c>
      <c r="L1652" s="6">
        <v>0.85</v>
      </c>
      <c r="M1652" s="4">
        <f t="shared" si="370"/>
        <v>6.4344999999999999</v>
      </c>
      <c r="N1652" s="4">
        <f t="shared" si="371"/>
        <v>14.0045</v>
      </c>
      <c r="O1652" s="6">
        <v>0.75</v>
      </c>
      <c r="P1652" s="85">
        <f t="shared" si="376"/>
        <v>5.6775000000000002</v>
      </c>
      <c r="Q1652" s="86">
        <f t="shared" si="377"/>
        <v>13.2475</v>
      </c>
      <c r="R1652" s="6">
        <v>0.95</v>
      </c>
      <c r="S1652" s="85">
        <f t="shared" si="372"/>
        <v>7.1914999999999996</v>
      </c>
      <c r="T1652" s="86">
        <f t="shared" si="373"/>
        <v>14.7615</v>
      </c>
      <c r="U1652" s="6">
        <v>0.6</v>
      </c>
      <c r="V1652" s="85">
        <f t="shared" si="374"/>
        <v>4.5419999999999998</v>
      </c>
      <c r="W1652" s="86">
        <f t="shared" si="375"/>
        <v>12.112</v>
      </c>
    </row>
    <row r="1653" spans="1:23" ht="16.5" x14ac:dyDescent="0.25">
      <c r="A1653" s="64" t="s">
        <v>7131</v>
      </c>
      <c r="B1653" s="65" t="s">
        <v>7255</v>
      </c>
      <c r="C1653" s="2" t="s">
        <v>5984</v>
      </c>
      <c r="D1653" s="10" t="s">
        <v>5983</v>
      </c>
      <c r="E1653" s="3">
        <f>82+290</f>
        <v>372</v>
      </c>
      <c r="F1653" s="3">
        <v>1</v>
      </c>
      <c r="G1653" s="4">
        <v>16.649999999999999</v>
      </c>
      <c r="H1653" s="4">
        <f>+G1653*E1653</f>
        <v>6193.7999999999993</v>
      </c>
      <c r="I1653" s="5">
        <v>0</v>
      </c>
      <c r="J1653" s="4">
        <f t="shared" si="368"/>
        <v>0</v>
      </c>
      <c r="K1653" s="4">
        <f t="shared" si="369"/>
        <v>16.649999999999999</v>
      </c>
      <c r="L1653" s="6">
        <v>0.85</v>
      </c>
      <c r="M1653" s="4">
        <f t="shared" si="370"/>
        <v>14.152499999999998</v>
      </c>
      <c r="N1653" s="4">
        <f t="shared" si="371"/>
        <v>30.802499999999995</v>
      </c>
      <c r="O1653" s="6">
        <v>0.75</v>
      </c>
      <c r="P1653" s="85">
        <f t="shared" si="376"/>
        <v>12.487499999999999</v>
      </c>
      <c r="Q1653" s="86">
        <f t="shared" si="377"/>
        <v>29.137499999999996</v>
      </c>
      <c r="R1653" s="6">
        <v>0.95</v>
      </c>
      <c r="S1653" s="85">
        <f t="shared" si="372"/>
        <v>15.817499999999997</v>
      </c>
      <c r="T1653" s="86">
        <f t="shared" si="373"/>
        <v>32.467499999999994</v>
      </c>
      <c r="U1653" s="6">
        <v>0.6</v>
      </c>
      <c r="V1653" s="85">
        <f t="shared" si="374"/>
        <v>9.9899999999999984</v>
      </c>
      <c r="W1653" s="86">
        <f t="shared" si="375"/>
        <v>26.639999999999997</v>
      </c>
    </row>
    <row r="1654" spans="1:23" ht="16.5" x14ac:dyDescent="0.25">
      <c r="A1654" s="64" t="s">
        <v>7131</v>
      </c>
      <c r="B1654" s="65" t="s">
        <v>7255</v>
      </c>
      <c r="C1654" s="2" t="s">
        <v>7340</v>
      </c>
      <c r="D1654" s="8" t="s">
        <v>5945</v>
      </c>
      <c r="E1654" s="3">
        <v>20</v>
      </c>
      <c r="F1654" s="3">
        <v>1</v>
      </c>
      <c r="G1654" s="4">
        <v>145</v>
      </c>
      <c r="H1654" s="4">
        <f>+G1654*E1654</f>
        <v>2900</v>
      </c>
      <c r="I1654" s="5">
        <v>0</v>
      </c>
      <c r="J1654" s="4">
        <f t="shared" si="368"/>
        <v>0</v>
      </c>
      <c r="K1654" s="4">
        <f t="shared" si="369"/>
        <v>145</v>
      </c>
      <c r="L1654" s="6">
        <v>0.85</v>
      </c>
      <c r="M1654" s="4">
        <f t="shared" si="370"/>
        <v>123.25</v>
      </c>
      <c r="N1654" s="4">
        <f t="shared" si="371"/>
        <v>268.25</v>
      </c>
      <c r="O1654" s="6">
        <v>0.75</v>
      </c>
      <c r="P1654" s="85">
        <f t="shared" si="376"/>
        <v>108.75</v>
      </c>
      <c r="Q1654" s="86">
        <f t="shared" si="377"/>
        <v>253.75</v>
      </c>
      <c r="R1654" s="6">
        <v>0.95</v>
      </c>
      <c r="S1654" s="85">
        <f t="shared" si="372"/>
        <v>137.75</v>
      </c>
      <c r="T1654" s="86">
        <f t="shared" si="373"/>
        <v>282.75</v>
      </c>
      <c r="U1654" s="6">
        <v>0.6</v>
      </c>
      <c r="V1654" s="85">
        <f t="shared" si="374"/>
        <v>87</v>
      </c>
      <c r="W1654" s="86">
        <f t="shared" si="375"/>
        <v>232</v>
      </c>
    </row>
    <row r="1655" spans="1:23" ht="16.5" x14ac:dyDescent="0.25">
      <c r="A1655" s="64" t="s">
        <v>7131</v>
      </c>
      <c r="B1655" s="65" t="s">
        <v>7255</v>
      </c>
      <c r="C1655" s="2" t="s">
        <v>6741</v>
      </c>
      <c r="D1655" s="8" t="s">
        <v>6740</v>
      </c>
      <c r="E1655" s="3">
        <f>77+400+150+200</f>
        <v>827</v>
      </c>
      <c r="F1655" s="3">
        <v>1</v>
      </c>
      <c r="G1655" s="4">
        <v>0</v>
      </c>
      <c r="H1655" s="4">
        <f>+G1655*E1655</f>
        <v>0</v>
      </c>
      <c r="I1655" s="5">
        <v>0.5</v>
      </c>
      <c r="J1655" s="4">
        <f t="shared" si="368"/>
        <v>0</v>
      </c>
      <c r="K1655" s="4">
        <f t="shared" si="369"/>
        <v>0</v>
      </c>
      <c r="L1655" s="6">
        <v>0.85</v>
      </c>
      <c r="M1655" s="4">
        <f t="shared" si="370"/>
        <v>0</v>
      </c>
      <c r="N1655" s="4">
        <f t="shared" si="371"/>
        <v>0</v>
      </c>
      <c r="O1655" s="6">
        <v>0.75</v>
      </c>
      <c r="P1655" s="85">
        <f t="shared" si="376"/>
        <v>0</v>
      </c>
      <c r="Q1655" s="86">
        <f t="shared" si="377"/>
        <v>0</v>
      </c>
      <c r="R1655" s="6">
        <v>0.95</v>
      </c>
      <c r="S1655" s="85">
        <f t="shared" si="372"/>
        <v>0</v>
      </c>
      <c r="T1655" s="86">
        <f t="shared" si="373"/>
        <v>0</v>
      </c>
      <c r="U1655" s="6">
        <v>0.6</v>
      </c>
      <c r="V1655" s="85">
        <f t="shared" si="374"/>
        <v>0</v>
      </c>
      <c r="W1655" s="86">
        <f t="shared" si="375"/>
        <v>0</v>
      </c>
    </row>
    <row r="1656" spans="1:23" ht="16.5" x14ac:dyDescent="0.25">
      <c r="A1656" s="64" t="s">
        <v>7131</v>
      </c>
      <c r="B1656" s="65" t="s">
        <v>7255</v>
      </c>
      <c r="C1656" s="2" t="s">
        <v>5986</v>
      </c>
      <c r="D1656" s="8" t="s">
        <v>5985</v>
      </c>
      <c r="E1656" s="3">
        <f>14-6</f>
        <v>8</v>
      </c>
      <c r="F1656" s="3">
        <v>1</v>
      </c>
      <c r="G1656" s="1">
        <v>48.42</v>
      </c>
      <c r="H1656" s="4">
        <f>+G1656*E1656</f>
        <v>387.36</v>
      </c>
      <c r="I1656" s="5">
        <v>0.5</v>
      </c>
      <c r="J1656" s="4">
        <f t="shared" si="368"/>
        <v>24.21</v>
      </c>
      <c r="K1656" s="4">
        <f t="shared" si="369"/>
        <v>24.21</v>
      </c>
      <c r="L1656" s="6">
        <v>0.85</v>
      </c>
      <c r="M1656" s="4">
        <f t="shared" si="370"/>
        <v>20.578500000000002</v>
      </c>
      <c r="N1656" s="4">
        <f t="shared" si="371"/>
        <v>44.788499999999999</v>
      </c>
      <c r="O1656" s="6">
        <v>0.75</v>
      </c>
      <c r="P1656" s="85">
        <f t="shared" si="376"/>
        <v>18.157499999999999</v>
      </c>
      <c r="Q1656" s="86">
        <f t="shared" si="377"/>
        <v>42.3675</v>
      </c>
      <c r="R1656" s="6">
        <v>0.95</v>
      </c>
      <c r="S1656" s="85">
        <f t="shared" si="372"/>
        <v>22.999500000000001</v>
      </c>
      <c r="T1656" s="86">
        <f t="shared" si="373"/>
        <v>47.209500000000006</v>
      </c>
      <c r="U1656" s="6">
        <v>0.6</v>
      </c>
      <c r="V1656" s="85">
        <f t="shared" si="374"/>
        <v>14.526</v>
      </c>
      <c r="W1656" s="86">
        <f t="shared" si="375"/>
        <v>38.736000000000004</v>
      </c>
    </row>
    <row r="1657" spans="1:23" ht="16.5" x14ac:dyDescent="0.25">
      <c r="A1657" s="64" t="s">
        <v>7131</v>
      </c>
      <c r="B1657" s="65" t="s">
        <v>7255</v>
      </c>
      <c r="C1657" s="2" t="s">
        <v>5988</v>
      </c>
      <c r="D1657" s="10" t="s">
        <v>5987</v>
      </c>
      <c r="E1657" s="3">
        <f>222-4</f>
        <v>218</v>
      </c>
      <c r="F1657" s="3">
        <v>1</v>
      </c>
      <c r="G1657" s="4">
        <v>16.63</v>
      </c>
      <c r="H1657" s="4">
        <f>+G1657*E1657</f>
        <v>3625.3399999999997</v>
      </c>
      <c r="I1657" s="5">
        <v>0.45</v>
      </c>
      <c r="J1657" s="4">
        <f t="shared" ref="J1657:J1720" si="378">+G1657*I1657</f>
        <v>7.4834999999999994</v>
      </c>
      <c r="K1657" s="4">
        <f t="shared" ref="K1657:K1720" si="379">+G1657-J1657</f>
        <v>9.1464999999999996</v>
      </c>
      <c r="L1657" s="6">
        <v>0.85</v>
      </c>
      <c r="M1657" s="4">
        <f t="shared" si="370"/>
        <v>7.7745249999999997</v>
      </c>
      <c r="N1657" s="4">
        <f t="shared" si="371"/>
        <v>16.921025</v>
      </c>
      <c r="O1657" s="6">
        <v>0.75</v>
      </c>
      <c r="P1657" s="85">
        <f t="shared" si="376"/>
        <v>6.8598749999999997</v>
      </c>
      <c r="Q1657" s="86">
        <f t="shared" si="377"/>
        <v>16.006374999999998</v>
      </c>
      <c r="R1657" s="6">
        <v>0.95</v>
      </c>
      <c r="S1657" s="85">
        <f t="shared" si="372"/>
        <v>8.6891749999999988</v>
      </c>
      <c r="T1657" s="86">
        <f t="shared" si="373"/>
        <v>17.835674999999998</v>
      </c>
      <c r="U1657" s="6">
        <v>0.6</v>
      </c>
      <c r="V1657" s="85">
        <f t="shared" si="374"/>
        <v>5.4878999999999998</v>
      </c>
      <c r="W1657" s="86">
        <f t="shared" si="375"/>
        <v>14.634399999999999</v>
      </c>
    </row>
    <row r="1658" spans="1:23" ht="16.5" x14ac:dyDescent="0.25">
      <c r="A1658" s="64" t="s">
        <v>7131</v>
      </c>
      <c r="B1658" s="65" t="s">
        <v>7255</v>
      </c>
      <c r="C1658" s="2" t="s">
        <v>6258</v>
      </c>
      <c r="D1658" s="8" t="s">
        <v>6257</v>
      </c>
      <c r="E1658" s="3">
        <v>2</v>
      </c>
      <c r="F1658" s="3">
        <v>1</v>
      </c>
      <c r="G1658" s="4">
        <v>75</v>
      </c>
      <c r="H1658" s="4">
        <f>+G1658*E1658</f>
        <v>150</v>
      </c>
      <c r="I1658" s="5">
        <v>0.5</v>
      </c>
      <c r="J1658" s="4">
        <f t="shared" si="378"/>
        <v>37.5</v>
      </c>
      <c r="K1658" s="4">
        <f t="shared" si="379"/>
        <v>37.5</v>
      </c>
      <c r="L1658" s="6">
        <v>0.85</v>
      </c>
      <c r="M1658" s="4">
        <f t="shared" si="370"/>
        <v>31.875</v>
      </c>
      <c r="N1658" s="4">
        <f t="shared" si="371"/>
        <v>69.375</v>
      </c>
      <c r="O1658" s="6">
        <v>0.75</v>
      </c>
      <c r="P1658" s="85">
        <f t="shared" si="376"/>
        <v>28.125</v>
      </c>
      <c r="Q1658" s="86">
        <f t="shared" si="377"/>
        <v>65.625</v>
      </c>
      <c r="R1658" s="6">
        <v>0.95</v>
      </c>
      <c r="S1658" s="85">
        <f t="shared" si="372"/>
        <v>35.625</v>
      </c>
      <c r="T1658" s="86">
        <f t="shared" si="373"/>
        <v>73.125</v>
      </c>
      <c r="U1658" s="6">
        <v>0.6</v>
      </c>
      <c r="V1658" s="85">
        <f t="shared" si="374"/>
        <v>22.5</v>
      </c>
      <c r="W1658" s="86">
        <f t="shared" si="375"/>
        <v>60</v>
      </c>
    </row>
    <row r="1659" spans="1:23" ht="16.5" x14ac:dyDescent="0.25">
      <c r="A1659" s="64" t="s">
        <v>7131</v>
      </c>
      <c r="B1659" s="65" t="s">
        <v>7255</v>
      </c>
      <c r="C1659" s="2" t="s">
        <v>5860</v>
      </c>
      <c r="D1659" s="8" t="s">
        <v>5859</v>
      </c>
      <c r="E1659" s="3">
        <v>3</v>
      </c>
      <c r="F1659" s="3">
        <v>1</v>
      </c>
      <c r="G1659" s="4">
        <v>52.32</v>
      </c>
      <c r="H1659" s="4">
        <f>+G1659*E1659</f>
        <v>156.96</v>
      </c>
      <c r="I1659" s="5">
        <v>0</v>
      </c>
      <c r="J1659" s="4">
        <f t="shared" si="378"/>
        <v>0</v>
      </c>
      <c r="K1659" s="4">
        <f t="shared" si="379"/>
        <v>52.32</v>
      </c>
      <c r="L1659" s="6">
        <v>0.85</v>
      </c>
      <c r="M1659" s="4">
        <f t="shared" si="370"/>
        <v>44.472000000000001</v>
      </c>
      <c r="N1659" s="4">
        <f t="shared" si="371"/>
        <v>96.792000000000002</v>
      </c>
      <c r="O1659" s="6">
        <v>0.75</v>
      </c>
      <c r="P1659" s="85">
        <f t="shared" si="376"/>
        <v>39.24</v>
      </c>
      <c r="Q1659" s="86">
        <f t="shared" si="377"/>
        <v>91.56</v>
      </c>
      <c r="R1659" s="6">
        <v>0.95</v>
      </c>
      <c r="S1659" s="85">
        <f t="shared" si="372"/>
        <v>49.704000000000001</v>
      </c>
      <c r="T1659" s="86">
        <f t="shared" si="373"/>
        <v>102.024</v>
      </c>
      <c r="U1659" s="6">
        <v>0.6</v>
      </c>
      <c r="V1659" s="85">
        <f t="shared" si="374"/>
        <v>31.391999999999999</v>
      </c>
      <c r="W1659" s="86">
        <f t="shared" si="375"/>
        <v>83.712000000000003</v>
      </c>
    </row>
    <row r="1660" spans="1:23" ht="16.5" x14ac:dyDescent="0.25">
      <c r="A1660" s="64" t="s">
        <v>7131</v>
      </c>
      <c r="B1660" s="65" t="s">
        <v>7255</v>
      </c>
      <c r="C1660" s="2" t="s">
        <v>5974</v>
      </c>
      <c r="D1660" s="8" t="s">
        <v>5973</v>
      </c>
      <c r="E1660" s="3">
        <v>32</v>
      </c>
      <c r="F1660" s="3">
        <v>1</v>
      </c>
      <c r="G1660" s="4">
        <v>277.87</v>
      </c>
      <c r="H1660" s="4">
        <f>+G1660*E1660</f>
        <v>8891.84</v>
      </c>
      <c r="I1660" s="5">
        <v>0.5</v>
      </c>
      <c r="J1660" s="4">
        <f t="shared" si="378"/>
        <v>138.935</v>
      </c>
      <c r="K1660" s="4">
        <f t="shared" si="379"/>
        <v>138.935</v>
      </c>
      <c r="L1660" s="6">
        <v>0.85</v>
      </c>
      <c r="M1660" s="4">
        <f t="shared" si="370"/>
        <v>118.09475</v>
      </c>
      <c r="N1660" s="4">
        <f t="shared" si="371"/>
        <v>257.02975000000004</v>
      </c>
      <c r="O1660" s="6">
        <v>0.75</v>
      </c>
      <c r="P1660" s="85">
        <f t="shared" si="376"/>
        <v>104.20125</v>
      </c>
      <c r="Q1660" s="86">
        <f t="shared" si="377"/>
        <v>243.13625000000002</v>
      </c>
      <c r="R1660" s="6">
        <v>0.95</v>
      </c>
      <c r="S1660" s="85">
        <f t="shared" si="372"/>
        <v>131.98824999999999</v>
      </c>
      <c r="T1660" s="86">
        <f t="shared" si="373"/>
        <v>270.92325</v>
      </c>
      <c r="U1660" s="6">
        <v>0.6</v>
      </c>
      <c r="V1660" s="85">
        <f t="shared" si="374"/>
        <v>83.361000000000004</v>
      </c>
      <c r="W1660" s="86">
        <f t="shared" si="375"/>
        <v>222.29599999999999</v>
      </c>
    </row>
    <row r="1661" spans="1:23" ht="16.5" x14ac:dyDescent="0.25">
      <c r="A1661" s="64" t="s">
        <v>7131</v>
      </c>
      <c r="B1661" s="65" t="s">
        <v>7255</v>
      </c>
      <c r="C1661" s="2" t="s">
        <v>5997</v>
      </c>
      <c r="D1661" s="8" t="s">
        <v>5996</v>
      </c>
      <c r="E1661" s="3">
        <v>25</v>
      </c>
      <c r="F1661" s="3">
        <v>1</v>
      </c>
      <c r="G1661" s="4">
        <v>37</v>
      </c>
      <c r="H1661" s="4">
        <f>+G1661*E1661</f>
        <v>925</v>
      </c>
      <c r="I1661" s="5">
        <v>0</v>
      </c>
      <c r="J1661" s="4">
        <f t="shared" si="378"/>
        <v>0</v>
      </c>
      <c r="K1661" s="4">
        <f t="shared" si="379"/>
        <v>37</v>
      </c>
      <c r="L1661" s="6">
        <v>0.85</v>
      </c>
      <c r="M1661" s="4">
        <f t="shared" si="370"/>
        <v>31.45</v>
      </c>
      <c r="N1661" s="4">
        <f t="shared" si="371"/>
        <v>68.45</v>
      </c>
      <c r="O1661" s="6">
        <v>0.75</v>
      </c>
      <c r="P1661" s="85">
        <f t="shared" si="376"/>
        <v>27.75</v>
      </c>
      <c r="Q1661" s="86">
        <f t="shared" si="377"/>
        <v>64.75</v>
      </c>
      <c r="R1661" s="6">
        <v>0.95</v>
      </c>
      <c r="S1661" s="85">
        <f t="shared" si="372"/>
        <v>35.15</v>
      </c>
      <c r="T1661" s="86">
        <f t="shared" si="373"/>
        <v>72.150000000000006</v>
      </c>
      <c r="U1661" s="6">
        <v>0.6</v>
      </c>
      <c r="V1661" s="85">
        <f t="shared" si="374"/>
        <v>22.2</v>
      </c>
      <c r="W1661" s="86">
        <f t="shared" si="375"/>
        <v>59.2</v>
      </c>
    </row>
    <row r="1662" spans="1:23" ht="16.5" x14ac:dyDescent="0.25">
      <c r="A1662" s="64" t="s">
        <v>7131</v>
      </c>
      <c r="B1662" s="65" t="s">
        <v>7255</v>
      </c>
      <c r="C1662" s="2" t="s">
        <v>6003</v>
      </c>
      <c r="D1662" s="8" t="s">
        <v>6002</v>
      </c>
      <c r="E1662" s="3">
        <v>11</v>
      </c>
      <c r="F1662" s="3">
        <v>1</v>
      </c>
      <c r="G1662" s="4">
        <v>96.62</v>
      </c>
      <c r="H1662" s="4">
        <f>+G1662*E1662</f>
        <v>1062.8200000000002</v>
      </c>
      <c r="I1662" s="5">
        <v>0.5</v>
      </c>
      <c r="J1662" s="4">
        <f t="shared" si="378"/>
        <v>48.31</v>
      </c>
      <c r="K1662" s="4">
        <f t="shared" si="379"/>
        <v>48.31</v>
      </c>
      <c r="L1662" s="6">
        <v>0.85</v>
      </c>
      <c r="M1662" s="4">
        <f t="shared" si="370"/>
        <v>41.063499999999998</v>
      </c>
      <c r="N1662" s="4">
        <f t="shared" si="371"/>
        <v>89.373500000000007</v>
      </c>
      <c r="O1662" s="6">
        <v>0.75</v>
      </c>
      <c r="P1662" s="85">
        <f t="shared" si="376"/>
        <v>36.232500000000002</v>
      </c>
      <c r="Q1662" s="86">
        <f t="shared" si="377"/>
        <v>84.542500000000004</v>
      </c>
      <c r="R1662" s="6">
        <v>0.95</v>
      </c>
      <c r="S1662" s="85">
        <f t="shared" si="372"/>
        <v>45.894500000000001</v>
      </c>
      <c r="T1662" s="86">
        <f t="shared" si="373"/>
        <v>94.204499999999996</v>
      </c>
      <c r="U1662" s="6">
        <v>0.6</v>
      </c>
      <c r="V1662" s="85">
        <f t="shared" si="374"/>
        <v>28.986000000000001</v>
      </c>
      <c r="W1662" s="86">
        <f t="shared" si="375"/>
        <v>77.296000000000006</v>
      </c>
    </row>
    <row r="1663" spans="1:23" ht="16.5" x14ac:dyDescent="0.25">
      <c r="A1663" s="64" t="s">
        <v>7131</v>
      </c>
      <c r="B1663" s="65" t="s">
        <v>7255</v>
      </c>
      <c r="C1663" s="2" t="s">
        <v>6005</v>
      </c>
      <c r="D1663" s="8" t="s">
        <v>6004</v>
      </c>
      <c r="E1663" s="3">
        <v>1</v>
      </c>
      <c r="F1663" s="3">
        <v>1</v>
      </c>
      <c r="G1663" s="4">
        <v>107.71</v>
      </c>
      <c r="H1663" s="4">
        <f>+G1663*E1663</f>
        <v>107.71</v>
      </c>
      <c r="I1663" s="5">
        <v>0.45</v>
      </c>
      <c r="J1663" s="4">
        <f t="shared" si="378"/>
        <v>48.469499999999996</v>
      </c>
      <c r="K1663" s="4">
        <f t="shared" si="379"/>
        <v>59.240499999999997</v>
      </c>
      <c r="L1663" s="6">
        <v>0.85</v>
      </c>
      <c r="M1663" s="4">
        <f t="shared" si="370"/>
        <v>50.354424999999999</v>
      </c>
      <c r="N1663" s="4">
        <f t="shared" si="371"/>
        <v>109.59492499999999</v>
      </c>
      <c r="O1663" s="6">
        <v>0.75</v>
      </c>
      <c r="P1663" s="85">
        <f t="shared" si="376"/>
        <v>44.430374999999998</v>
      </c>
      <c r="Q1663" s="86">
        <f t="shared" si="377"/>
        <v>103.670875</v>
      </c>
      <c r="R1663" s="6">
        <v>0.95</v>
      </c>
      <c r="S1663" s="85">
        <f t="shared" si="372"/>
        <v>56.278474999999993</v>
      </c>
      <c r="T1663" s="86">
        <f t="shared" si="373"/>
        <v>115.51897499999998</v>
      </c>
      <c r="U1663" s="6">
        <v>0.6</v>
      </c>
      <c r="V1663" s="85">
        <f t="shared" si="374"/>
        <v>35.5443</v>
      </c>
      <c r="W1663" s="86">
        <f t="shared" si="375"/>
        <v>94.78479999999999</v>
      </c>
    </row>
    <row r="1664" spans="1:23" ht="16.5" x14ac:dyDescent="0.25">
      <c r="A1664" s="64" t="s">
        <v>7131</v>
      </c>
      <c r="B1664" s="65" t="s">
        <v>7255</v>
      </c>
      <c r="C1664" s="2" t="s">
        <v>6007</v>
      </c>
      <c r="D1664" s="8" t="s">
        <v>6006</v>
      </c>
      <c r="E1664" s="3">
        <v>1027</v>
      </c>
      <c r="F1664" s="3">
        <v>1</v>
      </c>
      <c r="G1664" s="4">
        <v>7.31</v>
      </c>
      <c r="H1664" s="4">
        <f>+G1664*E1664</f>
        <v>7507.37</v>
      </c>
      <c r="I1664" s="5">
        <v>0.5</v>
      </c>
      <c r="J1664" s="4">
        <f t="shared" si="378"/>
        <v>3.6549999999999998</v>
      </c>
      <c r="K1664" s="4">
        <f t="shared" si="379"/>
        <v>3.6549999999999998</v>
      </c>
      <c r="L1664" s="6">
        <v>0.85</v>
      </c>
      <c r="M1664" s="4">
        <f t="shared" si="370"/>
        <v>3.1067499999999999</v>
      </c>
      <c r="N1664" s="4">
        <f t="shared" si="371"/>
        <v>6.7617499999999993</v>
      </c>
      <c r="O1664" s="6">
        <v>0.75</v>
      </c>
      <c r="P1664" s="85">
        <f t="shared" si="376"/>
        <v>2.74125</v>
      </c>
      <c r="Q1664" s="86">
        <f t="shared" si="377"/>
        <v>6.3962500000000002</v>
      </c>
      <c r="R1664" s="6">
        <v>0.95</v>
      </c>
      <c r="S1664" s="85">
        <f t="shared" si="372"/>
        <v>3.4722499999999998</v>
      </c>
      <c r="T1664" s="86">
        <f t="shared" si="373"/>
        <v>7.1272500000000001</v>
      </c>
      <c r="U1664" s="6">
        <v>0.6</v>
      </c>
      <c r="V1664" s="85">
        <f t="shared" si="374"/>
        <v>2.1929999999999996</v>
      </c>
      <c r="W1664" s="86">
        <f t="shared" si="375"/>
        <v>5.847999999999999</v>
      </c>
    </row>
    <row r="1665" spans="1:23" ht="16.5" x14ac:dyDescent="0.25">
      <c r="A1665" s="64" t="s">
        <v>7131</v>
      </c>
      <c r="B1665" s="65" t="s">
        <v>7255</v>
      </c>
      <c r="C1665" s="2" t="s">
        <v>6009</v>
      </c>
      <c r="D1665" s="8" t="s">
        <v>6008</v>
      </c>
      <c r="E1665" s="3">
        <f>403-262-125</f>
        <v>16</v>
      </c>
      <c r="F1665" s="3">
        <v>1</v>
      </c>
      <c r="G1665" s="4">
        <v>2.42</v>
      </c>
      <c r="H1665" s="4">
        <f>+G1665*E1665</f>
        <v>38.72</v>
      </c>
      <c r="I1665" s="5">
        <v>0</v>
      </c>
      <c r="J1665" s="4">
        <f t="shared" si="378"/>
        <v>0</v>
      </c>
      <c r="K1665" s="4">
        <f t="shared" si="379"/>
        <v>2.42</v>
      </c>
      <c r="L1665" s="6">
        <v>0.85</v>
      </c>
      <c r="M1665" s="4">
        <f t="shared" si="370"/>
        <v>2.0569999999999999</v>
      </c>
      <c r="N1665" s="4">
        <f t="shared" si="371"/>
        <v>4.4770000000000003</v>
      </c>
      <c r="O1665" s="6">
        <v>0.75</v>
      </c>
      <c r="P1665" s="85">
        <f t="shared" si="376"/>
        <v>1.8149999999999999</v>
      </c>
      <c r="Q1665" s="86">
        <f t="shared" si="377"/>
        <v>4.2349999999999994</v>
      </c>
      <c r="R1665" s="6">
        <v>0.95</v>
      </c>
      <c r="S1665" s="85">
        <f t="shared" si="372"/>
        <v>2.2989999999999999</v>
      </c>
      <c r="T1665" s="86">
        <f t="shared" si="373"/>
        <v>4.7189999999999994</v>
      </c>
      <c r="U1665" s="6">
        <v>0.6</v>
      </c>
      <c r="V1665" s="85">
        <f t="shared" si="374"/>
        <v>1.452</v>
      </c>
      <c r="W1665" s="86">
        <f t="shared" si="375"/>
        <v>3.8719999999999999</v>
      </c>
    </row>
    <row r="1666" spans="1:23" ht="16.5" x14ac:dyDescent="0.25">
      <c r="A1666" s="64" t="s">
        <v>7131</v>
      </c>
      <c r="B1666" s="65" t="s">
        <v>7255</v>
      </c>
      <c r="C1666" s="2" t="s">
        <v>6011</v>
      </c>
      <c r="D1666" s="8" t="s">
        <v>6010</v>
      </c>
      <c r="E1666" s="3">
        <f>729-150</f>
        <v>579</v>
      </c>
      <c r="F1666" s="3">
        <v>1</v>
      </c>
      <c r="G1666" s="4">
        <v>6.72</v>
      </c>
      <c r="H1666" s="4">
        <f>+G1666*E1666</f>
        <v>3890.8799999999997</v>
      </c>
      <c r="I1666" s="5">
        <v>0</v>
      </c>
      <c r="J1666" s="4">
        <f t="shared" si="378"/>
        <v>0</v>
      </c>
      <c r="K1666" s="4">
        <f t="shared" si="379"/>
        <v>6.72</v>
      </c>
      <c r="L1666" s="6">
        <v>0.85</v>
      </c>
      <c r="M1666" s="4">
        <f t="shared" si="370"/>
        <v>5.7119999999999997</v>
      </c>
      <c r="N1666" s="4">
        <f t="shared" si="371"/>
        <v>12.431999999999999</v>
      </c>
      <c r="O1666" s="6">
        <v>0.75</v>
      </c>
      <c r="P1666" s="85">
        <f t="shared" si="376"/>
        <v>5.04</v>
      </c>
      <c r="Q1666" s="86">
        <f t="shared" si="377"/>
        <v>11.76</v>
      </c>
      <c r="R1666" s="6">
        <v>0.95</v>
      </c>
      <c r="S1666" s="85">
        <f t="shared" si="372"/>
        <v>6.3839999999999995</v>
      </c>
      <c r="T1666" s="86">
        <f t="shared" si="373"/>
        <v>13.103999999999999</v>
      </c>
      <c r="U1666" s="6">
        <v>0.6</v>
      </c>
      <c r="V1666" s="85">
        <f t="shared" si="374"/>
        <v>4.032</v>
      </c>
      <c r="W1666" s="86">
        <f t="shared" si="375"/>
        <v>10.751999999999999</v>
      </c>
    </row>
    <row r="1667" spans="1:23" ht="16.5" x14ac:dyDescent="0.25">
      <c r="A1667" s="64" t="s">
        <v>7131</v>
      </c>
      <c r="B1667" s="65" t="s">
        <v>7255</v>
      </c>
      <c r="C1667" s="2" t="s">
        <v>6013</v>
      </c>
      <c r="D1667" s="8" t="s">
        <v>6012</v>
      </c>
      <c r="E1667" s="3">
        <f>1281-250</f>
        <v>1031</v>
      </c>
      <c r="F1667" s="3">
        <v>1</v>
      </c>
      <c r="G1667" s="4">
        <v>12.15</v>
      </c>
      <c r="H1667" s="4">
        <f>+G1667*E1667</f>
        <v>12526.65</v>
      </c>
      <c r="I1667" s="5">
        <v>0.5</v>
      </c>
      <c r="J1667" s="4">
        <f t="shared" si="378"/>
        <v>6.0750000000000002</v>
      </c>
      <c r="K1667" s="4">
        <f t="shared" si="379"/>
        <v>6.0750000000000002</v>
      </c>
      <c r="L1667" s="6">
        <v>0.85</v>
      </c>
      <c r="M1667" s="4">
        <f t="shared" si="370"/>
        <v>5.1637500000000003</v>
      </c>
      <c r="N1667" s="4">
        <f t="shared" si="371"/>
        <v>11.23875</v>
      </c>
      <c r="O1667" s="6">
        <v>0.75</v>
      </c>
      <c r="P1667" s="85">
        <f t="shared" si="376"/>
        <v>4.5562500000000004</v>
      </c>
      <c r="Q1667" s="86">
        <f t="shared" si="377"/>
        <v>10.631250000000001</v>
      </c>
      <c r="R1667" s="6">
        <v>0.95</v>
      </c>
      <c r="S1667" s="85">
        <f t="shared" si="372"/>
        <v>5.7712500000000002</v>
      </c>
      <c r="T1667" s="86">
        <f t="shared" si="373"/>
        <v>11.846250000000001</v>
      </c>
      <c r="U1667" s="6">
        <v>0.6</v>
      </c>
      <c r="V1667" s="85">
        <f t="shared" si="374"/>
        <v>3.645</v>
      </c>
      <c r="W1667" s="86">
        <f t="shared" si="375"/>
        <v>9.7200000000000006</v>
      </c>
    </row>
    <row r="1668" spans="1:23" ht="16.5" x14ac:dyDescent="0.25">
      <c r="A1668" s="64" t="s">
        <v>7131</v>
      </c>
      <c r="B1668" s="65" t="s">
        <v>7255</v>
      </c>
      <c r="C1668" s="2" t="s">
        <v>6015</v>
      </c>
      <c r="D1668" s="8" t="s">
        <v>6014</v>
      </c>
      <c r="E1668" s="3">
        <f>1000-25-50</f>
        <v>925</v>
      </c>
      <c r="F1668" s="3">
        <v>1</v>
      </c>
      <c r="G1668" s="4">
        <v>2.7</v>
      </c>
      <c r="H1668" s="4">
        <f>+G1668*E1668</f>
        <v>2497.5</v>
      </c>
      <c r="I1668" s="5">
        <v>0</v>
      </c>
      <c r="J1668" s="4">
        <f t="shared" si="378"/>
        <v>0</v>
      </c>
      <c r="K1668" s="4">
        <f t="shared" si="379"/>
        <v>2.7</v>
      </c>
      <c r="L1668" s="6">
        <v>0.85</v>
      </c>
      <c r="M1668" s="4">
        <f t="shared" si="370"/>
        <v>2.2949999999999999</v>
      </c>
      <c r="N1668" s="4">
        <f t="shared" si="371"/>
        <v>4.9950000000000001</v>
      </c>
      <c r="O1668" s="6">
        <v>0.75</v>
      </c>
      <c r="P1668" s="85">
        <f t="shared" si="376"/>
        <v>2.0250000000000004</v>
      </c>
      <c r="Q1668" s="86">
        <f t="shared" si="377"/>
        <v>4.7250000000000005</v>
      </c>
      <c r="R1668" s="6">
        <v>0.95</v>
      </c>
      <c r="S1668" s="85">
        <f t="shared" si="372"/>
        <v>2.5649999999999999</v>
      </c>
      <c r="T1668" s="86">
        <f t="shared" si="373"/>
        <v>5.2650000000000006</v>
      </c>
      <c r="U1668" s="6">
        <v>0.6</v>
      </c>
      <c r="V1668" s="85">
        <f t="shared" si="374"/>
        <v>1.62</v>
      </c>
      <c r="W1668" s="86">
        <f t="shared" si="375"/>
        <v>4.32</v>
      </c>
    </row>
    <row r="1669" spans="1:23" ht="16.5" x14ac:dyDescent="0.25">
      <c r="A1669" s="64" t="s">
        <v>7131</v>
      </c>
      <c r="B1669" s="65" t="s">
        <v>7255</v>
      </c>
      <c r="C1669" s="2" t="s">
        <v>6023</v>
      </c>
      <c r="D1669" s="8" t="s">
        <v>6022</v>
      </c>
      <c r="E1669" s="3">
        <f>895-25-25-50</f>
        <v>795</v>
      </c>
      <c r="F1669" s="3">
        <v>1</v>
      </c>
      <c r="G1669" s="4">
        <v>3.263157894736842</v>
      </c>
      <c r="H1669" s="4">
        <f>+G1669*E1669</f>
        <v>2594.2105263157896</v>
      </c>
      <c r="I1669" s="5">
        <v>0</v>
      </c>
      <c r="J1669" s="4">
        <f t="shared" si="378"/>
        <v>0</v>
      </c>
      <c r="K1669" s="4">
        <f t="shared" si="379"/>
        <v>3.263157894736842</v>
      </c>
      <c r="L1669" s="6">
        <v>0.85</v>
      </c>
      <c r="M1669" s="4">
        <f t="shared" si="370"/>
        <v>2.7736842105263158</v>
      </c>
      <c r="N1669" s="4">
        <f t="shared" si="371"/>
        <v>6.0368421052631582</v>
      </c>
      <c r="O1669" s="6">
        <v>0.75</v>
      </c>
      <c r="P1669" s="85">
        <f t="shared" si="376"/>
        <v>2.4473684210526314</v>
      </c>
      <c r="Q1669" s="86">
        <f t="shared" si="377"/>
        <v>5.7105263157894735</v>
      </c>
      <c r="R1669" s="6">
        <v>0.95</v>
      </c>
      <c r="S1669" s="85">
        <f t="shared" si="372"/>
        <v>3.0999999999999996</v>
      </c>
      <c r="T1669" s="86">
        <f t="shared" si="373"/>
        <v>6.3631578947368421</v>
      </c>
      <c r="U1669" s="6">
        <v>0.6</v>
      </c>
      <c r="V1669" s="85">
        <f t="shared" si="374"/>
        <v>1.9578947368421051</v>
      </c>
      <c r="W1669" s="86">
        <f t="shared" si="375"/>
        <v>5.2210526315789476</v>
      </c>
    </row>
    <row r="1670" spans="1:23" ht="16.5" x14ac:dyDescent="0.25">
      <c r="A1670" s="64" t="s">
        <v>7131</v>
      </c>
      <c r="B1670" s="65" t="s">
        <v>7255</v>
      </c>
      <c r="C1670" s="2" t="s">
        <v>6019</v>
      </c>
      <c r="D1670" s="10" t="s">
        <v>6018</v>
      </c>
      <c r="E1670" s="3">
        <f>1706-10</f>
        <v>1696</v>
      </c>
      <c r="F1670" s="3">
        <v>1</v>
      </c>
      <c r="G1670" s="4">
        <v>3.46</v>
      </c>
      <c r="H1670" s="4">
        <f>+G1670*E1670</f>
        <v>5868.16</v>
      </c>
      <c r="I1670" s="5">
        <v>0</v>
      </c>
      <c r="J1670" s="4">
        <f t="shared" si="378"/>
        <v>0</v>
      </c>
      <c r="K1670" s="4">
        <f t="shared" si="379"/>
        <v>3.46</v>
      </c>
      <c r="L1670" s="6">
        <v>0.85</v>
      </c>
      <c r="M1670" s="4">
        <f t="shared" si="370"/>
        <v>2.9409999999999998</v>
      </c>
      <c r="N1670" s="4">
        <f t="shared" si="371"/>
        <v>6.4009999999999998</v>
      </c>
      <c r="O1670" s="6">
        <v>0.75</v>
      </c>
      <c r="P1670" s="85">
        <f t="shared" si="376"/>
        <v>2.5949999999999998</v>
      </c>
      <c r="Q1670" s="86">
        <f t="shared" si="377"/>
        <v>6.0549999999999997</v>
      </c>
      <c r="R1670" s="6">
        <v>0.95</v>
      </c>
      <c r="S1670" s="85">
        <f t="shared" si="372"/>
        <v>3.2869999999999999</v>
      </c>
      <c r="T1670" s="86">
        <f t="shared" si="373"/>
        <v>6.7469999999999999</v>
      </c>
      <c r="U1670" s="6">
        <v>0.6</v>
      </c>
      <c r="V1670" s="85">
        <f t="shared" si="374"/>
        <v>2.0760000000000001</v>
      </c>
      <c r="W1670" s="86">
        <f t="shared" si="375"/>
        <v>5.5359999999999996</v>
      </c>
    </row>
    <row r="1671" spans="1:23" ht="16.5" x14ac:dyDescent="0.25">
      <c r="A1671" s="64" t="s">
        <v>7131</v>
      </c>
      <c r="B1671" s="65" t="s">
        <v>7255</v>
      </c>
      <c r="C1671" s="2" t="s">
        <v>6021</v>
      </c>
      <c r="D1671" s="8" t="s">
        <v>6020</v>
      </c>
      <c r="E1671" s="3">
        <v>476</v>
      </c>
      <c r="F1671" s="3">
        <v>1</v>
      </c>
      <c r="G1671" s="4">
        <v>6.93</v>
      </c>
      <c r="H1671" s="4">
        <f>+G1671*E1671</f>
        <v>3298.68</v>
      </c>
      <c r="I1671" s="5">
        <v>0.5</v>
      </c>
      <c r="J1671" s="4">
        <f t="shared" si="378"/>
        <v>3.4649999999999999</v>
      </c>
      <c r="K1671" s="4">
        <f t="shared" si="379"/>
        <v>3.4649999999999999</v>
      </c>
      <c r="L1671" s="6">
        <v>0.85</v>
      </c>
      <c r="M1671" s="4">
        <f t="shared" si="370"/>
        <v>2.9452499999999997</v>
      </c>
      <c r="N1671" s="4">
        <f t="shared" si="371"/>
        <v>6.4102499999999996</v>
      </c>
      <c r="O1671" s="6">
        <v>0.75</v>
      </c>
      <c r="P1671" s="85">
        <f t="shared" si="376"/>
        <v>2.5987499999999999</v>
      </c>
      <c r="Q1671" s="86">
        <f t="shared" si="377"/>
        <v>6.0637499999999998</v>
      </c>
      <c r="R1671" s="6">
        <v>0.95</v>
      </c>
      <c r="S1671" s="85">
        <f t="shared" si="372"/>
        <v>3.2917499999999995</v>
      </c>
      <c r="T1671" s="86">
        <f t="shared" si="373"/>
        <v>6.7567499999999994</v>
      </c>
      <c r="U1671" s="6">
        <v>0.6</v>
      </c>
      <c r="V1671" s="85">
        <f t="shared" si="374"/>
        <v>2.0789999999999997</v>
      </c>
      <c r="W1671" s="86">
        <f t="shared" si="375"/>
        <v>5.5439999999999996</v>
      </c>
    </row>
    <row r="1672" spans="1:23" ht="16.5" x14ac:dyDescent="0.25">
      <c r="A1672" s="64" t="s">
        <v>7131</v>
      </c>
      <c r="B1672" s="65" t="s">
        <v>7255</v>
      </c>
      <c r="C1672" s="2" t="s">
        <v>6025</v>
      </c>
      <c r="D1672" s="10" t="s">
        <v>6024</v>
      </c>
      <c r="E1672" s="3">
        <v>594</v>
      </c>
      <c r="F1672" s="3">
        <v>1</v>
      </c>
      <c r="G1672" s="4">
        <v>4.6399999999999997</v>
      </c>
      <c r="H1672" s="4">
        <f>+G1672*E1672</f>
        <v>2756.16</v>
      </c>
      <c r="I1672" s="5">
        <v>0.5</v>
      </c>
      <c r="J1672" s="4">
        <f t="shared" si="378"/>
        <v>2.3199999999999998</v>
      </c>
      <c r="K1672" s="4">
        <f t="shared" si="379"/>
        <v>2.3199999999999998</v>
      </c>
      <c r="L1672" s="6">
        <v>0.85</v>
      </c>
      <c r="M1672" s="4">
        <f t="shared" si="370"/>
        <v>1.9719999999999998</v>
      </c>
      <c r="N1672" s="4">
        <f t="shared" si="371"/>
        <v>4.2919999999999998</v>
      </c>
      <c r="O1672" s="6">
        <v>0.75</v>
      </c>
      <c r="P1672" s="85">
        <f t="shared" si="376"/>
        <v>1.7399999999999998</v>
      </c>
      <c r="Q1672" s="86">
        <f t="shared" si="377"/>
        <v>4.0599999999999996</v>
      </c>
      <c r="R1672" s="6">
        <v>0.95</v>
      </c>
      <c r="S1672" s="85">
        <f t="shared" si="372"/>
        <v>2.2039999999999997</v>
      </c>
      <c r="T1672" s="86">
        <f t="shared" si="373"/>
        <v>4.5239999999999991</v>
      </c>
      <c r="U1672" s="6">
        <v>0.6</v>
      </c>
      <c r="V1672" s="85">
        <f t="shared" si="374"/>
        <v>1.3919999999999999</v>
      </c>
      <c r="W1672" s="86">
        <f t="shared" si="375"/>
        <v>3.7119999999999997</v>
      </c>
    </row>
    <row r="1673" spans="1:23" ht="16.5" x14ac:dyDescent="0.25">
      <c r="A1673" s="64" t="s">
        <v>7131</v>
      </c>
      <c r="B1673" s="65" t="s">
        <v>7255</v>
      </c>
      <c r="C1673" s="2" t="s">
        <v>6029</v>
      </c>
      <c r="D1673" s="10" t="s">
        <v>6028</v>
      </c>
      <c r="E1673" s="3">
        <f>1080-73-50</f>
        <v>957</v>
      </c>
      <c r="F1673" s="3">
        <v>1</v>
      </c>
      <c r="G1673" s="4">
        <v>3.11</v>
      </c>
      <c r="H1673" s="4">
        <f>+G1673*E1673</f>
        <v>2976.27</v>
      </c>
      <c r="I1673" s="5">
        <v>0</v>
      </c>
      <c r="J1673" s="4">
        <f t="shared" si="378"/>
        <v>0</v>
      </c>
      <c r="K1673" s="4">
        <f t="shared" si="379"/>
        <v>3.11</v>
      </c>
      <c r="L1673" s="6">
        <v>0.95</v>
      </c>
      <c r="M1673" s="4">
        <f t="shared" ref="M1673:M1736" si="380">+K1673*L1673</f>
        <v>2.9544999999999999</v>
      </c>
      <c r="N1673" s="4">
        <f t="shared" ref="N1673:N1736" si="381">+K1673+M1673</f>
        <v>6.0644999999999998</v>
      </c>
      <c r="O1673" s="6">
        <v>0.75</v>
      </c>
      <c r="P1673" s="85">
        <f t="shared" si="376"/>
        <v>2.3325</v>
      </c>
      <c r="Q1673" s="86">
        <f t="shared" si="377"/>
        <v>5.4424999999999999</v>
      </c>
      <c r="R1673" s="6">
        <v>0.95</v>
      </c>
      <c r="S1673" s="85">
        <f t="shared" si="372"/>
        <v>2.9544999999999999</v>
      </c>
      <c r="T1673" s="86">
        <f t="shared" si="373"/>
        <v>6.0644999999999998</v>
      </c>
      <c r="U1673" s="6">
        <v>0.6</v>
      </c>
      <c r="V1673" s="85">
        <f t="shared" si="374"/>
        <v>1.8659999999999999</v>
      </c>
      <c r="W1673" s="86">
        <f t="shared" si="375"/>
        <v>4.976</v>
      </c>
    </row>
    <row r="1674" spans="1:23" ht="16.5" x14ac:dyDescent="0.25">
      <c r="A1674" s="64" t="s">
        <v>7131</v>
      </c>
      <c r="B1674" s="65" t="s">
        <v>7255</v>
      </c>
      <c r="C1674" s="2" t="s">
        <v>6031</v>
      </c>
      <c r="D1674" s="8" t="s">
        <v>6030</v>
      </c>
      <c r="E1674" s="3">
        <f>1659-25-50</f>
        <v>1584</v>
      </c>
      <c r="F1674" s="3">
        <v>1</v>
      </c>
      <c r="G1674" s="4">
        <v>5.5</v>
      </c>
      <c r="H1674" s="4">
        <f>+G1674*E1674</f>
        <v>8712</v>
      </c>
      <c r="I1674" s="5">
        <v>0</v>
      </c>
      <c r="J1674" s="4">
        <f t="shared" si="378"/>
        <v>0</v>
      </c>
      <c r="K1674" s="4">
        <f t="shared" si="379"/>
        <v>5.5</v>
      </c>
      <c r="L1674" s="6">
        <v>0.85</v>
      </c>
      <c r="M1674" s="4">
        <f t="shared" si="380"/>
        <v>4.6749999999999998</v>
      </c>
      <c r="N1674" s="4">
        <f t="shared" si="381"/>
        <v>10.175000000000001</v>
      </c>
      <c r="O1674" s="6">
        <v>0.75</v>
      </c>
      <c r="P1674" s="85">
        <f t="shared" si="376"/>
        <v>4.125</v>
      </c>
      <c r="Q1674" s="86">
        <f t="shared" si="377"/>
        <v>9.625</v>
      </c>
      <c r="R1674" s="6">
        <v>0.95</v>
      </c>
      <c r="S1674" s="85">
        <f t="shared" ref="S1674:S1737" si="382">+K1674*R1674</f>
        <v>5.2249999999999996</v>
      </c>
      <c r="T1674" s="86">
        <f t="shared" ref="T1674:T1737" si="383">+S1674+K1674</f>
        <v>10.725</v>
      </c>
      <c r="U1674" s="6">
        <v>0.6</v>
      </c>
      <c r="V1674" s="85">
        <f t="shared" ref="V1674:V1737" si="384">+K1674*U1674</f>
        <v>3.3</v>
      </c>
      <c r="W1674" s="86">
        <f t="shared" ref="W1674:W1737" si="385">+V1674+K1674</f>
        <v>8.8000000000000007</v>
      </c>
    </row>
    <row r="1675" spans="1:23" ht="16.5" x14ac:dyDescent="0.25">
      <c r="A1675" s="64" t="s">
        <v>7131</v>
      </c>
      <c r="B1675" s="65" t="s">
        <v>7255</v>
      </c>
      <c r="C1675" s="2" t="s">
        <v>6033</v>
      </c>
      <c r="D1675" s="8" t="s">
        <v>6032</v>
      </c>
      <c r="E1675" s="3">
        <v>748</v>
      </c>
      <c r="F1675" s="3">
        <v>1</v>
      </c>
      <c r="G1675" s="4">
        <v>3.82</v>
      </c>
      <c r="H1675" s="4">
        <f>+G1675*E1675</f>
        <v>2857.3599999999997</v>
      </c>
      <c r="I1675" s="5">
        <v>0</v>
      </c>
      <c r="J1675" s="4">
        <f t="shared" si="378"/>
        <v>0</v>
      </c>
      <c r="K1675" s="4">
        <f t="shared" si="379"/>
        <v>3.82</v>
      </c>
      <c r="L1675" s="6">
        <v>0.85</v>
      </c>
      <c r="M1675" s="4">
        <f t="shared" si="380"/>
        <v>3.2469999999999999</v>
      </c>
      <c r="N1675" s="4">
        <f t="shared" si="381"/>
        <v>7.0670000000000002</v>
      </c>
      <c r="O1675" s="6">
        <v>0.75</v>
      </c>
      <c r="P1675" s="85">
        <f t="shared" ref="P1675:P1738" si="386">+K1675*O1675</f>
        <v>2.8649999999999998</v>
      </c>
      <c r="Q1675" s="86">
        <f t="shared" ref="Q1675:Q1738" si="387">+K1675+P1675</f>
        <v>6.6849999999999996</v>
      </c>
      <c r="R1675" s="6">
        <v>0.95</v>
      </c>
      <c r="S1675" s="85">
        <f t="shared" si="382"/>
        <v>3.6289999999999996</v>
      </c>
      <c r="T1675" s="86">
        <f t="shared" si="383"/>
        <v>7.4489999999999998</v>
      </c>
      <c r="U1675" s="6">
        <v>0.6</v>
      </c>
      <c r="V1675" s="85">
        <f t="shared" si="384"/>
        <v>2.2919999999999998</v>
      </c>
      <c r="W1675" s="86">
        <f t="shared" si="385"/>
        <v>6.1120000000000001</v>
      </c>
    </row>
    <row r="1676" spans="1:23" ht="16.5" x14ac:dyDescent="0.25">
      <c r="A1676" s="64" t="s">
        <v>7131</v>
      </c>
      <c r="B1676" s="65" t="s">
        <v>7255</v>
      </c>
      <c r="C1676" s="2" t="s">
        <v>6035</v>
      </c>
      <c r="D1676" s="8" t="s">
        <v>6034</v>
      </c>
      <c r="E1676" s="3">
        <f>2000-11</f>
        <v>1989</v>
      </c>
      <c r="F1676" s="3">
        <v>1</v>
      </c>
      <c r="G1676" s="4">
        <v>7.3</v>
      </c>
      <c r="H1676" s="4">
        <f>+G1676*E1676</f>
        <v>14519.699999999999</v>
      </c>
      <c r="I1676" s="5">
        <v>0</v>
      </c>
      <c r="J1676" s="4">
        <f t="shared" si="378"/>
        <v>0</v>
      </c>
      <c r="K1676" s="4">
        <f t="shared" si="379"/>
        <v>7.3</v>
      </c>
      <c r="L1676" s="6">
        <v>1.05</v>
      </c>
      <c r="M1676" s="4">
        <f t="shared" si="380"/>
        <v>7.665</v>
      </c>
      <c r="N1676" s="4">
        <f t="shared" si="381"/>
        <v>14.965</v>
      </c>
      <c r="O1676" s="6">
        <v>0.75</v>
      </c>
      <c r="P1676" s="85">
        <f t="shared" si="386"/>
        <v>5.4749999999999996</v>
      </c>
      <c r="Q1676" s="86">
        <f t="shared" si="387"/>
        <v>12.774999999999999</v>
      </c>
      <c r="R1676" s="6">
        <v>0.95</v>
      </c>
      <c r="S1676" s="85">
        <f t="shared" si="382"/>
        <v>6.9349999999999996</v>
      </c>
      <c r="T1676" s="86">
        <f t="shared" si="383"/>
        <v>14.234999999999999</v>
      </c>
      <c r="U1676" s="6">
        <v>0.6</v>
      </c>
      <c r="V1676" s="85">
        <f t="shared" si="384"/>
        <v>4.38</v>
      </c>
      <c r="W1676" s="86">
        <f t="shared" si="385"/>
        <v>11.68</v>
      </c>
    </row>
    <row r="1677" spans="1:23" ht="16.5" x14ac:dyDescent="0.25">
      <c r="A1677" s="64" t="s">
        <v>7131</v>
      </c>
      <c r="B1677" s="65" t="s">
        <v>7255</v>
      </c>
      <c r="C1677" s="2" t="s">
        <v>6037</v>
      </c>
      <c r="D1677" s="8" t="s">
        <v>6036</v>
      </c>
      <c r="E1677" s="3">
        <v>601</v>
      </c>
      <c r="F1677" s="3">
        <v>1</v>
      </c>
      <c r="G1677" s="4">
        <v>2.23</v>
      </c>
      <c r="H1677" s="4">
        <f>+G1677*E1677</f>
        <v>1340.23</v>
      </c>
      <c r="I1677" s="5">
        <v>0</v>
      </c>
      <c r="J1677" s="4">
        <f t="shared" si="378"/>
        <v>0</v>
      </c>
      <c r="K1677" s="4">
        <f t="shared" si="379"/>
        <v>2.23</v>
      </c>
      <c r="L1677" s="6">
        <v>0.85</v>
      </c>
      <c r="M1677" s="4">
        <f t="shared" si="380"/>
        <v>1.8955</v>
      </c>
      <c r="N1677" s="4">
        <f t="shared" si="381"/>
        <v>4.1254999999999997</v>
      </c>
      <c r="O1677" s="6">
        <v>0.75</v>
      </c>
      <c r="P1677" s="85">
        <f t="shared" si="386"/>
        <v>1.6724999999999999</v>
      </c>
      <c r="Q1677" s="86">
        <f t="shared" si="387"/>
        <v>3.9024999999999999</v>
      </c>
      <c r="R1677" s="6">
        <v>0.95</v>
      </c>
      <c r="S1677" s="85">
        <f t="shared" si="382"/>
        <v>2.1185</v>
      </c>
      <c r="T1677" s="86">
        <f t="shared" si="383"/>
        <v>4.3484999999999996</v>
      </c>
      <c r="U1677" s="6">
        <v>0.6</v>
      </c>
      <c r="V1677" s="85">
        <f t="shared" si="384"/>
        <v>1.3379999999999999</v>
      </c>
      <c r="W1677" s="86">
        <f t="shared" si="385"/>
        <v>3.5679999999999996</v>
      </c>
    </row>
    <row r="1678" spans="1:23" ht="16.5" x14ac:dyDescent="0.25">
      <c r="A1678" s="64" t="s">
        <v>7131</v>
      </c>
      <c r="B1678" s="65" t="s">
        <v>7255</v>
      </c>
      <c r="C1678" s="2" t="s">
        <v>6039</v>
      </c>
      <c r="D1678" s="10" t="s">
        <v>6038</v>
      </c>
      <c r="E1678" s="3">
        <v>788</v>
      </c>
      <c r="F1678" s="3">
        <v>1</v>
      </c>
      <c r="G1678" s="4">
        <v>16.829999999999998</v>
      </c>
      <c r="H1678" s="4">
        <f>+G1678*E1678</f>
        <v>13262.039999999999</v>
      </c>
      <c r="I1678" s="5">
        <v>0.45</v>
      </c>
      <c r="J1678" s="4">
        <f t="shared" si="378"/>
        <v>7.5734999999999992</v>
      </c>
      <c r="K1678" s="4">
        <f t="shared" si="379"/>
        <v>9.2564999999999991</v>
      </c>
      <c r="L1678" s="6">
        <v>1</v>
      </c>
      <c r="M1678" s="4">
        <f t="shared" si="380"/>
        <v>9.2564999999999991</v>
      </c>
      <c r="N1678" s="4">
        <f t="shared" si="381"/>
        <v>18.512999999999998</v>
      </c>
      <c r="O1678" s="6">
        <v>0.75</v>
      </c>
      <c r="P1678" s="85">
        <f t="shared" si="386"/>
        <v>6.9423749999999993</v>
      </c>
      <c r="Q1678" s="86">
        <f t="shared" si="387"/>
        <v>16.198874999999997</v>
      </c>
      <c r="R1678" s="6">
        <v>0.95</v>
      </c>
      <c r="S1678" s="85">
        <f t="shared" si="382"/>
        <v>8.7936749999999986</v>
      </c>
      <c r="T1678" s="86">
        <f t="shared" si="383"/>
        <v>18.050174999999996</v>
      </c>
      <c r="U1678" s="6">
        <v>0.6</v>
      </c>
      <c r="V1678" s="85">
        <f t="shared" si="384"/>
        <v>5.5538999999999996</v>
      </c>
      <c r="W1678" s="86">
        <f t="shared" si="385"/>
        <v>14.810399999999998</v>
      </c>
    </row>
    <row r="1679" spans="1:23" ht="16.5" x14ac:dyDescent="0.25">
      <c r="A1679" s="64" t="s">
        <v>7131</v>
      </c>
      <c r="B1679" s="65" t="s">
        <v>7255</v>
      </c>
      <c r="C1679" s="2" t="s">
        <v>6041</v>
      </c>
      <c r="D1679" s="8" t="s">
        <v>6040</v>
      </c>
      <c r="E1679" s="3">
        <f>480-25-150-25-25</f>
        <v>255</v>
      </c>
      <c r="F1679" s="3">
        <v>1</v>
      </c>
      <c r="G1679" s="4">
        <v>8.5</v>
      </c>
      <c r="H1679" s="4">
        <f>+G1679*E1679</f>
        <v>2167.5</v>
      </c>
      <c r="I1679" s="5">
        <v>0</v>
      </c>
      <c r="J1679" s="4">
        <f t="shared" si="378"/>
        <v>0</v>
      </c>
      <c r="K1679" s="4">
        <f t="shared" si="379"/>
        <v>8.5</v>
      </c>
      <c r="L1679" s="6">
        <v>1.05</v>
      </c>
      <c r="M1679" s="4">
        <f t="shared" si="380"/>
        <v>8.9250000000000007</v>
      </c>
      <c r="N1679" s="4">
        <f t="shared" si="381"/>
        <v>17.425000000000001</v>
      </c>
      <c r="O1679" s="6">
        <v>0.75</v>
      </c>
      <c r="P1679" s="85">
        <f t="shared" si="386"/>
        <v>6.375</v>
      </c>
      <c r="Q1679" s="86">
        <f t="shared" si="387"/>
        <v>14.875</v>
      </c>
      <c r="R1679" s="6">
        <v>0.95</v>
      </c>
      <c r="S1679" s="85">
        <f t="shared" si="382"/>
        <v>8.0749999999999993</v>
      </c>
      <c r="T1679" s="86">
        <f t="shared" si="383"/>
        <v>16.574999999999999</v>
      </c>
      <c r="U1679" s="6">
        <v>0.6</v>
      </c>
      <c r="V1679" s="85">
        <f t="shared" si="384"/>
        <v>5.0999999999999996</v>
      </c>
      <c r="W1679" s="86">
        <f t="shared" si="385"/>
        <v>13.6</v>
      </c>
    </row>
    <row r="1680" spans="1:23" ht="16.5" x14ac:dyDescent="0.25">
      <c r="A1680" s="64" t="s">
        <v>7131</v>
      </c>
      <c r="B1680" s="65" t="s">
        <v>7255</v>
      </c>
      <c r="C1680" s="2" t="s">
        <v>6043</v>
      </c>
      <c r="D1680" s="8" t="s">
        <v>6042</v>
      </c>
      <c r="E1680" s="3">
        <f>1809-12-100</f>
        <v>1697</v>
      </c>
      <c r="F1680" s="3">
        <v>1</v>
      </c>
      <c r="G1680" s="4">
        <v>3.3</v>
      </c>
      <c r="H1680" s="4">
        <f>+G1680*E1680</f>
        <v>5600.0999999999995</v>
      </c>
      <c r="I1680" s="5">
        <v>0</v>
      </c>
      <c r="J1680" s="4">
        <f t="shared" si="378"/>
        <v>0</v>
      </c>
      <c r="K1680" s="4">
        <f t="shared" si="379"/>
        <v>3.3</v>
      </c>
      <c r="L1680" s="6">
        <v>0.85</v>
      </c>
      <c r="M1680" s="4">
        <f t="shared" si="380"/>
        <v>2.8049999999999997</v>
      </c>
      <c r="N1680" s="4">
        <f t="shared" si="381"/>
        <v>6.1049999999999995</v>
      </c>
      <c r="O1680" s="6">
        <v>0.75</v>
      </c>
      <c r="P1680" s="85">
        <f t="shared" si="386"/>
        <v>2.4749999999999996</v>
      </c>
      <c r="Q1680" s="86">
        <f t="shared" si="387"/>
        <v>5.7749999999999995</v>
      </c>
      <c r="R1680" s="6">
        <v>0.95</v>
      </c>
      <c r="S1680" s="85">
        <f t="shared" si="382"/>
        <v>3.1349999999999998</v>
      </c>
      <c r="T1680" s="86">
        <f t="shared" si="383"/>
        <v>6.4349999999999996</v>
      </c>
      <c r="U1680" s="6">
        <v>0.6</v>
      </c>
      <c r="V1680" s="85">
        <f t="shared" si="384"/>
        <v>1.9799999999999998</v>
      </c>
      <c r="W1680" s="86">
        <f t="shared" si="385"/>
        <v>5.2799999999999994</v>
      </c>
    </row>
    <row r="1681" spans="1:23" ht="16.5" x14ac:dyDescent="0.25">
      <c r="A1681" s="64" t="s">
        <v>7131</v>
      </c>
      <c r="B1681" s="65" t="s">
        <v>7255</v>
      </c>
      <c r="C1681" s="2" t="s">
        <v>6320</v>
      </c>
      <c r="D1681" s="8" t="s">
        <v>6319</v>
      </c>
      <c r="E1681" s="3">
        <v>75</v>
      </c>
      <c r="F1681" s="3">
        <v>1</v>
      </c>
      <c r="G1681" s="4">
        <v>68.22</v>
      </c>
      <c r="H1681" s="4">
        <f>+G1681*E1681</f>
        <v>5116.5</v>
      </c>
      <c r="I1681" s="5">
        <v>0.5</v>
      </c>
      <c r="J1681" s="4">
        <f t="shared" si="378"/>
        <v>34.11</v>
      </c>
      <c r="K1681" s="4">
        <f t="shared" si="379"/>
        <v>34.11</v>
      </c>
      <c r="L1681" s="6">
        <v>0.85</v>
      </c>
      <c r="M1681" s="4">
        <f t="shared" si="380"/>
        <v>28.993499999999997</v>
      </c>
      <c r="N1681" s="4">
        <f t="shared" si="381"/>
        <v>63.103499999999997</v>
      </c>
      <c r="O1681" s="6">
        <v>0.75</v>
      </c>
      <c r="P1681" s="85">
        <f t="shared" si="386"/>
        <v>25.5825</v>
      </c>
      <c r="Q1681" s="86">
        <f t="shared" si="387"/>
        <v>59.692499999999995</v>
      </c>
      <c r="R1681" s="6">
        <v>0.95</v>
      </c>
      <c r="S1681" s="85">
        <f t="shared" si="382"/>
        <v>32.404499999999999</v>
      </c>
      <c r="T1681" s="86">
        <f t="shared" si="383"/>
        <v>66.514499999999998</v>
      </c>
      <c r="U1681" s="6">
        <v>0.6</v>
      </c>
      <c r="V1681" s="85">
        <f t="shared" si="384"/>
        <v>20.465999999999998</v>
      </c>
      <c r="W1681" s="86">
        <f t="shared" si="385"/>
        <v>54.575999999999993</v>
      </c>
    </row>
    <row r="1682" spans="1:23" ht="16.5" x14ac:dyDescent="0.25">
      <c r="A1682" s="64" t="s">
        <v>7131</v>
      </c>
      <c r="B1682" s="65" t="s">
        <v>7255</v>
      </c>
      <c r="C1682" s="2" t="s">
        <v>6045</v>
      </c>
      <c r="D1682" s="8" t="s">
        <v>6044</v>
      </c>
      <c r="E1682" s="3">
        <f>1406-10</f>
        <v>1396</v>
      </c>
      <c r="F1682" s="3">
        <v>1</v>
      </c>
      <c r="G1682" s="4">
        <v>4.9000000000000004</v>
      </c>
      <c r="H1682" s="4">
        <f>+G1682*E1682</f>
        <v>6840.4000000000005</v>
      </c>
      <c r="I1682" s="5">
        <v>0</v>
      </c>
      <c r="J1682" s="4">
        <f t="shared" si="378"/>
        <v>0</v>
      </c>
      <c r="K1682" s="4">
        <f t="shared" si="379"/>
        <v>4.9000000000000004</v>
      </c>
      <c r="L1682" s="6">
        <v>0.95</v>
      </c>
      <c r="M1682" s="4">
        <f t="shared" si="380"/>
        <v>4.6550000000000002</v>
      </c>
      <c r="N1682" s="4">
        <f t="shared" si="381"/>
        <v>9.5549999999999997</v>
      </c>
      <c r="O1682" s="6">
        <v>0.75</v>
      </c>
      <c r="P1682" s="85">
        <f t="shared" si="386"/>
        <v>3.6750000000000003</v>
      </c>
      <c r="Q1682" s="86">
        <f t="shared" si="387"/>
        <v>8.5750000000000011</v>
      </c>
      <c r="R1682" s="6">
        <v>0.95</v>
      </c>
      <c r="S1682" s="85">
        <f t="shared" si="382"/>
        <v>4.6550000000000002</v>
      </c>
      <c r="T1682" s="86">
        <f t="shared" si="383"/>
        <v>9.5549999999999997</v>
      </c>
      <c r="U1682" s="6">
        <v>0.6</v>
      </c>
      <c r="V1682" s="85">
        <f t="shared" si="384"/>
        <v>2.94</v>
      </c>
      <c r="W1682" s="86">
        <f t="shared" si="385"/>
        <v>7.84</v>
      </c>
    </row>
    <row r="1683" spans="1:23" ht="16.5" x14ac:dyDescent="0.25">
      <c r="A1683" s="64" t="s">
        <v>7131</v>
      </c>
      <c r="B1683" s="65" t="s">
        <v>7255</v>
      </c>
      <c r="C1683" s="2" t="s">
        <v>6047</v>
      </c>
      <c r="D1683" s="8" t="s">
        <v>6046</v>
      </c>
      <c r="E1683" s="3">
        <f>1444-1300-19</f>
        <v>125</v>
      </c>
      <c r="F1683" s="3">
        <v>1</v>
      </c>
      <c r="G1683" s="4">
        <v>4.2</v>
      </c>
      <c r="H1683" s="4">
        <f>+G1683*E1683</f>
        <v>525</v>
      </c>
      <c r="I1683" s="5">
        <v>0</v>
      </c>
      <c r="J1683" s="4">
        <f t="shared" si="378"/>
        <v>0</v>
      </c>
      <c r="K1683" s="4">
        <f t="shared" si="379"/>
        <v>4.2</v>
      </c>
      <c r="L1683" s="6">
        <v>0.95</v>
      </c>
      <c r="M1683" s="4">
        <f t="shared" si="380"/>
        <v>3.9899999999999998</v>
      </c>
      <c r="N1683" s="4">
        <f t="shared" si="381"/>
        <v>8.19</v>
      </c>
      <c r="O1683" s="6">
        <v>0.75</v>
      </c>
      <c r="P1683" s="85">
        <f t="shared" si="386"/>
        <v>3.1500000000000004</v>
      </c>
      <c r="Q1683" s="86">
        <f t="shared" si="387"/>
        <v>7.3500000000000005</v>
      </c>
      <c r="R1683" s="6">
        <v>0.95</v>
      </c>
      <c r="S1683" s="85">
        <f t="shared" si="382"/>
        <v>3.9899999999999998</v>
      </c>
      <c r="T1683" s="86">
        <f t="shared" si="383"/>
        <v>8.19</v>
      </c>
      <c r="U1683" s="6">
        <v>0.6</v>
      </c>
      <c r="V1683" s="85">
        <f t="shared" si="384"/>
        <v>2.52</v>
      </c>
      <c r="W1683" s="86">
        <f t="shared" si="385"/>
        <v>6.7200000000000006</v>
      </c>
    </row>
    <row r="1684" spans="1:23" ht="16.5" x14ac:dyDescent="0.25">
      <c r="A1684" s="64" t="s">
        <v>7131</v>
      </c>
      <c r="B1684" s="65" t="s">
        <v>7255</v>
      </c>
      <c r="C1684" s="2" t="s">
        <v>6049</v>
      </c>
      <c r="D1684" s="8" t="s">
        <v>6048</v>
      </c>
      <c r="E1684" s="3">
        <v>1900</v>
      </c>
      <c r="F1684" s="3">
        <v>1</v>
      </c>
      <c r="G1684" s="4">
        <v>4.95</v>
      </c>
      <c r="H1684" s="4">
        <f>+G1684*E1684</f>
        <v>9405</v>
      </c>
      <c r="I1684" s="5">
        <v>0</v>
      </c>
      <c r="J1684" s="4">
        <f t="shared" si="378"/>
        <v>0</v>
      </c>
      <c r="K1684" s="4">
        <f t="shared" si="379"/>
        <v>4.95</v>
      </c>
      <c r="L1684" s="6">
        <v>1</v>
      </c>
      <c r="M1684" s="4">
        <f t="shared" si="380"/>
        <v>4.95</v>
      </c>
      <c r="N1684" s="4">
        <f t="shared" si="381"/>
        <v>9.9</v>
      </c>
      <c r="O1684" s="6">
        <v>0.75</v>
      </c>
      <c r="P1684" s="85">
        <f t="shared" si="386"/>
        <v>3.7125000000000004</v>
      </c>
      <c r="Q1684" s="86">
        <f t="shared" si="387"/>
        <v>8.6625000000000014</v>
      </c>
      <c r="R1684" s="6">
        <v>0.95</v>
      </c>
      <c r="S1684" s="85">
        <f t="shared" si="382"/>
        <v>4.7024999999999997</v>
      </c>
      <c r="T1684" s="86">
        <f t="shared" si="383"/>
        <v>9.6524999999999999</v>
      </c>
      <c r="U1684" s="6">
        <v>0.6</v>
      </c>
      <c r="V1684" s="85">
        <f t="shared" si="384"/>
        <v>2.97</v>
      </c>
      <c r="W1684" s="86">
        <f t="shared" si="385"/>
        <v>7.92</v>
      </c>
    </row>
    <row r="1685" spans="1:23" ht="16.5" x14ac:dyDescent="0.25">
      <c r="A1685" s="64" t="s">
        <v>7131</v>
      </c>
      <c r="B1685" s="65" t="s">
        <v>7255</v>
      </c>
      <c r="C1685" s="2" t="s">
        <v>6051</v>
      </c>
      <c r="D1685" s="10" t="s">
        <v>6050</v>
      </c>
      <c r="E1685" s="3">
        <f>450-25</f>
        <v>425</v>
      </c>
      <c r="F1685" s="3">
        <v>1</v>
      </c>
      <c r="G1685" s="4">
        <v>4.37</v>
      </c>
      <c r="H1685" s="4">
        <f>+G1685*E1685</f>
        <v>1857.25</v>
      </c>
      <c r="I1685" s="5">
        <v>0</v>
      </c>
      <c r="J1685" s="4">
        <f t="shared" si="378"/>
        <v>0</v>
      </c>
      <c r="K1685" s="4">
        <f t="shared" si="379"/>
        <v>4.37</v>
      </c>
      <c r="L1685" s="6">
        <v>0.85</v>
      </c>
      <c r="M1685" s="4">
        <f t="shared" si="380"/>
        <v>3.7145000000000001</v>
      </c>
      <c r="N1685" s="4">
        <f t="shared" si="381"/>
        <v>8.0845000000000002</v>
      </c>
      <c r="O1685" s="6">
        <v>0.75</v>
      </c>
      <c r="P1685" s="85">
        <f t="shared" si="386"/>
        <v>3.2774999999999999</v>
      </c>
      <c r="Q1685" s="86">
        <f t="shared" si="387"/>
        <v>7.6475</v>
      </c>
      <c r="R1685" s="6">
        <v>0.95</v>
      </c>
      <c r="S1685" s="85">
        <f t="shared" si="382"/>
        <v>4.1514999999999995</v>
      </c>
      <c r="T1685" s="86">
        <f t="shared" si="383"/>
        <v>8.5214999999999996</v>
      </c>
      <c r="U1685" s="6">
        <v>0.6</v>
      </c>
      <c r="V1685" s="85">
        <f t="shared" si="384"/>
        <v>2.6219999999999999</v>
      </c>
      <c r="W1685" s="86">
        <f t="shared" si="385"/>
        <v>6.992</v>
      </c>
    </row>
    <row r="1686" spans="1:23" ht="16.5" x14ac:dyDescent="0.25">
      <c r="A1686" s="64" t="s">
        <v>7131</v>
      </c>
      <c r="B1686" s="65" t="s">
        <v>7255</v>
      </c>
      <c r="C1686" s="2" t="s">
        <v>6053</v>
      </c>
      <c r="D1686" s="8" t="s">
        <v>6052</v>
      </c>
      <c r="E1686" s="3">
        <v>384</v>
      </c>
      <c r="F1686" s="3">
        <v>1</v>
      </c>
      <c r="G1686" s="4">
        <v>13.52</v>
      </c>
      <c r="H1686" s="4">
        <f>+G1686*E1686</f>
        <v>5191.68</v>
      </c>
      <c r="I1686" s="5">
        <v>0.5</v>
      </c>
      <c r="J1686" s="4">
        <f t="shared" si="378"/>
        <v>6.76</v>
      </c>
      <c r="K1686" s="4">
        <f t="shared" si="379"/>
        <v>6.76</v>
      </c>
      <c r="L1686" s="6">
        <v>0.85</v>
      </c>
      <c r="M1686" s="4">
        <f t="shared" si="380"/>
        <v>5.7459999999999996</v>
      </c>
      <c r="N1686" s="4">
        <f t="shared" si="381"/>
        <v>12.506</v>
      </c>
      <c r="O1686" s="6">
        <v>0.75</v>
      </c>
      <c r="P1686" s="85">
        <f t="shared" si="386"/>
        <v>5.07</v>
      </c>
      <c r="Q1686" s="86">
        <f t="shared" si="387"/>
        <v>11.83</v>
      </c>
      <c r="R1686" s="6">
        <v>0.95</v>
      </c>
      <c r="S1686" s="85">
        <f t="shared" si="382"/>
        <v>6.4219999999999997</v>
      </c>
      <c r="T1686" s="86">
        <f t="shared" si="383"/>
        <v>13.181999999999999</v>
      </c>
      <c r="U1686" s="6">
        <v>0.6</v>
      </c>
      <c r="V1686" s="85">
        <f t="shared" si="384"/>
        <v>4.056</v>
      </c>
      <c r="W1686" s="86">
        <f t="shared" si="385"/>
        <v>10.815999999999999</v>
      </c>
    </row>
    <row r="1687" spans="1:23" ht="16.5" x14ac:dyDescent="0.25">
      <c r="A1687" s="64" t="s">
        <v>7131</v>
      </c>
      <c r="B1687" s="65" t="s">
        <v>7255</v>
      </c>
      <c r="C1687" s="2" t="s">
        <v>6534</v>
      </c>
      <c r="D1687" s="8" t="s">
        <v>6533</v>
      </c>
      <c r="E1687" s="3">
        <v>133</v>
      </c>
      <c r="F1687" s="3">
        <v>1</v>
      </c>
      <c r="G1687" s="4">
        <v>6.85</v>
      </c>
      <c r="H1687" s="4">
        <f>+G1687*E1687</f>
        <v>911.05</v>
      </c>
      <c r="I1687" s="5">
        <v>0.5</v>
      </c>
      <c r="J1687" s="4">
        <f t="shared" si="378"/>
        <v>3.4249999999999998</v>
      </c>
      <c r="K1687" s="4">
        <f t="shared" si="379"/>
        <v>3.4249999999999998</v>
      </c>
      <c r="L1687" s="6">
        <v>0.85</v>
      </c>
      <c r="M1687" s="4">
        <f t="shared" si="380"/>
        <v>2.9112499999999999</v>
      </c>
      <c r="N1687" s="4">
        <f t="shared" si="381"/>
        <v>6.3362499999999997</v>
      </c>
      <c r="O1687" s="6">
        <v>0.75</v>
      </c>
      <c r="P1687" s="85">
        <f t="shared" si="386"/>
        <v>2.5687499999999996</v>
      </c>
      <c r="Q1687" s="86">
        <f t="shared" si="387"/>
        <v>5.9937499999999995</v>
      </c>
      <c r="R1687" s="6">
        <v>0.95</v>
      </c>
      <c r="S1687" s="85">
        <f t="shared" si="382"/>
        <v>3.2537499999999997</v>
      </c>
      <c r="T1687" s="86">
        <f t="shared" si="383"/>
        <v>6.6787499999999991</v>
      </c>
      <c r="U1687" s="6">
        <v>0.6</v>
      </c>
      <c r="V1687" s="85">
        <f t="shared" si="384"/>
        <v>2.0549999999999997</v>
      </c>
      <c r="W1687" s="86">
        <f t="shared" si="385"/>
        <v>5.4799999999999995</v>
      </c>
    </row>
    <row r="1688" spans="1:23" ht="16.5" x14ac:dyDescent="0.25">
      <c r="A1688" s="64" t="s">
        <v>7131</v>
      </c>
      <c r="B1688" s="65" t="s">
        <v>7255</v>
      </c>
      <c r="C1688" s="2" t="s">
        <v>6027</v>
      </c>
      <c r="D1688" s="8" t="s">
        <v>6026</v>
      </c>
      <c r="E1688" s="3">
        <f>572-30</f>
        <v>542</v>
      </c>
      <c r="F1688" s="3">
        <v>1</v>
      </c>
      <c r="G1688" s="4">
        <v>12.89</v>
      </c>
      <c r="H1688" s="4">
        <f>+G1688*E1688</f>
        <v>6986.38</v>
      </c>
      <c r="I1688" s="5">
        <v>0.45</v>
      </c>
      <c r="J1688" s="4">
        <f t="shared" si="378"/>
        <v>5.8005000000000004</v>
      </c>
      <c r="K1688" s="4">
        <f t="shared" si="379"/>
        <v>7.0895000000000001</v>
      </c>
      <c r="L1688" s="6">
        <v>0.85</v>
      </c>
      <c r="M1688" s="4">
        <f t="shared" si="380"/>
        <v>6.0260749999999996</v>
      </c>
      <c r="N1688" s="4">
        <f t="shared" si="381"/>
        <v>13.115575</v>
      </c>
      <c r="O1688" s="6">
        <v>0.75</v>
      </c>
      <c r="P1688" s="85">
        <f t="shared" si="386"/>
        <v>5.3171249999999999</v>
      </c>
      <c r="Q1688" s="86">
        <f t="shared" si="387"/>
        <v>12.406625</v>
      </c>
      <c r="R1688" s="6">
        <v>0.95</v>
      </c>
      <c r="S1688" s="85">
        <f t="shared" si="382"/>
        <v>6.7350249999999994</v>
      </c>
      <c r="T1688" s="86">
        <f t="shared" si="383"/>
        <v>13.824525</v>
      </c>
      <c r="U1688" s="6">
        <v>0.6</v>
      </c>
      <c r="V1688" s="85">
        <f t="shared" si="384"/>
        <v>4.2537000000000003</v>
      </c>
      <c r="W1688" s="86">
        <f t="shared" si="385"/>
        <v>11.3432</v>
      </c>
    </row>
    <row r="1689" spans="1:23" ht="16.5" x14ac:dyDescent="0.25">
      <c r="A1689" s="64" t="s">
        <v>7131</v>
      </c>
      <c r="B1689" s="65" t="s">
        <v>7255</v>
      </c>
      <c r="C1689" s="2" t="s">
        <v>6055</v>
      </c>
      <c r="D1689" s="8" t="s">
        <v>6054</v>
      </c>
      <c r="E1689" s="3">
        <f>500-50+16</f>
        <v>466</v>
      </c>
      <c r="F1689" s="3">
        <v>1</v>
      </c>
      <c r="G1689" s="4">
        <v>9.6300000000000008</v>
      </c>
      <c r="H1689" s="4">
        <f>+G1689*E1689</f>
        <v>4487.58</v>
      </c>
      <c r="I1689" s="5">
        <v>0</v>
      </c>
      <c r="J1689" s="4">
        <f t="shared" si="378"/>
        <v>0</v>
      </c>
      <c r="K1689" s="4">
        <f t="shared" si="379"/>
        <v>9.6300000000000008</v>
      </c>
      <c r="L1689" s="6">
        <v>0.95</v>
      </c>
      <c r="M1689" s="4">
        <f t="shared" si="380"/>
        <v>9.1485000000000003</v>
      </c>
      <c r="N1689" s="4">
        <f t="shared" si="381"/>
        <v>18.778500000000001</v>
      </c>
      <c r="O1689" s="6">
        <v>0.75</v>
      </c>
      <c r="P1689" s="85">
        <f t="shared" si="386"/>
        <v>7.2225000000000001</v>
      </c>
      <c r="Q1689" s="86">
        <f t="shared" si="387"/>
        <v>16.852499999999999</v>
      </c>
      <c r="R1689" s="6">
        <v>0.95</v>
      </c>
      <c r="S1689" s="85">
        <f t="shared" si="382"/>
        <v>9.1485000000000003</v>
      </c>
      <c r="T1689" s="86">
        <f t="shared" si="383"/>
        <v>18.778500000000001</v>
      </c>
      <c r="U1689" s="6">
        <v>0.6</v>
      </c>
      <c r="V1689" s="85">
        <f t="shared" si="384"/>
        <v>5.7780000000000005</v>
      </c>
      <c r="W1689" s="86">
        <f t="shared" si="385"/>
        <v>15.408000000000001</v>
      </c>
    </row>
    <row r="1690" spans="1:23" ht="16.5" x14ac:dyDescent="0.25">
      <c r="A1690" s="64" t="s">
        <v>7131</v>
      </c>
      <c r="B1690" s="65" t="s">
        <v>7255</v>
      </c>
      <c r="C1690" s="2" t="s">
        <v>6057</v>
      </c>
      <c r="D1690" s="1" t="s">
        <v>6056</v>
      </c>
      <c r="E1690" s="3">
        <v>100</v>
      </c>
      <c r="F1690" s="3">
        <v>1</v>
      </c>
      <c r="G1690" s="4">
        <v>20.48</v>
      </c>
      <c r="H1690" s="4">
        <f>+G1690*E1690</f>
        <v>2048</v>
      </c>
      <c r="I1690" s="5">
        <v>0</v>
      </c>
      <c r="J1690" s="4">
        <f t="shared" si="378"/>
        <v>0</v>
      </c>
      <c r="K1690" s="4">
        <f t="shared" si="379"/>
        <v>20.48</v>
      </c>
      <c r="L1690" s="6">
        <v>0.85</v>
      </c>
      <c r="M1690" s="4">
        <f t="shared" si="380"/>
        <v>17.408000000000001</v>
      </c>
      <c r="N1690" s="4">
        <f t="shared" si="381"/>
        <v>37.888000000000005</v>
      </c>
      <c r="O1690" s="6">
        <v>0.75</v>
      </c>
      <c r="P1690" s="85">
        <f t="shared" si="386"/>
        <v>15.36</v>
      </c>
      <c r="Q1690" s="86">
        <f t="shared" si="387"/>
        <v>35.840000000000003</v>
      </c>
      <c r="R1690" s="6">
        <v>0.95</v>
      </c>
      <c r="S1690" s="85">
        <f t="shared" si="382"/>
        <v>19.456</v>
      </c>
      <c r="T1690" s="86">
        <f t="shared" si="383"/>
        <v>39.936</v>
      </c>
      <c r="U1690" s="6">
        <v>0.6</v>
      </c>
      <c r="V1690" s="85">
        <f t="shared" si="384"/>
        <v>12.288</v>
      </c>
      <c r="W1690" s="86">
        <f t="shared" si="385"/>
        <v>32.768000000000001</v>
      </c>
    </row>
    <row r="1691" spans="1:23" ht="16.5" x14ac:dyDescent="0.25">
      <c r="A1691" s="64" t="s">
        <v>7131</v>
      </c>
      <c r="B1691" s="65" t="s">
        <v>7255</v>
      </c>
      <c r="C1691" s="2" t="s">
        <v>6059</v>
      </c>
      <c r="D1691" s="8" t="s">
        <v>6058</v>
      </c>
      <c r="E1691" s="3">
        <f>50-38</f>
        <v>12</v>
      </c>
      <c r="F1691" s="3">
        <v>1</v>
      </c>
      <c r="G1691" s="4">
        <v>41.14</v>
      </c>
      <c r="H1691" s="4">
        <f>+G1691*E1691</f>
        <v>493.68</v>
      </c>
      <c r="I1691" s="5">
        <v>0.5</v>
      </c>
      <c r="J1691" s="4">
        <f t="shared" si="378"/>
        <v>20.57</v>
      </c>
      <c r="K1691" s="4">
        <f t="shared" si="379"/>
        <v>20.57</v>
      </c>
      <c r="L1691" s="6">
        <v>0.85</v>
      </c>
      <c r="M1691" s="4">
        <f t="shared" si="380"/>
        <v>17.484500000000001</v>
      </c>
      <c r="N1691" s="4">
        <f t="shared" si="381"/>
        <v>38.054500000000004</v>
      </c>
      <c r="O1691" s="6">
        <v>0.75</v>
      </c>
      <c r="P1691" s="85">
        <f t="shared" si="386"/>
        <v>15.4275</v>
      </c>
      <c r="Q1691" s="86">
        <f t="shared" si="387"/>
        <v>35.997500000000002</v>
      </c>
      <c r="R1691" s="6">
        <v>0.95</v>
      </c>
      <c r="S1691" s="85">
        <f t="shared" si="382"/>
        <v>19.541499999999999</v>
      </c>
      <c r="T1691" s="86">
        <f t="shared" si="383"/>
        <v>40.111499999999999</v>
      </c>
      <c r="U1691" s="6">
        <v>0.6</v>
      </c>
      <c r="V1691" s="85">
        <f t="shared" si="384"/>
        <v>12.342000000000001</v>
      </c>
      <c r="W1691" s="86">
        <f t="shared" si="385"/>
        <v>32.911999999999999</v>
      </c>
    </row>
    <row r="1692" spans="1:23" ht="16.5" x14ac:dyDescent="0.25">
      <c r="A1692" s="64" t="s">
        <v>7131</v>
      </c>
      <c r="B1692" s="65" t="s">
        <v>7255</v>
      </c>
      <c r="C1692" s="2" t="s">
        <v>6061</v>
      </c>
      <c r="D1692" s="8" t="s">
        <v>6060</v>
      </c>
      <c r="E1692" s="3">
        <v>71</v>
      </c>
      <c r="F1692" s="3">
        <v>1</v>
      </c>
      <c r="G1692" s="4">
        <v>48.27</v>
      </c>
      <c r="H1692" s="4">
        <f>+G1692*E1692</f>
        <v>3427.17</v>
      </c>
      <c r="I1692" s="5">
        <v>0.5</v>
      </c>
      <c r="J1692" s="4">
        <f t="shared" si="378"/>
        <v>24.135000000000002</v>
      </c>
      <c r="K1692" s="4">
        <f t="shared" si="379"/>
        <v>24.135000000000002</v>
      </c>
      <c r="L1692" s="6">
        <v>0.85</v>
      </c>
      <c r="M1692" s="4">
        <f t="shared" si="380"/>
        <v>20.514749999999999</v>
      </c>
      <c r="N1692" s="4">
        <f t="shared" si="381"/>
        <v>44.649749999999997</v>
      </c>
      <c r="O1692" s="6">
        <v>0.75</v>
      </c>
      <c r="P1692" s="85">
        <f t="shared" si="386"/>
        <v>18.10125</v>
      </c>
      <c r="Q1692" s="86">
        <f t="shared" si="387"/>
        <v>42.236249999999998</v>
      </c>
      <c r="R1692" s="6">
        <v>0.95</v>
      </c>
      <c r="S1692" s="85">
        <f t="shared" si="382"/>
        <v>22.928250000000002</v>
      </c>
      <c r="T1692" s="86">
        <f t="shared" si="383"/>
        <v>47.063250000000004</v>
      </c>
      <c r="U1692" s="6">
        <v>0.6</v>
      </c>
      <c r="V1692" s="85">
        <f t="shared" si="384"/>
        <v>14.481</v>
      </c>
      <c r="W1692" s="86">
        <f t="shared" si="385"/>
        <v>38.616</v>
      </c>
    </row>
    <row r="1693" spans="1:23" ht="16.5" x14ac:dyDescent="0.25">
      <c r="A1693" s="64" t="s">
        <v>7131</v>
      </c>
      <c r="B1693" s="65" t="s">
        <v>7255</v>
      </c>
      <c r="C1693" s="2" t="s">
        <v>6063</v>
      </c>
      <c r="D1693" s="8" t="s">
        <v>6062</v>
      </c>
      <c r="E1693" s="3">
        <v>94</v>
      </c>
      <c r="F1693" s="3">
        <v>1</v>
      </c>
      <c r="G1693" s="4">
        <v>13.19</v>
      </c>
      <c r="H1693" s="4">
        <f>+G1693*E1693</f>
        <v>1239.8599999999999</v>
      </c>
      <c r="I1693" s="5">
        <v>0</v>
      </c>
      <c r="J1693" s="4">
        <f t="shared" si="378"/>
        <v>0</v>
      </c>
      <c r="K1693" s="4">
        <f t="shared" si="379"/>
        <v>13.19</v>
      </c>
      <c r="L1693" s="6">
        <v>1</v>
      </c>
      <c r="M1693" s="4">
        <f t="shared" si="380"/>
        <v>13.19</v>
      </c>
      <c r="N1693" s="4">
        <f t="shared" si="381"/>
        <v>26.38</v>
      </c>
      <c r="O1693" s="6">
        <v>0.75</v>
      </c>
      <c r="P1693" s="85">
        <f t="shared" si="386"/>
        <v>9.8925000000000001</v>
      </c>
      <c r="Q1693" s="86">
        <f t="shared" si="387"/>
        <v>23.0825</v>
      </c>
      <c r="R1693" s="6">
        <v>0.95</v>
      </c>
      <c r="S1693" s="85">
        <f t="shared" si="382"/>
        <v>12.530499999999998</v>
      </c>
      <c r="T1693" s="86">
        <f t="shared" si="383"/>
        <v>25.720499999999998</v>
      </c>
      <c r="U1693" s="6">
        <v>0.6</v>
      </c>
      <c r="V1693" s="85">
        <f t="shared" si="384"/>
        <v>7.9139999999999997</v>
      </c>
      <c r="W1693" s="86">
        <f t="shared" si="385"/>
        <v>21.103999999999999</v>
      </c>
    </row>
    <row r="1694" spans="1:23" ht="16.5" x14ac:dyDescent="0.25">
      <c r="A1694" s="64" t="s">
        <v>7131</v>
      </c>
      <c r="B1694" s="65" t="s">
        <v>7255</v>
      </c>
      <c r="C1694" s="2" t="s">
        <v>538</v>
      </c>
      <c r="D1694" s="10" t="s">
        <v>537</v>
      </c>
      <c r="E1694" s="3">
        <v>50</v>
      </c>
      <c r="F1694" s="3">
        <v>1</v>
      </c>
      <c r="G1694" s="4">
        <v>424.99</v>
      </c>
      <c r="H1694" s="4">
        <f>+G1694*E1694</f>
        <v>21249.5</v>
      </c>
      <c r="I1694" s="5">
        <v>0.5</v>
      </c>
      <c r="J1694" s="4">
        <f t="shared" si="378"/>
        <v>212.495</v>
      </c>
      <c r="K1694" s="4">
        <f t="shared" si="379"/>
        <v>212.495</v>
      </c>
      <c r="L1694" s="6">
        <v>0.85</v>
      </c>
      <c r="M1694" s="4">
        <f t="shared" si="380"/>
        <v>180.62074999999999</v>
      </c>
      <c r="N1694" s="4">
        <f t="shared" si="381"/>
        <v>393.11574999999999</v>
      </c>
      <c r="O1694" s="6">
        <v>0.75</v>
      </c>
      <c r="P1694" s="85">
        <f t="shared" si="386"/>
        <v>159.37125</v>
      </c>
      <c r="Q1694" s="86">
        <f t="shared" si="387"/>
        <v>371.86625000000004</v>
      </c>
      <c r="R1694" s="6">
        <v>0.95</v>
      </c>
      <c r="S1694" s="85">
        <f t="shared" si="382"/>
        <v>201.87025</v>
      </c>
      <c r="T1694" s="86">
        <f t="shared" si="383"/>
        <v>414.36525</v>
      </c>
      <c r="U1694" s="6">
        <v>0.6</v>
      </c>
      <c r="V1694" s="85">
        <f t="shared" si="384"/>
        <v>127.497</v>
      </c>
      <c r="W1694" s="86">
        <f t="shared" si="385"/>
        <v>339.99200000000002</v>
      </c>
    </row>
    <row r="1695" spans="1:23" ht="16.5" x14ac:dyDescent="0.25">
      <c r="A1695" s="64" t="s">
        <v>7131</v>
      </c>
      <c r="B1695" s="65" t="s">
        <v>7255</v>
      </c>
      <c r="C1695" s="2" t="s">
        <v>6065</v>
      </c>
      <c r="D1695" s="10" t="s">
        <v>6064</v>
      </c>
      <c r="E1695" s="3">
        <v>52</v>
      </c>
      <c r="F1695" s="3">
        <v>1</v>
      </c>
      <c r="G1695" s="4">
        <v>32.01</v>
      </c>
      <c r="H1695" s="4">
        <f>+G1695*E1695</f>
        <v>1664.52</v>
      </c>
      <c r="I1695" s="5">
        <v>0</v>
      </c>
      <c r="J1695" s="4">
        <f t="shared" si="378"/>
        <v>0</v>
      </c>
      <c r="K1695" s="4">
        <f t="shared" si="379"/>
        <v>32.01</v>
      </c>
      <c r="L1695" s="6">
        <v>0.85</v>
      </c>
      <c r="M1695" s="4">
        <f t="shared" si="380"/>
        <v>27.208499999999997</v>
      </c>
      <c r="N1695" s="4">
        <f t="shared" si="381"/>
        <v>59.218499999999992</v>
      </c>
      <c r="O1695" s="6">
        <v>0.75</v>
      </c>
      <c r="P1695" s="85">
        <f t="shared" si="386"/>
        <v>24.0075</v>
      </c>
      <c r="Q1695" s="86">
        <f t="shared" si="387"/>
        <v>56.017499999999998</v>
      </c>
      <c r="R1695" s="6">
        <v>0.95</v>
      </c>
      <c r="S1695" s="85">
        <f t="shared" si="382"/>
        <v>30.409499999999998</v>
      </c>
      <c r="T1695" s="86">
        <f t="shared" si="383"/>
        <v>62.419499999999999</v>
      </c>
      <c r="U1695" s="6">
        <v>0.6</v>
      </c>
      <c r="V1695" s="85">
        <f t="shared" si="384"/>
        <v>19.206</v>
      </c>
      <c r="W1695" s="86">
        <f t="shared" si="385"/>
        <v>51.215999999999994</v>
      </c>
    </row>
    <row r="1696" spans="1:23" ht="16.5" x14ac:dyDescent="0.25">
      <c r="A1696" s="64" t="s">
        <v>7131</v>
      </c>
      <c r="B1696" s="65" t="s">
        <v>7255</v>
      </c>
      <c r="C1696" s="2" t="s">
        <v>6067</v>
      </c>
      <c r="D1696" s="8" t="s">
        <v>6066</v>
      </c>
      <c r="E1696" s="3">
        <f>31-11</f>
        <v>20</v>
      </c>
      <c r="F1696" s="3">
        <v>1</v>
      </c>
      <c r="G1696" s="4">
        <v>58.44</v>
      </c>
      <c r="H1696" s="4">
        <f>+G1696*E1696</f>
        <v>1168.8</v>
      </c>
      <c r="I1696" s="5">
        <v>0.5</v>
      </c>
      <c r="J1696" s="4">
        <f t="shared" si="378"/>
        <v>29.22</v>
      </c>
      <c r="K1696" s="4">
        <f t="shared" si="379"/>
        <v>29.22</v>
      </c>
      <c r="L1696" s="6">
        <v>0.85</v>
      </c>
      <c r="M1696" s="4">
        <f t="shared" si="380"/>
        <v>24.837</v>
      </c>
      <c r="N1696" s="4">
        <f t="shared" si="381"/>
        <v>54.057000000000002</v>
      </c>
      <c r="O1696" s="6">
        <v>0.75</v>
      </c>
      <c r="P1696" s="85">
        <f t="shared" si="386"/>
        <v>21.914999999999999</v>
      </c>
      <c r="Q1696" s="86">
        <f t="shared" si="387"/>
        <v>51.134999999999998</v>
      </c>
      <c r="R1696" s="6">
        <v>0.95</v>
      </c>
      <c r="S1696" s="85">
        <f t="shared" si="382"/>
        <v>27.758999999999997</v>
      </c>
      <c r="T1696" s="86">
        <f t="shared" si="383"/>
        <v>56.978999999999999</v>
      </c>
      <c r="U1696" s="6">
        <v>0.6</v>
      </c>
      <c r="V1696" s="85">
        <f t="shared" si="384"/>
        <v>17.532</v>
      </c>
      <c r="W1696" s="86">
        <f t="shared" si="385"/>
        <v>46.751999999999995</v>
      </c>
    </row>
    <row r="1697" spans="1:23" ht="16.5" x14ac:dyDescent="0.25">
      <c r="A1697" s="64" t="s">
        <v>7131</v>
      </c>
      <c r="B1697" s="65" t="s">
        <v>7255</v>
      </c>
      <c r="C1697" s="2" t="s">
        <v>6069</v>
      </c>
      <c r="D1697" s="8" t="s">
        <v>6068</v>
      </c>
      <c r="E1697" s="3">
        <v>33</v>
      </c>
      <c r="F1697" s="3">
        <v>1</v>
      </c>
      <c r="G1697" s="4">
        <v>58.38</v>
      </c>
      <c r="H1697" s="4">
        <f>+G1697*E1697</f>
        <v>1926.5400000000002</v>
      </c>
      <c r="I1697" s="5">
        <v>0.5</v>
      </c>
      <c r="J1697" s="4">
        <f t="shared" si="378"/>
        <v>29.19</v>
      </c>
      <c r="K1697" s="4">
        <f t="shared" si="379"/>
        <v>29.19</v>
      </c>
      <c r="L1697" s="6">
        <v>0.85</v>
      </c>
      <c r="M1697" s="4">
        <f t="shared" si="380"/>
        <v>24.811499999999999</v>
      </c>
      <c r="N1697" s="4">
        <f t="shared" si="381"/>
        <v>54.0015</v>
      </c>
      <c r="O1697" s="6">
        <v>0.75</v>
      </c>
      <c r="P1697" s="85">
        <f t="shared" si="386"/>
        <v>21.892500000000002</v>
      </c>
      <c r="Q1697" s="86">
        <f t="shared" si="387"/>
        <v>51.082500000000003</v>
      </c>
      <c r="R1697" s="6">
        <v>0.95</v>
      </c>
      <c r="S1697" s="85">
        <f t="shared" si="382"/>
        <v>27.730499999999999</v>
      </c>
      <c r="T1697" s="86">
        <f t="shared" si="383"/>
        <v>56.920500000000004</v>
      </c>
      <c r="U1697" s="6">
        <v>0.6</v>
      </c>
      <c r="V1697" s="85">
        <f t="shared" si="384"/>
        <v>17.513999999999999</v>
      </c>
      <c r="W1697" s="86">
        <f t="shared" si="385"/>
        <v>46.704000000000001</v>
      </c>
    </row>
    <row r="1698" spans="1:23" ht="16.5" x14ac:dyDescent="0.25">
      <c r="A1698" s="64" t="s">
        <v>7131</v>
      </c>
      <c r="B1698" s="65" t="s">
        <v>7255</v>
      </c>
      <c r="C1698" s="2" t="s">
        <v>6071</v>
      </c>
      <c r="D1698" s="8" t="s">
        <v>6070</v>
      </c>
      <c r="E1698" s="3">
        <v>150</v>
      </c>
      <c r="F1698" s="3">
        <v>1</v>
      </c>
      <c r="G1698" s="4">
        <v>16.48</v>
      </c>
      <c r="H1698" s="4">
        <f>+G1698*E1698</f>
        <v>2472</v>
      </c>
      <c r="I1698" s="5">
        <v>0</v>
      </c>
      <c r="J1698" s="4">
        <f t="shared" si="378"/>
        <v>0</v>
      </c>
      <c r="K1698" s="4">
        <f t="shared" si="379"/>
        <v>16.48</v>
      </c>
      <c r="L1698" s="6">
        <v>0.95</v>
      </c>
      <c r="M1698" s="4">
        <f t="shared" si="380"/>
        <v>15.655999999999999</v>
      </c>
      <c r="N1698" s="4">
        <f t="shared" si="381"/>
        <v>32.135999999999996</v>
      </c>
      <c r="O1698" s="6">
        <v>0.75</v>
      </c>
      <c r="P1698" s="85">
        <f t="shared" si="386"/>
        <v>12.36</v>
      </c>
      <c r="Q1698" s="86">
        <f t="shared" si="387"/>
        <v>28.84</v>
      </c>
      <c r="R1698" s="6">
        <v>0.95</v>
      </c>
      <c r="S1698" s="85">
        <f t="shared" si="382"/>
        <v>15.655999999999999</v>
      </c>
      <c r="T1698" s="86">
        <f t="shared" si="383"/>
        <v>32.135999999999996</v>
      </c>
      <c r="U1698" s="6">
        <v>0.6</v>
      </c>
      <c r="V1698" s="85">
        <f t="shared" si="384"/>
        <v>9.8879999999999999</v>
      </c>
      <c r="W1698" s="86">
        <f t="shared" si="385"/>
        <v>26.368000000000002</v>
      </c>
    </row>
    <row r="1699" spans="1:23" ht="16.5" x14ac:dyDescent="0.25">
      <c r="A1699" s="64" t="s">
        <v>7131</v>
      </c>
      <c r="B1699" s="65" t="s">
        <v>7255</v>
      </c>
      <c r="C1699" s="2" t="s">
        <v>6073</v>
      </c>
      <c r="D1699" s="8" t="s">
        <v>6072</v>
      </c>
      <c r="E1699" s="3">
        <f>25+11</f>
        <v>36</v>
      </c>
      <c r="F1699" s="3">
        <v>1</v>
      </c>
      <c r="G1699" s="4">
        <v>60.56</v>
      </c>
      <c r="H1699" s="4">
        <f>+G1699*E1699</f>
        <v>2180.16</v>
      </c>
      <c r="I1699" s="5">
        <v>0.5</v>
      </c>
      <c r="J1699" s="4">
        <f t="shared" si="378"/>
        <v>30.28</v>
      </c>
      <c r="K1699" s="4">
        <f t="shared" si="379"/>
        <v>30.28</v>
      </c>
      <c r="L1699" s="6">
        <v>0.85</v>
      </c>
      <c r="M1699" s="4">
        <f t="shared" si="380"/>
        <v>25.738</v>
      </c>
      <c r="N1699" s="4">
        <f t="shared" si="381"/>
        <v>56.018000000000001</v>
      </c>
      <c r="O1699" s="6">
        <v>0.75</v>
      </c>
      <c r="P1699" s="85">
        <f t="shared" si="386"/>
        <v>22.71</v>
      </c>
      <c r="Q1699" s="86">
        <f t="shared" si="387"/>
        <v>52.99</v>
      </c>
      <c r="R1699" s="6">
        <v>0.95</v>
      </c>
      <c r="S1699" s="85">
        <f t="shared" si="382"/>
        <v>28.765999999999998</v>
      </c>
      <c r="T1699" s="86">
        <f t="shared" si="383"/>
        <v>59.045999999999999</v>
      </c>
      <c r="U1699" s="6">
        <v>0.6</v>
      </c>
      <c r="V1699" s="85">
        <f t="shared" si="384"/>
        <v>18.167999999999999</v>
      </c>
      <c r="W1699" s="86">
        <f t="shared" si="385"/>
        <v>48.448</v>
      </c>
    </row>
    <row r="1700" spans="1:23" ht="16.5" x14ac:dyDescent="0.25">
      <c r="A1700" s="64" t="s">
        <v>7131</v>
      </c>
      <c r="B1700" s="65" t="s">
        <v>7255</v>
      </c>
      <c r="C1700" s="2" t="s">
        <v>539</v>
      </c>
      <c r="D1700" s="8" t="s">
        <v>6532</v>
      </c>
      <c r="E1700" s="3">
        <v>5</v>
      </c>
      <c r="F1700" s="3">
        <v>1</v>
      </c>
      <c r="G1700" s="4">
        <v>7.47</v>
      </c>
      <c r="H1700" s="4">
        <f>+G1700*E1700</f>
        <v>37.35</v>
      </c>
      <c r="I1700" s="5">
        <v>0.5</v>
      </c>
      <c r="J1700" s="4">
        <f t="shared" si="378"/>
        <v>3.7349999999999999</v>
      </c>
      <c r="K1700" s="4">
        <f t="shared" si="379"/>
        <v>3.7349999999999999</v>
      </c>
      <c r="L1700" s="6">
        <v>0.85</v>
      </c>
      <c r="M1700" s="4">
        <f t="shared" si="380"/>
        <v>3.17475</v>
      </c>
      <c r="N1700" s="4">
        <f t="shared" si="381"/>
        <v>6.9097499999999998</v>
      </c>
      <c r="O1700" s="6">
        <v>0.75</v>
      </c>
      <c r="P1700" s="85">
        <f t="shared" si="386"/>
        <v>2.80125</v>
      </c>
      <c r="Q1700" s="86">
        <f t="shared" si="387"/>
        <v>6.5362499999999999</v>
      </c>
      <c r="R1700" s="6">
        <v>0.95</v>
      </c>
      <c r="S1700" s="85">
        <f t="shared" si="382"/>
        <v>3.5482499999999999</v>
      </c>
      <c r="T1700" s="86">
        <f t="shared" si="383"/>
        <v>7.2832499999999998</v>
      </c>
      <c r="U1700" s="6">
        <v>0.6</v>
      </c>
      <c r="V1700" s="85">
        <f t="shared" si="384"/>
        <v>2.2409999999999997</v>
      </c>
      <c r="W1700" s="86">
        <f t="shared" si="385"/>
        <v>5.9759999999999991</v>
      </c>
    </row>
    <row r="1701" spans="1:23" ht="16.5" x14ac:dyDescent="0.25">
      <c r="A1701" s="64" t="s">
        <v>7131</v>
      </c>
      <c r="B1701" s="65" t="s">
        <v>7255</v>
      </c>
      <c r="C1701" s="2" t="s">
        <v>7341</v>
      </c>
      <c r="D1701" s="10" t="s">
        <v>537</v>
      </c>
      <c r="E1701" s="3">
        <v>4</v>
      </c>
      <c r="F1701" s="3">
        <v>1</v>
      </c>
      <c r="G1701" s="4">
        <v>408.52</v>
      </c>
      <c r="H1701" s="4">
        <f>+G1701*E1701</f>
        <v>1634.08</v>
      </c>
      <c r="I1701" s="5">
        <v>0.5</v>
      </c>
      <c r="J1701" s="4">
        <f t="shared" si="378"/>
        <v>204.26</v>
      </c>
      <c r="K1701" s="4">
        <f t="shared" si="379"/>
        <v>204.26</v>
      </c>
      <c r="L1701" s="6">
        <v>0.85</v>
      </c>
      <c r="M1701" s="4">
        <f t="shared" si="380"/>
        <v>173.62099999999998</v>
      </c>
      <c r="N1701" s="4">
        <f t="shared" si="381"/>
        <v>377.88099999999997</v>
      </c>
      <c r="O1701" s="6">
        <v>0.75</v>
      </c>
      <c r="P1701" s="85">
        <f t="shared" si="386"/>
        <v>153.19499999999999</v>
      </c>
      <c r="Q1701" s="86">
        <f t="shared" si="387"/>
        <v>357.45499999999998</v>
      </c>
      <c r="R1701" s="6">
        <v>0.95</v>
      </c>
      <c r="S1701" s="85">
        <f t="shared" si="382"/>
        <v>194.04699999999997</v>
      </c>
      <c r="T1701" s="86">
        <f t="shared" si="383"/>
        <v>398.30699999999996</v>
      </c>
      <c r="U1701" s="6">
        <v>0.6</v>
      </c>
      <c r="V1701" s="85">
        <f t="shared" si="384"/>
        <v>122.55599999999998</v>
      </c>
      <c r="W1701" s="86">
        <f t="shared" si="385"/>
        <v>326.81599999999997</v>
      </c>
    </row>
    <row r="1702" spans="1:23" ht="16.5" x14ac:dyDescent="0.25">
      <c r="A1702" s="64" t="s">
        <v>7131</v>
      </c>
      <c r="B1702" s="65" t="s">
        <v>7255</v>
      </c>
      <c r="C1702" s="2" t="s">
        <v>6075</v>
      </c>
      <c r="D1702" s="8" t="s">
        <v>6074</v>
      </c>
      <c r="E1702" s="3">
        <v>33</v>
      </c>
      <c r="F1702" s="3">
        <v>1</v>
      </c>
      <c r="G1702" s="4">
        <v>32.409999999999997</v>
      </c>
      <c r="H1702" s="4">
        <f>+G1702*E1702</f>
        <v>1069.53</v>
      </c>
      <c r="I1702" s="5">
        <v>0</v>
      </c>
      <c r="J1702" s="4">
        <f t="shared" si="378"/>
        <v>0</v>
      </c>
      <c r="K1702" s="4">
        <f t="shared" si="379"/>
        <v>32.409999999999997</v>
      </c>
      <c r="L1702" s="6">
        <v>0.85</v>
      </c>
      <c r="M1702" s="4">
        <f t="shared" si="380"/>
        <v>27.548499999999997</v>
      </c>
      <c r="N1702" s="4">
        <f t="shared" si="381"/>
        <v>59.958499999999994</v>
      </c>
      <c r="O1702" s="6">
        <v>0.75</v>
      </c>
      <c r="P1702" s="85">
        <f t="shared" si="386"/>
        <v>24.307499999999997</v>
      </c>
      <c r="Q1702" s="86">
        <f t="shared" si="387"/>
        <v>56.717499999999994</v>
      </c>
      <c r="R1702" s="6">
        <v>0.95</v>
      </c>
      <c r="S1702" s="85">
        <f t="shared" si="382"/>
        <v>30.789499999999997</v>
      </c>
      <c r="T1702" s="86">
        <f t="shared" si="383"/>
        <v>63.199499999999993</v>
      </c>
      <c r="U1702" s="6">
        <v>0.6</v>
      </c>
      <c r="V1702" s="85">
        <f t="shared" si="384"/>
        <v>19.445999999999998</v>
      </c>
      <c r="W1702" s="86">
        <f t="shared" si="385"/>
        <v>51.855999999999995</v>
      </c>
    </row>
    <row r="1703" spans="1:23" ht="16.5" x14ac:dyDescent="0.25">
      <c r="A1703" s="64" t="s">
        <v>7131</v>
      </c>
      <c r="B1703" s="65" t="s">
        <v>7255</v>
      </c>
      <c r="C1703" s="2" t="s">
        <v>6076</v>
      </c>
      <c r="D1703" s="10" t="s">
        <v>6077</v>
      </c>
      <c r="E1703" s="3">
        <f>12+24</f>
        <v>36</v>
      </c>
      <c r="F1703" s="3">
        <v>1</v>
      </c>
      <c r="G1703" s="4">
        <v>45.52</v>
      </c>
      <c r="H1703" s="4">
        <f>+G1703*E1703</f>
        <v>1638.72</v>
      </c>
      <c r="I1703" s="5">
        <v>0.2</v>
      </c>
      <c r="J1703" s="4">
        <f t="shared" si="378"/>
        <v>9.104000000000001</v>
      </c>
      <c r="K1703" s="4">
        <f t="shared" si="379"/>
        <v>36.416000000000004</v>
      </c>
      <c r="L1703" s="6">
        <v>1.4</v>
      </c>
      <c r="M1703" s="4">
        <f t="shared" si="380"/>
        <v>50.982400000000005</v>
      </c>
      <c r="N1703" s="4">
        <f t="shared" si="381"/>
        <v>87.398400000000009</v>
      </c>
      <c r="O1703" s="6">
        <v>0.75</v>
      </c>
      <c r="P1703" s="85">
        <f t="shared" si="386"/>
        <v>27.312000000000005</v>
      </c>
      <c r="Q1703" s="86">
        <f t="shared" si="387"/>
        <v>63.728000000000009</v>
      </c>
      <c r="R1703" s="6">
        <v>0.95</v>
      </c>
      <c r="S1703" s="85">
        <f t="shared" si="382"/>
        <v>34.595200000000006</v>
      </c>
      <c r="T1703" s="86">
        <f t="shared" si="383"/>
        <v>71.011200000000002</v>
      </c>
      <c r="U1703" s="6">
        <v>0.6</v>
      </c>
      <c r="V1703" s="85">
        <f t="shared" si="384"/>
        <v>21.849600000000002</v>
      </c>
      <c r="W1703" s="86">
        <f t="shared" si="385"/>
        <v>58.265600000000006</v>
      </c>
    </row>
    <row r="1704" spans="1:23" ht="16.5" x14ac:dyDescent="0.25">
      <c r="A1704" s="64" t="s">
        <v>7131</v>
      </c>
      <c r="B1704" s="65" t="s">
        <v>7255</v>
      </c>
      <c r="C1704" s="2" t="s">
        <v>6079</v>
      </c>
      <c r="D1704" s="8" t="s">
        <v>6078</v>
      </c>
      <c r="E1704" s="3">
        <f>20-17</f>
        <v>3</v>
      </c>
      <c r="F1704" s="3">
        <v>1</v>
      </c>
      <c r="G1704" s="4">
        <v>108</v>
      </c>
      <c r="H1704" s="4">
        <f>+G1704*E1704</f>
        <v>324</v>
      </c>
      <c r="I1704" s="5">
        <v>0.5</v>
      </c>
      <c r="J1704" s="4">
        <f t="shared" si="378"/>
        <v>54</v>
      </c>
      <c r="K1704" s="4">
        <f t="shared" si="379"/>
        <v>54</v>
      </c>
      <c r="L1704" s="6">
        <v>0.85</v>
      </c>
      <c r="M1704" s="4">
        <f t="shared" si="380"/>
        <v>45.9</v>
      </c>
      <c r="N1704" s="4">
        <f t="shared" si="381"/>
        <v>99.9</v>
      </c>
      <c r="O1704" s="6">
        <v>0.75</v>
      </c>
      <c r="P1704" s="85">
        <f t="shared" si="386"/>
        <v>40.5</v>
      </c>
      <c r="Q1704" s="86">
        <f t="shared" si="387"/>
        <v>94.5</v>
      </c>
      <c r="R1704" s="6">
        <v>0.95</v>
      </c>
      <c r="S1704" s="85">
        <f t="shared" si="382"/>
        <v>51.3</v>
      </c>
      <c r="T1704" s="86">
        <f t="shared" si="383"/>
        <v>105.3</v>
      </c>
      <c r="U1704" s="6">
        <v>0.6</v>
      </c>
      <c r="V1704" s="85">
        <f t="shared" si="384"/>
        <v>32.4</v>
      </c>
      <c r="W1704" s="86">
        <f t="shared" si="385"/>
        <v>86.4</v>
      </c>
    </row>
    <row r="1705" spans="1:23" ht="16.5" x14ac:dyDescent="0.25">
      <c r="A1705" s="64" t="s">
        <v>7131</v>
      </c>
      <c r="B1705" s="65" t="s">
        <v>7255</v>
      </c>
      <c r="C1705" s="2" t="s">
        <v>6081</v>
      </c>
      <c r="D1705" s="10" t="s">
        <v>6080</v>
      </c>
      <c r="E1705" s="3">
        <v>30</v>
      </c>
      <c r="F1705" s="3">
        <v>1</v>
      </c>
      <c r="G1705" s="4">
        <v>51.72</v>
      </c>
      <c r="H1705" s="4">
        <f>+G1705*E1705</f>
        <v>1551.6</v>
      </c>
      <c r="I1705" s="5">
        <v>0</v>
      </c>
      <c r="J1705" s="4">
        <f t="shared" si="378"/>
        <v>0</v>
      </c>
      <c r="K1705" s="4">
        <f t="shared" si="379"/>
        <v>51.72</v>
      </c>
      <c r="L1705" s="6">
        <v>1.4</v>
      </c>
      <c r="M1705" s="4">
        <f t="shared" si="380"/>
        <v>72.407999999999987</v>
      </c>
      <c r="N1705" s="4">
        <f t="shared" si="381"/>
        <v>124.12799999999999</v>
      </c>
      <c r="O1705" s="6">
        <v>0.75</v>
      </c>
      <c r="P1705" s="85">
        <f t="shared" si="386"/>
        <v>38.79</v>
      </c>
      <c r="Q1705" s="86">
        <f t="shared" si="387"/>
        <v>90.509999999999991</v>
      </c>
      <c r="R1705" s="6">
        <v>0.95</v>
      </c>
      <c r="S1705" s="85">
        <f t="shared" si="382"/>
        <v>49.133999999999993</v>
      </c>
      <c r="T1705" s="86">
        <f t="shared" si="383"/>
        <v>100.85399999999998</v>
      </c>
      <c r="U1705" s="6">
        <v>0.6</v>
      </c>
      <c r="V1705" s="85">
        <f t="shared" si="384"/>
        <v>31.031999999999996</v>
      </c>
      <c r="W1705" s="86">
        <f t="shared" si="385"/>
        <v>82.751999999999995</v>
      </c>
    </row>
    <row r="1706" spans="1:23" ht="16.5" x14ac:dyDescent="0.25">
      <c r="A1706" s="64" t="s">
        <v>7131</v>
      </c>
      <c r="B1706" s="65" t="s">
        <v>7255</v>
      </c>
      <c r="C1706" s="2" t="s">
        <v>6712</v>
      </c>
      <c r="D1706" s="10" t="s">
        <v>6711</v>
      </c>
      <c r="E1706" s="3">
        <v>12</v>
      </c>
      <c r="F1706" s="3">
        <v>1</v>
      </c>
      <c r="G1706" s="7">
        <v>0</v>
      </c>
      <c r="H1706" s="4">
        <f>+G1706*E1706</f>
        <v>0</v>
      </c>
      <c r="I1706" s="5">
        <v>0</v>
      </c>
      <c r="J1706" s="4">
        <f t="shared" si="378"/>
        <v>0</v>
      </c>
      <c r="K1706" s="4">
        <f t="shared" si="379"/>
        <v>0</v>
      </c>
      <c r="L1706" s="6">
        <v>1</v>
      </c>
      <c r="M1706" s="4">
        <f t="shared" si="380"/>
        <v>0</v>
      </c>
      <c r="N1706" s="4">
        <f t="shared" si="381"/>
        <v>0</v>
      </c>
      <c r="O1706" s="6">
        <v>0.75</v>
      </c>
      <c r="P1706" s="85">
        <f t="shared" si="386"/>
        <v>0</v>
      </c>
      <c r="Q1706" s="86">
        <f t="shared" si="387"/>
        <v>0</v>
      </c>
      <c r="R1706" s="6">
        <v>0.95</v>
      </c>
      <c r="S1706" s="85">
        <f t="shared" si="382"/>
        <v>0</v>
      </c>
      <c r="T1706" s="86">
        <f t="shared" si="383"/>
        <v>0</v>
      </c>
      <c r="U1706" s="6">
        <v>0.6</v>
      </c>
      <c r="V1706" s="85">
        <f t="shared" si="384"/>
        <v>0</v>
      </c>
      <c r="W1706" s="86">
        <f t="shared" si="385"/>
        <v>0</v>
      </c>
    </row>
    <row r="1707" spans="1:23" ht="16.5" x14ac:dyDescent="0.25">
      <c r="A1707" s="64" t="s">
        <v>7131</v>
      </c>
      <c r="B1707" s="65" t="s">
        <v>7255</v>
      </c>
      <c r="C1707" s="2" t="s">
        <v>6083</v>
      </c>
      <c r="D1707" s="8" t="s">
        <v>6082</v>
      </c>
      <c r="E1707" s="3">
        <f>43-12</f>
        <v>31</v>
      </c>
      <c r="F1707" s="3">
        <v>1</v>
      </c>
      <c r="G1707" s="4">
        <v>155.63999999999999</v>
      </c>
      <c r="H1707" s="4">
        <f>+G1707*E1707</f>
        <v>4824.8399999999992</v>
      </c>
      <c r="I1707" s="5">
        <v>0.5</v>
      </c>
      <c r="J1707" s="4">
        <f t="shared" si="378"/>
        <v>77.819999999999993</v>
      </c>
      <c r="K1707" s="4">
        <f t="shared" si="379"/>
        <v>77.819999999999993</v>
      </c>
      <c r="L1707" s="6">
        <v>0.85</v>
      </c>
      <c r="M1707" s="4">
        <f t="shared" si="380"/>
        <v>66.146999999999991</v>
      </c>
      <c r="N1707" s="4">
        <f t="shared" si="381"/>
        <v>143.96699999999998</v>
      </c>
      <c r="O1707" s="6">
        <v>0.75</v>
      </c>
      <c r="P1707" s="85">
        <f t="shared" si="386"/>
        <v>58.364999999999995</v>
      </c>
      <c r="Q1707" s="86">
        <f t="shared" si="387"/>
        <v>136.185</v>
      </c>
      <c r="R1707" s="6">
        <v>0.95</v>
      </c>
      <c r="S1707" s="85">
        <f t="shared" si="382"/>
        <v>73.928999999999988</v>
      </c>
      <c r="T1707" s="86">
        <f t="shared" si="383"/>
        <v>151.74899999999997</v>
      </c>
      <c r="U1707" s="6">
        <v>0.6</v>
      </c>
      <c r="V1707" s="85">
        <f t="shared" si="384"/>
        <v>46.691999999999993</v>
      </c>
      <c r="W1707" s="86">
        <f t="shared" si="385"/>
        <v>124.51199999999999</v>
      </c>
    </row>
    <row r="1708" spans="1:23" ht="16.5" x14ac:dyDescent="0.25">
      <c r="A1708" s="64" t="s">
        <v>7131</v>
      </c>
      <c r="B1708" s="65" t="s">
        <v>7255</v>
      </c>
      <c r="C1708" s="2" t="s">
        <v>6085</v>
      </c>
      <c r="D1708" s="8" t="s">
        <v>6084</v>
      </c>
      <c r="E1708" s="3">
        <v>21</v>
      </c>
      <c r="F1708" s="3">
        <v>1</v>
      </c>
      <c r="G1708" s="4">
        <v>45.11</v>
      </c>
      <c r="H1708" s="4">
        <f>+G1708*E1708</f>
        <v>947.31</v>
      </c>
      <c r="I1708" s="5">
        <v>0.5</v>
      </c>
      <c r="J1708" s="4">
        <f t="shared" si="378"/>
        <v>22.555</v>
      </c>
      <c r="K1708" s="4">
        <f t="shared" si="379"/>
        <v>22.555</v>
      </c>
      <c r="L1708" s="6">
        <v>0.85</v>
      </c>
      <c r="M1708" s="4">
        <f t="shared" si="380"/>
        <v>19.171749999999999</v>
      </c>
      <c r="N1708" s="4">
        <f t="shared" si="381"/>
        <v>41.726749999999996</v>
      </c>
      <c r="O1708" s="6">
        <v>0.75</v>
      </c>
      <c r="P1708" s="85">
        <f t="shared" si="386"/>
        <v>16.916249999999998</v>
      </c>
      <c r="Q1708" s="86">
        <f t="shared" si="387"/>
        <v>39.471249999999998</v>
      </c>
      <c r="R1708" s="6">
        <v>0.95</v>
      </c>
      <c r="S1708" s="85">
        <f t="shared" si="382"/>
        <v>21.427249999999997</v>
      </c>
      <c r="T1708" s="86">
        <f t="shared" si="383"/>
        <v>43.982249999999993</v>
      </c>
      <c r="U1708" s="6">
        <v>0.6</v>
      </c>
      <c r="V1708" s="85">
        <f t="shared" si="384"/>
        <v>13.532999999999999</v>
      </c>
      <c r="W1708" s="86">
        <f t="shared" si="385"/>
        <v>36.088000000000001</v>
      </c>
    </row>
    <row r="1709" spans="1:23" ht="16.5" x14ac:dyDescent="0.25">
      <c r="A1709" s="64" t="s">
        <v>7131</v>
      </c>
      <c r="B1709" s="65" t="s">
        <v>7255</v>
      </c>
      <c r="C1709" s="2" t="s">
        <v>6089</v>
      </c>
      <c r="D1709" s="8" t="s">
        <v>6088</v>
      </c>
      <c r="E1709" s="3">
        <v>40</v>
      </c>
      <c r="F1709" s="3">
        <v>1</v>
      </c>
      <c r="G1709" s="4">
        <v>46.43</v>
      </c>
      <c r="H1709" s="4">
        <f>+G1709*E1709</f>
        <v>1857.2</v>
      </c>
      <c r="I1709" s="5">
        <v>0.45</v>
      </c>
      <c r="J1709" s="4">
        <f t="shared" si="378"/>
        <v>20.8935</v>
      </c>
      <c r="K1709" s="4">
        <f t="shared" si="379"/>
        <v>25.5365</v>
      </c>
      <c r="L1709" s="6">
        <v>0.85</v>
      </c>
      <c r="M1709" s="4">
        <f t="shared" si="380"/>
        <v>21.706025</v>
      </c>
      <c r="N1709" s="4">
        <f t="shared" si="381"/>
        <v>47.242525000000001</v>
      </c>
      <c r="O1709" s="6">
        <v>0.75</v>
      </c>
      <c r="P1709" s="85">
        <f t="shared" si="386"/>
        <v>19.152374999999999</v>
      </c>
      <c r="Q1709" s="86">
        <f t="shared" si="387"/>
        <v>44.688874999999996</v>
      </c>
      <c r="R1709" s="6">
        <v>0.95</v>
      </c>
      <c r="S1709" s="85">
        <f t="shared" si="382"/>
        <v>24.259674999999998</v>
      </c>
      <c r="T1709" s="86">
        <f t="shared" si="383"/>
        <v>49.796174999999998</v>
      </c>
      <c r="U1709" s="6">
        <v>0.6</v>
      </c>
      <c r="V1709" s="85">
        <f t="shared" si="384"/>
        <v>15.321899999999999</v>
      </c>
      <c r="W1709" s="86">
        <f t="shared" si="385"/>
        <v>40.858400000000003</v>
      </c>
    </row>
    <row r="1710" spans="1:23" ht="16.5" x14ac:dyDescent="0.25">
      <c r="A1710" s="64" t="s">
        <v>7131</v>
      </c>
      <c r="B1710" s="65" t="s">
        <v>7255</v>
      </c>
      <c r="C1710" s="2" t="s">
        <v>6087</v>
      </c>
      <c r="D1710" s="8" t="s">
        <v>6086</v>
      </c>
      <c r="E1710" s="3">
        <v>26</v>
      </c>
      <c r="F1710" s="3">
        <v>1</v>
      </c>
      <c r="G1710" s="4">
        <v>49.09</v>
      </c>
      <c r="H1710" s="4">
        <f>+G1710*E1710</f>
        <v>1276.3400000000001</v>
      </c>
      <c r="I1710" s="5">
        <v>0.5</v>
      </c>
      <c r="J1710" s="4">
        <f t="shared" si="378"/>
        <v>24.545000000000002</v>
      </c>
      <c r="K1710" s="4">
        <f t="shared" si="379"/>
        <v>24.545000000000002</v>
      </c>
      <c r="L1710" s="6">
        <v>0.85</v>
      </c>
      <c r="M1710" s="4">
        <f t="shared" si="380"/>
        <v>20.863250000000001</v>
      </c>
      <c r="N1710" s="4">
        <f t="shared" si="381"/>
        <v>45.408250000000002</v>
      </c>
      <c r="O1710" s="6">
        <v>0.75</v>
      </c>
      <c r="P1710" s="85">
        <f t="shared" si="386"/>
        <v>18.408750000000001</v>
      </c>
      <c r="Q1710" s="86">
        <f t="shared" si="387"/>
        <v>42.953749999999999</v>
      </c>
      <c r="R1710" s="6">
        <v>0.95</v>
      </c>
      <c r="S1710" s="85">
        <f t="shared" si="382"/>
        <v>23.31775</v>
      </c>
      <c r="T1710" s="86">
        <f t="shared" si="383"/>
        <v>47.862750000000005</v>
      </c>
      <c r="U1710" s="6">
        <v>0.6</v>
      </c>
      <c r="V1710" s="85">
        <f t="shared" si="384"/>
        <v>14.727</v>
      </c>
      <c r="W1710" s="86">
        <f t="shared" si="385"/>
        <v>39.272000000000006</v>
      </c>
    </row>
    <row r="1711" spans="1:23" ht="16.5" x14ac:dyDescent="0.25">
      <c r="A1711" s="64" t="s">
        <v>7131</v>
      </c>
      <c r="B1711" s="65" t="s">
        <v>7255</v>
      </c>
      <c r="C1711" s="2" t="s">
        <v>6091</v>
      </c>
      <c r="D1711" s="8" t="s">
        <v>6090</v>
      </c>
      <c r="E1711" s="3">
        <f>42-6</f>
        <v>36</v>
      </c>
      <c r="F1711" s="3">
        <v>1</v>
      </c>
      <c r="G1711" s="4">
        <v>70.319999999999993</v>
      </c>
      <c r="H1711" s="4">
        <f>+G1711*E1711</f>
        <v>2531.5199999999995</v>
      </c>
      <c r="I1711" s="5">
        <v>0.5</v>
      </c>
      <c r="J1711" s="4">
        <f t="shared" si="378"/>
        <v>35.159999999999997</v>
      </c>
      <c r="K1711" s="4">
        <f t="shared" si="379"/>
        <v>35.159999999999997</v>
      </c>
      <c r="L1711" s="6">
        <v>0.85</v>
      </c>
      <c r="M1711" s="4">
        <f t="shared" si="380"/>
        <v>29.885999999999996</v>
      </c>
      <c r="N1711" s="4">
        <f t="shared" si="381"/>
        <v>65.045999999999992</v>
      </c>
      <c r="O1711" s="6">
        <v>0.75</v>
      </c>
      <c r="P1711" s="85">
        <f t="shared" si="386"/>
        <v>26.369999999999997</v>
      </c>
      <c r="Q1711" s="86">
        <f t="shared" si="387"/>
        <v>61.529999999999994</v>
      </c>
      <c r="R1711" s="6">
        <v>0.95</v>
      </c>
      <c r="S1711" s="85">
        <f t="shared" si="382"/>
        <v>33.401999999999994</v>
      </c>
      <c r="T1711" s="86">
        <f t="shared" si="383"/>
        <v>68.561999999999983</v>
      </c>
      <c r="U1711" s="6">
        <v>0.6</v>
      </c>
      <c r="V1711" s="85">
        <f t="shared" si="384"/>
        <v>21.095999999999997</v>
      </c>
      <c r="W1711" s="86">
        <f t="shared" si="385"/>
        <v>56.255999999999993</v>
      </c>
    </row>
    <row r="1712" spans="1:23" ht="16.5" x14ac:dyDescent="0.25">
      <c r="A1712" s="64" t="s">
        <v>7131</v>
      </c>
      <c r="B1712" s="65" t="s">
        <v>7255</v>
      </c>
      <c r="C1712" s="2" t="s">
        <v>6093</v>
      </c>
      <c r="D1712" s="8" t="s">
        <v>6092</v>
      </c>
      <c r="E1712" s="3">
        <f>34-7</f>
        <v>27</v>
      </c>
      <c r="F1712" s="3">
        <v>1</v>
      </c>
      <c r="G1712" s="4">
        <v>95.02</v>
      </c>
      <c r="H1712" s="4">
        <f>+G1712*E1712</f>
        <v>2565.54</v>
      </c>
      <c r="I1712" s="5">
        <v>0.5</v>
      </c>
      <c r="J1712" s="4">
        <f t="shared" si="378"/>
        <v>47.51</v>
      </c>
      <c r="K1712" s="4">
        <f t="shared" si="379"/>
        <v>47.51</v>
      </c>
      <c r="L1712" s="6">
        <v>0.85</v>
      </c>
      <c r="M1712" s="4">
        <f t="shared" si="380"/>
        <v>40.383499999999998</v>
      </c>
      <c r="N1712" s="4">
        <f t="shared" si="381"/>
        <v>87.893499999999989</v>
      </c>
      <c r="O1712" s="6">
        <v>0.75</v>
      </c>
      <c r="P1712" s="85">
        <f t="shared" si="386"/>
        <v>35.6325</v>
      </c>
      <c r="Q1712" s="86">
        <f t="shared" si="387"/>
        <v>83.142499999999998</v>
      </c>
      <c r="R1712" s="6">
        <v>0.95</v>
      </c>
      <c r="S1712" s="85">
        <f t="shared" si="382"/>
        <v>45.134499999999996</v>
      </c>
      <c r="T1712" s="86">
        <f t="shared" si="383"/>
        <v>92.644499999999994</v>
      </c>
      <c r="U1712" s="6">
        <v>0.6</v>
      </c>
      <c r="V1712" s="85">
        <f t="shared" si="384"/>
        <v>28.505999999999997</v>
      </c>
      <c r="W1712" s="86">
        <f t="shared" si="385"/>
        <v>76.015999999999991</v>
      </c>
    </row>
    <row r="1713" spans="1:23" ht="16.5" x14ac:dyDescent="0.25">
      <c r="A1713" s="64" t="s">
        <v>7131</v>
      </c>
      <c r="B1713" s="65" t="s">
        <v>7255</v>
      </c>
      <c r="C1713" s="2" t="s">
        <v>6095</v>
      </c>
      <c r="D1713" s="8" t="s">
        <v>6094</v>
      </c>
      <c r="E1713" s="3">
        <f>43-12</f>
        <v>31</v>
      </c>
      <c r="F1713" s="3">
        <v>1</v>
      </c>
      <c r="G1713" s="4">
        <v>90.74</v>
      </c>
      <c r="H1713" s="4">
        <f>+G1713*E1713</f>
        <v>2812.94</v>
      </c>
      <c r="I1713" s="5">
        <v>0.5</v>
      </c>
      <c r="J1713" s="4">
        <f t="shared" si="378"/>
        <v>45.37</v>
      </c>
      <c r="K1713" s="4">
        <f t="shared" si="379"/>
        <v>45.37</v>
      </c>
      <c r="L1713" s="6">
        <v>0.85</v>
      </c>
      <c r="M1713" s="4">
        <f t="shared" si="380"/>
        <v>38.564499999999995</v>
      </c>
      <c r="N1713" s="4">
        <f t="shared" si="381"/>
        <v>83.934499999999986</v>
      </c>
      <c r="O1713" s="6">
        <v>0.75</v>
      </c>
      <c r="P1713" s="85">
        <f t="shared" si="386"/>
        <v>34.027499999999996</v>
      </c>
      <c r="Q1713" s="86">
        <f t="shared" si="387"/>
        <v>79.397499999999994</v>
      </c>
      <c r="R1713" s="6">
        <v>0.95</v>
      </c>
      <c r="S1713" s="85">
        <f t="shared" si="382"/>
        <v>43.101499999999994</v>
      </c>
      <c r="T1713" s="86">
        <f t="shared" si="383"/>
        <v>88.471499999999992</v>
      </c>
      <c r="U1713" s="6">
        <v>0.6</v>
      </c>
      <c r="V1713" s="85">
        <f t="shared" si="384"/>
        <v>27.221999999999998</v>
      </c>
      <c r="W1713" s="86">
        <f t="shared" si="385"/>
        <v>72.591999999999999</v>
      </c>
    </row>
    <row r="1714" spans="1:23" ht="16.5" x14ac:dyDescent="0.25">
      <c r="A1714" s="64" t="s">
        <v>7131</v>
      </c>
      <c r="B1714" s="65" t="s">
        <v>7255</v>
      </c>
      <c r="C1714" s="2" t="s">
        <v>6097</v>
      </c>
      <c r="D1714" s="8" t="s">
        <v>6096</v>
      </c>
      <c r="E1714" s="3">
        <v>22</v>
      </c>
      <c r="F1714" s="3">
        <v>1</v>
      </c>
      <c r="G1714" s="4">
        <v>115.88</v>
      </c>
      <c r="H1714" s="4">
        <f>+G1714*E1714</f>
        <v>2549.3599999999997</v>
      </c>
      <c r="I1714" s="5">
        <v>0.5</v>
      </c>
      <c r="J1714" s="4">
        <f t="shared" si="378"/>
        <v>57.94</v>
      </c>
      <c r="K1714" s="4">
        <f t="shared" si="379"/>
        <v>57.94</v>
      </c>
      <c r="L1714" s="6">
        <v>0.85</v>
      </c>
      <c r="M1714" s="4">
        <f t="shared" si="380"/>
        <v>49.248999999999995</v>
      </c>
      <c r="N1714" s="4">
        <f t="shared" si="381"/>
        <v>107.18899999999999</v>
      </c>
      <c r="O1714" s="6">
        <v>0.75</v>
      </c>
      <c r="P1714" s="85">
        <f t="shared" si="386"/>
        <v>43.454999999999998</v>
      </c>
      <c r="Q1714" s="86">
        <f t="shared" si="387"/>
        <v>101.395</v>
      </c>
      <c r="R1714" s="6">
        <v>0.95</v>
      </c>
      <c r="S1714" s="85">
        <f t="shared" si="382"/>
        <v>55.042999999999992</v>
      </c>
      <c r="T1714" s="86">
        <f t="shared" si="383"/>
        <v>112.98299999999999</v>
      </c>
      <c r="U1714" s="6">
        <v>0.6</v>
      </c>
      <c r="V1714" s="85">
        <f t="shared" si="384"/>
        <v>34.763999999999996</v>
      </c>
      <c r="W1714" s="86">
        <f t="shared" si="385"/>
        <v>92.703999999999994</v>
      </c>
    </row>
    <row r="1715" spans="1:23" ht="16.5" x14ac:dyDescent="0.25">
      <c r="A1715" s="64" t="s">
        <v>7131</v>
      </c>
      <c r="B1715" s="65" t="s">
        <v>7255</v>
      </c>
      <c r="C1715" s="2" t="s">
        <v>6099</v>
      </c>
      <c r="D1715" s="10" t="s">
        <v>6098</v>
      </c>
      <c r="E1715" s="3">
        <f>5+28</f>
        <v>33</v>
      </c>
      <c r="F1715" s="3">
        <v>1</v>
      </c>
      <c r="G1715" s="4">
        <v>27.1</v>
      </c>
      <c r="H1715" s="4">
        <f>+G1715*E1715</f>
        <v>894.30000000000007</v>
      </c>
      <c r="I1715" s="5">
        <v>0.2</v>
      </c>
      <c r="J1715" s="4">
        <f t="shared" si="378"/>
        <v>5.4200000000000008</v>
      </c>
      <c r="K1715" s="4">
        <f t="shared" si="379"/>
        <v>21.68</v>
      </c>
      <c r="L1715" s="6">
        <v>0.95</v>
      </c>
      <c r="M1715" s="4">
        <f t="shared" si="380"/>
        <v>20.596</v>
      </c>
      <c r="N1715" s="4">
        <f t="shared" si="381"/>
        <v>42.275999999999996</v>
      </c>
      <c r="O1715" s="6">
        <v>0.75</v>
      </c>
      <c r="P1715" s="85">
        <f t="shared" si="386"/>
        <v>16.259999999999998</v>
      </c>
      <c r="Q1715" s="86">
        <f t="shared" si="387"/>
        <v>37.94</v>
      </c>
      <c r="R1715" s="6">
        <v>0.95</v>
      </c>
      <c r="S1715" s="85">
        <f t="shared" si="382"/>
        <v>20.596</v>
      </c>
      <c r="T1715" s="86">
        <f t="shared" si="383"/>
        <v>42.275999999999996</v>
      </c>
      <c r="U1715" s="6">
        <v>0.6</v>
      </c>
      <c r="V1715" s="85">
        <f t="shared" si="384"/>
        <v>13.007999999999999</v>
      </c>
      <c r="W1715" s="86">
        <f t="shared" si="385"/>
        <v>34.688000000000002</v>
      </c>
    </row>
    <row r="1716" spans="1:23" ht="16.5" x14ac:dyDescent="0.25">
      <c r="A1716" s="64" t="s">
        <v>7131</v>
      </c>
      <c r="B1716" s="65" t="s">
        <v>7255</v>
      </c>
      <c r="C1716" s="2" t="s">
        <v>6101</v>
      </c>
      <c r="D1716" s="8" t="s">
        <v>6100</v>
      </c>
      <c r="E1716" s="3">
        <v>22</v>
      </c>
      <c r="F1716" s="3">
        <v>1</v>
      </c>
      <c r="G1716" s="4">
        <v>122.61</v>
      </c>
      <c r="H1716" s="4">
        <f>+G1716*E1716</f>
        <v>2697.42</v>
      </c>
      <c r="I1716" s="5">
        <v>0.5</v>
      </c>
      <c r="J1716" s="4">
        <f t="shared" si="378"/>
        <v>61.305</v>
      </c>
      <c r="K1716" s="4">
        <f t="shared" si="379"/>
        <v>61.305</v>
      </c>
      <c r="L1716" s="6">
        <v>0.85</v>
      </c>
      <c r="M1716" s="4">
        <f t="shared" si="380"/>
        <v>52.109249999999996</v>
      </c>
      <c r="N1716" s="4">
        <f t="shared" si="381"/>
        <v>113.41425</v>
      </c>
      <c r="O1716" s="6">
        <v>0.75</v>
      </c>
      <c r="P1716" s="85">
        <f t="shared" si="386"/>
        <v>45.978749999999998</v>
      </c>
      <c r="Q1716" s="86">
        <f t="shared" si="387"/>
        <v>107.28375</v>
      </c>
      <c r="R1716" s="6">
        <v>0.95</v>
      </c>
      <c r="S1716" s="85">
        <f t="shared" si="382"/>
        <v>58.239749999999994</v>
      </c>
      <c r="T1716" s="86">
        <f t="shared" si="383"/>
        <v>119.54474999999999</v>
      </c>
      <c r="U1716" s="6">
        <v>0.6</v>
      </c>
      <c r="V1716" s="85">
        <f t="shared" si="384"/>
        <v>36.783000000000001</v>
      </c>
      <c r="W1716" s="86">
        <f t="shared" si="385"/>
        <v>98.087999999999994</v>
      </c>
    </row>
    <row r="1717" spans="1:23" ht="16.5" x14ac:dyDescent="0.25">
      <c r="A1717" s="64" t="s">
        <v>7131</v>
      </c>
      <c r="B1717" s="65" t="s">
        <v>7255</v>
      </c>
      <c r="C1717" s="2" t="s">
        <v>6103</v>
      </c>
      <c r="D1717" s="10" t="s">
        <v>6102</v>
      </c>
      <c r="E1717" s="3">
        <v>18</v>
      </c>
      <c r="F1717" s="3">
        <v>1</v>
      </c>
      <c r="G1717" s="4">
        <v>129.80000000000001</v>
      </c>
      <c r="H1717" s="4">
        <f>+G1717*E1717</f>
        <v>2336.4</v>
      </c>
      <c r="I1717" s="5">
        <v>0.5</v>
      </c>
      <c r="J1717" s="4">
        <f t="shared" si="378"/>
        <v>64.900000000000006</v>
      </c>
      <c r="K1717" s="4">
        <f t="shared" si="379"/>
        <v>64.900000000000006</v>
      </c>
      <c r="L1717" s="6">
        <v>0.85</v>
      </c>
      <c r="M1717" s="4">
        <f t="shared" si="380"/>
        <v>55.165000000000006</v>
      </c>
      <c r="N1717" s="4">
        <f t="shared" si="381"/>
        <v>120.06500000000001</v>
      </c>
      <c r="O1717" s="6">
        <v>0.75</v>
      </c>
      <c r="P1717" s="85">
        <f t="shared" si="386"/>
        <v>48.675000000000004</v>
      </c>
      <c r="Q1717" s="86">
        <f t="shared" si="387"/>
        <v>113.57500000000002</v>
      </c>
      <c r="R1717" s="6">
        <v>0.95</v>
      </c>
      <c r="S1717" s="85">
        <f t="shared" si="382"/>
        <v>61.655000000000001</v>
      </c>
      <c r="T1717" s="86">
        <f t="shared" si="383"/>
        <v>126.55500000000001</v>
      </c>
      <c r="U1717" s="6">
        <v>0.6</v>
      </c>
      <c r="V1717" s="85">
        <f t="shared" si="384"/>
        <v>38.940000000000005</v>
      </c>
      <c r="W1717" s="86">
        <f t="shared" si="385"/>
        <v>103.84</v>
      </c>
    </row>
    <row r="1718" spans="1:23" ht="16.5" x14ac:dyDescent="0.25">
      <c r="A1718" s="64" t="s">
        <v>7131</v>
      </c>
      <c r="B1718" s="65" t="s">
        <v>7255</v>
      </c>
      <c r="C1718" s="2" t="s">
        <v>6105</v>
      </c>
      <c r="D1718" s="10" t="s">
        <v>6104</v>
      </c>
      <c r="E1718" s="3">
        <f>21-8</f>
        <v>13</v>
      </c>
      <c r="F1718" s="3">
        <v>1</v>
      </c>
      <c r="G1718" s="4">
        <v>171.27</v>
      </c>
      <c r="H1718" s="4">
        <f>+G1718*E1718</f>
        <v>2226.5100000000002</v>
      </c>
      <c r="I1718" s="5">
        <v>0.2</v>
      </c>
      <c r="J1718" s="4">
        <f t="shared" si="378"/>
        <v>34.254000000000005</v>
      </c>
      <c r="K1718" s="4">
        <f t="shared" si="379"/>
        <v>137.01600000000002</v>
      </c>
      <c r="L1718" s="6">
        <v>1.4</v>
      </c>
      <c r="M1718" s="4">
        <f t="shared" si="380"/>
        <v>191.82240000000002</v>
      </c>
      <c r="N1718" s="4">
        <f t="shared" si="381"/>
        <v>328.83840000000004</v>
      </c>
      <c r="O1718" s="6">
        <v>0.75</v>
      </c>
      <c r="P1718" s="85">
        <f t="shared" si="386"/>
        <v>102.76200000000001</v>
      </c>
      <c r="Q1718" s="86">
        <f t="shared" si="387"/>
        <v>239.77800000000002</v>
      </c>
      <c r="R1718" s="6">
        <v>0.95</v>
      </c>
      <c r="S1718" s="85">
        <f t="shared" si="382"/>
        <v>130.1652</v>
      </c>
      <c r="T1718" s="86">
        <f t="shared" si="383"/>
        <v>267.18119999999999</v>
      </c>
      <c r="U1718" s="6">
        <v>0.6</v>
      </c>
      <c r="V1718" s="85">
        <f t="shared" si="384"/>
        <v>82.209600000000009</v>
      </c>
      <c r="W1718" s="86">
        <f t="shared" si="385"/>
        <v>219.22560000000004</v>
      </c>
    </row>
    <row r="1719" spans="1:23" ht="16.5" x14ac:dyDescent="0.25">
      <c r="A1719" s="64" t="s">
        <v>7131</v>
      </c>
      <c r="B1719" s="65" t="s">
        <v>7255</v>
      </c>
      <c r="C1719" s="2" t="s">
        <v>6107</v>
      </c>
      <c r="D1719" s="10" t="s">
        <v>6106</v>
      </c>
      <c r="E1719" s="3">
        <f>25+6</f>
        <v>31</v>
      </c>
      <c r="F1719" s="3">
        <v>1</v>
      </c>
      <c r="G1719" s="4">
        <v>229.08</v>
      </c>
      <c r="H1719" s="4">
        <f>+G1719*E1719</f>
        <v>7101.4800000000005</v>
      </c>
      <c r="I1719" s="5">
        <v>0.4</v>
      </c>
      <c r="J1719" s="4">
        <f t="shared" si="378"/>
        <v>91.632000000000005</v>
      </c>
      <c r="K1719" s="4">
        <f t="shared" si="379"/>
        <v>137.44800000000001</v>
      </c>
      <c r="L1719" s="6">
        <v>1.4</v>
      </c>
      <c r="M1719" s="4">
        <f t="shared" si="380"/>
        <v>192.4272</v>
      </c>
      <c r="N1719" s="4">
        <f t="shared" si="381"/>
        <v>329.87520000000001</v>
      </c>
      <c r="O1719" s="6">
        <v>0.75</v>
      </c>
      <c r="P1719" s="85">
        <f t="shared" si="386"/>
        <v>103.08600000000001</v>
      </c>
      <c r="Q1719" s="86">
        <f t="shared" si="387"/>
        <v>240.53400000000002</v>
      </c>
      <c r="R1719" s="6">
        <v>0.95</v>
      </c>
      <c r="S1719" s="85">
        <f t="shared" si="382"/>
        <v>130.57560000000001</v>
      </c>
      <c r="T1719" s="86">
        <f t="shared" si="383"/>
        <v>268.02359999999999</v>
      </c>
      <c r="U1719" s="6">
        <v>0.6</v>
      </c>
      <c r="V1719" s="85">
        <f t="shared" si="384"/>
        <v>82.468800000000002</v>
      </c>
      <c r="W1719" s="86">
        <f t="shared" si="385"/>
        <v>219.91680000000002</v>
      </c>
    </row>
    <row r="1720" spans="1:23" ht="16.5" x14ac:dyDescent="0.25">
      <c r="A1720" s="64" t="s">
        <v>7131</v>
      </c>
      <c r="B1720" s="65" t="s">
        <v>7255</v>
      </c>
      <c r="C1720" s="2" t="s">
        <v>6109</v>
      </c>
      <c r="D1720" s="10" t="s">
        <v>6108</v>
      </c>
      <c r="E1720" s="3">
        <v>2</v>
      </c>
      <c r="F1720" s="3">
        <v>1</v>
      </c>
      <c r="G1720" s="4">
        <v>60</v>
      </c>
      <c r="H1720" s="4">
        <f>+G1720*E1720</f>
        <v>120</v>
      </c>
      <c r="I1720" s="5">
        <v>0.2</v>
      </c>
      <c r="J1720" s="4">
        <f t="shared" si="378"/>
        <v>12</v>
      </c>
      <c r="K1720" s="4">
        <f t="shared" si="379"/>
        <v>48</v>
      </c>
      <c r="L1720" s="6">
        <v>1.4</v>
      </c>
      <c r="M1720" s="4">
        <f t="shared" si="380"/>
        <v>67.199999999999989</v>
      </c>
      <c r="N1720" s="4">
        <f t="shared" si="381"/>
        <v>115.19999999999999</v>
      </c>
      <c r="O1720" s="6">
        <v>0.75</v>
      </c>
      <c r="P1720" s="85">
        <f t="shared" si="386"/>
        <v>36</v>
      </c>
      <c r="Q1720" s="86">
        <f t="shared" si="387"/>
        <v>84</v>
      </c>
      <c r="R1720" s="6">
        <v>0.95</v>
      </c>
      <c r="S1720" s="85">
        <f t="shared" si="382"/>
        <v>45.599999999999994</v>
      </c>
      <c r="T1720" s="86">
        <f t="shared" si="383"/>
        <v>93.6</v>
      </c>
      <c r="U1720" s="6">
        <v>0.6</v>
      </c>
      <c r="V1720" s="85">
        <f t="shared" si="384"/>
        <v>28.799999999999997</v>
      </c>
      <c r="W1720" s="86">
        <f t="shared" si="385"/>
        <v>76.8</v>
      </c>
    </row>
    <row r="1721" spans="1:23" ht="16.5" x14ac:dyDescent="0.25">
      <c r="A1721" s="64" t="s">
        <v>7131</v>
      </c>
      <c r="B1721" s="65" t="s">
        <v>7255</v>
      </c>
      <c r="C1721" s="2" t="s">
        <v>6111</v>
      </c>
      <c r="D1721" s="10" t="s">
        <v>6110</v>
      </c>
      <c r="E1721" s="3">
        <v>38</v>
      </c>
      <c r="F1721" s="3">
        <v>1</v>
      </c>
      <c r="G1721" s="4">
        <v>550.79</v>
      </c>
      <c r="H1721" s="4">
        <f>+G1721*E1721</f>
        <v>20930.019999999997</v>
      </c>
      <c r="I1721" s="5">
        <v>0.2</v>
      </c>
      <c r="J1721" s="4">
        <f t="shared" ref="J1721:J1784" si="388">+G1721*I1721</f>
        <v>110.158</v>
      </c>
      <c r="K1721" s="4">
        <f t="shared" ref="K1721:K1784" si="389">+G1721-J1721</f>
        <v>440.63199999999995</v>
      </c>
      <c r="L1721" s="6">
        <v>1.4</v>
      </c>
      <c r="M1721" s="4">
        <f t="shared" si="380"/>
        <v>616.88479999999993</v>
      </c>
      <c r="N1721" s="4">
        <f t="shared" si="381"/>
        <v>1057.5167999999999</v>
      </c>
      <c r="O1721" s="6">
        <v>0.75</v>
      </c>
      <c r="P1721" s="85">
        <f t="shared" si="386"/>
        <v>330.47399999999993</v>
      </c>
      <c r="Q1721" s="86">
        <f t="shared" si="387"/>
        <v>771.10599999999988</v>
      </c>
      <c r="R1721" s="6">
        <v>0.95</v>
      </c>
      <c r="S1721" s="85">
        <f t="shared" si="382"/>
        <v>418.60039999999992</v>
      </c>
      <c r="T1721" s="86">
        <f t="shared" si="383"/>
        <v>859.23239999999987</v>
      </c>
      <c r="U1721" s="6">
        <v>0.6</v>
      </c>
      <c r="V1721" s="85">
        <f t="shared" si="384"/>
        <v>264.37919999999997</v>
      </c>
      <c r="W1721" s="86">
        <f t="shared" si="385"/>
        <v>705.01119999999992</v>
      </c>
    </row>
    <row r="1722" spans="1:23" ht="16.5" x14ac:dyDescent="0.25">
      <c r="A1722" s="64" t="s">
        <v>7131</v>
      </c>
      <c r="B1722" s="65" t="s">
        <v>7255</v>
      </c>
      <c r="C1722" s="2" t="s">
        <v>6113</v>
      </c>
      <c r="D1722" s="10" t="s">
        <v>6112</v>
      </c>
      <c r="E1722" s="3">
        <v>34</v>
      </c>
      <c r="F1722" s="3">
        <v>1</v>
      </c>
      <c r="G1722" s="4">
        <v>558.03</v>
      </c>
      <c r="H1722" s="4">
        <f>+G1722*E1722</f>
        <v>18973.02</v>
      </c>
      <c r="I1722" s="5">
        <v>0.2</v>
      </c>
      <c r="J1722" s="4">
        <f t="shared" si="388"/>
        <v>111.60599999999999</v>
      </c>
      <c r="K1722" s="4">
        <f t="shared" si="389"/>
        <v>446.42399999999998</v>
      </c>
      <c r="L1722" s="6">
        <v>1.4</v>
      </c>
      <c r="M1722" s="4">
        <f t="shared" si="380"/>
        <v>624.9935999999999</v>
      </c>
      <c r="N1722" s="4">
        <f t="shared" si="381"/>
        <v>1071.4175999999998</v>
      </c>
      <c r="O1722" s="6">
        <v>0.75</v>
      </c>
      <c r="P1722" s="85">
        <f t="shared" si="386"/>
        <v>334.81799999999998</v>
      </c>
      <c r="Q1722" s="86">
        <f t="shared" si="387"/>
        <v>781.24199999999996</v>
      </c>
      <c r="R1722" s="6">
        <v>0.95</v>
      </c>
      <c r="S1722" s="85">
        <f t="shared" si="382"/>
        <v>424.10279999999995</v>
      </c>
      <c r="T1722" s="86">
        <f t="shared" si="383"/>
        <v>870.52679999999987</v>
      </c>
      <c r="U1722" s="6">
        <v>0.6</v>
      </c>
      <c r="V1722" s="85">
        <f t="shared" si="384"/>
        <v>267.8544</v>
      </c>
      <c r="W1722" s="86">
        <f t="shared" si="385"/>
        <v>714.27839999999992</v>
      </c>
    </row>
    <row r="1723" spans="1:23" ht="16.5" x14ac:dyDescent="0.25">
      <c r="A1723" s="64" t="s">
        <v>7131</v>
      </c>
      <c r="B1723" s="65" t="s">
        <v>7255</v>
      </c>
      <c r="C1723" s="2" t="s">
        <v>6119</v>
      </c>
      <c r="D1723" s="8" t="s">
        <v>6118</v>
      </c>
      <c r="E1723" s="3">
        <v>104</v>
      </c>
      <c r="F1723" s="3">
        <v>1</v>
      </c>
      <c r="G1723" s="4">
        <v>210</v>
      </c>
      <c r="H1723" s="4">
        <f>+G1723*E1723</f>
        <v>21840</v>
      </c>
      <c r="I1723" s="5">
        <v>0.5</v>
      </c>
      <c r="J1723" s="4">
        <f t="shared" si="388"/>
        <v>105</v>
      </c>
      <c r="K1723" s="4">
        <f t="shared" si="389"/>
        <v>105</v>
      </c>
      <c r="L1723" s="6">
        <v>0.85</v>
      </c>
      <c r="M1723" s="4">
        <f t="shared" si="380"/>
        <v>89.25</v>
      </c>
      <c r="N1723" s="4">
        <f t="shared" si="381"/>
        <v>194.25</v>
      </c>
      <c r="O1723" s="6">
        <v>0.75</v>
      </c>
      <c r="P1723" s="85">
        <f t="shared" si="386"/>
        <v>78.75</v>
      </c>
      <c r="Q1723" s="86">
        <f t="shared" si="387"/>
        <v>183.75</v>
      </c>
      <c r="R1723" s="6">
        <v>0.95</v>
      </c>
      <c r="S1723" s="85">
        <f t="shared" si="382"/>
        <v>99.75</v>
      </c>
      <c r="T1723" s="86">
        <f t="shared" si="383"/>
        <v>204.75</v>
      </c>
      <c r="U1723" s="6">
        <v>0.6</v>
      </c>
      <c r="V1723" s="85">
        <f t="shared" si="384"/>
        <v>63</v>
      </c>
      <c r="W1723" s="86">
        <f t="shared" si="385"/>
        <v>168</v>
      </c>
    </row>
    <row r="1724" spans="1:23" ht="16.5" x14ac:dyDescent="0.25">
      <c r="A1724" s="64" t="s">
        <v>7131</v>
      </c>
      <c r="B1724" s="65" t="s">
        <v>7255</v>
      </c>
      <c r="C1724" s="2" t="s">
        <v>6121</v>
      </c>
      <c r="D1724" s="8" t="s">
        <v>6120</v>
      </c>
      <c r="E1724" s="3">
        <v>3</v>
      </c>
      <c r="F1724" s="3">
        <v>1</v>
      </c>
      <c r="G1724" s="4">
        <v>146.6</v>
      </c>
      <c r="H1724" s="4">
        <f>+G1724*E1724</f>
        <v>439.79999999999995</v>
      </c>
      <c r="I1724" s="5">
        <v>0</v>
      </c>
      <c r="J1724" s="4">
        <f t="shared" si="388"/>
        <v>0</v>
      </c>
      <c r="K1724" s="4">
        <f t="shared" si="389"/>
        <v>146.6</v>
      </c>
      <c r="L1724" s="6">
        <v>0.85</v>
      </c>
      <c r="M1724" s="4">
        <f t="shared" si="380"/>
        <v>124.60999999999999</v>
      </c>
      <c r="N1724" s="4">
        <f t="shared" si="381"/>
        <v>271.20999999999998</v>
      </c>
      <c r="O1724" s="6">
        <v>0.75</v>
      </c>
      <c r="P1724" s="85">
        <f t="shared" si="386"/>
        <v>109.94999999999999</v>
      </c>
      <c r="Q1724" s="86">
        <f t="shared" si="387"/>
        <v>256.54999999999995</v>
      </c>
      <c r="R1724" s="6">
        <v>0.95</v>
      </c>
      <c r="S1724" s="85">
        <f t="shared" si="382"/>
        <v>139.26999999999998</v>
      </c>
      <c r="T1724" s="86">
        <f t="shared" si="383"/>
        <v>285.87</v>
      </c>
      <c r="U1724" s="6">
        <v>0.6</v>
      </c>
      <c r="V1724" s="85">
        <f t="shared" si="384"/>
        <v>87.96</v>
      </c>
      <c r="W1724" s="86">
        <f t="shared" si="385"/>
        <v>234.56</v>
      </c>
    </row>
    <row r="1725" spans="1:23" ht="16.5" x14ac:dyDescent="0.25">
      <c r="A1725" s="64" t="s">
        <v>7131</v>
      </c>
      <c r="B1725" s="65" t="s">
        <v>7255</v>
      </c>
      <c r="C1725" s="2" t="s">
        <v>6123</v>
      </c>
      <c r="D1725" s="8" t="s">
        <v>6122</v>
      </c>
      <c r="E1725" s="3">
        <v>6</v>
      </c>
      <c r="F1725" s="3">
        <v>1</v>
      </c>
      <c r="G1725" s="4">
        <v>300.19</v>
      </c>
      <c r="H1725" s="4">
        <f>+G1725*E1725</f>
        <v>1801.1399999999999</v>
      </c>
      <c r="I1725" s="5">
        <v>0.45</v>
      </c>
      <c r="J1725" s="4">
        <f t="shared" si="388"/>
        <v>135.0855</v>
      </c>
      <c r="K1725" s="4">
        <f t="shared" si="389"/>
        <v>165.1045</v>
      </c>
      <c r="L1725" s="6">
        <v>0.85</v>
      </c>
      <c r="M1725" s="4">
        <f t="shared" si="380"/>
        <v>140.33882499999999</v>
      </c>
      <c r="N1725" s="4">
        <f t="shared" si="381"/>
        <v>305.44332499999996</v>
      </c>
      <c r="O1725" s="6">
        <v>0.75</v>
      </c>
      <c r="P1725" s="85">
        <f t="shared" si="386"/>
        <v>123.82837499999999</v>
      </c>
      <c r="Q1725" s="86">
        <f t="shared" si="387"/>
        <v>288.93287499999997</v>
      </c>
      <c r="R1725" s="6">
        <v>0.95</v>
      </c>
      <c r="S1725" s="85">
        <f t="shared" si="382"/>
        <v>156.84927500000001</v>
      </c>
      <c r="T1725" s="86">
        <f t="shared" si="383"/>
        <v>321.95377500000001</v>
      </c>
      <c r="U1725" s="6">
        <v>0.6</v>
      </c>
      <c r="V1725" s="85">
        <f t="shared" si="384"/>
        <v>99.062699999999992</v>
      </c>
      <c r="W1725" s="86">
        <f t="shared" si="385"/>
        <v>264.16719999999998</v>
      </c>
    </row>
    <row r="1726" spans="1:23" ht="16.5" x14ac:dyDescent="0.25">
      <c r="A1726" s="64" t="s">
        <v>7131</v>
      </c>
      <c r="B1726" s="65" t="s">
        <v>7255</v>
      </c>
      <c r="C1726" s="2" t="s">
        <v>6125</v>
      </c>
      <c r="D1726" s="8" t="s">
        <v>6124</v>
      </c>
      <c r="E1726" s="3">
        <v>6</v>
      </c>
      <c r="F1726" s="3">
        <v>1</v>
      </c>
      <c r="G1726" s="4">
        <v>316.25</v>
      </c>
      <c r="H1726" s="4">
        <f>+G1726*E1726</f>
        <v>1897.5</v>
      </c>
      <c r="I1726" s="5">
        <v>0.5</v>
      </c>
      <c r="J1726" s="4">
        <f t="shared" si="388"/>
        <v>158.125</v>
      </c>
      <c r="K1726" s="4">
        <f t="shared" si="389"/>
        <v>158.125</v>
      </c>
      <c r="L1726" s="6">
        <v>0.85</v>
      </c>
      <c r="M1726" s="4">
        <f t="shared" si="380"/>
        <v>134.40625</v>
      </c>
      <c r="N1726" s="4">
        <f t="shared" si="381"/>
        <v>292.53125</v>
      </c>
      <c r="O1726" s="6">
        <v>0.75</v>
      </c>
      <c r="P1726" s="85">
        <f t="shared" si="386"/>
        <v>118.59375</v>
      </c>
      <c r="Q1726" s="86">
        <f t="shared" si="387"/>
        <v>276.71875</v>
      </c>
      <c r="R1726" s="6">
        <v>0.95</v>
      </c>
      <c r="S1726" s="85">
        <f t="shared" si="382"/>
        <v>150.21875</v>
      </c>
      <c r="T1726" s="86">
        <f t="shared" si="383"/>
        <v>308.34375</v>
      </c>
      <c r="U1726" s="6">
        <v>0.6</v>
      </c>
      <c r="V1726" s="85">
        <f t="shared" si="384"/>
        <v>94.875</v>
      </c>
      <c r="W1726" s="86">
        <f t="shared" si="385"/>
        <v>253</v>
      </c>
    </row>
    <row r="1727" spans="1:23" ht="16.5" x14ac:dyDescent="0.25">
      <c r="A1727" s="64" t="s">
        <v>7131</v>
      </c>
      <c r="B1727" s="65" t="s">
        <v>7255</v>
      </c>
      <c r="C1727" s="2" t="s">
        <v>6129</v>
      </c>
      <c r="D1727" s="8" t="s">
        <v>6128</v>
      </c>
      <c r="E1727" s="3">
        <v>5</v>
      </c>
      <c r="F1727" s="3">
        <v>1</v>
      </c>
      <c r="G1727" s="4">
        <v>1396.2</v>
      </c>
      <c r="H1727" s="4">
        <f>+G1727*E1727</f>
        <v>6981</v>
      </c>
      <c r="I1727" s="5">
        <v>0.5</v>
      </c>
      <c r="J1727" s="4">
        <f t="shared" si="388"/>
        <v>698.1</v>
      </c>
      <c r="K1727" s="4">
        <f t="shared" si="389"/>
        <v>698.1</v>
      </c>
      <c r="L1727" s="6">
        <v>0.85</v>
      </c>
      <c r="M1727" s="4">
        <f t="shared" si="380"/>
        <v>593.38499999999999</v>
      </c>
      <c r="N1727" s="4">
        <f t="shared" si="381"/>
        <v>1291.4850000000001</v>
      </c>
      <c r="O1727" s="6">
        <v>0.75</v>
      </c>
      <c r="P1727" s="85">
        <f t="shared" si="386"/>
        <v>523.57500000000005</v>
      </c>
      <c r="Q1727" s="86">
        <f t="shared" si="387"/>
        <v>1221.6750000000002</v>
      </c>
      <c r="R1727" s="6">
        <v>0.95</v>
      </c>
      <c r="S1727" s="85">
        <f t="shared" si="382"/>
        <v>663.19499999999994</v>
      </c>
      <c r="T1727" s="86">
        <f t="shared" si="383"/>
        <v>1361.2950000000001</v>
      </c>
      <c r="U1727" s="6">
        <v>0.6</v>
      </c>
      <c r="V1727" s="85">
        <f t="shared" si="384"/>
        <v>418.86</v>
      </c>
      <c r="W1727" s="86">
        <f t="shared" si="385"/>
        <v>1116.96</v>
      </c>
    </row>
    <row r="1728" spans="1:23" ht="16.5" x14ac:dyDescent="0.25">
      <c r="A1728" s="64" t="s">
        <v>7131</v>
      </c>
      <c r="B1728" s="65" t="s">
        <v>7255</v>
      </c>
      <c r="C1728" s="2" t="s">
        <v>7059</v>
      </c>
      <c r="D1728" s="8" t="s">
        <v>7058</v>
      </c>
      <c r="E1728" s="3">
        <v>2</v>
      </c>
      <c r="F1728" s="3">
        <v>1</v>
      </c>
      <c r="G1728" s="4">
        <v>30.8</v>
      </c>
      <c r="H1728" s="4">
        <f>+G1728*E1728</f>
        <v>61.6</v>
      </c>
      <c r="I1728" s="5">
        <v>0</v>
      </c>
      <c r="J1728" s="4">
        <f t="shared" si="388"/>
        <v>0</v>
      </c>
      <c r="K1728" s="4">
        <f t="shared" si="389"/>
        <v>30.8</v>
      </c>
      <c r="L1728" s="6">
        <v>0.85</v>
      </c>
      <c r="M1728" s="4">
        <f t="shared" si="380"/>
        <v>26.18</v>
      </c>
      <c r="N1728" s="4">
        <f t="shared" si="381"/>
        <v>56.980000000000004</v>
      </c>
      <c r="O1728" s="6">
        <v>0.75</v>
      </c>
      <c r="P1728" s="85">
        <f t="shared" si="386"/>
        <v>23.1</v>
      </c>
      <c r="Q1728" s="86">
        <f t="shared" si="387"/>
        <v>53.900000000000006</v>
      </c>
      <c r="R1728" s="6">
        <v>0.95</v>
      </c>
      <c r="S1728" s="85">
        <f t="shared" si="382"/>
        <v>29.259999999999998</v>
      </c>
      <c r="T1728" s="86">
        <f t="shared" si="383"/>
        <v>60.06</v>
      </c>
      <c r="U1728" s="6">
        <v>0.6</v>
      </c>
      <c r="V1728" s="85">
        <f t="shared" si="384"/>
        <v>18.48</v>
      </c>
      <c r="W1728" s="86">
        <f t="shared" si="385"/>
        <v>49.28</v>
      </c>
    </row>
    <row r="1729" spans="1:23" ht="16.5" x14ac:dyDescent="0.25">
      <c r="A1729" s="64" t="s">
        <v>7131</v>
      </c>
      <c r="B1729" s="65" t="s">
        <v>7255</v>
      </c>
      <c r="C1729" s="2" t="s">
        <v>6131</v>
      </c>
      <c r="D1729" s="8" t="s">
        <v>6130</v>
      </c>
      <c r="E1729" s="3">
        <f>43+24</f>
        <v>67</v>
      </c>
      <c r="F1729" s="3">
        <v>1</v>
      </c>
      <c r="G1729" s="4">
        <v>35.659999999999997</v>
      </c>
      <c r="H1729" s="4">
        <f>+G1729*E1729</f>
        <v>2389.2199999999998</v>
      </c>
      <c r="I1729" s="5">
        <v>0.5</v>
      </c>
      <c r="J1729" s="4">
        <f t="shared" si="388"/>
        <v>17.829999999999998</v>
      </c>
      <c r="K1729" s="4">
        <f t="shared" si="389"/>
        <v>17.829999999999998</v>
      </c>
      <c r="L1729" s="6">
        <v>0.85</v>
      </c>
      <c r="M1729" s="4">
        <f t="shared" si="380"/>
        <v>15.155499999999998</v>
      </c>
      <c r="N1729" s="4">
        <f t="shared" si="381"/>
        <v>32.985499999999995</v>
      </c>
      <c r="O1729" s="6">
        <v>0.75</v>
      </c>
      <c r="P1729" s="85">
        <f t="shared" si="386"/>
        <v>13.372499999999999</v>
      </c>
      <c r="Q1729" s="86">
        <f t="shared" si="387"/>
        <v>31.202499999999997</v>
      </c>
      <c r="R1729" s="6">
        <v>0.95</v>
      </c>
      <c r="S1729" s="85">
        <f t="shared" si="382"/>
        <v>16.938499999999998</v>
      </c>
      <c r="T1729" s="86">
        <f t="shared" si="383"/>
        <v>34.768499999999996</v>
      </c>
      <c r="U1729" s="6">
        <v>0.6</v>
      </c>
      <c r="V1729" s="85">
        <f t="shared" si="384"/>
        <v>10.697999999999999</v>
      </c>
      <c r="W1729" s="86">
        <f t="shared" si="385"/>
        <v>28.527999999999999</v>
      </c>
    </row>
    <row r="1730" spans="1:23" ht="16.5" x14ac:dyDescent="0.25">
      <c r="A1730" s="64" t="s">
        <v>7131</v>
      </c>
      <c r="B1730" s="65" t="s">
        <v>7255</v>
      </c>
      <c r="C1730" s="2" t="s">
        <v>7047</v>
      </c>
      <c r="D1730" s="8" t="s">
        <v>7046</v>
      </c>
      <c r="E1730" s="3">
        <v>2</v>
      </c>
      <c r="F1730" s="3">
        <v>1</v>
      </c>
      <c r="G1730" s="4">
        <v>43.45</v>
      </c>
      <c r="H1730" s="4">
        <f>+G1730*E1730</f>
        <v>86.9</v>
      </c>
      <c r="I1730" s="5">
        <v>0</v>
      </c>
      <c r="J1730" s="4">
        <f t="shared" si="388"/>
        <v>0</v>
      </c>
      <c r="K1730" s="4">
        <f t="shared" si="389"/>
        <v>43.45</v>
      </c>
      <c r="L1730" s="6">
        <v>0.85</v>
      </c>
      <c r="M1730" s="4">
        <f t="shared" si="380"/>
        <v>36.932500000000005</v>
      </c>
      <c r="N1730" s="4">
        <f t="shared" si="381"/>
        <v>80.382500000000007</v>
      </c>
      <c r="O1730" s="6">
        <v>0.75</v>
      </c>
      <c r="P1730" s="85">
        <f t="shared" si="386"/>
        <v>32.587500000000006</v>
      </c>
      <c r="Q1730" s="86">
        <f t="shared" si="387"/>
        <v>76.037500000000009</v>
      </c>
      <c r="R1730" s="6">
        <v>0.95</v>
      </c>
      <c r="S1730" s="85">
        <f t="shared" si="382"/>
        <v>41.277500000000003</v>
      </c>
      <c r="T1730" s="86">
        <f t="shared" si="383"/>
        <v>84.727500000000006</v>
      </c>
      <c r="U1730" s="6">
        <v>0.6</v>
      </c>
      <c r="V1730" s="85">
        <f t="shared" si="384"/>
        <v>26.07</v>
      </c>
      <c r="W1730" s="86">
        <f t="shared" si="385"/>
        <v>69.52000000000001</v>
      </c>
    </row>
    <row r="1731" spans="1:23" ht="16.5" x14ac:dyDescent="0.25">
      <c r="A1731" s="64" t="s">
        <v>7131</v>
      </c>
      <c r="B1731" s="65" t="s">
        <v>7255</v>
      </c>
      <c r="C1731" s="2" t="s">
        <v>7049</v>
      </c>
      <c r="D1731" s="8" t="s">
        <v>7048</v>
      </c>
      <c r="E1731" s="3">
        <f>83-16</f>
        <v>67</v>
      </c>
      <c r="F1731" s="3">
        <v>1</v>
      </c>
      <c r="G1731" s="4">
        <v>44.55</v>
      </c>
      <c r="H1731" s="4">
        <f>+G1731*E1731</f>
        <v>2984.85</v>
      </c>
      <c r="I1731" s="5">
        <v>0</v>
      </c>
      <c r="J1731" s="4">
        <f t="shared" si="388"/>
        <v>0</v>
      </c>
      <c r="K1731" s="4">
        <f t="shared" si="389"/>
        <v>44.55</v>
      </c>
      <c r="L1731" s="6">
        <v>0.85</v>
      </c>
      <c r="M1731" s="4">
        <f t="shared" si="380"/>
        <v>37.8675</v>
      </c>
      <c r="N1731" s="4">
        <f t="shared" si="381"/>
        <v>82.41749999999999</v>
      </c>
      <c r="O1731" s="6">
        <v>0.75</v>
      </c>
      <c r="P1731" s="85">
        <f t="shared" si="386"/>
        <v>33.412499999999994</v>
      </c>
      <c r="Q1731" s="86">
        <f t="shared" si="387"/>
        <v>77.962499999999991</v>
      </c>
      <c r="R1731" s="6">
        <v>0.95</v>
      </c>
      <c r="S1731" s="85">
        <f t="shared" si="382"/>
        <v>42.322499999999998</v>
      </c>
      <c r="T1731" s="86">
        <f t="shared" si="383"/>
        <v>86.872500000000002</v>
      </c>
      <c r="U1731" s="6">
        <v>0.6</v>
      </c>
      <c r="V1731" s="85">
        <f t="shared" si="384"/>
        <v>26.729999999999997</v>
      </c>
      <c r="W1731" s="86">
        <f t="shared" si="385"/>
        <v>71.28</v>
      </c>
    </row>
    <row r="1732" spans="1:23" ht="16.5" x14ac:dyDescent="0.25">
      <c r="A1732" s="64" t="s">
        <v>7131</v>
      </c>
      <c r="B1732" s="65" t="s">
        <v>7255</v>
      </c>
      <c r="C1732" s="2" t="s">
        <v>6133</v>
      </c>
      <c r="D1732" s="8" t="s">
        <v>6132</v>
      </c>
      <c r="E1732" s="3">
        <v>100</v>
      </c>
      <c r="F1732" s="3">
        <v>1</v>
      </c>
      <c r="G1732" s="4">
        <v>75.94</v>
      </c>
      <c r="H1732" s="4">
        <f>+G1732*E1732</f>
        <v>7594</v>
      </c>
      <c r="I1732" s="5">
        <v>0.5</v>
      </c>
      <c r="J1732" s="4">
        <f t="shared" si="388"/>
        <v>37.97</v>
      </c>
      <c r="K1732" s="4">
        <f t="shared" si="389"/>
        <v>37.97</v>
      </c>
      <c r="L1732" s="6">
        <v>0.85</v>
      </c>
      <c r="M1732" s="4">
        <f t="shared" si="380"/>
        <v>32.274499999999996</v>
      </c>
      <c r="N1732" s="4">
        <f t="shared" si="381"/>
        <v>70.244499999999988</v>
      </c>
      <c r="O1732" s="6">
        <v>0.75</v>
      </c>
      <c r="P1732" s="85">
        <f t="shared" si="386"/>
        <v>28.477499999999999</v>
      </c>
      <c r="Q1732" s="86">
        <f t="shared" si="387"/>
        <v>66.447499999999991</v>
      </c>
      <c r="R1732" s="6">
        <v>0.95</v>
      </c>
      <c r="S1732" s="85">
        <f t="shared" si="382"/>
        <v>36.0715</v>
      </c>
      <c r="T1732" s="86">
        <f t="shared" si="383"/>
        <v>74.041499999999999</v>
      </c>
      <c r="U1732" s="6">
        <v>0.6</v>
      </c>
      <c r="V1732" s="85">
        <f t="shared" si="384"/>
        <v>22.782</v>
      </c>
      <c r="W1732" s="86">
        <f t="shared" si="385"/>
        <v>60.751999999999995</v>
      </c>
    </row>
    <row r="1733" spans="1:23" ht="16.5" x14ac:dyDescent="0.25">
      <c r="A1733" s="64" t="s">
        <v>7131</v>
      </c>
      <c r="B1733" s="65" t="s">
        <v>7255</v>
      </c>
      <c r="C1733" s="2" t="s">
        <v>6135</v>
      </c>
      <c r="D1733" s="8" t="s">
        <v>6134</v>
      </c>
      <c r="E1733" s="3">
        <v>99</v>
      </c>
      <c r="F1733" s="3">
        <v>1</v>
      </c>
      <c r="G1733" s="4">
        <v>70.78</v>
      </c>
      <c r="H1733" s="4">
        <f>+G1733*E1733</f>
        <v>7007.22</v>
      </c>
      <c r="I1733" s="5">
        <v>0.45</v>
      </c>
      <c r="J1733" s="4">
        <f t="shared" si="388"/>
        <v>31.851000000000003</v>
      </c>
      <c r="K1733" s="4">
        <f t="shared" si="389"/>
        <v>38.929000000000002</v>
      </c>
      <c r="L1733" s="6">
        <v>0.85</v>
      </c>
      <c r="M1733" s="4">
        <f t="shared" si="380"/>
        <v>33.089649999999999</v>
      </c>
      <c r="N1733" s="4">
        <f t="shared" si="381"/>
        <v>72.018650000000008</v>
      </c>
      <c r="O1733" s="6">
        <v>0.75</v>
      </c>
      <c r="P1733" s="85">
        <f t="shared" si="386"/>
        <v>29.196750000000002</v>
      </c>
      <c r="Q1733" s="86">
        <f t="shared" si="387"/>
        <v>68.125750000000011</v>
      </c>
      <c r="R1733" s="6">
        <v>0.95</v>
      </c>
      <c r="S1733" s="85">
        <f t="shared" si="382"/>
        <v>36.982550000000003</v>
      </c>
      <c r="T1733" s="86">
        <f t="shared" si="383"/>
        <v>75.911550000000005</v>
      </c>
      <c r="U1733" s="6">
        <v>0.6</v>
      </c>
      <c r="V1733" s="85">
        <f t="shared" si="384"/>
        <v>23.357400000000002</v>
      </c>
      <c r="W1733" s="86">
        <f t="shared" si="385"/>
        <v>62.2864</v>
      </c>
    </row>
    <row r="1734" spans="1:23" ht="16.5" x14ac:dyDescent="0.25">
      <c r="A1734" s="64" t="s">
        <v>7131</v>
      </c>
      <c r="B1734" s="65" t="s">
        <v>7255</v>
      </c>
      <c r="C1734" s="2" t="s">
        <v>6139</v>
      </c>
      <c r="D1734" s="8" t="s">
        <v>6138</v>
      </c>
      <c r="E1734" s="3">
        <f>79-12</f>
        <v>67</v>
      </c>
      <c r="F1734" s="3">
        <v>1</v>
      </c>
      <c r="G1734" s="4">
        <v>86.23</v>
      </c>
      <c r="H1734" s="4">
        <f>+G1734*E1734</f>
        <v>5777.41</v>
      </c>
      <c r="I1734" s="5">
        <v>0.5</v>
      </c>
      <c r="J1734" s="4">
        <f t="shared" si="388"/>
        <v>43.115000000000002</v>
      </c>
      <c r="K1734" s="4">
        <f t="shared" si="389"/>
        <v>43.115000000000002</v>
      </c>
      <c r="L1734" s="6">
        <v>0.85</v>
      </c>
      <c r="M1734" s="4">
        <f t="shared" si="380"/>
        <v>36.647750000000002</v>
      </c>
      <c r="N1734" s="4">
        <f t="shared" si="381"/>
        <v>79.762750000000011</v>
      </c>
      <c r="O1734" s="6">
        <v>0.75</v>
      </c>
      <c r="P1734" s="85">
        <f t="shared" si="386"/>
        <v>32.33625</v>
      </c>
      <c r="Q1734" s="86">
        <f t="shared" si="387"/>
        <v>75.451250000000002</v>
      </c>
      <c r="R1734" s="6">
        <v>0.95</v>
      </c>
      <c r="S1734" s="85">
        <f t="shared" si="382"/>
        <v>40.959249999999997</v>
      </c>
      <c r="T1734" s="86">
        <f t="shared" si="383"/>
        <v>84.074250000000006</v>
      </c>
      <c r="U1734" s="6">
        <v>0.6</v>
      </c>
      <c r="V1734" s="85">
        <f t="shared" si="384"/>
        <v>25.869</v>
      </c>
      <c r="W1734" s="86">
        <f t="shared" si="385"/>
        <v>68.984000000000009</v>
      </c>
    </row>
    <row r="1735" spans="1:23" ht="16.5" x14ac:dyDescent="0.25">
      <c r="A1735" s="64" t="s">
        <v>7131</v>
      </c>
      <c r="B1735" s="65" t="s">
        <v>7255</v>
      </c>
      <c r="C1735" s="2" t="s">
        <v>6137</v>
      </c>
      <c r="D1735" s="8" t="s">
        <v>6136</v>
      </c>
      <c r="E1735" s="3">
        <v>24</v>
      </c>
      <c r="F1735" s="3">
        <v>1</v>
      </c>
      <c r="G1735" s="4">
        <v>78.17</v>
      </c>
      <c r="H1735" s="4">
        <f>+G1735*E1735</f>
        <v>1876.08</v>
      </c>
      <c r="I1735" s="5">
        <v>0.45</v>
      </c>
      <c r="J1735" s="4">
        <f t="shared" si="388"/>
        <v>35.176500000000004</v>
      </c>
      <c r="K1735" s="4">
        <f t="shared" si="389"/>
        <v>42.993499999999997</v>
      </c>
      <c r="L1735" s="6">
        <v>0.85</v>
      </c>
      <c r="M1735" s="4">
        <f t="shared" si="380"/>
        <v>36.544474999999998</v>
      </c>
      <c r="N1735" s="4">
        <f t="shared" si="381"/>
        <v>79.537974999999989</v>
      </c>
      <c r="O1735" s="6">
        <v>0.75</v>
      </c>
      <c r="P1735" s="85">
        <f t="shared" si="386"/>
        <v>32.245125000000002</v>
      </c>
      <c r="Q1735" s="86">
        <f t="shared" si="387"/>
        <v>75.238624999999999</v>
      </c>
      <c r="R1735" s="6">
        <v>0.95</v>
      </c>
      <c r="S1735" s="85">
        <f t="shared" si="382"/>
        <v>40.843824999999995</v>
      </c>
      <c r="T1735" s="86">
        <f t="shared" si="383"/>
        <v>83.837324999999993</v>
      </c>
      <c r="U1735" s="6">
        <v>0.6</v>
      </c>
      <c r="V1735" s="85">
        <f t="shared" si="384"/>
        <v>25.796099999999999</v>
      </c>
      <c r="W1735" s="86">
        <f t="shared" si="385"/>
        <v>68.789599999999993</v>
      </c>
    </row>
    <row r="1736" spans="1:23" ht="16.5" x14ac:dyDescent="0.25">
      <c r="A1736" s="64" t="s">
        <v>7131</v>
      </c>
      <c r="B1736" s="65" t="s">
        <v>7255</v>
      </c>
      <c r="C1736" s="2" t="s">
        <v>6141</v>
      </c>
      <c r="D1736" s="8" t="s">
        <v>6140</v>
      </c>
      <c r="E1736" s="3">
        <v>144</v>
      </c>
      <c r="F1736" s="3">
        <v>1</v>
      </c>
      <c r="G1736" s="4">
        <v>223.1</v>
      </c>
      <c r="H1736" s="4">
        <f>+G1736*E1736</f>
        <v>32126.399999999998</v>
      </c>
      <c r="I1736" s="5">
        <v>0</v>
      </c>
      <c r="J1736" s="4">
        <f t="shared" si="388"/>
        <v>0</v>
      </c>
      <c r="K1736" s="4">
        <f t="shared" si="389"/>
        <v>223.1</v>
      </c>
      <c r="L1736" s="6">
        <v>0.85</v>
      </c>
      <c r="M1736" s="4">
        <f t="shared" si="380"/>
        <v>189.63499999999999</v>
      </c>
      <c r="N1736" s="4">
        <f t="shared" si="381"/>
        <v>412.73500000000001</v>
      </c>
      <c r="O1736" s="6">
        <v>0.75</v>
      </c>
      <c r="P1736" s="85">
        <f t="shared" si="386"/>
        <v>167.32499999999999</v>
      </c>
      <c r="Q1736" s="86">
        <f t="shared" si="387"/>
        <v>390.42499999999995</v>
      </c>
      <c r="R1736" s="6">
        <v>0.95</v>
      </c>
      <c r="S1736" s="85">
        <f t="shared" si="382"/>
        <v>211.94499999999999</v>
      </c>
      <c r="T1736" s="86">
        <f t="shared" si="383"/>
        <v>435.04499999999996</v>
      </c>
      <c r="U1736" s="6">
        <v>0.6</v>
      </c>
      <c r="V1736" s="85">
        <f t="shared" si="384"/>
        <v>133.85999999999999</v>
      </c>
      <c r="W1736" s="86">
        <f t="shared" si="385"/>
        <v>356.96</v>
      </c>
    </row>
    <row r="1737" spans="1:23" ht="16.5" x14ac:dyDescent="0.25">
      <c r="A1737" s="64" t="s">
        <v>7131</v>
      </c>
      <c r="B1737" s="65" t="s">
        <v>7255</v>
      </c>
      <c r="C1737" s="2" t="s">
        <v>6145</v>
      </c>
      <c r="D1737" s="8" t="s">
        <v>6144</v>
      </c>
      <c r="E1737" s="3">
        <v>42</v>
      </c>
      <c r="F1737" s="3">
        <v>1</v>
      </c>
      <c r="G1737" s="4">
        <v>229.64</v>
      </c>
      <c r="H1737" s="4">
        <f>+G1737*E1737</f>
        <v>9644.8799999999992</v>
      </c>
      <c r="I1737" s="5">
        <v>0.5</v>
      </c>
      <c r="J1737" s="4">
        <f t="shared" si="388"/>
        <v>114.82</v>
      </c>
      <c r="K1737" s="4">
        <f t="shared" si="389"/>
        <v>114.82</v>
      </c>
      <c r="L1737" s="6">
        <v>0.85</v>
      </c>
      <c r="M1737" s="4">
        <f t="shared" ref="M1737:M1800" si="390">+K1737*L1737</f>
        <v>97.596999999999994</v>
      </c>
      <c r="N1737" s="4">
        <f t="shared" ref="N1737:N1800" si="391">+K1737+M1737</f>
        <v>212.41699999999997</v>
      </c>
      <c r="O1737" s="6">
        <v>0.75</v>
      </c>
      <c r="P1737" s="85">
        <f t="shared" si="386"/>
        <v>86.114999999999995</v>
      </c>
      <c r="Q1737" s="86">
        <f t="shared" si="387"/>
        <v>200.935</v>
      </c>
      <c r="R1737" s="6">
        <v>0.95</v>
      </c>
      <c r="S1737" s="85">
        <f t="shared" si="382"/>
        <v>109.07899999999999</v>
      </c>
      <c r="T1737" s="86">
        <f t="shared" si="383"/>
        <v>223.899</v>
      </c>
      <c r="U1737" s="6">
        <v>0.6</v>
      </c>
      <c r="V1737" s="85">
        <f t="shared" si="384"/>
        <v>68.891999999999996</v>
      </c>
      <c r="W1737" s="86">
        <f t="shared" si="385"/>
        <v>183.71199999999999</v>
      </c>
    </row>
    <row r="1738" spans="1:23" ht="16.5" x14ac:dyDescent="0.25">
      <c r="A1738" s="64" t="s">
        <v>7131</v>
      </c>
      <c r="B1738" s="65" t="s">
        <v>7255</v>
      </c>
      <c r="C1738" s="2" t="s">
        <v>6147</v>
      </c>
      <c r="D1738" s="8" t="s">
        <v>6146</v>
      </c>
      <c r="E1738" s="3">
        <f>24-6</f>
        <v>18</v>
      </c>
      <c r="F1738" s="3">
        <v>1</v>
      </c>
      <c r="G1738" s="4">
        <v>64.17</v>
      </c>
      <c r="H1738" s="4">
        <f>+G1738*E1738</f>
        <v>1155.06</v>
      </c>
      <c r="I1738" s="5">
        <v>0.45</v>
      </c>
      <c r="J1738" s="4">
        <f t="shared" si="388"/>
        <v>28.8765</v>
      </c>
      <c r="K1738" s="4">
        <f t="shared" si="389"/>
        <v>35.293500000000002</v>
      </c>
      <c r="L1738" s="6">
        <v>0.85</v>
      </c>
      <c r="M1738" s="4">
        <f t="shared" si="390"/>
        <v>29.999475</v>
      </c>
      <c r="N1738" s="4">
        <f t="shared" si="391"/>
        <v>65.292974999999998</v>
      </c>
      <c r="O1738" s="6">
        <v>0.75</v>
      </c>
      <c r="P1738" s="85">
        <f t="shared" si="386"/>
        <v>26.470125000000003</v>
      </c>
      <c r="Q1738" s="86">
        <f t="shared" si="387"/>
        <v>61.763625000000005</v>
      </c>
      <c r="R1738" s="6">
        <v>0.95</v>
      </c>
      <c r="S1738" s="85">
        <f t="shared" ref="S1738:S1801" si="392">+K1738*R1738</f>
        <v>33.528824999999998</v>
      </c>
      <c r="T1738" s="86">
        <f t="shared" ref="T1738:T1801" si="393">+S1738+K1738</f>
        <v>68.822325000000006</v>
      </c>
      <c r="U1738" s="6">
        <v>0.6</v>
      </c>
      <c r="V1738" s="85">
        <f t="shared" ref="V1738:V1801" si="394">+K1738*U1738</f>
        <v>21.176100000000002</v>
      </c>
      <c r="W1738" s="86">
        <f t="shared" ref="W1738:W1801" si="395">+V1738+K1738</f>
        <v>56.4696</v>
      </c>
    </row>
    <row r="1739" spans="1:23" ht="16.5" x14ac:dyDescent="0.25">
      <c r="A1739" s="64" t="s">
        <v>7131</v>
      </c>
      <c r="B1739" s="65" t="s">
        <v>7255</v>
      </c>
      <c r="C1739" s="2" t="s">
        <v>6149</v>
      </c>
      <c r="D1739" s="8" t="s">
        <v>6148</v>
      </c>
      <c r="E1739" s="3">
        <v>52</v>
      </c>
      <c r="F1739" s="3">
        <v>1</v>
      </c>
      <c r="G1739" s="4">
        <v>59.96</v>
      </c>
      <c r="H1739" s="4">
        <f>+G1739*E1739</f>
        <v>3117.92</v>
      </c>
      <c r="I1739" s="5">
        <v>0</v>
      </c>
      <c r="J1739" s="4">
        <f t="shared" si="388"/>
        <v>0</v>
      </c>
      <c r="K1739" s="4">
        <f t="shared" si="389"/>
        <v>59.96</v>
      </c>
      <c r="L1739" s="6">
        <v>0.85</v>
      </c>
      <c r="M1739" s="4">
        <f t="shared" si="390"/>
        <v>50.966000000000001</v>
      </c>
      <c r="N1739" s="4">
        <f t="shared" si="391"/>
        <v>110.926</v>
      </c>
      <c r="O1739" s="6">
        <v>0.75</v>
      </c>
      <c r="P1739" s="85">
        <f t="shared" ref="P1739:P1802" si="396">+K1739*O1739</f>
        <v>44.97</v>
      </c>
      <c r="Q1739" s="86">
        <f t="shared" ref="Q1739:Q1802" si="397">+K1739+P1739</f>
        <v>104.93</v>
      </c>
      <c r="R1739" s="6">
        <v>0.95</v>
      </c>
      <c r="S1739" s="85">
        <f t="shared" si="392"/>
        <v>56.961999999999996</v>
      </c>
      <c r="T1739" s="86">
        <f t="shared" si="393"/>
        <v>116.922</v>
      </c>
      <c r="U1739" s="6">
        <v>0.6</v>
      </c>
      <c r="V1739" s="85">
        <f t="shared" si="394"/>
        <v>35.975999999999999</v>
      </c>
      <c r="W1739" s="86">
        <f t="shared" si="395"/>
        <v>95.936000000000007</v>
      </c>
    </row>
    <row r="1740" spans="1:23" ht="16.5" x14ac:dyDescent="0.25">
      <c r="A1740" s="64" t="s">
        <v>7131</v>
      </c>
      <c r="B1740" s="65" t="s">
        <v>7255</v>
      </c>
      <c r="C1740" s="2" t="s">
        <v>6151</v>
      </c>
      <c r="D1740" s="8" t="s">
        <v>6150</v>
      </c>
      <c r="E1740" s="3">
        <v>17</v>
      </c>
      <c r="F1740" s="3">
        <v>1</v>
      </c>
      <c r="G1740" s="4">
        <v>67.91</v>
      </c>
      <c r="H1740" s="4">
        <f>+G1740*E1740</f>
        <v>1154.47</v>
      </c>
      <c r="I1740" s="5">
        <v>0.5</v>
      </c>
      <c r="J1740" s="4">
        <f t="shared" si="388"/>
        <v>33.954999999999998</v>
      </c>
      <c r="K1740" s="4">
        <f t="shared" si="389"/>
        <v>33.954999999999998</v>
      </c>
      <c r="L1740" s="6">
        <v>0.85</v>
      </c>
      <c r="M1740" s="4">
        <f t="shared" si="390"/>
        <v>28.861749999999997</v>
      </c>
      <c r="N1740" s="4">
        <f t="shared" si="391"/>
        <v>62.816749999999999</v>
      </c>
      <c r="O1740" s="6">
        <v>0.75</v>
      </c>
      <c r="P1740" s="85">
        <f t="shared" si="396"/>
        <v>25.466249999999999</v>
      </c>
      <c r="Q1740" s="86">
        <f t="shared" si="397"/>
        <v>59.421250000000001</v>
      </c>
      <c r="R1740" s="6">
        <v>0.95</v>
      </c>
      <c r="S1740" s="85">
        <f t="shared" si="392"/>
        <v>32.257249999999999</v>
      </c>
      <c r="T1740" s="86">
        <f t="shared" si="393"/>
        <v>66.212249999999997</v>
      </c>
      <c r="U1740" s="6">
        <v>0.6</v>
      </c>
      <c r="V1740" s="85">
        <f t="shared" si="394"/>
        <v>20.372999999999998</v>
      </c>
      <c r="W1740" s="86">
        <f t="shared" si="395"/>
        <v>54.327999999999996</v>
      </c>
    </row>
    <row r="1741" spans="1:23" ht="16.5" x14ac:dyDescent="0.25">
      <c r="A1741" s="64" t="s">
        <v>7131</v>
      </c>
      <c r="B1741" s="65" t="s">
        <v>7255</v>
      </c>
      <c r="C1741" s="2" t="s">
        <v>6154</v>
      </c>
      <c r="D1741" s="8" t="s">
        <v>6153</v>
      </c>
      <c r="E1741" s="3">
        <f>45-8</f>
        <v>37</v>
      </c>
      <c r="F1741" s="3">
        <v>1</v>
      </c>
      <c r="G1741" s="4">
        <v>100</v>
      </c>
      <c r="H1741" s="4">
        <f>+G1741*E1741</f>
        <v>3700</v>
      </c>
      <c r="I1741" s="5">
        <v>0.5</v>
      </c>
      <c r="J1741" s="4">
        <f t="shared" si="388"/>
        <v>50</v>
      </c>
      <c r="K1741" s="4">
        <f t="shared" si="389"/>
        <v>50</v>
      </c>
      <c r="L1741" s="6">
        <v>0.85</v>
      </c>
      <c r="M1741" s="4">
        <f t="shared" si="390"/>
        <v>42.5</v>
      </c>
      <c r="N1741" s="4">
        <f t="shared" si="391"/>
        <v>92.5</v>
      </c>
      <c r="O1741" s="6">
        <v>0.75</v>
      </c>
      <c r="P1741" s="85">
        <f t="shared" si="396"/>
        <v>37.5</v>
      </c>
      <c r="Q1741" s="86">
        <f t="shared" si="397"/>
        <v>87.5</v>
      </c>
      <c r="R1741" s="6">
        <v>0.95</v>
      </c>
      <c r="S1741" s="85">
        <f t="shared" si="392"/>
        <v>47.5</v>
      </c>
      <c r="T1741" s="86">
        <f t="shared" si="393"/>
        <v>97.5</v>
      </c>
      <c r="U1741" s="6">
        <v>0.6</v>
      </c>
      <c r="V1741" s="85">
        <f t="shared" si="394"/>
        <v>30</v>
      </c>
      <c r="W1741" s="86">
        <f t="shared" si="395"/>
        <v>80</v>
      </c>
    </row>
    <row r="1742" spans="1:23" ht="16.5" x14ac:dyDescent="0.25">
      <c r="A1742" s="64" t="s">
        <v>7131</v>
      </c>
      <c r="B1742" s="65" t="s">
        <v>7255</v>
      </c>
      <c r="C1742" s="2" t="s">
        <v>6157</v>
      </c>
      <c r="D1742" s="8" t="s">
        <v>6156</v>
      </c>
      <c r="E1742" s="3">
        <v>40</v>
      </c>
      <c r="F1742" s="3">
        <v>1</v>
      </c>
      <c r="G1742" s="4">
        <v>118.78</v>
      </c>
      <c r="H1742" s="4">
        <f>+G1742*E1742</f>
        <v>4751.2</v>
      </c>
      <c r="I1742" s="5">
        <v>0.45</v>
      </c>
      <c r="J1742" s="4">
        <f t="shared" si="388"/>
        <v>53.451000000000001</v>
      </c>
      <c r="K1742" s="4">
        <f t="shared" si="389"/>
        <v>65.329000000000008</v>
      </c>
      <c r="L1742" s="6">
        <v>0.85</v>
      </c>
      <c r="M1742" s="4">
        <f t="shared" si="390"/>
        <v>55.529650000000004</v>
      </c>
      <c r="N1742" s="4">
        <f t="shared" si="391"/>
        <v>120.85865000000001</v>
      </c>
      <c r="O1742" s="6">
        <v>0.75</v>
      </c>
      <c r="P1742" s="85">
        <f t="shared" si="396"/>
        <v>48.996750000000006</v>
      </c>
      <c r="Q1742" s="86">
        <f t="shared" si="397"/>
        <v>114.32575000000001</v>
      </c>
      <c r="R1742" s="6">
        <v>0.95</v>
      </c>
      <c r="S1742" s="85">
        <f t="shared" si="392"/>
        <v>62.062550000000002</v>
      </c>
      <c r="T1742" s="86">
        <f t="shared" si="393"/>
        <v>127.39155000000001</v>
      </c>
      <c r="U1742" s="6">
        <v>0.6</v>
      </c>
      <c r="V1742" s="85">
        <f t="shared" si="394"/>
        <v>39.197400000000002</v>
      </c>
      <c r="W1742" s="86">
        <f t="shared" si="395"/>
        <v>104.52640000000001</v>
      </c>
    </row>
    <row r="1743" spans="1:23" ht="16.5" x14ac:dyDescent="0.25">
      <c r="A1743" s="64" t="s">
        <v>7131</v>
      </c>
      <c r="B1743" s="65" t="s">
        <v>7255</v>
      </c>
      <c r="C1743" s="2" t="s">
        <v>8277</v>
      </c>
      <c r="D1743" s="8" t="s">
        <v>6158</v>
      </c>
      <c r="E1743" s="3">
        <v>25</v>
      </c>
      <c r="F1743" s="3">
        <v>1</v>
      </c>
      <c r="G1743" s="4">
        <v>30.24</v>
      </c>
      <c r="H1743" s="4">
        <f>+G1743*E1743</f>
        <v>756</v>
      </c>
      <c r="I1743" s="5">
        <v>0</v>
      </c>
      <c r="J1743" s="4">
        <f t="shared" si="388"/>
        <v>0</v>
      </c>
      <c r="K1743" s="4">
        <f t="shared" si="389"/>
        <v>30.24</v>
      </c>
      <c r="L1743" s="6">
        <v>0.85</v>
      </c>
      <c r="M1743" s="4">
        <f t="shared" si="390"/>
        <v>25.703999999999997</v>
      </c>
      <c r="N1743" s="4">
        <f t="shared" si="391"/>
        <v>55.943999999999996</v>
      </c>
      <c r="O1743" s="6">
        <v>0.75</v>
      </c>
      <c r="P1743" s="85">
        <f t="shared" si="396"/>
        <v>22.68</v>
      </c>
      <c r="Q1743" s="86">
        <f t="shared" si="397"/>
        <v>52.92</v>
      </c>
      <c r="R1743" s="6">
        <v>0.95</v>
      </c>
      <c r="S1743" s="85">
        <f t="shared" si="392"/>
        <v>28.727999999999998</v>
      </c>
      <c r="T1743" s="86">
        <f t="shared" si="393"/>
        <v>58.967999999999996</v>
      </c>
      <c r="U1743" s="6">
        <v>0.6</v>
      </c>
      <c r="V1743" s="85">
        <f t="shared" si="394"/>
        <v>18.143999999999998</v>
      </c>
      <c r="W1743" s="86">
        <f t="shared" si="395"/>
        <v>48.384</v>
      </c>
    </row>
    <row r="1744" spans="1:23" ht="16.5" x14ac:dyDescent="0.25">
      <c r="A1744" s="64" t="s">
        <v>7131</v>
      </c>
      <c r="B1744" s="65" t="s">
        <v>7255</v>
      </c>
      <c r="C1744" s="2" t="s">
        <v>6164</v>
      </c>
      <c r="D1744" s="8" t="s">
        <v>6163</v>
      </c>
      <c r="E1744" s="3">
        <f>13+30</f>
        <v>43</v>
      </c>
      <c r="F1744" s="3">
        <v>1</v>
      </c>
      <c r="G1744" s="4">
        <v>154.29</v>
      </c>
      <c r="H1744" s="4">
        <f>+G1744*E1744</f>
        <v>6634.4699999999993</v>
      </c>
      <c r="I1744" s="5">
        <v>0.2</v>
      </c>
      <c r="J1744" s="4">
        <f t="shared" si="388"/>
        <v>30.858000000000001</v>
      </c>
      <c r="K1744" s="4">
        <f t="shared" si="389"/>
        <v>123.43199999999999</v>
      </c>
      <c r="L1744" s="6">
        <v>1.4</v>
      </c>
      <c r="M1744" s="4">
        <f t="shared" si="390"/>
        <v>172.80479999999997</v>
      </c>
      <c r="N1744" s="4">
        <f t="shared" si="391"/>
        <v>296.23679999999996</v>
      </c>
      <c r="O1744" s="6">
        <v>0.75</v>
      </c>
      <c r="P1744" s="85">
        <f t="shared" si="396"/>
        <v>92.573999999999984</v>
      </c>
      <c r="Q1744" s="86">
        <f t="shared" si="397"/>
        <v>216.00599999999997</v>
      </c>
      <c r="R1744" s="6">
        <v>0.95</v>
      </c>
      <c r="S1744" s="85">
        <f t="shared" si="392"/>
        <v>117.26039999999999</v>
      </c>
      <c r="T1744" s="86">
        <f t="shared" si="393"/>
        <v>240.69239999999996</v>
      </c>
      <c r="U1744" s="6">
        <v>0.6</v>
      </c>
      <c r="V1744" s="85">
        <f t="shared" si="394"/>
        <v>74.05919999999999</v>
      </c>
      <c r="W1744" s="86">
        <f t="shared" si="395"/>
        <v>197.49119999999999</v>
      </c>
    </row>
    <row r="1745" spans="1:23" ht="16.5" x14ac:dyDescent="0.25">
      <c r="A1745" s="64" t="s">
        <v>7131</v>
      </c>
      <c r="B1745" s="65" t="s">
        <v>7255</v>
      </c>
      <c r="C1745" s="2" t="s">
        <v>6162</v>
      </c>
      <c r="D1745" s="8" t="s">
        <v>7377</v>
      </c>
      <c r="E1745" s="3">
        <v>4</v>
      </c>
      <c r="F1745" s="3">
        <v>1</v>
      </c>
      <c r="G1745" s="4">
        <v>154.29</v>
      </c>
      <c r="H1745" s="4">
        <f>+G1745*E1745</f>
        <v>617.16</v>
      </c>
      <c r="I1745" s="5">
        <v>0.2</v>
      </c>
      <c r="J1745" s="4">
        <f t="shared" si="388"/>
        <v>30.858000000000001</v>
      </c>
      <c r="K1745" s="4">
        <f t="shared" si="389"/>
        <v>123.43199999999999</v>
      </c>
      <c r="L1745" s="6">
        <v>1.4</v>
      </c>
      <c r="M1745" s="4">
        <f t="shared" si="390"/>
        <v>172.80479999999997</v>
      </c>
      <c r="N1745" s="4">
        <f t="shared" si="391"/>
        <v>296.23679999999996</v>
      </c>
      <c r="O1745" s="6">
        <v>0.75</v>
      </c>
      <c r="P1745" s="85">
        <f t="shared" si="396"/>
        <v>92.573999999999984</v>
      </c>
      <c r="Q1745" s="86">
        <f t="shared" si="397"/>
        <v>216.00599999999997</v>
      </c>
      <c r="R1745" s="6">
        <v>0.95</v>
      </c>
      <c r="S1745" s="85">
        <f t="shared" si="392"/>
        <v>117.26039999999999</v>
      </c>
      <c r="T1745" s="86">
        <f t="shared" si="393"/>
        <v>240.69239999999996</v>
      </c>
      <c r="U1745" s="6">
        <v>0.6</v>
      </c>
      <c r="V1745" s="85">
        <f t="shared" si="394"/>
        <v>74.05919999999999</v>
      </c>
      <c r="W1745" s="86">
        <f t="shared" si="395"/>
        <v>197.49119999999999</v>
      </c>
    </row>
    <row r="1746" spans="1:23" ht="16.5" x14ac:dyDescent="0.25">
      <c r="A1746" s="64" t="s">
        <v>7131</v>
      </c>
      <c r="B1746" s="65" t="s">
        <v>7255</v>
      </c>
      <c r="C1746" s="2" t="s">
        <v>6166</v>
      </c>
      <c r="D1746" s="8" t="s">
        <v>6165</v>
      </c>
      <c r="E1746" s="3">
        <f>7+25</f>
        <v>32</v>
      </c>
      <c r="F1746" s="3">
        <v>1</v>
      </c>
      <c r="G1746" s="4">
        <v>170.75</v>
      </c>
      <c r="H1746" s="4">
        <f>+G1746*E1746</f>
        <v>5464</v>
      </c>
      <c r="I1746" s="5">
        <v>0.2</v>
      </c>
      <c r="J1746" s="4">
        <f t="shared" si="388"/>
        <v>34.15</v>
      </c>
      <c r="K1746" s="4">
        <f t="shared" si="389"/>
        <v>136.6</v>
      </c>
      <c r="L1746" s="6">
        <v>1.4</v>
      </c>
      <c r="M1746" s="4">
        <f t="shared" si="390"/>
        <v>191.23999999999998</v>
      </c>
      <c r="N1746" s="4">
        <f t="shared" si="391"/>
        <v>327.84</v>
      </c>
      <c r="O1746" s="6">
        <v>0.75</v>
      </c>
      <c r="P1746" s="85">
        <f t="shared" si="396"/>
        <v>102.44999999999999</v>
      </c>
      <c r="Q1746" s="86">
        <f t="shared" si="397"/>
        <v>239.04999999999998</v>
      </c>
      <c r="R1746" s="6">
        <v>0.95</v>
      </c>
      <c r="S1746" s="85">
        <f t="shared" si="392"/>
        <v>129.76999999999998</v>
      </c>
      <c r="T1746" s="86">
        <f t="shared" si="393"/>
        <v>266.37</v>
      </c>
      <c r="U1746" s="6">
        <v>0.6</v>
      </c>
      <c r="V1746" s="85">
        <f t="shared" si="394"/>
        <v>81.96</v>
      </c>
      <c r="W1746" s="86">
        <f t="shared" si="395"/>
        <v>218.56</v>
      </c>
    </row>
    <row r="1747" spans="1:23" ht="16.5" x14ac:dyDescent="0.25">
      <c r="A1747" s="64" t="s">
        <v>7131</v>
      </c>
      <c r="B1747" s="65" t="s">
        <v>7255</v>
      </c>
      <c r="C1747" s="2" t="s">
        <v>6168</v>
      </c>
      <c r="D1747" s="8" t="s">
        <v>6167</v>
      </c>
      <c r="E1747" s="3">
        <v>12</v>
      </c>
      <c r="F1747" s="3">
        <v>1</v>
      </c>
      <c r="G1747" s="4">
        <v>232.93</v>
      </c>
      <c r="H1747" s="4">
        <f>+G1747*E1747</f>
        <v>2795.16</v>
      </c>
      <c r="I1747" s="5">
        <v>0.5</v>
      </c>
      <c r="J1747" s="4">
        <f t="shared" si="388"/>
        <v>116.465</v>
      </c>
      <c r="K1747" s="4">
        <f t="shared" si="389"/>
        <v>116.465</v>
      </c>
      <c r="L1747" s="6">
        <v>0.85</v>
      </c>
      <c r="M1747" s="4">
        <f t="shared" si="390"/>
        <v>98.995249999999999</v>
      </c>
      <c r="N1747" s="4">
        <f t="shared" si="391"/>
        <v>215.46025</v>
      </c>
      <c r="O1747" s="6">
        <v>0.75</v>
      </c>
      <c r="P1747" s="85">
        <f t="shared" si="396"/>
        <v>87.348749999999995</v>
      </c>
      <c r="Q1747" s="86">
        <f t="shared" si="397"/>
        <v>203.81375</v>
      </c>
      <c r="R1747" s="6">
        <v>0.95</v>
      </c>
      <c r="S1747" s="85">
        <f t="shared" si="392"/>
        <v>110.64175</v>
      </c>
      <c r="T1747" s="86">
        <f t="shared" si="393"/>
        <v>227.10675000000001</v>
      </c>
      <c r="U1747" s="6">
        <v>0.6</v>
      </c>
      <c r="V1747" s="85">
        <f t="shared" si="394"/>
        <v>69.879000000000005</v>
      </c>
      <c r="W1747" s="86">
        <f t="shared" si="395"/>
        <v>186.34399999999999</v>
      </c>
    </row>
    <row r="1748" spans="1:23" ht="16.5" x14ac:dyDescent="0.25">
      <c r="A1748" s="64" t="s">
        <v>7131</v>
      </c>
      <c r="B1748" s="65" t="s">
        <v>7255</v>
      </c>
      <c r="C1748" s="2" t="s">
        <v>6170</v>
      </c>
      <c r="D1748" s="8" t="s">
        <v>6169</v>
      </c>
      <c r="E1748" s="3">
        <v>19</v>
      </c>
      <c r="F1748" s="3">
        <v>1</v>
      </c>
      <c r="G1748" s="4">
        <v>209</v>
      </c>
      <c r="H1748" s="4">
        <f>+G1748*E1748</f>
        <v>3971</v>
      </c>
      <c r="I1748" s="5">
        <v>0.45</v>
      </c>
      <c r="J1748" s="4">
        <f t="shared" si="388"/>
        <v>94.05</v>
      </c>
      <c r="K1748" s="4">
        <f t="shared" si="389"/>
        <v>114.95</v>
      </c>
      <c r="L1748" s="6">
        <v>0.85</v>
      </c>
      <c r="M1748" s="4">
        <f t="shared" si="390"/>
        <v>97.707499999999996</v>
      </c>
      <c r="N1748" s="4">
        <f t="shared" si="391"/>
        <v>212.6575</v>
      </c>
      <c r="O1748" s="6">
        <v>0.75</v>
      </c>
      <c r="P1748" s="85">
        <f t="shared" si="396"/>
        <v>86.212500000000006</v>
      </c>
      <c r="Q1748" s="86">
        <f t="shared" si="397"/>
        <v>201.16250000000002</v>
      </c>
      <c r="R1748" s="6">
        <v>0.95</v>
      </c>
      <c r="S1748" s="85">
        <f t="shared" si="392"/>
        <v>109.2025</v>
      </c>
      <c r="T1748" s="86">
        <f t="shared" si="393"/>
        <v>224.1525</v>
      </c>
      <c r="U1748" s="6">
        <v>0.6</v>
      </c>
      <c r="V1748" s="85">
        <f t="shared" si="394"/>
        <v>68.97</v>
      </c>
      <c r="W1748" s="86">
        <f t="shared" si="395"/>
        <v>183.92000000000002</v>
      </c>
    </row>
    <row r="1749" spans="1:23" ht="16.5" x14ac:dyDescent="0.25">
      <c r="A1749" s="64" t="s">
        <v>7131</v>
      </c>
      <c r="B1749" s="65" t="s">
        <v>7255</v>
      </c>
      <c r="C1749" s="2" t="s">
        <v>6174</v>
      </c>
      <c r="D1749" s="8" t="s">
        <v>6173</v>
      </c>
      <c r="E1749" s="3">
        <v>1</v>
      </c>
      <c r="F1749" s="3">
        <v>1</v>
      </c>
      <c r="G1749" s="4">
        <v>125</v>
      </c>
      <c r="H1749" s="4">
        <f>+G1749*E1749</f>
        <v>125</v>
      </c>
      <c r="I1749" s="5">
        <v>0.5</v>
      </c>
      <c r="J1749" s="4">
        <f t="shared" si="388"/>
        <v>62.5</v>
      </c>
      <c r="K1749" s="4">
        <f t="shared" si="389"/>
        <v>62.5</v>
      </c>
      <c r="L1749" s="6">
        <v>0.85</v>
      </c>
      <c r="M1749" s="4">
        <f t="shared" si="390"/>
        <v>53.125</v>
      </c>
      <c r="N1749" s="4">
        <f t="shared" si="391"/>
        <v>115.625</v>
      </c>
      <c r="O1749" s="6">
        <v>0.75</v>
      </c>
      <c r="P1749" s="85">
        <f t="shared" si="396"/>
        <v>46.875</v>
      </c>
      <c r="Q1749" s="86">
        <f t="shared" si="397"/>
        <v>109.375</v>
      </c>
      <c r="R1749" s="6">
        <v>0.95</v>
      </c>
      <c r="S1749" s="85">
        <f t="shared" si="392"/>
        <v>59.375</v>
      </c>
      <c r="T1749" s="86">
        <f t="shared" si="393"/>
        <v>121.875</v>
      </c>
      <c r="U1749" s="6">
        <v>0.6</v>
      </c>
      <c r="V1749" s="85">
        <f t="shared" si="394"/>
        <v>37.5</v>
      </c>
      <c r="W1749" s="86">
        <f t="shared" si="395"/>
        <v>100</v>
      </c>
    </row>
    <row r="1750" spans="1:23" ht="16.5" x14ac:dyDescent="0.25">
      <c r="A1750" s="64" t="s">
        <v>7131</v>
      </c>
      <c r="B1750" s="65" t="s">
        <v>7255</v>
      </c>
      <c r="C1750" s="2" t="s">
        <v>6172</v>
      </c>
      <c r="D1750" s="8" t="s">
        <v>6171</v>
      </c>
      <c r="E1750" s="3">
        <v>11</v>
      </c>
      <c r="F1750" s="3">
        <v>1</v>
      </c>
      <c r="G1750" s="4">
        <v>480</v>
      </c>
      <c r="H1750" s="4">
        <f>+G1750*E1750</f>
        <v>5280</v>
      </c>
      <c r="I1750" s="5">
        <v>0</v>
      </c>
      <c r="J1750" s="4">
        <f t="shared" si="388"/>
        <v>0</v>
      </c>
      <c r="K1750" s="4">
        <f t="shared" si="389"/>
        <v>480</v>
      </c>
      <c r="L1750" s="6">
        <v>0.65</v>
      </c>
      <c r="M1750" s="4">
        <f t="shared" si="390"/>
        <v>312</v>
      </c>
      <c r="N1750" s="4">
        <f t="shared" si="391"/>
        <v>792</v>
      </c>
      <c r="O1750" s="6">
        <v>0.75</v>
      </c>
      <c r="P1750" s="85">
        <f t="shared" si="396"/>
        <v>360</v>
      </c>
      <c r="Q1750" s="86">
        <f t="shared" si="397"/>
        <v>840</v>
      </c>
      <c r="R1750" s="6">
        <v>0.95</v>
      </c>
      <c r="S1750" s="85">
        <f t="shared" si="392"/>
        <v>456</v>
      </c>
      <c r="T1750" s="86">
        <f t="shared" si="393"/>
        <v>936</v>
      </c>
      <c r="U1750" s="6">
        <v>0.6</v>
      </c>
      <c r="V1750" s="85">
        <f t="shared" si="394"/>
        <v>288</v>
      </c>
      <c r="W1750" s="86">
        <f t="shared" si="395"/>
        <v>768</v>
      </c>
    </row>
    <row r="1751" spans="1:23" ht="16.5" x14ac:dyDescent="0.25">
      <c r="A1751" s="64" t="s">
        <v>7131</v>
      </c>
      <c r="B1751" s="65" t="s">
        <v>7255</v>
      </c>
      <c r="C1751" s="2" t="s">
        <v>6176</v>
      </c>
      <c r="D1751" s="8" t="s">
        <v>6175</v>
      </c>
      <c r="E1751" s="3">
        <v>20</v>
      </c>
      <c r="F1751" s="3">
        <v>1</v>
      </c>
      <c r="G1751" s="4">
        <v>232</v>
      </c>
      <c r="H1751" s="4">
        <f>+G1751*E1751</f>
        <v>4640</v>
      </c>
      <c r="I1751" s="5">
        <v>0.45</v>
      </c>
      <c r="J1751" s="4">
        <f t="shared" si="388"/>
        <v>104.4</v>
      </c>
      <c r="K1751" s="4">
        <f t="shared" si="389"/>
        <v>127.6</v>
      </c>
      <c r="L1751" s="6">
        <v>0.85</v>
      </c>
      <c r="M1751" s="4">
        <f t="shared" si="390"/>
        <v>108.46</v>
      </c>
      <c r="N1751" s="4">
        <f t="shared" si="391"/>
        <v>236.06</v>
      </c>
      <c r="O1751" s="6">
        <v>0.75</v>
      </c>
      <c r="P1751" s="85">
        <f t="shared" si="396"/>
        <v>95.699999999999989</v>
      </c>
      <c r="Q1751" s="86">
        <f t="shared" si="397"/>
        <v>223.29999999999998</v>
      </c>
      <c r="R1751" s="6">
        <v>0.95</v>
      </c>
      <c r="S1751" s="85">
        <f t="shared" si="392"/>
        <v>121.21999999999998</v>
      </c>
      <c r="T1751" s="86">
        <f t="shared" si="393"/>
        <v>248.82</v>
      </c>
      <c r="U1751" s="6">
        <v>0.6</v>
      </c>
      <c r="V1751" s="85">
        <f t="shared" si="394"/>
        <v>76.559999999999988</v>
      </c>
      <c r="W1751" s="86">
        <f t="shared" si="395"/>
        <v>204.15999999999997</v>
      </c>
    </row>
    <row r="1752" spans="1:23" ht="16.5" x14ac:dyDescent="0.25">
      <c r="A1752" s="64" t="s">
        <v>7131</v>
      </c>
      <c r="B1752" s="65" t="s">
        <v>7255</v>
      </c>
      <c r="C1752" s="2" t="s">
        <v>6178</v>
      </c>
      <c r="D1752" s="8" t="s">
        <v>6177</v>
      </c>
      <c r="E1752" s="3">
        <v>24</v>
      </c>
      <c r="F1752" s="3">
        <v>1</v>
      </c>
      <c r="G1752" s="4">
        <v>256</v>
      </c>
      <c r="H1752" s="4">
        <f>+G1752*E1752</f>
        <v>6144</v>
      </c>
      <c r="I1752" s="5">
        <v>0.45</v>
      </c>
      <c r="J1752" s="4">
        <f t="shared" si="388"/>
        <v>115.2</v>
      </c>
      <c r="K1752" s="4">
        <f t="shared" si="389"/>
        <v>140.80000000000001</v>
      </c>
      <c r="L1752" s="6">
        <v>0.85</v>
      </c>
      <c r="M1752" s="4">
        <f t="shared" si="390"/>
        <v>119.68</v>
      </c>
      <c r="N1752" s="4">
        <f t="shared" si="391"/>
        <v>260.48</v>
      </c>
      <c r="O1752" s="6">
        <v>0.75</v>
      </c>
      <c r="P1752" s="85">
        <f t="shared" si="396"/>
        <v>105.60000000000001</v>
      </c>
      <c r="Q1752" s="86">
        <f t="shared" si="397"/>
        <v>246.40000000000003</v>
      </c>
      <c r="R1752" s="6">
        <v>0.95</v>
      </c>
      <c r="S1752" s="85">
        <f t="shared" si="392"/>
        <v>133.76</v>
      </c>
      <c r="T1752" s="86">
        <f t="shared" si="393"/>
        <v>274.56</v>
      </c>
      <c r="U1752" s="6">
        <v>0.6</v>
      </c>
      <c r="V1752" s="85">
        <f t="shared" si="394"/>
        <v>84.48</v>
      </c>
      <c r="W1752" s="86">
        <f t="shared" si="395"/>
        <v>225.28000000000003</v>
      </c>
    </row>
    <row r="1753" spans="1:23" ht="16.5" x14ac:dyDescent="0.25">
      <c r="A1753" s="64" t="s">
        <v>7131</v>
      </c>
      <c r="B1753" s="65" t="s">
        <v>7255</v>
      </c>
      <c r="C1753" s="2" t="s">
        <v>6184</v>
      </c>
      <c r="D1753" s="8" t="s">
        <v>6183</v>
      </c>
      <c r="E1753" s="3">
        <v>4</v>
      </c>
      <c r="F1753" s="3">
        <v>1</v>
      </c>
      <c r="G1753" s="4">
        <v>431.39</v>
      </c>
      <c r="H1753" s="4">
        <f>+G1753*E1753</f>
        <v>1725.56</v>
      </c>
      <c r="I1753" s="5">
        <v>0</v>
      </c>
      <c r="J1753" s="4">
        <f t="shared" si="388"/>
        <v>0</v>
      </c>
      <c r="K1753" s="4">
        <f t="shared" si="389"/>
        <v>431.39</v>
      </c>
      <c r="L1753" s="6">
        <v>1</v>
      </c>
      <c r="M1753" s="4">
        <f t="shared" si="390"/>
        <v>431.39</v>
      </c>
      <c r="N1753" s="4">
        <f t="shared" si="391"/>
        <v>862.78</v>
      </c>
      <c r="O1753" s="6">
        <v>0.75</v>
      </c>
      <c r="P1753" s="85">
        <f t="shared" si="396"/>
        <v>323.54250000000002</v>
      </c>
      <c r="Q1753" s="86">
        <f t="shared" si="397"/>
        <v>754.9325</v>
      </c>
      <c r="R1753" s="6">
        <v>0.95</v>
      </c>
      <c r="S1753" s="85">
        <f t="shared" si="392"/>
        <v>409.82049999999998</v>
      </c>
      <c r="T1753" s="86">
        <f t="shared" si="393"/>
        <v>841.21049999999991</v>
      </c>
      <c r="U1753" s="6">
        <v>0.6</v>
      </c>
      <c r="V1753" s="85">
        <f t="shared" si="394"/>
        <v>258.834</v>
      </c>
      <c r="W1753" s="86">
        <f t="shared" si="395"/>
        <v>690.22399999999993</v>
      </c>
    </row>
    <row r="1754" spans="1:23" ht="16.5" x14ac:dyDescent="0.25">
      <c r="A1754" s="64" t="s">
        <v>7131</v>
      </c>
      <c r="B1754" s="65" t="s">
        <v>7255</v>
      </c>
      <c r="C1754" s="2" t="s">
        <v>6180</v>
      </c>
      <c r="D1754" s="8" t="s">
        <v>6179</v>
      </c>
      <c r="E1754" s="3">
        <v>4</v>
      </c>
      <c r="F1754" s="3">
        <v>1</v>
      </c>
      <c r="G1754" s="4">
        <v>382</v>
      </c>
      <c r="H1754" s="4">
        <f>+G1754*E1754</f>
        <v>1528</v>
      </c>
      <c r="I1754" s="5">
        <v>0.45</v>
      </c>
      <c r="J1754" s="4">
        <f t="shared" si="388"/>
        <v>171.9</v>
      </c>
      <c r="K1754" s="4">
        <f t="shared" si="389"/>
        <v>210.1</v>
      </c>
      <c r="L1754" s="6">
        <v>0.85</v>
      </c>
      <c r="M1754" s="4">
        <f t="shared" si="390"/>
        <v>178.58499999999998</v>
      </c>
      <c r="N1754" s="4">
        <f t="shared" si="391"/>
        <v>388.68499999999995</v>
      </c>
      <c r="O1754" s="6">
        <v>0.75</v>
      </c>
      <c r="P1754" s="85">
        <f t="shared" si="396"/>
        <v>157.57499999999999</v>
      </c>
      <c r="Q1754" s="86">
        <f t="shared" si="397"/>
        <v>367.67499999999995</v>
      </c>
      <c r="R1754" s="6">
        <v>0.95</v>
      </c>
      <c r="S1754" s="85">
        <f t="shared" si="392"/>
        <v>199.595</v>
      </c>
      <c r="T1754" s="86">
        <f t="shared" si="393"/>
        <v>409.69499999999999</v>
      </c>
      <c r="U1754" s="6">
        <v>0.6</v>
      </c>
      <c r="V1754" s="85">
        <f t="shared" si="394"/>
        <v>126.05999999999999</v>
      </c>
      <c r="W1754" s="86">
        <f t="shared" si="395"/>
        <v>336.15999999999997</v>
      </c>
    </row>
    <row r="1755" spans="1:23" ht="16.5" x14ac:dyDescent="0.25">
      <c r="A1755" s="64" t="s">
        <v>7131</v>
      </c>
      <c r="B1755" s="65" t="s">
        <v>7255</v>
      </c>
      <c r="C1755" s="2" t="s">
        <v>6182</v>
      </c>
      <c r="D1755" s="8" t="s">
        <v>6181</v>
      </c>
      <c r="E1755" s="3">
        <v>20</v>
      </c>
      <c r="F1755" s="3">
        <v>1</v>
      </c>
      <c r="G1755" s="4">
        <v>435.39</v>
      </c>
      <c r="H1755" s="4">
        <f>+G1755*E1755</f>
        <v>8707.7999999999993</v>
      </c>
      <c r="I1755" s="5">
        <v>0.45</v>
      </c>
      <c r="J1755" s="4">
        <f t="shared" si="388"/>
        <v>195.9255</v>
      </c>
      <c r="K1755" s="4">
        <f t="shared" si="389"/>
        <v>239.46449999999999</v>
      </c>
      <c r="L1755" s="6">
        <v>0.85</v>
      </c>
      <c r="M1755" s="4">
        <f t="shared" si="390"/>
        <v>203.54482499999997</v>
      </c>
      <c r="N1755" s="4">
        <f t="shared" si="391"/>
        <v>443.00932499999999</v>
      </c>
      <c r="O1755" s="6">
        <v>0.75</v>
      </c>
      <c r="P1755" s="85">
        <f t="shared" si="396"/>
        <v>179.59837499999998</v>
      </c>
      <c r="Q1755" s="86">
        <f t="shared" si="397"/>
        <v>419.06287499999996</v>
      </c>
      <c r="R1755" s="6">
        <v>0.95</v>
      </c>
      <c r="S1755" s="85">
        <f t="shared" si="392"/>
        <v>227.49127499999997</v>
      </c>
      <c r="T1755" s="86">
        <f t="shared" si="393"/>
        <v>466.95577499999996</v>
      </c>
      <c r="U1755" s="6">
        <v>0.6</v>
      </c>
      <c r="V1755" s="85">
        <f t="shared" si="394"/>
        <v>143.67869999999999</v>
      </c>
      <c r="W1755" s="86">
        <f t="shared" si="395"/>
        <v>383.14319999999998</v>
      </c>
    </row>
    <row r="1756" spans="1:23" ht="16.5" x14ac:dyDescent="0.25">
      <c r="A1756" s="64" t="s">
        <v>7131</v>
      </c>
      <c r="B1756" s="65" t="s">
        <v>7255</v>
      </c>
      <c r="C1756" s="2" t="s">
        <v>6186</v>
      </c>
      <c r="D1756" s="8" t="s">
        <v>6185</v>
      </c>
      <c r="E1756" s="3">
        <v>1</v>
      </c>
      <c r="F1756" s="3">
        <v>1</v>
      </c>
      <c r="G1756" s="4">
        <v>477.45</v>
      </c>
      <c r="H1756" s="4">
        <f>+G1756*E1756</f>
        <v>477.45</v>
      </c>
      <c r="I1756" s="5">
        <v>0.5</v>
      </c>
      <c r="J1756" s="4">
        <f t="shared" si="388"/>
        <v>238.72499999999999</v>
      </c>
      <c r="K1756" s="4">
        <f t="shared" si="389"/>
        <v>238.72499999999999</v>
      </c>
      <c r="L1756" s="6">
        <v>0.85</v>
      </c>
      <c r="M1756" s="4">
        <f t="shared" si="390"/>
        <v>202.91624999999999</v>
      </c>
      <c r="N1756" s="4">
        <f t="shared" si="391"/>
        <v>441.64125000000001</v>
      </c>
      <c r="O1756" s="6">
        <v>0.75</v>
      </c>
      <c r="P1756" s="85">
        <f t="shared" si="396"/>
        <v>179.04374999999999</v>
      </c>
      <c r="Q1756" s="86">
        <f t="shared" si="397"/>
        <v>417.76874999999995</v>
      </c>
      <c r="R1756" s="6">
        <v>0.95</v>
      </c>
      <c r="S1756" s="85">
        <f t="shared" si="392"/>
        <v>226.78874999999999</v>
      </c>
      <c r="T1756" s="86">
        <f t="shared" si="393"/>
        <v>465.51374999999996</v>
      </c>
      <c r="U1756" s="6">
        <v>0.6</v>
      </c>
      <c r="V1756" s="85">
        <f t="shared" si="394"/>
        <v>143.23499999999999</v>
      </c>
      <c r="W1756" s="86">
        <f t="shared" si="395"/>
        <v>381.96</v>
      </c>
    </row>
    <row r="1757" spans="1:23" ht="16.5" x14ac:dyDescent="0.25">
      <c r="A1757" s="64" t="s">
        <v>7131</v>
      </c>
      <c r="B1757" s="65" t="s">
        <v>7255</v>
      </c>
      <c r="C1757" s="2" t="s">
        <v>6188</v>
      </c>
      <c r="D1757" s="8" t="s">
        <v>6187</v>
      </c>
      <c r="E1757" s="3">
        <v>6</v>
      </c>
      <c r="F1757" s="3">
        <v>1</v>
      </c>
      <c r="G1757" s="4">
        <v>82.27</v>
      </c>
      <c r="H1757" s="4">
        <f>+G1757*E1757</f>
        <v>493.62</v>
      </c>
      <c r="I1757" s="5">
        <v>0.5</v>
      </c>
      <c r="J1757" s="4">
        <f t="shared" si="388"/>
        <v>41.134999999999998</v>
      </c>
      <c r="K1757" s="4">
        <f t="shared" si="389"/>
        <v>41.134999999999998</v>
      </c>
      <c r="L1757" s="6">
        <v>0.85</v>
      </c>
      <c r="M1757" s="4">
        <f t="shared" si="390"/>
        <v>34.964749999999995</v>
      </c>
      <c r="N1757" s="4">
        <f t="shared" si="391"/>
        <v>76.09975</v>
      </c>
      <c r="O1757" s="6">
        <v>0.75</v>
      </c>
      <c r="P1757" s="85">
        <f t="shared" si="396"/>
        <v>30.85125</v>
      </c>
      <c r="Q1757" s="86">
        <f t="shared" si="397"/>
        <v>71.986249999999998</v>
      </c>
      <c r="R1757" s="6">
        <v>0.95</v>
      </c>
      <c r="S1757" s="85">
        <f t="shared" si="392"/>
        <v>39.078249999999997</v>
      </c>
      <c r="T1757" s="86">
        <f t="shared" si="393"/>
        <v>80.213249999999988</v>
      </c>
      <c r="U1757" s="6">
        <v>0.6</v>
      </c>
      <c r="V1757" s="85">
        <f t="shared" si="394"/>
        <v>24.680999999999997</v>
      </c>
      <c r="W1757" s="86">
        <f t="shared" si="395"/>
        <v>65.816000000000003</v>
      </c>
    </row>
    <row r="1758" spans="1:23" ht="16.5" x14ac:dyDescent="0.25">
      <c r="A1758" s="64" t="s">
        <v>7131</v>
      </c>
      <c r="B1758" s="65" t="s">
        <v>7255</v>
      </c>
      <c r="C1758" s="2" t="s">
        <v>6190</v>
      </c>
      <c r="D1758" s="8" t="s">
        <v>6189</v>
      </c>
      <c r="E1758" s="3">
        <v>20</v>
      </c>
      <c r="F1758" s="3">
        <v>1</v>
      </c>
      <c r="G1758" s="4">
        <v>85</v>
      </c>
      <c r="H1758" s="4">
        <f>+G1758*E1758</f>
        <v>1700</v>
      </c>
      <c r="I1758" s="5">
        <v>0</v>
      </c>
      <c r="J1758" s="4">
        <f t="shared" si="388"/>
        <v>0</v>
      </c>
      <c r="K1758" s="4">
        <f t="shared" si="389"/>
        <v>85</v>
      </c>
      <c r="L1758" s="6">
        <v>0.85</v>
      </c>
      <c r="M1758" s="4">
        <f t="shared" si="390"/>
        <v>72.25</v>
      </c>
      <c r="N1758" s="4">
        <f t="shared" si="391"/>
        <v>157.25</v>
      </c>
      <c r="O1758" s="6">
        <v>0.75</v>
      </c>
      <c r="P1758" s="85">
        <f t="shared" si="396"/>
        <v>63.75</v>
      </c>
      <c r="Q1758" s="86">
        <f t="shared" si="397"/>
        <v>148.75</v>
      </c>
      <c r="R1758" s="6">
        <v>0.95</v>
      </c>
      <c r="S1758" s="85">
        <f t="shared" si="392"/>
        <v>80.75</v>
      </c>
      <c r="T1758" s="86">
        <f t="shared" si="393"/>
        <v>165.75</v>
      </c>
      <c r="U1758" s="6">
        <v>0.6</v>
      </c>
      <c r="V1758" s="85">
        <f t="shared" si="394"/>
        <v>51</v>
      </c>
      <c r="W1758" s="86">
        <f t="shared" si="395"/>
        <v>136</v>
      </c>
    </row>
    <row r="1759" spans="1:23" ht="16.5" x14ac:dyDescent="0.25">
      <c r="A1759" s="64" t="s">
        <v>7131</v>
      </c>
      <c r="B1759" s="65" t="s">
        <v>7255</v>
      </c>
      <c r="C1759" s="2" t="s">
        <v>6192</v>
      </c>
      <c r="D1759" s="8" t="s">
        <v>6191</v>
      </c>
      <c r="E1759" s="3">
        <v>16</v>
      </c>
      <c r="F1759" s="3">
        <v>1</v>
      </c>
      <c r="G1759" s="4">
        <v>101</v>
      </c>
      <c r="H1759" s="4">
        <f>+G1759*E1759</f>
        <v>1616</v>
      </c>
      <c r="I1759" s="5">
        <v>0.5</v>
      </c>
      <c r="J1759" s="4">
        <f t="shared" si="388"/>
        <v>50.5</v>
      </c>
      <c r="K1759" s="4">
        <f t="shared" si="389"/>
        <v>50.5</v>
      </c>
      <c r="L1759" s="6">
        <v>0.85</v>
      </c>
      <c r="M1759" s="4">
        <f t="shared" si="390"/>
        <v>42.924999999999997</v>
      </c>
      <c r="N1759" s="4">
        <f t="shared" si="391"/>
        <v>93.424999999999997</v>
      </c>
      <c r="O1759" s="6">
        <v>0.75</v>
      </c>
      <c r="P1759" s="85">
        <f t="shared" si="396"/>
        <v>37.875</v>
      </c>
      <c r="Q1759" s="86">
        <f t="shared" si="397"/>
        <v>88.375</v>
      </c>
      <c r="R1759" s="6">
        <v>0.95</v>
      </c>
      <c r="S1759" s="85">
        <f t="shared" si="392"/>
        <v>47.974999999999994</v>
      </c>
      <c r="T1759" s="86">
        <f t="shared" si="393"/>
        <v>98.474999999999994</v>
      </c>
      <c r="U1759" s="6">
        <v>0.6</v>
      </c>
      <c r="V1759" s="85">
        <f t="shared" si="394"/>
        <v>30.299999999999997</v>
      </c>
      <c r="W1759" s="86">
        <f t="shared" si="395"/>
        <v>80.8</v>
      </c>
    </row>
    <row r="1760" spans="1:23" ht="16.5" x14ac:dyDescent="0.25">
      <c r="A1760" s="64" t="s">
        <v>7131</v>
      </c>
      <c r="B1760" s="65" t="s">
        <v>7255</v>
      </c>
      <c r="C1760" s="2" t="s">
        <v>6194</v>
      </c>
      <c r="D1760" s="8" t="s">
        <v>6193</v>
      </c>
      <c r="E1760" s="3">
        <v>20</v>
      </c>
      <c r="F1760" s="3">
        <v>1</v>
      </c>
      <c r="G1760" s="4">
        <v>170.91</v>
      </c>
      <c r="H1760" s="4">
        <f>+G1760*E1760</f>
        <v>3418.2</v>
      </c>
      <c r="I1760" s="5">
        <v>0.45</v>
      </c>
      <c r="J1760" s="4">
        <f t="shared" si="388"/>
        <v>76.909499999999994</v>
      </c>
      <c r="K1760" s="4">
        <f t="shared" si="389"/>
        <v>94.000500000000002</v>
      </c>
      <c r="L1760" s="6">
        <v>0.85</v>
      </c>
      <c r="M1760" s="4">
        <f t="shared" si="390"/>
        <v>79.900424999999998</v>
      </c>
      <c r="N1760" s="4">
        <f t="shared" si="391"/>
        <v>173.900925</v>
      </c>
      <c r="O1760" s="6">
        <v>0.75</v>
      </c>
      <c r="P1760" s="85">
        <f t="shared" si="396"/>
        <v>70.500375000000005</v>
      </c>
      <c r="Q1760" s="86">
        <f t="shared" si="397"/>
        <v>164.50087500000001</v>
      </c>
      <c r="R1760" s="6">
        <v>0.95</v>
      </c>
      <c r="S1760" s="85">
        <f t="shared" si="392"/>
        <v>89.300474999999992</v>
      </c>
      <c r="T1760" s="86">
        <f t="shared" si="393"/>
        <v>183.30097499999999</v>
      </c>
      <c r="U1760" s="6">
        <v>0.6</v>
      </c>
      <c r="V1760" s="85">
        <f t="shared" si="394"/>
        <v>56.400300000000001</v>
      </c>
      <c r="W1760" s="86">
        <f t="shared" si="395"/>
        <v>150.4008</v>
      </c>
    </row>
    <row r="1761" spans="1:23" ht="16.5" x14ac:dyDescent="0.25">
      <c r="A1761" s="64" t="s">
        <v>7131</v>
      </c>
      <c r="B1761" s="65" t="s">
        <v>7255</v>
      </c>
      <c r="C1761" s="2" t="s">
        <v>6196</v>
      </c>
      <c r="D1761" s="8" t="s">
        <v>6195</v>
      </c>
      <c r="E1761" s="3">
        <v>16</v>
      </c>
      <c r="F1761" s="3">
        <v>1</v>
      </c>
      <c r="G1761" s="4">
        <v>137.91</v>
      </c>
      <c r="H1761" s="4">
        <f>+G1761*E1761</f>
        <v>2206.56</v>
      </c>
      <c r="I1761" s="5">
        <v>0.5</v>
      </c>
      <c r="J1761" s="4">
        <f t="shared" si="388"/>
        <v>68.954999999999998</v>
      </c>
      <c r="K1761" s="4">
        <f t="shared" si="389"/>
        <v>68.954999999999998</v>
      </c>
      <c r="L1761" s="6">
        <v>0.85</v>
      </c>
      <c r="M1761" s="4">
        <f t="shared" si="390"/>
        <v>58.611749999999994</v>
      </c>
      <c r="N1761" s="4">
        <f t="shared" si="391"/>
        <v>127.56674999999998</v>
      </c>
      <c r="O1761" s="6">
        <v>0.75</v>
      </c>
      <c r="P1761" s="85">
        <f t="shared" si="396"/>
        <v>51.716250000000002</v>
      </c>
      <c r="Q1761" s="86">
        <f t="shared" si="397"/>
        <v>120.67125</v>
      </c>
      <c r="R1761" s="6">
        <v>0.95</v>
      </c>
      <c r="S1761" s="85">
        <f t="shared" si="392"/>
        <v>65.507249999999999</v>
      </c>
      <c r="T1761" s="86">
        <f t="shared" si="393"/>
        <v>134.46224999999998</v>
      </c>
      <c r="U1761" s="6">
        <v>0.6</v>
      </c>
      <c r="V1761" s="85">
        <f t="shared" si="394"/>
        <v>41.372999999999998</v>
      </c>
      <c r="W1761" s="86">
        <f t="shared" si="395"/>
        <v>110.328</v>
      </c>
    </row>
    <row r="1762" spans="1:23" ht="16.5" x14ac:dyDescent="0.25">
      <c r="A1762" s="64" t="s">
        <v>7131</v>
      </c>
      <c r="B1762" s="65" t="s">
        <v>7255</v>
      </c>
      <c r="C1762" s="2" t="s">
        <v>6198</v>
      </c>
      <c r="D1762" s="8" t="s">
        <v>6197</v>
      </c>
      <c r="E1762" s="3">
        <v>24</v>
      </c>
      <c r="F1762" s="3">
        <v>1</v>
      </c>
      <c r="G1762" s="4">
        <v>220.6</v>
      </c>
      <c r="H1762" s="4">
        <f>+G1762*E1762</f>
        <v>5294.4</v>
      </c>
      <c r="I1762" s="5">
        <v>0.45</v>
      </c>
      <c r="J1762" s="4">
        <f t="shared" si="388"/>
        <v>99.27</v>
      </c>
      <c r="K1762" s="4">
        <f t="shared" si="389"/>
        <v>121.33</v>
      </c>
      <c r="L1762" s="6">
        <v>0.85</v>
      </c>
      <c r="M1762" s="4">
        <f t="shared" si="390"/>
        <v>103.1305</v>
      </c>
      <c r="N1762" s="4">
        <f t="shared" si="391"/>
        <v>224.4605</v>
      </c>
      <c r="O1762" s="6">
        <v>0.75</v>
      </c>
      <c r="P1762" s="85">
        <f t="shared" si="396"/>
        <v>90.997500000000002</v>
      </c>
      <c r="Q1762" s="86">
        <f t="shared" si="397"/>
        <v>212.32749999999999</v>
      </c>
      <c r="R1762" s="6">
        <v>0.95</v>
      </c>
      <c r="S1762" s="85">
        <f t="shared" si="392"/>
        <v>115.26349999999999</v>
      </c>
      <c r="T1762" s="86">
        <f t="shared" si="393"/>
        <v>236.59350000000001</v>
      </c>
      <c r="U1762" s="6">
        <v>0.6</v>
      </c>
      <c r="V1762" s="85">
        <f t="shared" si="394"/>
        <v>72.798000000000002</v>
      </c>
      <c r="W1762" s="86">
        <f t="shared" si="395"/>
        <v>194.12799999999999</v>
      </c>
    </row>
    <row r="1763" spans="1:23" ht="16.5" x14ac:dyDescent="0.25">
      <c r="A1763" s="64" t="s">
        <v>7131</v>
      </c>
      <c r="B1763" s="65" t="s">
        <v>7255</v>
      </c>
      <c r="C1763" s="2" t="s">
        <v>6200</v>
      </c>
      <c r="D1763" s="8" t="s">
        <v>6199</v>
      </c>
      <c r="E1763" s="3">
        <f>33-12</f>
        <v>21</v>
      </c>
      <c r="F1763" s="3">
        <v>1</v>
      </c>
      <c r="G1763" s="4">
        <v>148.19999999999999</v>
      </c>
      <c r="H1763" s="4">
        <f>+G1763*E1763</f>
        <v>3112.2</v>
      </c>
      <c r="I1763" s="5">
        <v>0</v>
      </c>
      <c r="J1763" s="4">
        <f t="shared" si="388"/>
        <v>0</v>
      </c>
      <c r="K1763" s="4">
        <f t="shared" si="389"/>
        <v>148.19999999999999</v>
      </c>
      <c r="L1763" s="6">
        <v>1.1499999999999999</v>
      </c>
      <c r="M1763" s="4">
        <f t="shared" si="390"/>
        <v>170.42999999999998</v>
      </c>
      <c r="N1763" s="4">
        <f t="shared" si="391"/>
        <v>318.63</v>
      </c>
      <c r="O1763" s="6">
        <v>0.75</v>
      </c>
      <c r="P1763" s="85">
        <f t="shared" si="396"/>
        <v>111.14999999999999</v>
      </c>
      <c r="Q1763" s="86">
        <f t="shared" si="397"/>
        <v>259.34999999999997</v>
      </c>
      <c r="R1763" s="6">
        <v>0.95</v>
      </c>
      <c r="S1763" s="85">
        <f t="shared" si="392"/>
        <v>140.79</v>
      </c>
      <c r="T1763" s="86">
        <f t="shared" si="393"/>
        <v>288.99</v>
      </c>
      <c r="U1763" s="6">
        <v>0.6</v>
      </c>
      <c r="V1763" s="85">
        <f t="shared" si="394"/>
        <v>88.919999999999987</v>
      </c>
      <c r="W1763" s="86">
        <f t="shared" si="395"/>
        <v>237.11999999999998</v>
      </c>
    </row>
    <row r="1764" spans="1:23" ht="16.5" x14ac:dyDescent="0.25">
      <c r="A1764" s="64" t="s">
        <v>7131</v>
      </c>
      <c r="B1764" s="65" t="s">
        <v>7255</v>
      </c>
      <c r="C1764" s="2" t="s">
        <v>6202</v>
      </c>
      <c r="D1764" s="8" t="s">
        <v>6201</v>
      </c>
      <c r="E1764" s="3">
        <v>19</v>
      </c>
      <c r="F1764" s="3">
        <v>1</v>
      </c>
      <c r="G1764" s="4">
        <v>166</v>
      </c>
      <c r="H1764" s="4">
        <f>+G1764*E1764</f>
        <v>3154</v>
      </c>
      <c r="I1764" s="5">
        <v>0.5</v>
      </c>
      <c r="J1764" s="4">
        <f t="shared" si="388"/>
        <v>83</v>
      </c>
      <c r="K1764" s="4">
        <f t="shared" si="389"/>
        <v>83</v>
      </c>
      <c r="L1764" s="6">
        <v>0.85</v>
      </c>
      <c r="M1764" s="4">
        <f t="shared" si="390"/>
        <v>70.55</v>
      </c>
      <c r="N1764" s="4">
        <f t="shared" si="391"/>
        <v>153.55000000000001</v>
      </c>
      <c r="O1764" s="6">
        <v>0.75</v>
      </c>
      <c r="P1764" s="85">
        <f t="shared" si="396"/>
        <v>62.25</v>
      </c>
      <c r="Q1764" s="86">
        <f t="shared" si="397"/>
        <v>145.25</v>
      </c>
      <c r="R1764" s="6">
        <v>0.95</v>
      </c>
      <c r="S1764" s="85">
        <f t="shared" si="392"/>
        <v>78.849999999999994</v>
      </c>
      <c r="T1764" s="86">
        <f t="shared" si="393"/>
        <v>161.85</v>
      </c>
      <c r="U1764" s="6">
        <v>0.6</v>
      </c>
      <c r="V1764" s="85">
        <f t="shared" si="394"/>
        <v>49.8</v>
      </c>
      <c r="W1764" s="86">
        <f t="shared" si="395"/>
        <v>132.80000000000001</v>
      </c>
    </row>
    <row r="1765" spans="1:23" ht="16.5" x14ac:dyDescent="0.25">
      <c r="A1765" s="64" t="s">
        <v>7131</v>
      </c>
      <c r="B1765" s="65" t="s">
        <v>7255</v>
      </c>
      <c r="C1765" s="2" t="s">
        <v>6204</v>
      </c>
      <c r="D1765" s="8" t="s">
        <v>6203</v>
      </c>
      <c r="E1765" s="3">
        <v>20</v>
      </c>
      <c r="F1765" s="3">
        <v>1</v>
      </c>
      <c r="G1765" s="4">
        <v>189</v>
      </c>
      <c r="H1765" s="4">
        <f>+G1765*E1765</f>
        <v>3780</v>
      </c>
      <c r="I1765" s="5">
        <v>0.5</v>
      </c>
      <c r="J1765" s="4">
        <f t="shared" si="388"/>
        <v>94.5</v>
      </c>
      <c r="K1765" s="4">
        <f t="shared" si="389"/>
        <v>94.5</v>
      </c>
      <c r="L1765" s="6">
        <v>0.85</v>
      </c>
      <c r="M1765" s="4">
        <f t="shared" si="390"/>
        <v>80.325000000000003</v>
      </c>
      <c r="N1765" s="4">
        <f t="shared" si="391"/>
        <v>174.82499999999999</v>
      </c>
      <c r="O1765" s="6">
        <v>0.75</v>
      </c>
      <c r="P1765" s="85">
        <f t="shared" si="396"/>
        <v>70.875</v>
      </c>
      <c r="Q1765" s="86">
        <f t="shared" si="397"/>
        <v>165.375</v>
      </c>
      <c r="R1765" s="6">
        <v>0.95</v>
      </c>
      <c r="S1765" s="85">
        <f t="shared" si="392"/>
        <v>89.774999999999991</v>
      </c>
      <c r="T1765" s="86">
        <f t="shared" si="393"/>
        <v>184.27499999999998</v>
      </c>
      <c r="U1765" s="6">
        <v>0.6</v>
      </c>
      <c r="V1765" s="85">
        <f t="shared" si="394"/>
        <v>56.699999999999996</v>
      </c>
      <c r="W1765" s="86">
        <f t="shared" si="395"/>
        <v>151.19999999999999</v>
      </c>
    </row>
    <row r="1766" spans="1:23" ht="16.5" x14ac:dyDescent="0.25">
      <c r="A1766" s="64" t="s">
        <v>7131</v>
      </c>
      <c r="B1766" s="65" t="s">
        <v>7255</v>
      </c>
      <c r="C1766" s="2" t="s">
        <v>6206</v>
      </c>
      <c r="D1766" s="8" t="s">
        <v>6205</v>
      </c>
      <c r="E1766" s="3">
        <v>23</v>
      </c>
      <c r="F1766" s="3">
        <v>1</v>
      </c>
      <c r="G1766" s="4">
        <v>188</v>
      </c>
      <c r="H1766" s="4">
        <f>+G1766*E1766</f>
        <v>4324</v>
      </c>
      <c r="I1766" s="5">
        <v>0.5</v>
      </c>
      <c r="J1766" s="4">
        <f t="shared" si="388"/>
        <v>94</v>
      </c>
      <c r="K1766" s="4">
        <f t="shared" si="389"/>
        <v>94</v>
      </c>
      <c r="L1766" s="6">
        <v>0.85</v>
      </c>
      <c r="M1766" s="4">
        <f t="shared" si="390"/>
        <v>79.899999999999991</v>
      </c>
      <c r="N1766" s="4">
        <f t="shared" si="391"/>
        <v>173.89999999999998</v>
      </c>
      <c r="O1766" s="6">
        <v>0.75</v>
      </c>
      <c r="P1766" s="85">
        <f t="shared" si="396"/>
        <v>70.5</v>
      </c>
      <c r="Q1766" s="86">
        <f t="shared" si="397"/>
        <v>164.5</v>
      </c>
      <c r="R1766" s="6">
        <v>0.95</v>
      </c>
      <c r="S1766" s="85">
        <f t="shared" si="392"/>
        <v>89.3</v>
      </c>
      <c r="T1766" s="86">
        <f t="shared" si="393"/>
        <v>183.3</v>
      </c>
      <c r="U1766" s="6">
        <v>0.6</v>
      </c>
      <c r="V1766" s="85">
        <f t="shared" si="394"/>
        <v>56.4</v>
      </c>
      <c r="W1766" s="86">
        <f t="shared" si="395"/>
        <v>150.4</v>
      </c>
    </row>
    <row r="1767" spans="1:23" ht="16.5" x14ac:dyDescent="0.25">
      <c r="A1767" s="64" t="s">
        <v>7131</v>
      </c>
      <c r="B1767" s="65" t="s">
        <v>7255</v>
      </c>
      <c r="C1767" s="2" t="s">
        <v>6208</v>
      </c>
      <c r="D1767" s="8" t="s">
        <v>6207</v>
      </c>
      <c r="E1767" s="3">
        <v>7</v>
      </c>
      <c r="F1767" s="3">
        <v>1</v>
      </c>
      <c r="G1767" s="4">
        <v>117.14</v>
      </c>
      <c r="H1767" s="4">
        <f>+G1767*E1767</f>
        <v>819.98</v>
      </c>
      <c r="I1767" s="5">
        <v>0.2</v>
      </c>
      <c r="J1767" s="4">
        <f t="shared" si="388"/>
        <v>23.428000000000001</v>
      </c>
      <c r="K1767" s="4">
        <f t="shared" si="389"/>
        <v>93.712000000000003</v>
      </c>
      <c r="L1767" s="6">
        <v>0.95</v>
      </c>
      <c r="M1767" s="4">
        <f t="shared" si="390"/>
        <v>89.026399999999995</v>
      </c>
      <c r="N1767" s="4">
        <f t="shared" si="391"/>
        <v>182.73840000000001</v>
      </c>
      <c r="O1767" s="6">
        <v>0.75</v>
      </c>
      <c r="P1767" s="85">
        <f t="shared" si="396"/>
        <v>70.284000000000006</v>
      </c>
      <c r="Q1767" s="86">
        <f t="shared" si="397"/>
        <v>163.99600000000001</v>
      </c>
      <c r="R1767" s="6">
        <v>0.95</v>
      </c>
      <c r="S1767" s="85">
        <f t="shared" si="392"/>
        <v>89.026399999999995</v>
      </c>
      <c r="T1767" s="86">
        <f t="shared" si="393"/>
        <v>182.73840000000001</v>
      </c>
      <c r="U1767" s="6">
        <v>0.6</v>
      </c>
      <c r="V1767" s="85">
        <f t="shared" si="394"/>
        <v>56.227200000000003</v>
      </c>
      <c r="W1767" s="86">
        <f t="shared" si="395"/>
        <v>149.9392</v>
      </c>
    </row>
    <row r="1768" spans="1:23" ht="16.5" x14ac:dyDescent="0.25">
      <c r="A1768" s="64" t="s">
        <v>7131</v>
      </c>
      <c r="B1768" s="65" t="s">
        <v>7255</v>
      </c>
      <c r="C1768" s="2" t="s">
        <v>6210</v>
      </c>
      <c r="D1768" s="8" t="s">
        <v>6209</v>
      </c>
      <c r="E1768" s="3">
        <v>28</v>
      </c>
      <c r="F1768" s="3">
        <v>1</v>
      </c>
      <c r="G1768" s="4">
        <v>363.97</v>
      </c>
      <c r="H1768" s="4">
        <f>+G1768*E1768</f>
        <v>10191.16</v>
      </c>
      <c r="I1768" s="5">
        <v>0.45</v>
      </c>
      <c r="J1768" s="4">
        <f t="shared" si="388"/>
        <v>163.78650000000002</v>
      </c>
      <c r="K1768" s="4">
        <f t="shared" si="389"/>
        <v>200.18350000000001</v>
      </c>
      <c r="L1768" s="6">
        <v>0.85</v>
      </c>
      <c r="M1768" s="4">
        <f t="shared" si="390"/>
        <v>170.15597500000001</v>
      </c>
      <c r="N1768" s="4">
        <f t="shared" si="391"/>
        <v>370.33947499999999</v>
      </c>
      <c r="O1768" s="6">
        <v>0.75</v>
      </c>
      <c r="P1768" s="85">
        <f t="shared" si="396"/>
        <v>150.13762500000001</v>
      </c>
      <c r="Q1768" s="86">
        <f t="shared" si="397"/>
        <v>350.32112500000005</v>
      </c>
      <c r="R1768" s="6">
        <v>0.95</v>
      </c>
      <c r="S1768" s="85">
        <f t="shared" si="392"/>
        <v>190.17432500000001</v>
      </c>
      <c r="T1768" s="86">
        <f t="shared" si="393"/>
        <v>390.35782500000005</v>
      </c>
      <c r="U1768" s="6">
        <v>0.6</v>
      </c>
      <c r="V1768" s="85">
        <f t="shared" si="394"/>
        <v>120.1101</v>
      </c>
      <c r="W1768" s="86">
        <f t="shared" si="395"/>
        <v>320.29360000000003</v>
      </c>
    </row>
    <row r="1769" spans="1:23" ht="16.5" x14ac:dyDescent="0.25">
      <c r="A1769" s="64" t="s">
        <v>7131</v>
      </c>
      <c r="B1769" s="65" t="s">
        <v>7255</v>
      </c>
      <c r="C1769" s="2" t="s">
        <v>6212</v>
      </c>
      <c r="D1769" s="8" t="s">
        <v>6211</v>
      </c>
      <c r="E1769" s="3">
        <v>13</v>
      </c>
      <c r="F1769" s="3">
        <v>1</v>
      </c>
      <c r="G1769" s="4">
        <v>229</v>
      </c>
      <c r="H1769" s="4">
        <f>+G1769*E1769</f>
        <v>2977</v>
      </c>
      <c r="I1769" s="5">
        <v>0.5</v>
      </c>
      <c r="J1769" s="4">
        <f t="shared" si="388"/>
        <v>114.5</v>
      </c>
      <c r="K1769" s="4">
        <f t="shared" si="389"/>
        <v>114.5</v>
      </c>
      <c r="L1769" s="6">
        <v>0.85</v>
      </c>
      <c r="M1769" s="4">
        <f t="shared" si="390"/>
        <v>97.325000000000003</v>
      </c>
      <c r="N1769" s="4">
        <f t="shared" si="391"/>
        <v>211.82499999999999</v>
      </c>
      <c r="O1769" s="6">
        <v>0.75</v>
      </c>
      <c r="P1769" s="85">
        <f t="shared" si="396"/>
        <v>85.875</v>
      </c>
      <c r="Q1769" s="86">
        <f t="shared" si="397"/>
        <v>200.375</v>
      </c>
      <c r="R1769" s="6">
        <v>0.95</v>
      </c>
      <c r="S1769" s="85">
        <f t="shared" si="392"/>
        <v>108.77499999999999</v>
      </c>
      <c r="T1769" s="86">
        <f t="shared" si="393"/>
        <v>223.27499999999998</v>
      </c>
      <c r="U1769" s="6">
        <v>0.6</v>
      </c>
      <c r="V1769" s="85">
        <f t="shared" si="394"/>
        <v>68.7</v>
      </c>
      <c r="W1769" s="86">
        <f t="shared" si="395"/>
        <v>183.2</v>
      </c>
    </row>
    <row r="1770" spans="1:23" ht="16.5" x14ac:dyDescent="0.25">
      <c r="A1770" s="64" t="s">
        <v>7131</v>
      </c>
      <c r="B1770" s="65" t="s">
        <v>7255</v>
      </c>
      <c r="C1770" s="2" t="s">
        <v>6214</v>
      </c>
      <c r="D1770" s="8" t="s">
        <v>6213</v>
      </c>
      <c r="E1770" s="3">
        <v>6</v>
      </c>
      <c r="F1770" s="3">
        <v>1</v>
      </c>
      <c r="G1770" s="4">
        <v>243</v>
      </c>
      <c r="H1770" s="4">
        <f>+G1770*E1770</f>
        <v>1458</v>
      </c>
      <c r="I1770" s="5">
        <v>0.5</v>
      </c>
      <c r="J1770" s="4">
        <f t="shared" si="388"/>
        <v>121.5</v>
      </c>
      <c r="K1770" s="4">
        <f t="shared" si="389"/>
        <v>121.5</v>
      </c>
      <c r="L1770" s="6">
        <v>0.85</v>
      </c>
      <c r="M1770" s="4">
        <f t="shared" si="390"/>
        <v>103.27499999999999</v>
      </c>
      <c r="N1770" s="4">
        <f t="shared" si="391"/>
        <v>224.77499999999998</v>
      </c>
      <c r="O1770" s="6">
        <v>0.75</v>
      </c>
      <c r="P1770" s="85">
        <f t="shared" si="396"/>
        <v>91.125</v>
      </c>
      <c r="Q1770" s="86">
        <f t="shared" si="397"/>
        <v>212.625</v>
      </c>
      <c r="R1770" s="6">
        <v>0.95</v>
      </c>
      <c r="S1770" s="85">
        <f t="shared" si="392"/>
        <v>115.425</v>
      </c>
      <c r="T1770" s="86">
        <f t="shared" si="393"/>
        <v>236.92500000000001</v>
      </c>
      <c r="U1770" s="6">
        <v>0.6</v>
      </c>
      <c r="V1770" s="85">
        <f t="shared" si="394"/>
        <v>72.899999999999991</v>
      </c>
      <c r="W1770" s="86">
        <f t="shared" si="395"/>
        <v>194.39999999999998</v>
      </c>
    </row>
    <row r="1771" spans="1:23" ht="16.5" x14ac:dyDescent="0.25">
      <c r="A1771" s="64" t="s">
        <v>7131</v>
      </c>
      <c r="B1771" s="65" t="s">
        <v>7255</v>
      </c>
      <c r="C1771" s="2" t="s">
        <v>6216</v>
      </c>
      <c r="D1771" s="8" t="s">
        <v>6215</v>
      </c>
      <c r="E1771" s="3">
        <v>85</v>
      </c>
      <c r="F1771" s="3">
        <v>1</v>
      </c>
      <c r="G1771" s="4">
        <v>21.63</v>
      </c>
      <c r="H1771" s="4">
        <f>+G1771*E1771</f>
        <v>1838.55</v>
      </c>
      <c r="I1771" s="5">
        <v>0.5</v>
      </c>
      <c r="J1771" s="4">
        <f t="shared" si="388"/>
        <v>10.815</v>
      </c>
      <c r="K1771" s="4">
        <f t="shared" si="389"/>
        <v>10.815</v>
      </c>
      <c r="L1771" s="6">
        <v>0.85</v>
      </c>
      <c r="M1771" s="4">
        <f t="shared" si="390"/>
        <v>9.1927500000000002</v>
      </c>
      <c r="N1771" s="4">
        <f t="shared" si="391"/>
        <v>20.007750000000001</v>
      </c>
      <c r="O1771" s="6">
        <v>0.75</v>
      </c>
      <c r="P1771" s="85">
        <f t="shared" si="396"/>
        <v>8.1112500000000001</v>
      </c>
      <c r="Q1771" s="86">
        <f t="shared" si="397"/>
        <v>18.92625</v>
      </c>
      <c r="R1771" s="6">
        <v>0.95</v>
      </c>
      <c r="S1771" s="85">
        <f t="shared" si="392"/>
        <v>10.274249999999999</v>
      </c>
      <c r="T1771" s="86">
        <f t="shared" si="393"/>
        <v>21.08925</v>
      </c>
      <c r="U1771" s="6">
        <v>0.6</v>
      </c>
      <c r="V1771" s="85">
        <f t="shared" si="394"/>
        <v>6.4889999999999999</v>
      </c>
      <c r="W1771" s="86">
        <f t="shared" si="395"/>
        <v>17.303999999999998</v>
      </c>
    </row>
    <row r="1772" spans="1:23" ht="16.5" x14ac:dyDescent="0.25">
      <c r="A1772" s="64" t="s">
        <v>7131</v>
      </c>
      <c r="B1772" s="65" t="s">
        <v>7255</v>
      </c>
      <c r="C1772" s="2" t="s">
        <v>6218</v>
      </c>
      <c r="D1772" s="8" t="s">
        <v>6217</v>
      </c>
      <c r="E1772" s="3">
        <f>33-6</f>
        <v>27</v>
      </c>
      <c r="F1772" s="3">
        <v>1</v>
      </c>
      <c r="G1772" s="4">
        <v>24</v>
      </c>
      <c r="H1772" s="4">
        <f>+G1772*E1772</f>
        <v>648</v>
      </c>
      <c r="I1772" s="5">
        <v>0.5</v>
      </c>
      <c r="J1772" s="4">
        <f t="shared" si="388"/>
        <v>12</v>
      </c>
      <c r="K1772" s="4">
        <f t="shared" si="389"/>
        <v>12</v>
      </c>
      <c r="L1772" s="6">
        <v>0.85</v>
      </c>
      <c r="M1772" s="4">
        <f t="shared" si="390"/>
        <v>10.199999999999999</v>
      </c>
      <c r="N1772" s="4">
        <f t="shared" si="391"/>
        <v>22.2</v>
      </c>
      <c r="O1772" s="6">
        <v>0.75</v>
      </c>
      <c r="P1772" s="85">
        <f t="shared" si="396"/>
        <v>9</v>
      </c>
      <c r="Q1772" s="86">
        <f t="shared" si="397"/>
        <v>21</v>
      </c>
      <c r="R1772" s="6">
        <v>0.95</v>
      </c>
      <c r="S1772" s="85">
        <f t="shared" si="392"/>
        <v>11.399999999999999</v>
      </c>
      <c r="T1772" s="86">
        <f t="shared" si="393"/>
        <v>23.4</v>
      </c>
      <c r="U1772" s="6">
        <v>0.6</v>
      </c>
      <c r="V1772" s="85">
        <f t="shared" si="394"/>
        <v>7.1999999999999993</v>
      </c>
      <c r="W1772" s="86">
        <f t="shared" si="395"/>
        <v>19.2</v>
      </c>
    </row>
    <row r="1773" spans="1:23" ht="16.5" x14ac:dyDescent="0.25">
      <c r="A1773" s="64" t="s">
        <v>7131</v>
      </c>
      <c r="B1773" s="65" t="s">
        <v>7255</v>
      </c>
      <c r="C1773" s="2" t="s">
        <v>5920</v>
      </c>
      <c r="D1773" s="8" t="s">
        <v>5919</v>
      </c>
      <c r="E1773" s="3">
        <v>50</v>
      </c>
      <c r="F1773" s="3">
        <v>1</v>
      </c>
      <c r="G1773" s="4">
        <v>31.04</v>
      </c>
      <c r="H1773" s="4">
        <f>+G1773*E1773</f>
        <v>1552</v>
      </c>
      <c r="I1773" s="5">
        <v>0</v>
      </c>
      <c r="J1773" s="4">
        <f t="shared" si="388"/>
        <v>0</v>
      </c>
      <c r="K1773" s="4">
        <f t="shared" si="389"/>
        <v>31.04</v>
      </c>
      <c r="L1773" s="6">
        <v>0.85</v>
      </c>
      <c r="M1773" s="4">
        <f t="shared" si="390"/>
        <v>26.384</v>
      </c>
      <c r="N1773" s="4">
        <f t="shared" si="391"/>
        <v>57.423999999999999</v>
      </c>
      <c r="O1773" s="6">
        <v>0.75</v>
      </c>
      <c r="P1773" s="85">
        <f t="shared" si="396"/>
        <v>23.28</v>
      </c>
      <c r="Q1773" s="86">
        <f t="shared" si="397"/>
        <v>54.32</v>
      </c>
      <c r="R1773" s="6">
        <v>0.95</v>
      </c>
      <c r="S1773" s="85">
        <f t="shared" si="392"/>
        <v>29.488</v>
      </c>
      <c r="T1773" s="86">
        <f t="shared" si="393"/>
        <v>60.527999999999999</v>
      </c>
      <c r="U1773" s="6">
        <v>0.6</v>
      </c>
      <c r="V1773" s="85">
        <f t="shared" si="394"/>
        <v>18.623999999999999</v>
      </c>
      <c r="W1773" s="86">
        <f t="shared" si="395"/>
        <v>49.664000000000001</v>
      </c>
    </row>
    <row r="1774" spans="1:23" ht="16.5" x14ac:dyDescent="0.25">
      <c r="A1774" s="64" t="s">
        <v>7131</v>
      </c>
      <c r="B1774" s="65" t="s">
        <v>7255</v>
      </c>
      <c r="C1774" s="2" t="s">
        <v>6220</v>
      </c>
      <c r="D1774" s="8" t="s">
        <v>6219</v>
      </c>
      <c r="E1774" s="3">
        <v>101</v>
      </c>
      <c r="F1774" s="3">
        <v>1</v>
      </c>
      <c r="G1774" s="4">
        <v>28.25</v>
      </c>
      <c r="H1774" s="4">
        <f>+G1774*E1774</f>
        <v>2853.25</v>
      </c>
      <c r="I1774" s="5">
        <v>0</v>
      </c>
      <c r="J1774" s="4">
        <f t="shared" si="388"/>
        <v>0</v>
      </c>
      <c r="K1774" s="4">
        <f t="shared" si="389"/>
        <v>28.25</v>
      </c>
      <c r="L1774" s="6">
        <v>0.85</v>
      </c>
      <c r="M1774" s="4">
        <f t="shared" si="390"/>
        <v>24.012499999999999</v>
      </c>
      <c r="N1774" s="4">
        <f t="shared" si="391"/>
        <v>52.262500000000003</v>
      </c>
      <c r="O1774" s="6">
        <v>0.75</v>
      </c>
      <c r="P1774" s="85">
        <f t="shared" si="396"/>
        <v>21.1875</v>
      </c>
      <c r="Q1774" s="86">
        <f t="shared" si="397"/>
        <v>49.4375</v>
      </c>
      <c r="R1774" s="6">
        <v>0.95</v>
      </c>
      <c r="S1774" s="85">
        <f t="shared" si="392"/>
        <v>26.837499999999999</v>
      </c>
      <c r="T1774" s="86">
        <f t="shared" si="393"/>
        <v>55.087499999999999</v>
      </c>
      <c r="U1774" s="6">
        <v>0.6</v>
      </c>
      <c r="V1774" s="85">
        <f t="shared" si="394"/>
        <v>16.95</v>
      </c>
      <c r="W1774" s="86">
        <f t="shared" si="395"/>
        <v>45.2</v>
      </c>
    </row>
    <row r="1775" spans="1:23" ht="16.5" x14ac:dyDescent="0.25">
      <c r="A1775" s="64" t="s">
        <v>7131</v>
      </c>
      <c r="B1775" s="65" t="s">
        <v>7255</v>
      </c>
      <c r="C1775" s="2" t="s">
        <v>6222</v>
      </c>
      <c r="D1775" s="8" t="s">
        <v>6221</v>
      </c>
      <c r="E1775" s="3">
        <f>73-6</f>
        <v>67</v>
      </c>
      <c r="F1775" s="3">
        <v>1</v>
      </c>
      <c r="G1775" s="4">
        <v>34</v>
      </c>
      <c r="H1775" s="4">
        <f>+G1775*E1775</f>
        <v>2278</v>
      </c>
      <c r="I1775" s="5">
        <v>0.5</v>
      </c>
      <c r="J1775" s="4">
        <f t="shared" si="388"/>
        <v>17</v>
      </c>
      <c r="K1775" s="4">
        <f t="shared" si="389"/>
        <v>17</v>
      </c>
      <c r="L1775" s="6">
        <v>0.85</v>
      </c>
      <c r="M1775" s="4">
        <f t="shared" si="390"/>
        <v>14.45</v>
      </c>
      <c r="N1775" s="4">
        <f t="shared" si="391"/>
        <v>31.45</v>
      </c>
      <c r="O1775" s="6">
        <v>0.75</v>
      </c>
      <c r="P1775" s="85">
        <f t="shared" si="396"/>
        <v>12.75</v>
      </c>
      <c r="Q1775" s="86">
        <f t="shared" si="397"/>
        <v>29.75</v>
      </c>
      <c r="R1775" s="6">
        <v>0.95</v>
      </c>
      <c r="S1775" s="85">
        <f t="shared" si="392"/>
        <v>16.149999999999999</v>
      </c>
      <c r="T1775" s="86">
        <f t="shared" si="393"/>
        <v>33.15</v>
      </c>
      <c r="U1775" s="6">
        <v>0.6</v>
      </c>
      <c r="V1775" s="85">
        <f t="shared" si="394"/>
        <v>10.199999999999999</v>
      </c>
      <c r="W1775" s="86">
        <f t="shared" si="395"/>
        <v>27.2</v>
      </c>
    </row>
    <row r="1776" spans="1:23" ht="16.5" x14ac:dyDescent="0.25">
      <c r="A1776" s="64" t="s">
        <v>7131</v>
      </c>
      <c r="B1776" s="65" t="s">
        <v>7255</v>
      </c>
      <c r="C1776" s="2" t="s">
        <v>6226</v>
      </c>
      <c r="D1776" s="8" t="s">
        <v>6225</v>
      </c>
      <c r="E1776" s="3">
        <v>33</v>
      </c>
      <c r="F1776" s="3">
        <v>1</v>
      </c>
      <c r="G1776" s="4">
        <v>145.79</v>
      </c>
      <c r="H1776" s="4">
        <f>+G1776*E1776</f>
        <v>4811.07</v>
      </c>
      <c r="I1776" s="5">
        <v>0</v>
      </c>
      <c r="J1776" s="4">
        <f t="shared" si="388"/>
        <v>0</v>
      </c>
      <c r="K1776" s="4">
        <f t="shared" si="389"/>
        <v>145.79</v>
      </c>
      <c r="L1776" s="6">
        <v>1</v>
      </c>
      <c r="M1776" s="4">
        <f t="shared" si="390"/>
        <v>145.79</v>
      </c>
      <c r="N1776" s="4">
        <f t="shared" si="391"/>
        <v>291.58</v>
      </c>
      <c r="O1776" s="6">
        <v>0.75</v>
      </c>
      <c r="P1776" s="85">
        <f t="shared" si="396"/>
        <v>109.3425</v>
      </c>
      <c r="Q1776" s="86">
        <f t="shared" si="397"/>
        <v>255.13249999999999</v>
      </c>
      <c r="R1776" s="6">
        <v>0.95</v>
      </c>
      <c r="S1776" s="85">
        <f t="shared" si="392"/>
        <v>138.50049999999999</v>
      </c>
      <c r="T1776" s="86">
        <f t="shared" si="393"/>
        <v>284.29049999999995</v>
      </c>
      <c r="U1776" s="6">
        <v>0.6</v>
      </c>
      <c r="V1776" s="85">
        <f t="shared" si="394"/>
        <v>87.47399999999999</v>
      </c>
      <c r="W1776" s="86">
        <f t="shared" si="395"/>
        <v>233.26399999999998</v>
      </c>
    </row>
    <row r="1777" spans="1:23" ht="16.5" x14ac:dyDescent="0.25">
      <c r="A1777" s="64" t="s">
        <v>7131</v>
      </c>
      <c r="B1777" s="65" t="s">
        <v>7255</v>
      </c>
      <c r="C1777" s="2" t="s">
        <v>6229</v>
      </c>
      <c r="D1777" s="8" t="s">
        <v>6228</v>
      </c>
      <c r="E1777" s="3">
        <v>180</v>
      </c>
      <c r="F1777" s="3">
        <v>1</v>
      </c>
      <c r="G1777" s="4">
        <v>12.48</v>
      </c>
      <c r="H1777" s="4">
        <f>+G1777*E1777</f>
        <v>2246.4</v>
      </c>
      <c r="I1777" s="5">
        <v>0</v>
      </c>
      <c r="J1777" s="4">
        <f t="shared" si="388"/>
        <v>0</v>
      </c>
      <c r="K1777" s="4">
        <f t="shared" si="389"/>
        <v>12.48</v>
      </c>
      <c r="L1777" s="6">
        <v>0.85</v>
      </c>
      <c r="M1777" s="4">
        <f t="shared" si="390"/>
        <v>10.608000000000001</v>
      </c>
      <c r="N1777" s="4">
        <f t="shared" si="391"/>
        <v>23.088000000000001</v>
      </c>
      <c r="O1777" s="6">
        <v>0.75</v>
      </c>
      <c r="P1777" s="85">
        <f t="shared" si="396"/>
        <v>9.36</v>
      </c>
      <c r="Q1777" s="86">
        <f t="shared" si="397"/>
        <v>21.84</v>
      </c>
      <c r="R1777" s="6">
        <v>0.95</v>
      </c>
      <c r="S1777" s="85">
        <f t="shared" si="392"/>
        <v>11.856</v>
      </c>
      <c r="T1777" s="86">
        <f t="shared" si="393"/>
        <v>24.335999999999999</v>
      </c>
      <c r="U1777" s="6">
        <v>0.6</v>
      </c>
      <c r="V1777" s="85">
        <f t="shared" si="394"/>
        <v>7.4879999999999995</v>
      </c>
      <c r="W1777" s="86">
        <f t="shared" si="395"/>
        <v>19.968</v>
      </c>
    </row>
    <row r="1778" spans="1:23" ht="16.5" x14ac:dyDescent="0.25">
      <c r="A1778" s="64" t="s">
        <v>7131</v>
      </c>
      <c r="B1778" s="65" t="s">
        <v>7255</v>
      </c>
      <c r="C1778" s="2" t="s">
        <v>6231</v>
      </c>
      <c r="D1778" s="8" t="s">
        <v>6230</v>
      </c>
      <c r="E1778" s="3">
        <v>149</v>
      </c>
      <c r="F1778" s="3">
        <v>1</v>
      </c>
      <c r="G1778" s="4">
        <v>21</v>
      </c>
      <c r="H1778" s="4">
        <f>+G1778*E1778</f>
        <v>3129</v>
      </c>
      <c r="I1778" s="5">
        <v>0</v>
      </c>
      <c r="J1778" s="4">
        <f t="shared" si="388"/>
        <v>0</v>
      </c>
      <c r="K1778" s="4">
        <f t="shared" si="389"/>
        <v>21</v>
      </c>
      <c r="L1778" s="6">
        <v>0.85</v>
      </c>
      <c r="M1778" s="4">
        <f t="shared" si="390"/>
        <v>17.849999999999998</v>
      </c>
      <c r="N1778" s="4">
        <f t="shared" si="391"/>
        <v>38.849999999999994</v>
      </c>
      <c r="O1778" s="6">
        <v>0.75</v>
      </c>
      <c r="P1778" s="85">
        <f t="shared" si="396"/>
        <v>15.75</v>
      </c>
      <c r="Q1778" s="86">
        <f t="shared" si="397"/>
        <v>36.75</v>
      </c>
      <c r="R1778" s="6">
        <v>0.95</v>
      </c>
      <c r="S1778" s="85">
        <f t="shared" si="392"/>
        <v>19.95</v>
      </c>
      <c r="T1778" s="86">
        <f t="shared" si="393"/>
        <v>40.950000000000003</v>
      </c>
      <c r="U1778" s="6">
        <v>0.6</v>
      </c>
      <c r="V1778" s="85">
        <f t="shared" si="394"/>
        <v>12.6</v>
      </c>
      <c r="W1778" s="86">
        <f t="shared" si="395"/>
        <v>33.6</v>
      </c>
    </row>
    <row r="1779" spans="1:23" ht="16.5" x14ac:dyDescent="0.25">
      <c r="A1779" s="64" t="s">
        <v>7131</v>
      </c>
      <c r="B1779" s="65" t="s">
        <v>7255</v>
      </c>
      <c r="C1779" s="2" t="s">
        <v>6233</v>
      </c>
      <c r="D1779" s="8" t="s">
        <v>6232</v>
      </c>
      <c r="E1779" s="3">
        <v>34</v>
      </c>
      <c r="F1779" s="3">
        <v>1</v>
      </c>
      <c r="G1779" s="4">
        <v>26</v>
      </c>
      <c r="H1779" s="4">
        <f>+G1779*E1779</f>
        <v>884</v>
      </c>
      <c r="I1779" s="5">
        <v>0</v>
      </c>
      <c r="J1779" s="4">
        <f t="shared" si="388"/>
        <v>0</v>
      </c>
      <c r="K1779" s="4">
        <f t="shared" si="389"/>
        <v>26</v>
      </c>
      <c r="L1779" s="6">
        <v>0.85</v>
      </c>
      <c r="M1779" s="4">
        <f t="shared" si="390"/>
        <v>22.099999999999998</v>
      </c>
      <c r="N1779" s="4">
        <f t="shared" si="391"/>
        <v>48.099999999999994</v>
      </c>
      <c r="O1779" s="6">
        <v>0.75</v>
      </c>
      <c r="P1779" s="85">
        <f t="shared" si="396"/>
        <v>19.5</v>
      </c>
      <c r="Q1779" s="86">
        <f t="shared" si="397"/>
        <v>45.5</v>
      </c>
      <c r="R1779" s="6">
        <v>0.95</v>
      </c>
      <c r="S1779" s="85">
        <f t="shared" si="392"/>
        <v>24.7</v>
      </c>
      <c r="T1779" s="86">
        <f t="shared" si="393"/>
        <v>50.7</v>
      </c>
      <c r="U1779" s="6">
        <v>0.6</v>
      </c>
      <c r="V1779" s="85">
        <f t="shared" si="394"/>
        <v>15.6</v>
      </c>
      <c r="W1779" s="86">
        <f t="shared" si="395"/>
        <v>41.6</v>
      </c>
    </row>
    <row r="1780" spans="1:23" ht="16.5" x14ac:dyDescent="0.25">
      <c r="A1780" s="64" t="s">
        <v>7131</v>
      </c>
      <c r="B1780" s="65" t="s">
        <v>7255</v>
      </c>
      <c r="C1780" s="2" t="s">
        <v>7051</v>
      </c>
      <c r="D1780" s="8" t="s">
        <v>7050</v>
      </c>
      <c r="E1780" s="3">
        <f>72-65</f>
        <v>7</v>
      </c>
      <c r="F1780" s="3">
        <v>1</v>
      </c>
      <c r="G1780" s="4">
        <v>23.44</v>
      </c>
      <c r="H1780" s="4">
        <f>+G1780*E1780</f>
        <v>164.08</v>
      </c>
      <c r="I1780" s="5">
        <v>0</v>
      </c>
      <c r="J1780" s="4">
        <f t="shared" si="388"/>
        <v>0</v>
      </c>
      <c r="K1780" s="4">
        <f t="shared" si="389"/>
        <v>23.44</v>
      </c>
      <c r="L1780" s="6">
        <v>0.85</v>
      </c>
      <c r="M1780" s="4">
        <f t="shared" si="390"/>
        <v>19.923999999999999</v>
      </c>
      <c r="N1780" s="4">
        <f t="shared" si="391"/>
        <v>43.364000000000004</v>
      </c>
      <c r="O1780" s="6">
        <v>0.75</v>
      </c>
      <c r="P1780" s="85">
        <f t="shared" si="396"/>
        <v>17.580000000000002</v>
      </c>
      <c r="Q1780" s="86">
        <f t="shared" si="397"/>
        <v>41.02</v>
      </c>
      <c r="R1780" s="6">
        <v>0.95</v>
      </c>
      <c r="S1780" s="85">
        <f t="shared" si="392"/>
        <v>22.268000000000001</v>
      </c>
      <c r="T1780" s="86">
        <f t="shared" si="393"/>
        <v>45.707999999999998</v>
      </c>
      <c r="U1780" s="6">
        <v>0.6</v>
      </c>
      <c r="V1780" s="85">
        <f t="shared" si="394"/>
        <v>14.064</v>
      </c>
      <c r="W1780" s="86">
        <f t="shared" si="395"/>
        <v>37.504000000000005</v>
      </c>
    </row>
    <row r="1781" spans="1:23" ht="16.5" x14ac:dyDescent="0.25">
      <c r="A1781" s="64" t="s">
        <v>7131</v>
      </c>
      <c r="B1781" s="65" t="s">
        <v>7255</v>
      </c>
      <c r="C1781" s="2" t="s">
        <v>6235</v>
      </c>
      <c r="D1781" s="8" t="s">
        <v>6234</v>
      </c>
      <c r="E1781" s="3">
        <f>187-95</f>
        <v>92</v>
      </c>
      <c r="F1781" s="3">
        <v>1</v>
      </c>
      <c r="G1781" s="4">
        <v>42</v>
      </c>
      <c r="H1781" s="4">
        <f>+G1781*E1781</f>
        <v>3864</v>
      </c>
      <c r="I1781" s="5">
        <v>0</v>
      </c>
      <c r="J1781" s="4">
        <f t="shared" si="388"/>
        <v>0</v>
      </c>
      <c r="K1781" s="4">
        <f t="shared" si="389"/>
        <v>42</v>
      </c>
      <c r="L1781" s="6">
        <v>1</v>
      </c>
      <c r="M1781" s="4">
        <f t="shared" si="390"/>
        <v>42</v>
      </c>
      <c r="N1781" s="4">
        <f t="shared" si="391"/>
        <v>84</v>
      </c>
      <c r="O1781" s="6">
        <v>0.75</v>
      </c>
      <c r="P1781" s="85">
        <f t="shared" si="396"/>
        <v>31.5</v>
      </c>
      <c r="Q1781" s="86">
        <f t="shared" si="397"/>
        <v>73.5</v>
      </c>
      <c r="R1781" s="6">
        <v>0.95</v>
      </c>
      <c r="S1781" s="85">
        <f t="shared" si="392"/>
        <v>39.9</v>
      </c>
      <c r="T1781" s="86">
        <f t="shared" si="393"/>
        <v>81.900000000000006</v>
      </c>
      <c r="U1781" s="6">
        <v>0.6</v>
      </c>
      <c r="V1781" s="85">
        <f t="shared" si="394"/>
        <v>25.2</v>
      </c>
      <c r="W1781" s="86">
        <f t="shared" si="395"/>
        <v>67.2</v>
      </c>
    </row>
    <row r="1782" spans="1:23" ht="16.5" x14ac:dyDescent="0.25">
      <c r="A1782" s="64" t="s">
        <v>7131</v>
      </c>
      <c r="B1782" s="65" t="s">
        <v>7255</v>
      </c>
      <c r="C1782" s="2" t="s">
        <v>6237</v>
      </c>
      <c r="D1782" s="8" t="s">
        <v>6236</v>
      </c>
      <c r="E1782" s="3">
        <v>16</v>
      </c>
      <c r="F1782" s="3">
        <v>1</v>
      </c>
      <c r="G1782" s="4">
        <v>53.31</v>
      </c>
      <c r="H1782" s="4">
        <f>+G1782*E1782</f>
        <v>852.96</v>
      </c>
      <c r="I1782" s="5">
        <v>0.5</v>
      </c>
      <c r="J1782" s="4">
        <f t="shared" si="388"/>
        <v>26.655000000000001</v>
      </c>
      <c r="K1782" s="4">
        <f t="shared" si="389"/>
        <v>26.655000000000001</v>
      </c>
      <c r="L1782" s="6">
        <v>0.85</v>
      </c>
      <c r="M1782" s="4">
        <f t="shared" si="390"/>
        <v>22.656749999999999</v>
      </c>
      <c r="N1782" s="4">
        <f t="shared" si="391"/>
        <v>49.311750000000004</v>
      </c>
      <c r="O1782" s="6">
        <v>0.75</v>
      </c>
      <c r="P1782" s="85">
        <f t="shared" si="396"/>
        <v>19.991250000000001</v>
      </c>
      <c r="Q1782" s="86">
        <f t="shared" si="397"/>
        <v>46.646250000000002</v>
      </c>
      <c r="R1782" s="6">
        <v>0.95</v>
      </c>
      <c r="S1782" s="85">
        <f t="shared" si="392"/>
        <v>25.32225</v>
      </c>
      <c r="T1782" s="86">
        <f t="shared" si="393"/>
        <v>51.977249999999998</v>
      </c>
      <c r="U1782" s="6">
        <v>0.6</v>
      </c>
      <c r="V1782" s="85">
        <f t="shared" si="394"/>
        <v>15.993</v>
      </c>
      <c r="W1782" s="86">
        <f t="shared" si="395"/>
        <v>42.648000000000003</v>
      </c>
    </row>
    <row r="1783" spans="1:23" ht="16.5" x14ac:dyDescent="0.25">
      <c r="A1783" s="64" t="s">
        <v>7131</v>
      </c>
      <c r="B1783" s="65" t="s">
        <v>7255</v>
      </c>
      <c r="C1783" s="2" t="s">
        <v>6224</v>
      </c>
      <c r="D1783" s="8" t="s">
        <v>6223</v>
      </c>
      <c r="E1783" s="3">
        <v>27</v>
      </c>
      <c r="F1783" s="3">
        <v>1</v>
      </c>
      <c r="G1783" s="4">
        <v>41.22</v>
      </c>
      <c r="H1783" s="4">
        <f>+G1783*E1783</f>
        <v>1112.94</v>
      </c>
      <c r="I1783" s="5">
        <v>0.5</v>
      </c>
      <c r="J1783" s="4">
        <f t="shared" si="388"/>
        <v>20.61</v>
      </c>
      <c r="K1783" s="4">
        <f t="shared" si="389"/>
        <v>20.61</v>
      </c>
      <c r="L1783" s="6">
        <v>0.85</v>
      </c>
      <c r="M1783" s="4">
        <f t="shared" si="390"/>
        <v>17.5185</v>
      </c>
      <c r="N1783" s="4">
        <f t="shared" si="391"/>
        <v>38.128500000000003</v>
      </c>
      <c r="O1783" s="6">
        <v>0.75</v>
      </c>
      <c r="P1783" s="85">
        <f t="shared" si="396"/>
        <v>15.4575</v>
      </c>
      <c r="Q1783" s="86">
        <f t="shared" si="397"/>
        <v>36.067499999999995</v>
      </c>
      <c r="R1783" s="6">
        <v>0.95</v>
      </c>
      <c r="S1783" s="85">
        <f t="shared" si="392"/>
        <v>19.579499999999999</v>
      </c>
      <c r="T1783" s="86">
        <f t="shared" si="393"/>
        <v>40.189499999999995</v>
      </c>
      <c r="U1783" s="6">
        <v>0.6</v>
      </c>
      <c r="V1783" s="85">
        <f t="shared" si="394"/>
        <v>12.366</v>
      </c>
      <c r="W1783" s="86">
        <f t="shared" si="395"/>
        <v>32.975999999999999</v>
      </c>
    </row>
    <row r="1784" spans="1:23" ht="16.5" x14ac:dyDescent="0.25">
      <c r="A1784" s="64" t="s">
        <v>7131</v>
      </c>
      <c r="B1784" s="65" t="s">
        <v>7255</v>
      </c>
      <c r="C1784" s="2" t="s">
        <v>6239</v>
      </c>
      <c r="D1784" s="8" t="s">
        <v>6238</v>
      </c>
      <c r="E1784" s="3">
        <v>28</v>
      </c>
      <c r="F1784" s="3">
        <v>1</v>
      </c>
      <c r="G1784" s="4">
        <v>91.65</v>
      </c>
      <c r="H1784" s="4">
        <f>+G1784*E1784</f>
        <v>2566.2000000000003</v>
      </c>
      <c r="I1784" s="5">
        <v>0</v>
      </c>
      <c r="J1784" s="4">
        <f t="shared" si="388"/>
        <v>0</v>
      </c>
      <c r="K1784" s="4">
        <f t="shared" si="389"/>
        <v>91.65</v>
      </c>
      <c r="L1784" s="6">
        <v>1</v>
      </c>
      <c r="M1784" s="4">
        <f t="shared" si="390"/>
        <v>91.65</v>
      </c>
      <c r="N1784" s="4">
        <f t="shared" si="391"/>
        <v>183.3</v>
      </c>
      <c r="O1784" s="6">
        <v>0.75</v>
      </c>
      <c r="P1784" s="85">
        <f t="shared" si="396"/>
        <v>68.737500000000011</v>
      </c>
      <c r="Q1784" s="86">
        <f t="shared" si="397"/>
        <v>160.38750000000002</v>
      </c>
      <c r="R1784" s="6">
        <v>0.95</v>
      </c>
      <c r="S1784" s="85">
        <f t="shared" si="392"/>
        <v>87.067499999999995</v>
      </c>
      <c r="T1784" s="86">
        <f t="shared" si="393"/>
        <v>178.7175</v>
      </c>
      <c r="U1784" s="6">
        <v>0.6</v>
      </c>
      <c r="V1784" s="85">
        <f t="shared" si="394"/>
        <v>54.99</v>
      </c>
      <c r="W1784" s="86">
        <f t="shared" si="395"/>
        <v>146.64000000000001</v>
      </c>
    </row>
    <row r="1785" spans="1:23" ht="16.5" x14ac:dyDescent="0.25">
      <c r="A1785" s="64" t="s">
        <v>7131</v>
      </c>
      <c r="B1785" s="65" t="s">
        <v>7255</v>
      </c>
      <c r="C1785" s="2" t="s">
        <v>6241</v>
      </c>
      <c r="D1785" s="8" t="s">
        <v>6240</v>
      </c>
      <c r="E1785" s="3">
        <v>22</v>
      </c>
      <c r="F1785" s="3">
        <v>1</v>
      </c>
      <c r="G1785" s="4">
        <v>51</v>
      </c>
      <c r="H1785" s="4">
        <f>+G1785*E1785</f>
        <v>1122</v>
      </c>
      <c r="I1785" s="5">
        <v>0.5</v>
      </c>
      <c r="J1785" s="4">
        <f t="shared" ref="J1785:J1848" si="398">+G1785*I1785</f>
        <v>25.5</v>
      </c>
      <c r="K1785" s="4">
        <f t="shared" ref="K1785:K1848" si="399">+G1785-J1785</f>
        <v>25.5</v>
      </c>
      <c r="L1785" s="6">
        <v>0.85</v>
      </c>
      <c r="M1785" s="4">
        <f t="shared" si="390"/>
        <v>21.675000000000001</v>
      </c>
      <c r="N1785" s="4">
        <f t="shared" si="391"/>
        <v>47.174999999999997</v>
      </c>
      <c r="O1785" s="6">
        <v>0.75</v>
      </c>
      <c r="P1785" s="85">
        <f t="shared" si="396"/>
        <v>19.125</v>
      </c>
      <c r="Q1785" s="86">
        <f t="shared" si="397"/>
        <v>44.625</v>
      </c>
      <c r="R1785" s="6">
        <v>0.95</v>
      </c>
      <c r="S1785" s="85">
        <f t="shared" si="392"/>
        <v>24.224999999999998</v>
      </c>
      <c r="T1785" s="86">
        <f t="shared" si="393"/>
        <v>49.724999999999994</v>
      </c>
      <c r="U1785" s="6">
        <v>0.6</v>
      </c>
      <c r="V1785" s="85">
        <f t="shared" si="394"/>
        <v>15.299999999999999</v>
      </c>
      <c r="W1785" s="86">
        <f t="shared" si="395"/>
        <v>40.799999999999997</v>
      </c>
    </row>
    <row r="1786" spans="1:23" ht="16.5" x14ac:dyDescent="0.25">
      <c r="A1786" s="64" t="s">
        <v>7131</v>
      </c>
      <c r="B1786" s="65" t="s">
        <v>7255</v>
      </c>
      <c r="C1786" s="2" t="s">
        <v>6243</v>
      </c>
      <c r="D1786" s="8" t="s">
        <v>6242</v>
      </c>
      <c r="E1786" s="3">
        <v>9</v>
      </c>
      <c r="F1786" s="3">
        <v>1</v>
      </c>
      <c r="G1786" s="4">
        <v>76.48</v>
      </c>
      <c r="H1786" s="4">
        <f>+G1786*E1786</f>
        <v>688.32</v>
      </c>
      <c r="I1786" s="5">
        <v>0.45</v>
      </c>
      <c r="J1786" s="4">
        <f t="shared" si="398"/>
        <v>34.416000000000004</v>
      </c>
      <c r="K1786" s="4">
        <f t="shared" si="399"/>
        <v>42.064</v>
      </c>
      <c r="L1786" s="6">
        <v>0.85</v>
      </c>
      <c r="M1786" s="4">
        <f t="shared" si="390"/>
        <v>35.754399999999997</v>
      </c>
      <c r="N1786" s="4">
        <f t="shared" si="391"/>
        <v>77.818399999999997</v>
      </c>
      <c r="O1786" s="6">
        <v>0.75</v>
      </c>
      <c r="P1786" s="85">
        <f t="shared" si="396"/>
        <v>31.548000000000002</v>
      </c>
      <c r="Q1786" s="86">
        <f t="shared" si="397"/>
        <v>73.611999999999995</v>
      </c>
      <c r="R1786" s="6">
        <v>0.95</v>
      </c>
      <c r="S1786" s="85">
        <f t="shared" si="392"/>
        <v>39.960799999999999</v>
      </c>
      <c r="T1786" s="86">
        <f t="shared" si="393"/>
        <v>82.024799999999999</v>
      </c>
      <c r="U1786" s="6">
        <v>0.6</v>
      </c>
      <c r="V1786" s="85">
        <f t="shared" si="394"/>
        <v>25.238399999999999</v>
      </c>
      <c r="W1786" s="86">
        <f t="shared" si="395"/>
        <v>67.302400000000006</v>
      </c>
    </row>
    <row r="1787" spans="1:23" ht="16.5" x14ac:dyDescent="0.25">
      <c r="A1787" s="64" t="s">
        <v>7131</v>
      </c>
      <c r="B1787" s="65" t="s">
        <v>7255</v>
      </c>
      <c r="C1787" s="2" t="s">
        <v>6245</v>
      </c>
      <c r="D1787" s="8" t="s">
        <v>6244</v>
      </c>
      <c r="E1787" s="3">
        <v>21</v>
      </c>
      <c r="F1787" s="3">
        <v>1</v>
      </c>
      <c r="G1787" s="4">
        <v>110</v>
      </c>
      <c r="H1787" s="4">
        <f>+G1787*E1787</f>
        <v>2310</v>
      </c>
      <c r="I1787" s="5">
        <v>0</v>
      </c>
      <c r="J1787" s="4">
        <f t="shared" si="398"/>
        <v>0</v>
      </c>
      <c r="K1787" s="4">
        <f t="shared" si="399"/>
        <v>110</v>
      </c>
      <c r="L1787" s="6">
        <v>0.85</v>
      </c>
      <c r="M1787" s="4">
        <f t="shared" si="390"/>
        <v>93.5</v>
      </c>
      <c r="N1787" s="4">
        <f t="shared" si="391"/>
        <v>203.5</v>
      </c>
      <c r="O1787" s="6">
        <v>0.75</v>
      </c>
      <c r="P1787" s="85">
        <f t="shared" si="396"/>
        <v>82.5</v>
      </c>
      <c r="Q1787" s="86">
        <f t="shared" si="397"/>
        <v>192.5</v>
      </c>
      <c r="R1787" s="6">
        <v>0.95</v>
      </c>
      <c r="S1787" s="85">
        <f t="shared" si="392"/>
        <v>104.5</v>
      </c>
      <c r="T1787" s="86">
        <f t="shared" si="393"/>
        <v>214.5</v>
      </c>
      <c r="U1787" s="6">
        <v>0.6</v>
      </c>
      <c r="V1787" s="85">
        <f t="shared" si="394"/>
        <v>66</v>
      </c>
      <c r="W1787" s="86">
        <f t="shared" si="395"/>
        <v>176</v>
      </c>
    </row>
    <row r="1788" spans="1:23" ht="16.5" x14ac:dyDescent="0.25">
      <c r="A1788" s="64" t="s">
        <v>7131</v>
      </c>
      <c r="B1788" s="65" t="s">
        <v>7255</v>
      </c>
      <c r="C1788" s="2" t="s">
        <v>6250</v>
      </c>
      <c r="D1788" s="8" t="s">
        <v>6249</v>
      </c>
      <c r="E1788" s="3">
        <v>30</v>
      </c>
      <c r="F1788" s="3">
        <v>1</v>
      </c>
      <c r="G1788" s="7">
        <v>29</v>
      </c>
      <c r="H1788" s="4">
        <f>+G1788*E1788</f>
        <v>870</v>
      </c>
      <c r="I1788" s="5">
        <v>0</v>
      </c>
      <c r="J1788" s="4">
        <f t="shared" si="398"/>
        <v>0</v>
      </c>
      <c r="K1788" s="4">
        <f t="shared" si="399"/>
        <v>29</v>
      </c>
      <c r="L1788" s="6">
        <v>0.65</v>
      </c>
      <c r="M1788" s="4">
        <f t="shared" si="390"/>
        <v>18.850000000000001</v>
      </c>
      <c r="N1788" s="4">
        <f t="shared" si="391"/>
        <v>47.85</v>
      </c>
      <c r="O1788" s="6">
        <v>0.75</v>
      </c>
      <c r="P1788" s="85">
        <f t="shared" si="396"/>
        <v>21.75</v>
      </c>
      <c r="Q1788" s="86">
        <f t="shared" si="397"/>
        <v>50.75</v>
      </c>
      <c r="R1788" s="6">
        <v>0.95</v>
      </c>
      <c r="S1788" s="85">
        <f t="shared" si="392"/>
        <v>27.549999999999997</v>
      </c>
      <c r="T1788" s="86">
        <f t="shared" si="393"/>
        <v>56.55</v>
      </c>
      <c r="U1788" s="6">
        <v>0.6</v>
      </c>
      <c r="V1788" s="85">
        <f t="shared" si="394"/>
        <v>17.399999999999999</v>
      </c>
      <c r="W1788" s="86">
        <f t="shared" si="395"/>
        <v>46.4</v>
      </c>
    </row>
    <row r="1789" spans="1:23" ht="16.5" x14ac:dyDescent="0.25">
      <c r="A1789" s="64" t="s">
        <v>7131</v>
      </c>
      <c r="B1789" s="65" t="s">
        <v>7255</v>
      </c>
      <c r="C1789" s="2" t="s">
        <v>6252</v>
      </c>
      <c r="D1789" s="8" t="s">
        <v>6251</v>
      </c>
      <c r="E1789" s="3">
        <v>33</v>
      </c>
      <c r="F1789" s="3">
        <v>1</v>
      </c>
      <c r="G1789" s="4">
        <v>33</v>
      </c>
      <c r="H1789" s="4">
        <f>+G1789*E1789</f>
        <v>1089</v>
      </c>
      <c r="I1789" s="5">
        <v>0</v>
      </c>
      <c r="J1789" s="4">
        <f t="shared" si="398"/>
        <v>0</v>
      </c>
      <c r="K1789" s="4">
        <f t="shared" si="399"/>
        <v>33</v>
      </c>
      <c r="L1789" s="6">
        <v>0.85</v>
      </c>
      <c r="M1789" s="4">
        <f t="shared" si="390"/>
        <v>28.05</v>
      </c>
      <c r="N1789" s="4">
        <f t="shared" si="391"/>
        <v>61.05</v>
      </c>
      <c r="O1789" s="6">
        <v>0.75</v>
      </c>
      <c r="P1789" s="85">
        <f t="shared" si="396"/>
        <v>24.75</v>
      </c>
      <c r="Q1789" s="86">
        <f t="shared" si="397"/>
        <v>57.75</v>
      </c>
      <c r="R1789" s="6">
        <v>0.95</v>
      </c>
      <c r="S1789" s="85">
        <f t="shared" si="392"/>
        <v>31.349999999999998</v>
      </c>
      <c r="T1789" s="86">
        <f t="shared" si="393"/>
        <v>64.349999999999994</v>
      </c>
      <c r="U1789" s="6">
        <v>0.6</v>
      </c>
      <c r="V1789" s="85">
        <f t="shared" si="394"/>
        <v>19.8</v>
      </c>
      <c r="W1789" s="86">
        <f t="shared" si="395"/>
        <v>52.8</v>
      </c>
    </row>
    <row r="1790" spans="1:23" ht="16.5" x14ac:dyDescent="0.25">
      <c r="A1790" s="64" t="s">
        <v>7131</v>
      </c>
      <c r="B1790" s="65" t="s">
        <v>7255</v>
      </c>
      <c r="C1790" s="2" t="s">
        <v>6254</v>
      </c>
      <c r="D1790" s="8" t="s">
        <v>6253</v>
      </c>
      <c r="E1790" s="3">
        <v>14</v>
      </c>
      <c r="F1790" s="3">
        <v>1</v>
      </c>
      <c r="G1790" s="4">
        <v>57.68</v>
      </c>
      <c r="H1790" s="4">
        <f>+G1790*E1790</f>
        <v>807.52</v>
      </c>
      <c r="I1790" s="5">
        <v>0.5</v>
      </c>
      <c r="J1790" s="4">
        <f t="shared" si="398"/>
        <v>28.84</v>
      </c>
      <c r="K1790" s="4">
        <f t="shared" si="399"/>
        <v>28.84</v>
      </c>
      <c r="L1790" s="6">
        <v>0.85</v>
      </c>
      <c r="M1790" s="4">
        <f t="shared" si="390"/>
        <v>24.513999999999999</v>
      </c>
      <c r="N1790" s="4">
        <f t="shared" si="391"/>
        <v>53.353999999999999</v>
      </c>
      <c r="O1790" s="6">
        <v>0.75</v>
      </c>
      <c r="P1790" s="85">
        <f t="shared" si="396"/>
        <v>21.63</v>
      </c>
      <c r="Q1790" s="86">
        <f t="shared" si="397"/>
        <v>50.47</v>
      </c>
      <c r="R1790" s="6">
        <v>0.95</v>
      </c>
      <c r="S1790" s="85">
        <f t="shared" si="392"/>
        <v>27.398</v>
      </c>
      <c r="T1790" s="86">
        <f t="shared" si="393"/>
        <v>56.238</v>
      </c>
      <c r="U1790" s="6">
        <v>0.6</v>
      </c>
      <c r="V1790" s="85">
        <f t="shared" si="394"/>
        <v>17.303999999999998</v>
      </c>
      <c r="W1790" s="86">
        <f t="shared" si="395"/>
        <v>46.143999999999998</v>
      </c>
    </row>
    <row r="1791" spans="1:23" ht="16.5" x14ac:dyDescent="0.25">
      <c r="A1791" s="64" t="s">
        <v>7131</v>
      </c>
      <c r="B1791" s="65" t="s">
        <v>7255</v>
      </c>
      <c r="C1791" s="2" t="s">
        <v>6256</v>
      </c>
      <c r="D1791" s="8" t="s">
        <v>6255</v>
      </c>
      <c r="E1791" s="3">
        <v>39</v>
      </c>
      <c r="F1791" s="3">
        <v>1</v>
      </c>
      <c r="G1791" s="7">
        <v>48</v>
      </c>
      <c r="H1791" s="4">
        <f>+G1791*E1791</f>
        <v>1872</v>
      </c>
      <c r="I1791" s="5">
        <v>0</v>
      </c>
      <c r="J1791" s="4">
        <f t="shared" si="398"/>
        <v>0</v>
      </c>
      <c r="K1791" s="4">
        <f t="shared" si="399"/>
        <v>48</v>
      </c>
      <c r="L1791" s="6">
        <v>0.65</v>
      </c>
      <c r="M1791" s="4">
        <f t="shared" si="390"/>
        <v>31.200000000000003</v>
      </c>
      <c r="N1791" s="4">
        <f t="shared" si="391"/>
        <v>79.2</v>
      </c>
      <c r="O1791" s="6">
        <v>0.75</v>
      </c>
      <c r="P1791" s="85">
        <f t="shared" si="396"/>
        <v>36</v>
      </c>
      <c r="Q1791" s="86">
        <f t="shared" si="397"/>
        <v>84</v>
      </c>
      <c r="R1791" s="6">
        <v>0.95</v>
      </c>
      <c r="S1791" s="85">
        <f t="shared" si="392"/>
        <v>45.599999999999994</v>
      </c>
      <c r="T1791" s="86">
        <f t="shared" si="393"/>
        <v>93.6</v>
      </c>
      <c r="U1791" s="6">
        <v>0.6</v>
      </c>
      <c r="V1791" s="85">
        <f t="shared" si="394"/>
        <v>28.799999999999997</v>
      </c>
      <c r="W1791" s="86">
        <f t="shared" si="395"/>
        <v>76.8</v>
      </c>
    </row>
    <row r="1792" spans="1:23" ht="16.5" x14ac:dyDescent="0.25">
      <c r="A1792" s="64" t="s">
        <v>7131</v>
      </c>
      <c r="B1792" s="65" t="s">
        <v>7255</v>
      </c>
      <c r="C1792" s="2" t="s">
        <v>7071</v>
      </c>
      <c r="D1792" s="8" t="s">
        <v>7070</v>
      </c>
      <c r="E1792" s="3">
        <v>26</v>
      </c>
      <c r="F1792" s="3">
        <v>1</v>
      </c>
      <c r="G1792" s="4">
        <v>60</v>
      </c>
      <c r="H1792" s="4">
        <f>+G1792*E1792</f>
        <v>1560</v>
      </c>
      <c r="I1792" s="5">
        <v>0</v>
      </c>
      <c r="J1792" s="4">
        <f t="shared" si="398"/>
        <v>0</v>
      </c>
      <c r="K1792" s="4">
        <f t="shared" si="399"/>
        <v>60</v>
      </c>
      <c r="L1792" s="6">
        <v>0.85</v>
      </c>
      <c r="M1792" s="4">
        <f t="shared" si="390"/>
        <v>51</v>
      </c>
      <c r="N1792" s="4">
        <f t="shared" si="391"/>
        <v>111</v>
      </c>
      <c r="O1792" s="6">
        <v>0.75</v>
      </c>
      <c r="P1792" s="85">
        <f t="shared" si="396"/>
        <v>45</v>
      </c>
      <c r="Q1792" s="86">
        <f t="shared" si="397"/>
        <v>105</v>
      </c>
      <c r="R1792" s="6">
        <v>0.95</v>
      </c>
      <c r="S1792" s="85">
        <f t="shared" si="392"/>
        <v>57</v>
      </c>
      <c r="T1792" s="86">
        <f t="shared" si="393"/>
        <v>117</v>
      </c>
      <c r="U1792" s="6">
        <v>0.6</v>
      </c>
      <c r="V1792" s="85">
        <f t="shared" si="394"/>
        <v>36</v>
      </c>
      <c r="W1792" s="86">
        <f t="shared" si="395"/>
        <v>96</v>
      </c>
    </row>
    <row r="1793" spans="1:23" ht="16.5" x14ac:dyDescent="0.25">
      <c r="A1793" s="64" t="s">
        <v>7131</v>
      </c>
      <c r="B1793" s="65" t="s">
        <v>7255</v>
      </c>
      <c r="C1793" s="2" t="s">
        <v>6260</v>
      </c>
      <c r="D1793" s="8" t="s">
        <v>6259</v>
      </c>
      <c r="E1793" s="3">
        <f>28+12</f>
        <v>40</v>
      </c>
      <c r="F1793" s="3">
        <v>1</v>
      </c>
      <c r="G1793" s="4">
        <v>63</v>
      </c>
      <c r="H1793" s="4">
        <f>+G1793*E1793</f>
        <v>2520</v>
      </c>
      <c r="I1793" s="5">
        <v>0.2</v>
      </c>
      <c r="J1793" s="4">
        <f t="shared" si="398"/>
        <v>12.600000000000001</v>
      </c>
      <c r="K1793" s="4">
        <f t="shared" si="399"/>
        <v>50.4</v>
      </c>
      <c r="L1793" s="6">
        <v>1</v>
      </c>
      <c r="M1793" s="4">
        <f t="shared" si="390"/>
        <v>50.4</v>
      </c>
      <c r="N1793" s="4">
        <f t="shared" si="391"/>
        <v>100.8</v>
      </c>
      <c r="O1793" s="6">
        <v>0.75</v>
      </c>
      <c r="P1793" s="85">
        <f t="shared" si="396"/>
        <v>37.799999999999997</v>
      </c>
      <c r="Q1793" s="86">
        <f t="shared" si="397"/>
        <v>88.199999999999989</v>
      </c>
      <c r="R1793" s="6">
        <v>0.95</v>
      </c>
      <c r="S1793" s="85">
        <f t="shared" si="392"/>
        <v>47.879999999999995</v>
      </c>
      <c r="T1793" s="86">
        <f t="shared" si="393"/>
        <v>98.28</v>
      </c>
      <c r="U1793" s="6">
        <v>0.6</v>
      </c>
      <c r="V1793" s="85">
        <f t="shared" si="394"/>
        <v>30.24</v>
      </c>
      <c r="W1793" s="86">
        <f t="shared" si="395"/>
        <v>80.64</v>
      </c>
    </row>
    <row r="1794" spans="1:23" ht="16.5" x14ac:dyDescent="0.25">
      <c r="A1794" s="64" t="s">
        <v>7131</v>
      </c>
      <c r="B1794" s="65" t="s">
        <v>7255</v>
      </c>
      <c r="C1794" s="2" t="s">
        <v>6262</v>
      </c>
      <c r="D1794" s="8" t="s">
        <v>6261</v>
      </c>
      <c r="E1794" s="3">
        <f>6+25</f>
        <v>31</v>
      </c>
      <c r="F1794" s="3">
        <v>1</v>
      </c>
      <c r="G1794" s="4">
        <v>137.22</v>
      </c>
      <c r="H1794" s="4">
        <f>+G1794*E1794</f>
        <v>4253.82</v>
      </c>
      <c r="I1794" s="5">
        <v>0</v>
      </c>
      <c r="J1794" s="4">
        <f t="shared" si="398"/>
        <v>0</v>
      </c>
      <c r="K1794" s="4">
        <f t="shared" si="399"/>
        <v>137.22</v>
      </c>
      <c r="L1794" s="6">
        <v>0.95</v>
      </c>
      <c r="M1794" s="4">
        <f t="shared" si="390"/>
        <v>130.35899999999998</v>
      </c>
      <c r="N1794" s="4">
        <f t="shared" si="391"/>
        <v>267.57899999999995</v>
      </c>
      <c r="O1794" s="6">
        <v>0.75</v>
      </c>
      <c r="P1794" s="85">
        <f t="shared" si="396"/>
        <v>102.91499999999999</v>
      </c>
      <c r="Q1794" s="86">
        <f t="shared" si="397"/>
        <v>240.13499999999999</v>
      </c>
      <c r="R1794" s="6">
        <v>0.95</v>
      </c>
      <c r="S1794" s="85">
        <f t="shared" si="392"/>
        <v>130.35899999999998</v>
      </c>
      <c r="T1794" s="86">
        <f t="shared" si="393"/>
        <v>267.57899999999995</v>
      </c>
      <c r="U1794" s="6">
        <v>0.6</v>
      </c>
      <c r="V1794" s="85">
        <f t="shared" si="394"/>
        <v>82.331999999999994</v>
      </c>
      <c r="W1794" s="86">
        <f t="shared" si="395"/>
        <v>219.55199999999999</v>
      </c>
    </row>
    <row r="1795" spans="1:23" ht="16.5" x14ac:dyDescent="0.25">
      <c r="A1795" s="64" t="s">
        <v>7131</v>
      </c>
      <c r="B1795" s="65" t="s">
        <v>7255</v>
      </c>
      <c r="C1795" s="2" t="s">
        <v>6264</v>
      </c>
      <c r="D1795" s="8" t="s">
        <v>6263</v>
      </c>
      <c r="E1795" s="3">
        <v>6</v>
      </c>
      <c r="F1795" s="3">
        <v>1</v>
      </c>
      <c r="G1795" s="4">
        <v>153</v>
      </c>
      <c r="H1795" s="4">
        <f>+G1795*E1795</f>
        <v>918</v>
      </c>
      <c r="I1795" s="5">
        <v>0.45</v>
      </c>
      <c r="J1795" s="4">
        <f t="shared" si="398"/>
        <v>68.850000000000009</v>
      </c>
      <c r="K1795" s="4">
        <f t="shared" si="399"/>
        <v>84.149999999999991</v>
      </c>
      <c r="L1795" s="6">
        <v>0.85</v>
      </c>
      <c r="M1795" s="4">
        <f t="shared" si="390"/>
        <v>71.527499999999989</v>
      </c>
      <c r="N1795" s="4">
        <f t="shared" si="391"/>
        <v>155.67749999999998</v>
      </c>
      <c r="O1795" s="6">
        <v>0.75</v>
      </c>
      <c r="P1795" s="85">
        <f t="shared" si="396"/>
        <v>63.112499999999997</v>
      </c>
      <c r="Q1795" s="86">
        <f t="shared" si="397"/>
        <v>147.26249999999999</v>
      </c>
      <c r="R1795" s="6">
        <v>0.95</v>
      </c>
      <c r="S1795" s="85">
        <f t="shared" si="392"/>
        <v>79.942499999999981</v>
      </c>
      <c r="T1795" s="86">
        <f t="shared" si="393"/>
        <v>164.09249999999997</v>
      </c>
      <c r="U1795" s="6">
        <v>0.6</v>
      </c>
      <c r="V1795" s="85">
        <f t="shared" si="394"/>
        <v>50.489999999999995</v>
      </c>
      <c r="W1795" s="86">
        <f t="shared" si="395"/>
        <v>134.63999999999999</v>
      </c>
    </row>
    <row r="1796" spans="1:23" ht="16.5" x14ac:dyDescent="0.25">
      <c r="A1796" s="64" t="s">
        <v>7131</v>
      </c>
      <c r="B1796" s="65" t="s">
        <v>7255</v>
      </c>
      <c r="C1796" s="2" t="s">
        <v>6266</v>
      </c>
      <c r="D1796" s="8" t="s">
        <v>6265</v>
      </c>
      <c r="E1796" s="3">
        <v>2</v>
      </c>
      <c r="F1796" s="3">
        <v>1</v>
      </c>
      <c r="G1796" s="4">
        <v>135.59</v>
      </c>
      <c r="H1796" s="4">
        <f>+G1796*E1796</f>
        <v>271.18</v>
      </c>
      <c r="I1796" s="5">
        <v>0.5</v>
      </c>
      <c r="J1796" s="4">
        <f t="shared" si="398"/>
        <v>67.795000000000002</v>
      </c>
      <c r="K1796" s="4">
        <f t="shared" si="399"/>
        <v>67.795000000000002</v>
      </c>
      <c r="L1796" s="6">
        <v>0.85</v>
      </c>
      <c r="M1796" s="4">
        <f t="shared" si="390"/>
        <v>57.625749999999996</v>
      </c>
      <c r="N1796" s="4">
        <f t="shared" si="391"/>
        <v>125.42075</v>
      </c>
      <c r="O1796" s="6">
        <v>0.75</v>
      </c>
      <c r="P1796" s="85">
        <f t="shared" si="396"/>
        <v>50.846249999999998</v>
      </c>
      <c r="Q1796" s="86">
        <f t="shared" si="397"/>
        <v>118.64125</v>
      </c>
      <c r="R1796" s="6">
        <v>0.95</v>
      </c>
      <c r="S1796" s="85">
        <f t="shared" si="392"/>
        <v>64.405249999999995</v>
      </c>
      <c r="T1796" s="86">
        <f t="shared" si="393"/>
        <v>132.20024999999998</v>
      </c>
      <c r="U1796" s="6">
        <v>0.6</v>
      </c>
      <c r="V1796" s="85">
        <f t="shared" si="394"/>
        <v>40.677</v>
      </c>
      <c r="W1796" s="86">
        <f t="shared" si="395"/>
        <v>108.47200000000001</v>
      </c>
    </row>
    <row r="1797" spans="1:23" ht="16.5" x14ac:dyDescent="0.25">
      <c r="A1797" s="64" t="s">
        <v>7131</v>
      </c>
      <c r="B1797" s="65" t="s">
        <v>7255</v>
      </c>
      <c r="C1797" s="2" t="s">
        <v>6268</v>
      </c>
      <c r="D1797" s="8" t="s">
        <v>6267</v>
      </c>
      <c r="E1797" s="3">
        <v>28</v>
      </c>
      <c r="F1797" s="3">
        <v>1</v>
      </c>
      <c r="G1797" s="4">
        <v>155</v>
      </c>
      <c r="H1797" s="4">
        <f>+G1797*E1797</f>
        <v>4340</v>
      </c>
      <c r="I1797" s="5">
        <v>0.5</v>
      </c>
      <c r="J1797" s="4">
        <f t="shared" si="398"/>
        <v>77.5</v>
      </c>
      <c r="K1797" s="4">
        <f t="shared" si="399"/>
        <v>77.5</v>
      </c>
      <c r="L1797" s="6">
        <v>0.85</v>
      </c>
      <c r="M1797" s="4">
        <f t="shared" si="390"/>
        <v>65.875</v>
      </c>
      <c r="N1797" s="4">
        <f t="shared" si="391"/>
        <v>143.375</v>
      </c>
      <c r="O1797" s="6">
        <v>0.75</v>
      </c>
      <c r="P1797" s="85">
        <f t="shared" si="396"/>
        <v>58.125</v>
      </c>
      <c r="Q1797" s="86">
        <f t="shared" si="397"/>
        <v>135.625</v>
      </c>
      <c r="R1797" s="6">
        <v>0.95</v>
      </c>
      <c r="S1797" s="85">
        <f t="shared" si="392"/>
        <v>73.625</v>
      </c>
      <c r="T1797" s="86">
        <f t="shared" si="393"/>
        <v>151.125</v>
      </c>
      <c r="U1797" s="6">
        <v>0.6</v>
      </c>
      <c r="V1797" s="85">
        <f t="shared" si="394"/>
        <v>46.5</v>
      </c>
      <c r="W1797" s="86">
        <f t="shared" si="395"/>
        <v>124</v>
      </c>
    </row>
    <row r="1798" spans="1:23" ht="16.5" x14ac:dyDescent="0.25">
      <c r="A1798" s="64" t="s">
        <v>7131</v>
      </c>
      <c r="B1798" s="65" t="s">
        <v>7255</v>
      </c>
      <c r="C1798" s="2" t="s">
        <v>6281</v>
      </c>
      <c r="D1798" s="8" t="s">
        <v>6280</v>
      </c>
      <c r="E1798" s="3">
        <v>328</v>
      </c>
      <c r="F1798" s="3">
        <v>1</v>
      </c>
      <c r="G1798" s="4">
        <v>20.57</v>
      </c>
      <c r="H1798" s="4">
        <f>+G1798*E1798</f>
        <v>6746.96</v>
      </c>
      <c r="I1798" s="5">
        <v>0.5</v>
      </c>
      <c r="J1798" s="4">
        <f t="shared" si="398"/>
        <v>10.285</v>
      </c>
      <c r="K1798" s="4">
        <f t="shared" si="399"/>
        <v>10.285</v>
      </c>
      <c r="L1798" s="6">
        <v>0.85</v>
      </c>
      <c r="M1798" s="4">
        <f t="shared" si="390"/>
        <v>8.7422500000000003</v>
      </c>
      <c r="N1798" s="4">
        <f t="shared" si="391"/>
        <v>19.027250000000002</v>
      </c>
      <c r="O1798" s="6">
        <v>0.75</v>
      </c>
      <c r="P1798" s="85">
        <f t="shared" si="396"/>
        <v>7.7137500000000001</v>
      </c>
      <c r="Q1798" s="86">
        <f t="shared" si="397"/>
        <v>17.998750000000001</v>
      </c>
      <c r="R1798" s="6">
        <v>0.95</v>
      </c>
      <c r="S1798" s="85">
        <f t="shared" si="392"/>
        <v>9.7707499999999996</v>
      </c>
      <c r="T1798" s="86">
        <f t="shared" si="393"/>
        <v>20.05575</v>
      </c>
      <c r="U1798" s="6">
        <v>0.6</v>
      </c>
      <c r="V1798" s="85">
        <f t="shared" si="394"/>
        <v>6.1710000000000003</v>
      </c>
      <c r="W1798" s="86">
        <f t="shared" si="395"/>
        <v>16.456</v>
      </c>
    </row>
    <row r="1799" spans="1:23" ht="16.5" x14ac:dyDescent="0.25">
      <c r="A1799" s="64" t="s">
        <v>7131</v>
      </c>
      <c r="B1799" s="65" t="s">
        <v>7255</v>
      </c>
      <c r="C1799" s="2" t="s">
        <v>6285</v>
      </c>
      <c r="D1799" s="8" t="s">
        <v>6284</v>
      </c>
      <c r="E1799" s="3">
        <v>268</v>
      </c>
      <c r="F1799" s="3">
        <v>1</v>
      </c>
      <c r="G1799" s="4">
        <v>12.65</v>
      </c>
      <c r="H1799" s="4">
        <f>+G1799*E1799</f>
        <v>3390.2000000000003</v>
      </c>
      <c r="I1799" s="5">
        <v>0</v>
      </c>
      <c r="J1799" s="4">
        <f t="shared" si="398"/>
        <v>0</v>
      </c>
      <c r="K1799" s="4">
        <f t="shared" si="399"/>
        <v>12.65</v>
      </c>
      <c r="L1799" s="6">
        <v>0.85</v>
      </c>
      <c r="M1799" s="4">
        <f t="shared" si="390"/>
        <v>10.7525</v>
      </c>
      <c r="N1799" s="4">
        <f t="shared" si="391"/>
        <v>23.4025</v>
      </c>
      <c r="O1799" s="6">
        <v>0.75</v>
      </c>
      <c r="P1799" s="85">
        <f t="shared" si="396"/>
        <v>9.4875000000000007</v>
      </c>
      <c r="Q1799" s="86">
        <f t="shared" si="397"/>
        <v>22.137500000000003</v>
      </c>
      <c r="R1799" s="6">
        <v>0.95</v>
      </c>
      <c r="S1799" s="85">
        <f t="shared" si="392"/>
        <v>12.0175</v>
      </c>
      <c r="T1799" s="86">
        <f t="shared" si="393"/>
        <v>24.6675</v>
      </c>
      <c r="U1799" s="6">
        <v>0.6</v>
      </c>
      <c r="V1799" s="85">
        <f t="shared" si="394"/>
        <v>7.59</v>
      </c>
      <c r="W1799" s="86">
        <f t="shared" si="395"/>
        <v>20.240000000000002</v>
      </c>
    </row>
    <row r="1800" spans="1:23" ht="16.5" x14ac:dyDescent="0.25">
      <c r="A1800" s="64" t="s">
        <v>7131</v>
      </c>
      <c r="B1800" s="65" t="s">
        <v>7255</v>
      </c>
      <c r="C1800" s="2" t="s">
        <v>6481</v>
      </c>
      <c r="D1800" s="10" t="s">
        <v>6480</v>
      </c>
      <c r="E1800" s="3">
        <v>49</v>
      </c>
      <c r="F1800" s="3">
        <v>1</v>
      </c>
      <c r="G1800" s="4">
        <v>54.44</v>
      </c>
      <c r="H1800" s="4">
        <f>+G1800*E1800</f>
        <v>2667.56</v>
      </c>
      <c r="I1800" s="5">
        <v>0.5</v>
      </c>
      <c r="J1800" s="4">
        <f t="shared" si="398"/>
        <v>27.22</v>
      </c>
      <c r="K1800" s="4">
        <f t="shared" si="399"/>
        <v>27.22</v>
      </c>
      <c r="L1800" s="6">
        <v>0.85</v>
      </c>
      <c r="M1800" s="4">
        <f t="shared" si="390"/>
        <v>23.136999999999997</v>
      </c>
      <c r="N1800" s="4">
        <f t="shared" si="391"/>
        <v>50.356999999999999</v>
      </c>
      <c r="O1800" s="6">
        <v>0.75</v>
      </c>
      <c r="P1800" s="85">
        <f t="shared" si="396"/>
        <v>20.414999999999999</v>
      </c>
      <c r="Q1800" s="86">
        <f t="shared" si="397"/>
        <v>47.634999999999998</v>
      </c>
      <c r="R1800" s="6">
        <v>0.95</v>
      </c>
      <c r="S1800" s="85">
        <f t="shared" si="392"/>
        <v>25.858999999999998</v>
      </c>
      <c r="T1800" s="86">
        <f t="shared" si="393"/>
        <v>53.078999999999994</v>
      </c>
      <c r="U1800" s="6">
        <v>0.6</v>
      </c>
      <c r="V1800" s="85">
        <f t="shared" si="394"/>
        <v>16.331999999999997</v>
      </c>
      <c r="W1800" s="86">
        <f t="shared" si="395"/>
        <v>43.551999999999992</v>
      </c>
    </row>
    <row r="1801" spans="1:23" ht="16.5" x14ac:dyDescent="0.25">
      <c r="A1801" s="64" t="s">
        <v>7131</v>
      </c>
      <c r="B1801" s="65" t="s">
        <v>7255</v>
      </c>
      <c r="C1801" s="2" t="s">
        <v>6283</v>
      </c>
      <c r="D1801" s="8" t="s">
        <v>6282</v>
      </c>
      <c r="E1801" s="3">
        <f>220+97</f>
        <v>317</v>
      </c>
      <c r="F1801" s="3">
        <v>1</v>
      </c>
      <c r="G1801" s="4">
        <v>21.68</v>
      </c>
      <c r="H1801" s="4">
        <f>+G1801*E1801</f>
        <v>6872.5599999999995</v>
      </c>
      <c r="I1801" s="5">
        <v>0</v>
      </c>
      <c r="J1801" s="4">
        <f t="shared" si="398"/>
        <v>0</v>
      </c>
      <c r="K1801" s="4">
        <f t="shared" si="399"/>
        <v>21.68</v>
      </c>
      <c r="L1801" s="6">
        <v>0.85</v>
      </c>
      <c r="M1801" s="4">
        <f t="shared" ref="M1801:M1864" si="400">+K1801*L1801</f>
        <v>18.428000000000001</v>
      </c>
      <c r="N1801" s="4">
        <f t="shared" ref="N1801:N1864" si="401">+K1801+M1801</f>
        <v>40.108000000000004</v>
      </c>
      <c r="O1801" s="6">
        <v>0.75</v>
      </c>
      <c r="P1801" s="85">
        <f t="shared" si="396"/>
        <v>16.259999999999998</v>
      </c>
      <c r="Q1801" s="86">
        <f t="shared" si="397"/>
        <v>37.94</v>
      </c>
      <c r="R1801" s="6">
        <v>0.95</v>
      </c>
      <c r="S1801" s="85">
        <f t="shared" si="392"/>
        <v>20.596</v>
      </c>
      <c r="T1801" s="86">
        <f t="shared" si="393"/>
        <v>42.275999999999996</v>
      </c>
      <c r="U1801" s="6">
        <v>0.6</v>
      </c>
      <c r="V1801" s="85">
        <f t="shared" si="394"/>
        <v>13.007999999999999</v>
      </c>
      <c r="W1801" s="86">
        <f t="shared" si="395"/>
        <v>34.688000000000002</v>
      </c>
    </row>
    <row r="1802" spans="1:23" ht="16.5" x14ac:dyDescent="0.25">
      <c r="A1802" s="64" t="s">
        <v>7131</v>
      </c>
      <c r="B1802" s="65" t="s">
        <v>7255</v>
      </c>
      <c r="C1802" s="2" t="s">
        <v>6287</v>
      </c>
      <c r="D1802" s="8" t="s">
        <v>6286</v>
      </c>
      <c r="E1802" s="3">
        <f>65+150</f>
        <v>215</v>
      </c>
      <c r="F1802" s="3">
        <v>1</v>
      </c>
      <c r="G1802" s="4">
        <v>9.33</v>
      </c>
      <c r="H1802" s="4">
        <f>+G1802*E1802</f>
        <v>2005.95</v>
      </c>
      <c r="I1802" s="5">
        <v>0.5</v>
      </c>
      <c r="J1802" s="4">
        <f t="shared" si="398"/>
        <v>4.665</v>
      </c>
      <c r="K1802" s="4">
        <f t="shared" si="399"/>
        <v>4.665</v>
      </c>
      <c r="L1802" s="6">
        <v>0.85</v>
      </c>
      <c r="M1802" s="4">
        <f t="shared" si="400"/>
        <v>3.9652499999999997</v>
      </c>
      <c r="N1802" s="4">
        <f t="shared" si="401"/>
        <v>8.6302500000000002</v>
      </c>
      <c r="O1802" s="6">
        <v>0.75</v>
      </c>
      <c r="P1802" s="85">
        <f t="shared" si="396"/>
        <v>3.4987500000000002</v>
      </c>
      <c r="Q1802" s="86">
        <f t="shared" si="397"/>
        <v>8.1637500000000003</v>
      </c>
      <c r="R1802" s="6">
        <v>0.95</v>
      </c>
      <c r="S1802" s="85">
        <f t="shared" ref="S1802:S1865" si="402">+K1802*R1802</f>
        <v>4.4317500000000001</v>
      </c>
      <c r="T1802" s="86">
        <f t="shared" ref="T1802:T1865" si="403">+S1802+K1802</f>
        <v>9.0967500000000001</v>
      </c>
      <c r="U1802" s="6">
        <v>0.6</v>
      </c>
      <c r="V1802" s="85">
        <f t="shared" ref="V1802:V1865" si="404">+K1802*U1802</f>
        <v>2.7989999999999999</v>
      </c>
      <c r="W1802" s="86">
        <f t="shared" ref="W1802:W1865" si="405">+V1802+K1802</f>
        <v>7.4640000000000004</v>
      </c>
    </row>
    <row r="1803" spans="1:23" ht="16.5" x14ac:dyDescent="0.25">
      <c r="A1803" s="64" t="s">
        <v>7131</v>
      </c>
      <c r="B1803" s="65" t="s">
        <v>7255</v>
      </c>
      <c r="C1803" s="2" t="s">
        <v>6279</v>
      </c>
      <c r="D1803" s="10" t="s">
        <v>6278</v>
      </c>
      <c r="E1803" s="3">
        <v>25</v>
      </c>
      <c r="F1803" s="3">
        <v>1</v>
      </c>
      <c r="G1803" s="4">
        <v>31.84</v>
      </c>
      <c r="H1803" s="4">
        <f>+G1803*E1803</f>
        <v>796</v>
      </c>
      <c r="I1803" s="5">
        <v>0.5</v>
      </c>
      <c r="J1803" s="4">
        <f t="shared" si="398"/>
        <v>15.92</v>
      </c>
      <c r="K1803" s="4">
        <f t="shared" si="399"/>
        <v>15.92</v>
      </c>
      <c r="L1803" s="6">
        <v>0.85</v>
      </c>
      <c r="M1803" s="4">
        <f t="shared" si="400"/>
        <v>13.532</v>
      </c>
      <c r="N1803" s="4">
        <f t="shared" si="401"/>
        <v>29.451999999999998</v>
      </c>
      <c r="O1803" s="6">
        <v>0.75</v>
      </c>
      <c r="P1803" s="85">
        <f t="shared" ref="P1803:P1866" si="406">+K1803*O1803</f>
        <v>11.94</v>
      </c>
      <c r="Q1803" s="86">
        <f t="shared" ref="Q1803:Q1866" si="407">+K1803+P1803</f>
        <v>27.86</v>
      </c>
      <c r="R1803" s="6">
        <v>0.95</v>
      </c>
      <c r="S1803" s="85">
        <f t="shared" si="402"/>
        <v>15.123999999999999</v>
      </c>
      <c r="T1803" s="86">
        <f t="shared" si="403"/>
        <v>31.043999999999997</v>
      </c>
      <c r="U1803" s="6">
        <v>0.6</v>
      </c>
      <c r="V1803" s="85">
        <f t="shared" si="404"/>
        <v>9.5519999999999996</v>
      </c>
      <c r="W1803" s="86">
        <f t="shared" si="405"/>
        <v>25.472000000000001</v>
      </c>
    </row>
    <row r="1804" spans="1:23" ht="16.5" x14ac:dyDescent="0.25">
      <c r="A1804" s="64" t="s">
        <v>7131</v>
      </c>
      <c r="B1804" s="65" t="s">
        <v>7255</v>
      </c>
      <c r="C1804" s="2" t="s">
        <v>6289</v>
      </c>
      <c r="D1804" s="8" t="s">
        <v>6288</v>
      </c>
      <c r="E1804" s="3">
        <f>132-4-19</f>
        <v>109</v>
      </c>
      <c r="F1804" s="3">
        <v>1</v>
      </c>
      <c r="G1804" s="4">
        <v>26.76</v>
      </c>
      <c r="H1804" s="4">
        <f>+G1804*E1804</f>
        <v>2916.84</v>
      </c>
      <c r="I1804" s="5">
        <v>0.5</v>
      </c>
      <c r="J1804" s="4">
        <f t="shared" si="398"/>
        <v>13.38</v>
      </c>
      <c r="K1804" s="4">
        <f t="shared" si="399"/>
        <v>13.38</v>
      </c>
      <c r="L1804" s="6">
        <v>0.85</v>
      </c>
      <c r="M1804" s="4">
        <f t="shared" si="400"/>
        <v>11.373000000000001</v>
      </c>
      <c r="N1804" s="4">
        <f t="shared" si="401"/>
        <v>24.753</v>
      </c>
      <c r="O1804" s="6">
        <v>0.75</v>
      </c>
      <c r="P1804" s="85">
        <f t="shared" si="406"/>
        <v>10.035</v>
      </c>
      <c r="Q1804" s="86">
        <f t="shared" si="407"/>
        <v>23.414999999999999</v>
      </c>
      <c r="R1804" s="6">
        <v>0.95</v>
      </c>
      <c r="S1804" s="85">
        <f t="shared" si="402"/>
        <v>12.711</v>
      </c>
      <c r="T1804" s="86">
        <f t="shared" si="403"/>
        <v>26.091000000000001</v>
      </c>
      <c r="U1804" s="6">
        <v>0.6</v>
      </c>
      <c r="V1804" s="85">
        <f t="shared" si="404"/>
        <v>8.0280000000000005</v>
      </c>
      <c r="W1804" s="86">
        <f t="shared" si="405"/>
        <v>21.408000000000001</v>
      </c>
    </row>
    <row r="1805" spans="1:23" ht="16.5" x14ac:dyDescent="0.25">
      <c r="A1805" s="64" t="s">
        <v>7131</v>
      </c>
      <c r="B1805" s="65" t="s">
        <v>7255</v>
      </c>
      <c r="C1805" s="2" t="s">
        <v>6291</v>
      </c>
      <c r="D1805" s="8" t="s">
        <v>6290</v>
      </c>
      <c r="E1805" s="3">
        <f>17+90</f>
        <v>107</v>
      </c>
      <c r="F1805" s="3">
        <v>1</v>
      </c>
      <c r="G1805" s="4">
        <v>19.2</v>
      </c>
      <c r="H1805" s="4">
        <f>+G1805*E1805</f>
        <v>2054.4</v>
      </c>
      <c r="I1805" s="5">
        <v>0.2</v>
      </c>
      <c r="J1805" s="4">
        <f t="shared" si="398"/>
        <v>3.84</v>
      </c>
      <c r="K1805" s="4">
        <f t="shared" si="399"/>
        <v>15.36</v>
      </c>
      <c r="L1805" s="6">
        <v>0.95</v>
      </c>
      <c r="M1805" s="4">
        <f t="shared" si="400"/>
        <v>14.591999999999999</v>
      </c>
      <c r="N1805" s="4">
        <f t="shared" si="401"/>
        <v>29.951999999999998</v>
      </c>
      <c r="O1805" s="6">
        <v>0.75</v>
      </c>
      <c r="P1805" s="85">
        <f t="shared" si="406"/>
        <v>11.52</v>
      </c>
      <c r="Q1805" s="86">
        <f t="shared" si="407"/>
        <v>26.88</v>
      </c>
      <c r="R1805" s="6">
        <v>0.95</v>
      </c>
      <c r="S1805" s="85">
        <f t="shared" si="402"/>
        <v>14.591999999999999</v>
      </c>
      <c r="T1805" s="86">
        <f t="shared" si="403"/>
        <v>29.951999999999998</v>
      </c>
      <c r="U1805" s="6">
        <v>0.6</v>
      </c>
      <c r="V1805" s="85">
        <f t="shared" si="404"/>
        <v>9.2159999999999993</v>
      </c>
      <c r="W1805" s="86">
        <f t="shared" si="405"/>
        <v>24.576000000000001</v>
      </c>
    </row>
    <row r="1806" spans="1:23" ht="16.5" x14ac:dyDescent="0.25">
      <c r="A1806" s="64" t="s">
        <v>7131</v>
      </c>
      <c r="B1806" s="65" t="s">
        <v>7255</v>
      </c>
      <c r="C1806" s="2" t="s">
        <v>6293</v>
      </c>
      <c r="D1806" s="8" t="s">
        <v>6292</v>
      </c>
      <c r="E1806" s="3">
        <v>342</v>
      </c>
      <c r="F1806" s="3">
        <v>1</v>
      </c>
      <c r="G1806" s="4">
        <v>21.37</v>
      </c>
      <c r="H1806" s="4">
        <f>+G1806*E1806</f>
        <v>7308.54</v>
      </c>
      <c r="I1806" s="5">
        <v>0</v>
      </c>
      <c r="J1806" s="4">
        <f t="shared" si="398"/>
        <v>0</v>
      </c>
      <c r="K1806" s="4">
        <f t="shared" si="399"/>
        <v>21.37</v>
      </c>
      <c r="L1806" s="6">
        <v>0.85</v>
      </c>
      <c r="M1806" s="4">
        <f t="shared" si="400"/>
        <v>18.1645</v>
      </c>
      <c r="N1806" s="4">
        <f t="shared" si="401"/>
        <v>39.534500000000001</v>
      </c>
      <c r="O1806" s="6">
        <v>0.75</v>
      </c>
      <c r="P1806" s="85">
        <f t="shared" si="406"/>
        <v>16.0275</v>
      </c>
      <c r="Q1806" s="86">
        <f t="shared" si="407"/>
        <v>37.397500000000001</v>
      </c>
      <c r="R1806" s="6">
        <v>0.95</v>
      </c>
      <c r="S1806" s="85">
        <f t="shared" si="402"/>
        <v>20.301500000000001</v>
      </c>
      <c r="T1806" s="86">
        <f t="shared" si="403"/>
        <v>41.671500000000002</v>
      </c>
      <c r="U1806" s="6">
        <v>0.6</v>
      </c>
      <c r="V1806" s="85">
        <f t="shared" si="404"/>
        <v>12.822000000000001</v>
      </c>
      <c r="W1806" s="86">
        <f t="shared" si="405"/>
        <v>34.192</v>
      </c>
    </row>
    <row r="1807" spans="1:23" ht="16.5" x14ac:dyDescent="0.25">
      <c r="A1807" s="64" t="s">
        <v>7131</v>
      </c>
      <c r="B1807" s="65" t="s">
        <v>7255</v>
      </c>
      <c r="C1807" s="2" t="s">
        <v>6295</v>
      </c>
      <c r="D1807" s="8" t="s">
        <v>6294</v>
      </c>
      <c r="E1807" s="3">
        <f>81+150</f>
        <v>231</v>
      </c>
      <c r="F1807" s="3">
        <v>1</v>
      </c>
      <c r="G1807" s="4">
        <v>13.87</v>
      </c>
      <c r="H1807" s="4">
        <f>+G1807*E1807</f>
        <v>3203.97</v>
      </c>
      <c r="I1807" s="5">
        <v>0.5</v>
      </c>
      <c r="J1807" s="4">
        <f t="shared" si="398"/>
        <v>6.9349999999999996</v>
      </c>
      <c r="K1807" s="4">
        <f t="shared" si="399"/>
        <v>6.9349999999999996</v>
      </c>
      <c r="L1807" s="6">
        <v>0.85</v>
      </c>
      <c r="M1807" s="4">
        <f t="shared" si="400"/>
        <v>5.8947499999999993</v>
      </c>
      <c r="N1807" s="4">
        <f t="shared" si="401"/>
        <v>12.829749999999999</v>
      </c>
      <c r="O1807" s="6">
        <v>0.75</v>
      </c>
      <c r="P1807" s="85">
        <f t="shared" si="406"/>
        <v>5.2012499999999999</v>
      </c>
      <c r="Q1807" s="86">
        <f t="shared" si="407"/>
        <v>12.13625</v>
      </c>
      <c r="R1807" s="6">
        <v>0.95</v>
      </c>
      <c r="S1807" s="85">
        <f t="shared" si="402"/>
        <v>6.5882499999999995</v>
      </c>
      <c r="T1807" s="86">
        <f t="shared" si="403"/>
        <v>13.523249999999999</v>
      </c>
      <c r="U1807" s="6">
        <v>0.6</v>
      </c>
      <c r="V1807" s="85">
        <f t="shared" si="404"/>
        <v>4.1609999999999996</v>
      </c>
      <c r="W1807" s="86">
        <f t="shared" si="405"/>
        <v>11.096</v>
      </c>
    </row>
    <row r="1808" spans="1:23" ht="16.5" x14ac:dyDescent="0.25">
      <c r="A1808" s="64" t="s">
        <v>7131</v>
      </c>
      <c r="B1808" s="65" t="s">
        <v>7255</v>
      </c>
      <c r="C1808" s="2" t="s">
        <v>6297</v>
      </c>
      <c r="D1808" s="8" t="s">
        <v>6296</v>
      </c>
      <c r="E1808" s="3">
        <v>111</v>
      </c>
      <c r="F1808" s="3">
        <v>1</v>
      </c>
      <c r="G1808" s="4">
        <v>31.79</v>
      </c>
      <c r="H1808" s="4">
        <f>+G1808*E1808</f>
        <v>3528.69</v>
      </c>
      <c r="I1808" s="5">
        <v>0.5</v>
      </c>
      <c r="J1808" s="4">
        <f t="shared" si="398"/>
        <v>15.895</v>
      </c>
      <c r="K1808" s="4">
        <f t="shared" si="399"/>
        <v>15.895</v>
      </c>
      <c r="L1808" s="6">
        <v>0.85</v>
      </c>
      <c r="M1808" s="4">
        <f t="shared" si="400"/>
        <v>13.51075</v>
      </c>
      <c r="N1808" s="4">
        <f t="shared" si="401"/>
        <v>29.405749999999998</v>
      </c>
      <c r="O1808" s="6">
        <v>0.75</v>
      </c>
      <c r="P1808" s="85">
        <f t="shared" si="406"/>
        <v>11.921250000000001</v>
      </c>
      <c r="Q1808" s="86">
        <f t="shared" si="407"/>
        <v>27.81625</v>
      </c>
      <c r="R1808" s="6">
        <v>0.95</v>
      </c>
      <c r="S1808" s="85">
        <f t="shared" si="402"/>
        <v>15.100249999999999</v>
      </c>
      <c r="T1808" s="86">
        <f t="shared" si="403"/>
        <v>30.995249999999999</v>
      </c>
      <c r="U1808" s="6">
        <v>0.6</v>
      </c>
      <c r="V1808" s="85">
        <f t="shared" si="404"/>
        <v>9.536999999999999</v>
      </c>
      <c r="W1808" s="86">
        <f t="shared" si="405"/>
        <v>25.431999999999999</v>
      </c>
    </row>
    <row r="1809" spans="1:23" ht="16.5" x14ac:dyDescent="0.25">
      <c r="A1809" s="64" t="s">
        <v>7131</v>
      </c>
      <c r="B1809" s="65" t="s">
        <v>7255</v>
      </c>
      <c r="C1809" s="2" t="s">
        <v>6299</v>
      </c>
      <c r="D1809" s="8" t="s">
        <v>6298</v>
      </c>
      <c r="E1809" s="3">
        <v>190</v>
      </c>
      <c r="F1809" s="3">
        <v>1</v>
      </c>
      <c r="G1809" s="4">
        <v>35.729999999999997</v>
      </c>
      <c r="H1809" s="4">
        <f>+G1809*E1809</f>
        <v>6788.7</v>
      </c>
      <c r="I1809" s="5">
        <v>0.5</v>
      </c>
      <c r="J1809" s="4">
        <f t="shared" si="398"/>
        <v>17.864999999999998</v>
      </c>
      <c r="K1809" s="4">
        <f t="shared" si="399"/>
        <v>17.864999999999998</v>
      </c>
      <c r="L1809" s="6">
        <v>0.85</v>
      </c>
      <c r="M1809" s="4">
        <f t="shared" si="400"/>
        <v>15.185249999999998</v>
      </c>
      <c r="N1809" s="4">
        <f t="shared" si="401"/>
        <v>33.050249999999998</v>
      </c>
      <c r="O1809" s="6">
        <v>0.75</v>
      </c>
      <c r="P1809" s="85">
        <f t="shared" si="406"/>
        <v>13.39875</v>
      </c>
      <c r="Q1809" s="86">
        <f t="shared" si="407"/>
        <v>31.263749999999998</v>
      </c>
      <c r="R1809" s="6">
        <v>0.95</v>
      </c>
      <c r="S1809" s="85">
        <f t="shared" si="402"/>
        <v>16.971749999999997</v>
      </c>
      <c r="T1809" s="86">
        <f t="shared" si="403"/>
        <v>34.836749999999995</v>
      </c>
      <c r="U1809" s="6">
        <v>0.6</v>
      </c>
      <c r="V1809" s="85">
        <f t="shared" si="404"/>
        <v>10.718999999999999</v>
      </c>
      <c r="W1809" s="86">
        <f t="shared" si="405"/>
        <v>28.583999999999996</v>
      </c>
    </row>
    <row r="1810" spans="1:23" ht="16.5" x14ac:dyDescent="0.25">
      <c r="A1810" s="64" t="s">
        <v>7131</v>
      </c>
      <c r="B1810" s="65" t="s">
        <v>7255</v>
      </c>
      <c r="C1810" s="2" t="s">
        <v>6301</v>
      </c>
      <c r="D1810" s="8" t="s">
        <v>6300</v>
      </c>
      <c r="E1810" s="3">
        <v>49</v>
      </c>
      <c r="F1810" s="3">
        <v>1</v>
      </c>
      <c r="G1810" s="4">
        <v>22.87</v>
      </c>
      <c r="H1810" s="4">
        <f>+G1810*E1810</f>
        <v>1120.6300000000001</v>
      </c>
      <c r="I1810" s="5">
        <v>0.5</v>
      </c>
      <c r="J1810" s="4">
        <f t="shared" si="398"/>
        <v>11.435</v>
      </c>
      <c r="K1810" s="4">
        <f t="shared" si="399"/>
        <v>11.435</v>
      </c>
      <c r="L1810" s="6">
        <v>0.85</v>
      </c>
      <c r="M1810" s="4">
        <f t="shared" si="400"/>
        <v>9.7197499999999994</v>
      </c>
      <c r="N1810" s="4">
        <f t="shared" si="401"/>
        <v>21.15475</v>
      </c>
      <c r="O1810" s="6">
        <v>0.75</v>
      </c>
      <c r="P1810" s="85">
        <f t="shared" si="406"/>
        <v>8.5762499999999999</v>
      </c>
      <c r="Q1810" s="86">
        <f t="shared" si="407"/>
        <v>20.01125</v>
      </c>
      <c r="R1810" s="6">
        <v>0.95</v>
      </c>
      <c r="S1810" s="85">
        <f t="shared" si="402"/>
        <v>10.863250000000001</v>
      </c>
      <c r="T1810" s="86">
        <f t="shared" si="403"/>
        <v>22.298250000000003</v>
      </c>
      <c r="U1810" s="6">
        <v>0.6</v>
      </c>
      <c r="V1810" s="85">
        <f t="shared" si="404"/>
        <v>6.8609999999999998</v>
      </c>
      <c r="W1810" s="86">
        <f t="shared" si="405"/>
        <v>18.295999999999999</v>
      </c>
    </row>
    <row r="1811" spans="1:23" ht="16.5" x14ac:dyDescent="0.25">
      <c r="A1811" s="64" t="s">
        <v>7131</v>
      </c>
      <c r="B1811" s="65" t="s">
        <v>7255</v>
      </c>
      <c r="C1811" s="2" t="s">
        <v>6304</v>
      </c>
      <c r="D1811" s="8" t="s">
        <v>6303</v>
      </c>
      <c r="E1811" s="3">
        <v>11</v>
      </c>
      <c r="F1811" s="3">
        <v>1</v>
      </c>
      <c r="G1811" s="4">
        <v>16.07</v>
      </c>
      <c r="H1811" s="4">
        <f>+G1811*E1811</f>
        <v>176.77</v>
      </c>
      <c r="I1811" s="5">
        <v>0</v>
      </c>
      <c r="J1811" s="4">
        <f t="shared" si="398"/>
        <v>0</v>
      </c>
      <c r="K1811" s="4">
        <f t="shared" si="399"/>
        <v>16.07</v>
      </c>
      <c r="L1811" s="6">
        <v>0.85</v>
      </c>
      <c r="M1811" s="4">
        <f t="shared" si="400"/>
        <v>13.6595</v>
      </c>
      <c r="N1811" s="4">
        <f t="shared" si="401"/>
        <v>29.729500000000002</v>
      </c>
      <c r="O1811" s="6">
        <v>0.75</v>
      </c>
      <c r="P1811" s="85">
        <f t="shared" si="406"/>
        <v>12.0525</v>
      </c>
      <c r="Q1811" s="86">
        <f t="shared" si="407"/>
        <v>28.122500000000002</v>
      </c>
      <c r="R1811" s="6">
        <v>0.95</v>
      </c>
      <c r="S1811" s="85">
        <f t="shared" si="402"/>
        <v>15.266499999999999</v>
      </c>
      <c r="T1811" s="86">
        <f t="shared" si="403"/>
        <v>31.336500000000001</v>
      </c>
      <c r="U1811" s="6">
        <v>0.6</v>
      </c>
      <c r="V1811" s="85">
        <f t="shared" si="404"/>
        <v>9.6419999999999995</v>
      </c>
      <c r="W1811" s="86">
        <f t="shared" si="405"/>
        <v>25.712</v>
      </c>
    </row>
    <row r="1812" spans="1:23" ht="16.5" x14ac:dyDescent="0.25">
      <c r="A1812" s="64" t="s">
        <v>7131</v>
      </c>
      <c r="B1812" s="65" t="s">
        <v>7255</v>
      </c>
      <c r="C1812" s="2" t="s">
        <v>6306</v>
      </c>
      <c r="D1812" s="8" t="s">
        <v>6305</v>
      </c>
      <c r="E1812" s="3">
        <v>205</v>
      </c>
      <c r="F1812" s="3">
        <v>1</v>
      </c>
      <c r="G1812" s="4">
        <v>34.79</v>
      </c>
      <c r="H1812" s="4">
        <f>+G1812*E1812</f>
        <v>7131.95</v>
      </c>
      <c r="I1812" s="5">
        <v>0.45</v>
      </c>
      <c r="J1812" s="4">
        <f t="shared" si="398"/>
        <v>15.6555</v>
      </c>
      <c r="K1812" s="4">
        <f t="shared" si="399"/>
        <v>19.134499999999999</v>
      </c>
      <c r="L1812" s="6">
        <v>1</v>
      </c>
      <c r="M1812" s="4">
        <f t="shared" si="400"/>
        <v>19.134499999999999</v>
      </c>
      <c r="N1812" s="4">
        <f t="shared" si="401"/>
        <v>38.268999999999998</v>
      </c>
      <c r="O1812" s="6">
        <v>0.75</v>
      </c>
      <c r="P1812" s="85">
        <f t="shared" si="406"/>
        <v>14.350874999999998</v>
      </c>
      <c r="Q1812" s="86">
        <f t="shared" si="407"/>
        <v>33.485374999999998</v>
      </c>
      <c r="R1812" s="6">
        <v>0.95</v>
      </c>
      <c r="S1812" s="85">
        <f t="shared" si="402"/>
        <v>18.177774999999997</v>
      </c>
      <c r="T1812" s="86">
        <f t="shared" si="403"/>
        <v>37.312275</v>
      </c>
      <c r="U1812" s="6">
        <v>0.6</v>
      </c>
      <c r="V1812" s="85">
        <f t="shared" si="404"/>
        <v>11.480699999999999</v>
      </c>
      <c r="W1812" s="86">
        <f t="shared" si="405"/>
        <v>30.615199999999998</v>
      </c>
    </row>
    <row r="1813" spans="1:23" ht="16.5" x14ac:dyDescent="0.25">
      <c r="A1813" s="64" t="s">
        <v>7131</v>
      </c>
      <c r="B1813" s="65" t="s">
        <v>7255</v>
      </c>
      <c r="C1813" s="2" t="s">
        <v>6308</v>
      </c>
      <c r="D1813" s="8" t="s">
        <v>6307</v>
      </c>
      <c r="E1813" s="3">
        <v>37</v>
      </c>
      <c r="F1813" s="3">
        <v>1</v>
      </c>
      <c r="G1813" s="4">
        <v>39.049999999999997</v>
      </c>
      <c r="H1813" s="4">
        <f>+G1813*E1813</f>
        <v>1444.85</v>
      </c>
      <c r="I1813" s="5">
        <v>0.45</v>
      </c>
      <c r="J1813" s="4">
        <f t="shared" si="398"/>
        <v>17.572499999999998</v>
      </c>
      <c r="K1813" s="4">
        <f t="shared" si="399"/>
        <v>21.477499999999999</v>
      </c>
      <c r="L1813" s="6">
        <v>0.85</v>
      </c>
      <c r="M1813" s="4">
        <f t="shared" si="400"/>
        <v>18.255875</v>
      </c>
      <c r="N1813" s="4">
        <f t="shared" si="401"/>
        <v>39.733374999999995</v>
      </c>
      <c r="O1813" s="6">
        <v>0.75</v>
      </c>
      <c r="P1813" s="85">
        <f t="shared" si="406"/>
        <v>16.108125000000001</v>
      </c>
      <c r="Q1813" s="86">
        <f t="shared" si="407"/>
        <v>37.585625</v>
      </c>
      <c r="R1813" s="6">
        <v>0.95</v>
      </c>
      <c r="S1813" s="85">
        <f t="shared" si="402"/>
        <v>20.403624999999998</v>
      </c>
      <c r="T1813" s="86">
        <f t="shared" si="403"/>
        <v>41.881124999999997</v>
      </c>
      <c r="U1813" s="6">
        <v>0.6</v>
      </c>
      <c r="V1813" s="85">
        <f t="shared" si="404"/>
        <v>12.8865</v>
      </c>
      <c r="W1813" s="86">
        <f t="shared" si="405"/>
        <v>34.363999999999997</v>
      </c>
    </row>
    <row r="1814" spans="1:23" ht="16.5" x14ac:dyDescent="0.25">
      <c r="A1814" s="64" t="s">
        <v>7131</v>
      </c>
      <c r="B1814" s="65" t="s">
        <v>7255</v>
      </c>
      <c r="C1814" s="2" t="s">
        <v>6310</v>
      </c>
      <c r="D1814" s="8" t="s">
        <v>6309</v>
      </c>
      <c r="E1814" s="3">
        <f>71-12</f>
        <v>59</v>
      </c>
      <c r="F1814" s="3">
        <v>1</v>
      </c>
      <c r="G1814" s="4">
        <v>24.39</v>
      </c>
      <c r="H1814" s="4">
        <f>+G1814*E1814</f>
        <v>1439.01</v>
      </c>
      <c r="I1814" s="5">
        <v>0.5</v>
      </c>
      <c r="J1814" s="4">
        <f t="shared" si="398"/>
        <v>12.195</v>
      </c>
      <c r="K1814" s="4">
        <f t="shared" si="399"/>
        <v>12.195</v>
      </c>
      <c r="L1814" s="6">
        <v>0.85</v>
      </c>
      <c r="M1814" s="4">
        <f t="shared" si="400"/>
        <v>10.36575</v>
      </c>
      <c r="N1814" s="4">
        <f t="shared" si="401"/>
        <v>22.560749999999999</v>
      </c>
      <c r="O1814" s="6">
        <v>0.75</v>
      </c>
      <c r="P1814" s="85">
        <f t="shared" si="406"/>
        <v>9.1462500000000002</v>
      </c>
      <c r="Q1814" s="86">
        <f t="shared" si="407"/>
        <v>21.341250000000002</v>
      </c>
      <c r="R1814" s="6">
        <v>0.95</v>
      </c>
      <c r="S1814" s="85">
        <f t="shared" si="402"/>
        <v>11.58525</v>
      </c>
      <c r="T1814" s="86">
        <f t="shared" si="403"/>
        <v>23.780250000000002</v>
      </c>
      <c r="U1814" s="6">
        <v>0.6</v>
      </c>
      <c r="V1814" s="85">
        <f t="shared" si="404"/>
        <v>7.3170000000000002</v>
      </c>
      <c r="W1814" s="86">
        <f t="shared" si="405"/>
        <v>19.512</v>
      </c>
    </row>
    <row r="1815" spans="1:23" ht="16.5" x14ac:dyDescent="0.25">
      <c r="A1815" s="64" t="s">
        <v>7131</v>
      </c>
      <c r="B1815" s="65" t="s">
        <v>7255</v>
      </c>
      <c r="C1815" s="2" t="s">
        <v>6312</v>
      </c>
      <c r="D1815" s="8" t="s">
        <v>6311</v>
      </c>
      <c r="E1815" s="3">
        <f>100-10-4</f>
        <v>86</v>
      </c>
      <c r="F1815" s="3">
        <v>1</v>
      </c>
      <c r="G1815" s="4">
        <v>30.61</v>
      </c>
      <c r="H1815" s="4">
        <f>+G1815*E1815</f>
        <v>2632.46</v>
      </c>
      <c r="I1815" s="5">
        <v>0.5</v>
      </c>
      <c r="J1815" s="4">
        <f t="shared" si="398"/>
        <v>15.305</v>
      </c>
      <c r="K1815" s="4">
        <f t="shared" si="399"/>
        <v>15.305</v>
      </c>
      <c r="L1815" s="6">
        <v>0.85</v>
      </c>
      <c r="M1815" s="4">
        <f t="shared" si="400"/>
        <v>13.00925</v>
      </c>
      <c r="N1815" s="4">
        <f t="shared" si="401"/>
        <v>28.314250000000001</v>
      </c>
      <c r="O1815" s="6">
        <v>0.75</v>
      </c>
      <c r="P1815" s="85">
        <f t="shared" si="406"/>
        <v>11.47875</v>
      </c>
      <c r="Q1815" s="86">
        <f t="shared" si="407"/>
        <v>26.783749999999998</v>
      </c>
      <c r="R1815" s="6">
        <v>0.95</v>
      </c>
      <c r="S1815" s="85">
        <f t="shared" si="402"/>
        <v>14.53975</v>
      </c>
      <c r="T1815" s="86">
        <f t="shared" si="403"/>
        <v>29.844749999999998</v>
      </c>
      <c r="U1815" s="6">
        <v>0.6</v>
      </c>
      <c r="V1815" s="85">
        <f t="shared" si="404"/>
        <v>9.1829999999999998</v>
      </c>
      <c r="W1815" s="86">
        <f t="shared" si="405"/>
        <v>24.488</v>
      </c>
    </row>
    <row r="1816" spans="1:23" ht="16.5" x14ac:dyDescent="0.25">
      <c r="A1816" s="64" t="s">
        <v>7131</v>
      </c>
      <c r="B1816" s="65" t="s">
        <v>7255</v>
      </c>
      <c r="C1816" s="2" t="s">
        <v>6273</v>
      </c>
      <c r="D1816" s="8" t="s">
        <v>7380</v>
      </c>
      <c r="E1816" s="3">
        <v>200</v>
      </c>
      <c r="F1816" s="3">
        <v>1</v>
      </c>
      <c r="G1816" s="4">
        <v>25.72</v>
      </c>
      <c r="H1816" s="4">
        <f>+G1816*E1816</f>
        <v>5144</v>
      </c>
      <c r="I1816" s="5">
        <v>0</v>
      </c>
      <c r="J1816" s="4">
        <f t="shared" si="398"/>
        <v>0</v>
      </c>
      <c r="K1816" s="4">
        <f t="shared" si="399"/>
        <v>25.72</v>
      </c>
      <c r="L1816" s="6">
        <v>0.85</v>
      </c>
      <c r="M1816" s="4">
        <f t="shared" si="400"/>
        <v>21.861999999999998</v>
      </c>
      <c r="N1816" s="4">
        <f t="shared" si="401"/>
        <v>47.581999999999994</v>
      </c>
      <c r="O1816" s="6">
        <v>0.75</v>
      </c>
      <c r="P1816" s="85">
        <f t="shared" si="406"/>
        <v>19.29</v>
      </c>
      <c r="Q1816" s="86">
        <f t="shared" si="407"/>
        <v>45.01</v>
      </c>
      <c r="R1816" s="6">
        <v>0.95</v>
      </c>
      <c r="S1816" s="85">
        <f t="shared" si="402"/>
        <v>24.433999999999997</v>
      </c>
      <c r="T1816" s="86">
        <f t="shared" si="403"/>
        <v>50.153999999999996</v>
      </c>
      <c r="U1816" s="6">
        <v>0.6</v>
      </c>
      <c r="V1816" s="85">
        <f t="shared" si="404"/>
        <v>15.431999999999999</v>
      </c>
      <c r="W1816" s="86">
        <f t="shared" si="405"/>
        <v>41.152000000000001</v>
      </c>
    </row>
    <row r="1817" spans="1:23" ht="16.5" x14ac:dyDescent="0.25">
      <c r="A1817" s="64" t="s">
        <v>7131</v>
      </c>
      <c r="B1817" s="65" t="s">
        <v>7255</v>
      </c>
      <c r="C1817" s="2" t="s">
        <v>6314</v>
      </c>
      <c r="D1817" s="8" t="s">
        <v>6313</v>
      </c>
      <c r="E1817" s="3">
        <f>71+142</f>
        <v>213</v>
      </c>
      <c r="F1817" s="3">
        <v>1</v>
      </c>
      <c r="G1817" s="4">
        <v>46.51</v>
      </c>
      <c r="H1817" s="4">
        <f>+G1817*E1817</f>
        <v>9906.6299999999992</v>
      </c>
      <c r="I1817" s="5">
        <v>0.45</v>
      </c>
      <c r="J1817" s="4">
        <f t="shared" si="398"/>
        <v>20.929500000000001</v>
      </c>
      <c r="K1817" s="4">
        <f t="shared" si="399"/>
        <v>25.580499999999997</v>
      </c>
      <c r="L1817" s="6">
        <v>0.85</v>
      </c>
      <c r="M1817" s="4">
        <f t="shared" si="400"/>
        <v>21.743424999999998</v>
      </c>
      <c r="N1817" s="4">
        <f t="shared" si="401"/>
        <v>47.323924999999996</v>
      </c>
      <c r="O1817" s="6">
        <v>0.75</v>
      </c>
      <c r="P1817" s="85">
        <f t="shared" si="406"/>
        <v>19.185374999999997</v>
      </c>
      <c r="Q1817" s="86">
        <f t="shared" si="407"/>
        <v>44.765874999999994</v>
      </c>
      <c r="R1817" s="6">
        <v>0.95</v>
      </c>
      <c r="S1817" s="85">
        <f t="shared" si="402"/>
        <v>24.301474999999996</v>
      </c>
      <c r="T1817" s="86">
        <f t="shared" si="403"/>
        <v>49.881974999999997</v>
      </c>
      <c r="U1817" s="6">
        <v>0.6</v>
      </c>
      <c r="V1817" s="85">
        <f t="shared" si="404"/>
        <v>15.348299999999998</v>
      </c>
      <c r="W1817" s="86">
        <f t="shared" si="405"/>
        <v>40.928799999999995</v>
      </c>
    </row>
    <row r="1818" spans="1:23" ht="16.5" x14ac:dyDescent="0.25">
      <c r="A1818" s="64" t="s">
        <v>7131</v>
      </c>
      <c r="B1818" s="65" t="s">
        <v>7255</v>
      </c>
      <c r="C1818" s="2" t="s">
        <v>6316</v>
      </c>
      <c r="D1818" s="8" t="s">
        <v>6315</v>
      </c>
      <c r="E1818" s="3">
        <f>47+21</f>
        <v>68</v>
      </c>
      <c r="F1818" s="3">
        <v>1</v>
      </c>
      <c r="G1818" s="4">
        <v>16.88</v>
      </c>
      <c r="H1818" s="4">
        <f>+G1818*E1818</f>
        <v>1147.8399999999999</v>
      </c>
      <c r="I1818" s="5">
        <v>0</v>
      </c>
      <c r="J1818" s="4">
        <f t="shared" si="398"/>
        <v>0</v>
      </c>
      <c r="K1818" s="4">
        <f t="shared" si="399"/>
        <v>16.88</v>
      </c>
      <c r="L1818" s="6">
        <v>0.85</v>
      </c>
      <c r="M1818" s="4">
        <f t="shared" si="400"/>
        <v>14.347999999999999</v>
      </c>
      <c r="N1818" s="4">
        <f t="shared" si="401"/>
        <v>31.227999999999998</v>
      </c>
      <c r="O1818" s="6">
        <v>0.75</v>
      </c>
      <c r="P1818" s="85">
        <f t="shared" si="406"/>
        <v>12.66</v>
      </c>
      <c r="Q1818" s="86">
        <f t="shared" si="407"/>
        <v>29.54</v>
      </c>
      <c r="R1818" s="6">
        <v>0.95</v>
      </c>
      <c r="S1818" s="85">
        <f t="shared" si="402"/>
        <v>16.035999999999998</v>
      </c>
      <c r="T1818" s="86">
        <f t="shared" si="403"/>
        <v>32.915999999999997</v>
      </c>
      <c r="U1818" s="6">
        <v>0.6</v>
      </c>
      <c r="V1818" s="85">
        <f t="shared" si="404"/>
        <v>10.127999999999998</v>
      </c>
      <c r="W1818" s="86">
        <f t="shared" si="405"/>
        <v>27.007999999999996</v>
      </c>
    </row>
    <row r="1819" spans="1:23" ht="16.5" x14ac:dyDescent="0.25">
      <c r="A1819" s="64" t="s">
        <v>7131</v>
      </c>
      <c r="B1819" s="65" t="s">
        <v>7255</v>
      </c>
      <c r="C1819" s="2" t="s">
        <v>6318</v>
      </c>
      <c r="D1819" s="8" t="s">
        <v>6317</v>
      </c>
      <c r="E1819" s="3">
        <f>119-15-30</f>
        <v>74</v>
      </c>
      <c r="F1819" s="3">
        <v>1</v>
      </c>
      <c r="G1819" s="4">
        <v>41.31</v>
      </c>
      <c r="H1819" s="4">
        <f>+G1819*E1819</f>
        <v>3056.94</v>
      </c>
      <c r="I1819" s="5">
        <v>0.5</v>
      </c>
      <c r="J1819" s="4">
        <f t="shared" si="398"/>
        <v>20.655000000000001</v>
      </c>
      <c r="K1819" s="4">
        <f t="shared" si="399"/>
        <v>20.655000000000001</v>
      </c>
      <c r="L1819" s="6">
        <v>0.85</v>
      </c>
      <c r="M1819" s="4">
        <f t="shared" si="400"/>
        <v>17.556750000000001</v>
      </c>
      <c r="N1819" s="4">
        <f t="shared" si="401"/>
        <v>38.211750000000002</v>
      </c>
      <c r="O1819" s="6">
        <v>0.75</v>
      </c>
      <c r="P1819" s="85">
        <f t="shared" si="406"/>
        <v>15.491250000000001</v>
      </c>
      <c r="Q1819" s="86">
        <f t="shared" si="407"/>
        <v>36.146250000000002</v>
      </c>
      <c r="R1819" s="6">
        <v>0.95</v>
      </c>
      <c r="S1819" s="85">
        <f t="shared" si="402"/>
        <v>19.622250000000001</v>
      </c>
      <c r="T1819" s="86">
        <f t="shared" si="403"/>
        <v>40.277250000000002</v>
      </c>
      <c r="U1819" s="6">
        <v>0.6</v>
      </c>
      <c r="V1819" s="85">
        <f t="shared" si="404"/>
        <v>12.393000000000001</v>
      </c>
      <c r="W1819" s="86">
        <f t="shared" si="405"/>
        <v>33.048000000000002</v>
      </c>
    </row>
    <row r="1820" spans="1:23" ht="16.5" x14ac:dyDescent="0.25">
      <c r="A1820" s="64" t="s">
        <v>7131</v>
      </c>
      <c r="B1820" s="65" t="s">
        <v>7255</v>
      </c>
      <c r="C1820" s="2" t="s">
        <v>6322</v>
      </c>
      <c r="D1820" s="8" t="s">
        <v>6321</v>
      </c>
      <c r="E1820" s="3">
        <v>100</v>
      </c>
      <c r="F1820" s="3">
        <v>1</v>
      </c>
      <c r="G1820" s="4">
        <v>30</v>
      </c>
      <c r="H1820" s="4">
        <f>+G1820*E1820</f>
        <v>3000</v>
      </c>
      <c r="I1820" s="5">
        <v>0.5</v>
      </c>
      <c r="J1820" s="4">
        <f t="shared" si="398"/>
        <v>15</v>
      </c>
      <c r="K1820" s="4">
        <f t="shared" si="399"/>
        <v>15</v>
      </c>
      <c r="L1820" s="6">
        <v>1</v>
      </c>
      <c r="M1820" s="4">
        <f t="shared" si="400"/>
        <v>15</v>
      </c>
      <c r="N1820" s="4">
        <f t="shared" si="401"/>
        <v>30</v>
      </c>
      <c r="O1820" s="6">
        <v>0.75</v>
      </c>
      <c r="P1820" s="85">
        <f t="shared" si="406"/>
        <v>11.25</v>
      </c>
      <c r="Q1820" s="86">
        <f t="shared" si="407"/>
        <v>26.25</v>
      </c>
      <c r="R1820" s="6">
        <v>0.95</v>
      </c>
      <c r="S1820" s="85">
        <f t="shared" si="402"/>
        <v>14.25</v>
      </c>
      <c r="T1820" s="86">
        <f t="shared" si="403"/>
        <v>29.25</v>
      </c>
      <c r="U1820" s="6">
        <v>0.6</v>
      </c>
      <c r="V1820" s="85">
        <f t="shared" si="404"/>
        <v>9</v>
      </c>
      <c r="W1820" s="86">
        <f t="shared" si="405"/>
        <v>24</v>
      </c>
    </row>
    <row r="1821" spans="1:23" ht="16.5" x14ac:dyDescent="0.25">
      <c r="A1821" s="64" t="s">
        <v>7131</v>
      </c>
      <c r="B1821" s="65" t="s">
        <v>7255</v>
      </c>
      <c r="C1821" s="2" t="s">
        <v>6324</v>
      </c>
      <c r="D1821" s="8" t="s">
        <v>6323</v>
      </c>
      <c r="E1821" s="3">
        <f>250+11</f>
        <v>261</v>
      </c>
      <c r="F1821" s="3">
        <v>1</v>
      </c>
      <c r="G1821" s="4">
        <v>4.4000000000000004</v>
      </c>
      <c r="H1821" s="4">
        <f>+G1821*E1821</f>
        <v>1148.4000000000001</v>
      </c>
      <c r="I1821" s="5">
        <v>0</v>
      </c>
      <c r="J1821" s="4">
        <f t="shared" si="398"/>
        <v>0</v>
      </c>
      <c r="K1821" s="4">
        <f t="shared" si="399"/>
        <v>4.4000000000000004</v>
      </c>
      <c r="L1821" s="6">
        <v>0.85</v>
      </c>
      <c r="M1821" s="4">
        <f t="shared" si="400"/>
        <v>3.74</v>
      </c>
      <c r="N1821" s="4">
        <f t="shared" si="401"/>
        <v>8.14</v>
      </c>
      <c r="O1821" s="6">
        <v>0.75</v>
      </c>
      <c r="P1821" s="85">
        <f t="shared" si="406"/>
        <v>3.3000000000000003</v>
      </c>
      <c r="Q1821" s="86">
        <f t="shared" si="407"/>
        <v>7.7000000000000011</v>
      </c>
      <c r="R1821" s="6">
        <v>0.95</v>
      </c>
      <c r="S1821" s="85">
        <f t="shared" si="402"/>
        <v>4.18</v>
      </c>
      <c r="T1821" s="86">
        <f t="shared" si="403"/>
        <v>8.58</v>
      </c>
      <c r="U1821" s="6">
        <v>0.6</v>
      </c>
      <c r="V1821" s="85">
        <f t="shared" si="404"/>
        <v>2.64</v>
      </c>
      <c r="W1821" s="86">
        <f t="shared" si="405"/>
        <v>7.0400000000000009</v>
      </c>
    </row>
    <row r="1822" spans="1:23" ht="16.5" x14ac:dyDescent="0.25">
      <c r="A1822" s="64" t="s">
        <v>7131</v>
      </c>
      <c r="B1822" s="65" t="s">
        <v>7255</v>
      </c>
      <c r="C1822" s="2" t="s">
        <v>6277</v>
      </c>
      <c r="D1822" s="10" t="s">
        <v>6276</v>
      </c>
      <c r="E1822" s="3">
        <v>9</v>
      </c>
      <c r="F1822" s="3">
        <v>1</v>
      </c>
      <c r="G1822" s="4">
        <v>21.63</v>
      </c>
      <c r="H1822" s="4">
        <f>+G1822*E1822</f>
        <v>194.67</v>
      </c>
      <c r="I1822" s="5">
        <v>0.5</v>
      </c>
      <c r="J1822" s="4">
        <f t="shared" si="398"/>
        <v>10.815</v>
      </c>
      <c r="K1822" s="4">
        <f t="shared" si="399"/>
        <v>10.815</v>
      </c>
      <c r="L1822" s="6">
        <v>0.85</v>
      </c>
      <c r="M1822" s="4">
        <f t="shared" si="400"/>
        <v>9.1927500000000002</v>
      </c>
      <c r="N1822" s="4">
        <f t="shared" si="401"/>
        <v>20.007750000000001</v>
      </c>
      <c r="O1822" s="6">
        <v>0.75</v>
      </c>
      <c r="P1822" s="85">
        <f t="shared" si="406"/>
        <v>8.1112500000000001</v>
      </c>
      <c r="Q1822" s="86">
        <f t="shared" si="407"/>
        <v>18.92625</v>
      </c>
      <c r="R1822" s="6">
        <v>0.95</v>
      </c>
      <c r="S1822" s="85">
        <f t="shared" si="402"/>
        <v>10.274249999999999</v>
      </c>
      <c r="T1822" s="86">
        <f t="shared" si="403"/>
        <v>21.08925</v>
      </c>
      <c r="U1822" s="6">
        <v>0.6</v>
      </c>
      <c r="V1822" s="85">
        <f t="shared" si="404"/>
        <v>6.4889999999999999</v>
      </c>
      <c r="W1822" s="86">
        <f t="shared" si="405"/>
        <v>17.303999999999998</v>
      </c>
    </row>
    <row r="1823" spans="1:23" ht="16.5" x14ac:dyDescent="0.25">
      <c r="A1823" s="64" t="s">
        <v>7131</v>
      </c>
      <c r="B1823" s="65" t="s">
        <v>7255</v>
      </c>
      <c r="C1823" s="2" t="s">
        <v>6326</v>
      </c>
      <c r="D1823" s="8" t="s">
        <v>6325</v>
      </c>
      <c r="E1823" s="3">
        <v>116</v>
      </c>
      <c r="F1823" s="3">
        <v>1</v>
      </c>
      <c r="G1823" s="4">
        <v>6.78</v>
      </c>
      <c r="H1823" s="4">
        <f>+G1823*E1823</f>
        <v>786.48</v>
      </c>
      <c r="I1823" s="5">
        <v>0</v>
      </c>
      <c r="J1823" s="4">
        <f t="shared" si="398"/>
        <v>0</v>
      </c>
      <c r="K1823" s="4">
        <f t="shared" si="399"/>
        <v>6.78</v>
      </c>
      <c r="L1823" s="6">
        <v>1</v>
      </c>
      <c r="M1823" s="4">
        <f t="shared" si="400"/>
        <v>6.78</v>
      </c>
      <c r="N1823" s="4">
        <f t="shared" si="401"/>
        <v>13.56</v>
      </c>
      <c r="O1823" s="6">
        <v>0.75</v>
      </c>
      <c r="P1823" s="85">
        <f t="shared" si="406"/>
        <v>5.085</v>
      </c>
      <c r="Q1823" s="86">
        <f t="shared" si="407"/>
        <v>11.865</v>
      </c>
      <c r="R1823" s="6">
        <v>0.95</v>
      </c>
      <c r="S1823" s="85">
        <f t="shared" si="402"/>
        <v>6.4409999999999998</v>
      </c>
      <c r="T1823" s="86">
        <f t="shared" si="403"/>
        <v>13.221</v>
      </c>
      <c r="U1823" s="6">
        <v>0.6</v>
      </c>
      <c r="V1823" s="85">
        <f t="shared" si="404"/>
        <v>4.0679999999999996</v>
      </c>
      <c r="W1823" s="86">
        <f t="shared" si="405"/>
        <v>10.847999999999999</v>
      </c>
    </row>
    <row r="1824" spans="1:23" ht="16.5" x14ac:dyDescent="0.25">
      <c r="A1824" s="64" t="s">
        <v>7131</v>
      </c>
      <c r="B1824" s="65" t="s">
        <v>7255</v>
      </c>
      <c r="C1824" s="2" t="s">
        <v>6328</v>
      </c>
      <c r="D1824" s="8" t="s">
        <v>6327</v>
      </c>
      <c r="E1824" s="3">
        <f>200-14</f>
        <v>186</v>
      </c>
      <c r="F1824" s="3">
        <v>1</v>
      </c>
      <c r="G1824" s="4">
        <v>4.95</v>
      </c>
      <c r="H1824" s="4">
        <f>+G1824*E1824</f>
        <v>920.7</v>
      </c>
      <c r="I1824" s="5">
        <v>0</v>
      </c>
      <c r="J1824" s="4">
        <f t="shared" si="398"/>
        <v>0</v>
      </c>
      <c r="K1824" s="4">
        <f t="shared" si="399"/>
        <v>4.95</v>
      </c>
      <c r="L1824" s="6">
        <v>1</v>
      </c>
      <c r="M1824" s="4">
        <f t="shared" si="400"/>
        <v>4.95</v>
      </c>
      <c r="N1824" s="4">
        <f t="shared" si="401"/>
        <v>9.9</v>
      </c>
      <c r="O1824" s="6">
        <v>0.75</v>
      </c>
      <c r="P1824" s="85">
        <f t="shared" si="406"/>
        <v>3.7125000000000004</v>
      </c>
      <c r="Q1824" s="86">
        <f t="shared" si="407"/>
        <v>8.6625000000000014</v>
      </c>
      <c r="R1824" s="6">
        <v>0.95</v>
      </c>
      <c r="S1824" s="85">
        <f t="shared" si="402"/>
        <v>4.7024999999999997</v>
      </c>
      <c r="T1824" s="86">
        <f t="shared" si="403"/>
        <v>9.6524999999999999</v>
      </c>
      <c r="U1824" s="6">
        <v>0.6</v>
      </c>
      <c r="V1824" s="85">
        <f t="shared" si="404"/>
        <v>2.97</v>
      </c>
      <c r="W1824" s="86">
        <f t="shared" si="405"/>
        <v>7.92</v>
      </c>
    </row>
    <row r="1825" spans="1:23" ht="16.5" x14ac:dyDescent="0.25">
      <c r="A1825" s="64" t="s">
        <v>7131</v>
      </c>
      <c r="B1825" s="65" t="s">
        <v>7255</v>
      </c>
      <c r="C1825" s="2" t="s">
        <v>6330</v>
      </c>
      <c r="D1825" s="8" t="s">
        <v>6329</v>
      </c>
      <c r="E1825" s="3">
        <v>191</v>
      </c>
      <c r="F1825" s="3">
        <v>1</v>
      </c>
      <c r="G1825" s="4">
        <v>4.68</v>
      </c>
      <c r="H1825" s="4">
        <f>+G1825*E1825</f>
        <v>893.88</v>
      </c>
      <c r="I1825" s="5">
        <v>0.5</v>
      </c>
      <c r="J1825" s="4">
        <f t="shared" si="398"/>
        <v>2.34</v>
      </c>
      <c r="K1825" s="4">
        <f t="shared" si="399"/>
        <v>2.34</v>
      </c>
      <c r="L1825" s="6">
        <v>0.85</v>
      </c>
      <c r="M1825" s="4">
        <f t="shared" si="400"/>
        <v>1.9889999999999999</v>
      </c>
      <c r="N1825" s="4">
        <f t="shared" si="401"/>
        <v>4.3289999999999997</v>
      </c>
      <c r="O1825" s="6">
        <v>0.75</v>
      </c>
      <c r="P1825" s="85">
        <f t="shared" si="406"/>
        <v>1.7549999999999999</v>
      </c>
      <c r="Q1825" s="86">
        <f t="shared" si="407"/>
        <v>4.0949999999999998</v>
      </c>
      <c r="R1825" s="6">
        <v>0.95</v>
      </c>
      <c r="S1825" s="85">
        <f t="shared" si="402"/>
        <v>2.2229999999999999</v>
      </c>
      <c r="T1825" s="86">
        <f t="shared" si="403"/>
        <v>4.5629999999999997</v>
      </c>
      <c r="U1825" s="6">
        <v>0.6</v>
      </c>
      <c r="V1825" s="85">
        <f t="shared" si="404"/>
        <v>1.4039999999999999</v>
      </c>
      <c r="W1825" s="86">
        <f t="shared" si="405"/>
        <v>3.7439999999999998</v>
      </c>
    </row>
    <row r="1826" spans="1:23" ht="16.5" x14ac:dyDescent="0.25">
      <c r="A1826" s="64" t="s">
        <v>7131</v>
      </c>
      <c r="B1826" s="65" t="s">
        <v>7255</v>
      </c>
      <c r="C1826" s="2" t="s">
        <v>6332</v>
      </c>
      <c r="D1826" s="8" t="s">
        <v>6331</v>
      </c>
      <c r="E1826" s="3">
        <v>131</v>
      </c>
      <c r="F1826" s="3">
        <v>1</v>
      </c>
      <c r="G1826" s="4">
        <v>14.95</v>
      </c>
      <c r="H1826" s="4">
        <f>+G1826*E1826</f>
        <v>1958.4499999999998</v>
      </c>
      <c r="I1826" s="5">
        <v>0.45</v>
      </c>
      <c r="J1826" s="4">
        <f t="shared" si="398"/>
        <v>6.7275</v>
      </c>
      <c r="K1826" s="4">
        <f t="shared" si="399"/>
        <v>8.2225000000000001</v>
      </c>
      <c r="L1826" s="6">
        <v>0.85</v>
      </c>
      <c r="M1826" s="4">
        <f t="shared" si="400"/>
        <v>6.9891249999999996</v>
      </c>
      <c r="N1826" s="4">
        <f t="shared" si="401"/>
        <v>15.211625</v>
      </c>
      <c r="O1826" s="6">
        <v>0.75</v>
      </c>
      <c r="P1826" s="85">
        <f t="shared" si="406"/>
        <v>6.1668750000000001</v>
      </c>
      <c r="Q1826" s="86">
        <f t="shared" si="407"/>
        <v>14.389375000000001</v>
      </c>
      <c r="R1826" s="6">
        <v>0.95</v>
      </c>
      <c r="S1826" s="85">
        <f t="shared" si="402"/>
        <v>7.811375</v>
      </c>
      <c r="T1826" s="86">
        <f t="shared" si="403"/>
        <v>16.033875000000002</v>
      </c>
      <c r="U1826" s="6">
        <v>0.6</v>
      </c>
      <c r="V1826" s="85">
        <f t="shared" si="404"/>
        <v>4.9334999999999996</v>
      </c>
      <c r="W1826" s="86">
        <f t="shared" si="405"/>
        <v>13.155999999999999</v>
      </c>
    </row>
    <row r="1827" spans="1:23" ht="16.5" x14ac:dyDescent="0.25">
      <c r="A1827" s="64" t="s">
        <v>7131</v>
      </c>
      <c r="B1827" s="65" t="s">
        <v>7255</v>
      </c>
      <c r="C1827" s="2" t="s">
        <v>6334</v>
      </c>
      <c r="D1827" s="8" t="s">
        <v>6333</v>
      </c>
      <c r="E1827" s="3">
        <v>166</v>
      </c>
      <c r="F1827" s="3">
        <v>1</v>
      </c>
      <c r="G1827" s="4">
        <v>3.6</v>
      </c>
      <c r="H1827" s="4">
        <f>+G1827*E1827</f>
        <v>597.6</v>
      </c>
      <c r="I1827" s="5">
        <v>0</v>
      </c>
      <c r="J1827" s="4">
        <f t="shared" si="398"/>
        <v>0</v>
      </c>
      <c r="K1827" s="4">
        <f t="shared" si="399"/>
        <v>3.6</v>
      </c>
      <c r="L1827" s="6">
        <v>0.85</v>
      </c>
      <c r="M1827" s="4">
        <f t="shared" si="400"/>
        <v>3.06</v>
      </c>
      <c r="N1827" s="4">
        <f t="shared" si="401"/>
        <v>6.66</v>
      </c>
      <c r="O1827" s="6">
        <v>0.75</v>
      </c>
      <c r="P1827" s="85">
        <f t="shared" si="406"/>
        <v>2.7</v>
      </c>
      <c r="Q1827" s="86">
        <f t="shared" si="407"/>
        <v>6.3000000000000007</v>
      </c>
      <c r="R1827" s="6">
        <v>0.95</v>
      </c>
      <c r="S1827" s="85">
        <f t="shared" si="402"/>
        <v>3.42</v>
      </c>
      <c r="T1827" s="86">
        <f t="shared" si="403"/>
        <v>7.02</v>
      </c>
      <c r="U1827" s="6">
        <v>0.6</v>
      </c>
      <c r="V1827" s="85">
        <f t="shared" si="404"/>
        <v>2.16</v>
      </c>
      <c r="W1827" s="86">
        <f t="shared" si="405"/>
        <v>5.76</v>
      </c>
    </row>
    <row r="1828" spans="1:23" ht="16.5" x14ac:dyDescent="0.25">
      <c r="A1828" s="64" t="s">
        <v>7131</v>
      </c>
      <c r="B1828" s="65" t="s">
        <v>7255</v>
      </c>
      <c r="C1828" s="2" t="s">
        <v>6336</v>
      </c>
      <c r="D1828" s="8" t="s">
        <v>6335</v>
      </c>
      <c r="E1828" s="3">
        <f>76-8</f>
        <v>68</v>
      </c>
      <c r="F1828" s="3">
        <v>1</v>
      </c>
      <c r="G1828" s="4">
        <v>10.78</v>
      </c>
      <c r="H1828" s="4">
        <f>+G1828*E1828</f>
        <v>733.04</v>
      </c>
      <c r="I1828" s="5">
        <v>0.5</v>
      </c>
      <c r="J1828" s="4">
        <f t="shared" si="398"/>
        <v>5.39</v>
      </c>
      <c r="K1828" s="4">
        <f t="shared" si="399"/>
        <v>5.39</v>
      </c>
      <c r="L1828" s="6">
        <v>0.85</v>
      </c>
      <c r="M1828" s="4">
        <f t="shared" si="400"/>
        <v>4.5814999999999992</v>
      </c>
      <c r="N1828" s="4">
        <f t="shared" si="401"/>
        <v>9.9714999999999989</v>
      </c>
      <c r="O1828" s="6">
        <v>0.75</v>
      </c>
      <c r="P1828" s="85">
        <f t="shared" si="406"/>
        <v>4.0424999999999995</v>
      </c>
      <c r="Q1828" s="86">
        <f t="shared" si="407"/>
        <v>9.4324999999999992</v>
      </c>
      <c r="R1828" s="6">
        <v>0.95</v>
      </c>
      <c r="S1828" s="85">
        <f t="shared" si="402"/>
        <v>5.1204999999999998</v>
      </c>
      <c r="T1828" s="86">
        <f t="shared" si="403"/>
        <v>10.5105</v>
      </c>
      <c r="U1828" s="6">
        <v>0.6</v>
      </c>
      <c r="V1828" s="85">
        <f t="shared" si="404"/>
        <v>3.2339999999999995</v>
      </c>
      <c r="W1828" s="86">
        <f t="shared" si="405"/>
        <v>8.6239999999999988</v>
      </c>
    </row>
    <row r="1829" spans="1:23" ht="16.5" x14ac:dyDescent="0.25">
      <c r="A1829" s="64" t="s">
        <v>7131</v>
      </c>
      <c r="B1829" s="65" t="s">
        <v>7255</v>
      </c>
      <c r="C1829" s="2" t="s">
        <v>6338</v>
      </c>
      <c r="D1829" s="8" t="s">
        <v>6337</v>
      </c>
      <c r="E1829" s="3">
        <f>62-6</f>
        <v>56</v>
      </c>
      <c r="F1829" s="3">
        <v>1</v>
      </c>
      <c r="G1829" s="4">
        <v>13.32</v>
      </c>
      <c r="H1829" s="4">
        <f>+G1829*E1829</f>
        <v>745.92000000000007</v>
      </c>
      <c r="I1829" s="5">
        <v>0.5</v>
      </c>
      <c r="J1829" s="4">
        <f t="shared" si="398"/>
        <v>6.66</v>
      </c>
      <c r="K1829" s="4">
        <f t="shared" si="399"/>
        <v>6.66</v>
      </c>
      <c r="L1829" s="6">
        <v>0.85</v>
      </c>
      <c r="M1829" s="4">
        <f t="shared" si="400"/>
        <v>5.6609999999999996</v>
      </c>
      <c r="N1829" s="4">
        <f t="shared" si="401"/>
        <v>12.321</v>
      </c>
      <c r="O1829" s="6">
        <v>0.75</v>
      </c>
      <c r="P1829" s="85">
        <f t="shared" si="406"/>
        <v>4.9950000000000001</v>
      </c>
      <c r="Q1829" s="86">
        <f t="shared" si="407"/>
        <v>11.655000000000001</v>
      </c>
      <c r="R1829" s="6">
        <v>0.95</v>
      </c>
      <c r="S1829" s="85">
        <f t="shared" si="402"/>
        <v>6.327</v>
      </c>
      <c r="T1829" s="86">
        <f t="shared" si="403"/>
        <v>12.987</v>
      </c>
      <c r="U1829" s="6">
        <v>0.6</v>
      </c>
      <c r="V1829" s="85">
        <f t="shared" si="404"/>
        <v>3.996</v>
      </c>
      <c r="W1829" s="86">
        <f t="shared" si="405"/>
        <v>10.656000000000001</v>
      </c>
    </row>
    <row r="1830" spans="1:23" ht="16.5" x14ac:dyDescent="0.25">
      <c r="A1830" s="64" t="s">
        <v>7131</v>
      </c>
      <c r="B1830" s="65" t="s">
        <v>7255</v>
      </c>
      <c r="C1830" s="2" t="s">
        <v>6340</v>
      </c>
      <c r="D1830" s="8" t="s">
        <v>6339</v>
      </c>
      <c r="E1830" s="3">
        <f>190-24</f>
        <v>166</v>
      </c>
      <c r="F1830" s="3">
        <v>1</v>
      </c>
      <c r="G1830" s="4">
        <v>2.6</v>
      </c>
      <c r="H1830" s="4">
        <f>+G1830*E1830</f>
        <v>431.6</v>
      </c>
      <c r="I1830" s="5">
        <v>0</v>
      </c>
      <c r="J1830" s="4">
        <f t="shared" si="398"/>
        <v>0</v>
      </c>
      <c r="K1830" s="4">
        <f t="shared" si="399"/>
        <v>2.6</v>
      </c>
      <c r="L1830" s="6">
        <v>0.85</v>
      </c>
      <c r="M1830" s="4">
        <f t="shared" si="400"/>
        <v>2.21</v>
      </c>
      <c r="N1830" s="4">
        <f t="shared" si="401"/>
        <v>4.8100000000000005</v>
      </c>
      <c r="O1830" s="6">
        <v>0.75</v>
      </c>
      <c r="P1830" s="85">
        <f t="shared" si="406"/>
        <v>1.9500000000000002</v>
      </c>
      <c r="Q1830" s="86">
        <f t="shared" si="407"/>
        <v>4.5500000000000007</v>
      </c>
      <c r="R1830" s="6">
        <v>0.95</v>
      </c>
      <c r="S1830" s="85">
        <f t="shared" si="402"/>
        <v>2.4699999999999998</v>
      </c>
      <c r="T1830" s="86">
        <f t="shared" si="403"/>
        <v>5.07</v>
      </c>
      <c r="U1830" s="6">
        <v>0.6</v>
      </c>
      <c r="V1830" s="85">
        <f t="shared" si="404"/>
        <v>1.56</v>
      </c>
      <c r="W1830" s="86">
        <f t="shared" si="405"/>
        <v>4.16</v>
      </c>
    </row>
    <row r="1831" spans="1:23" ht="16.5" x14ac:dyDescent="0.25">
      <c r="A1831" s="64" t="s">
        <v>7131</v>
      </c>
      <c r="B1831" s="65" t="s">
        <v>7255</v>
      </c>
      <c r="C1831" s="2" t="s">
        <v>6342</v>
      </c>
      <c r="D1831" s="8" t="s">
        <v>6341</v>
      </c>
      <c r="E1831" s="3">
        <v>206</v>
      </c>
      <c r="F1831" s="3">
        <v>1</v>
      </c>
      <c r="G1831" s="4">
        <v>4.34</v>
      </c>
      <c r="H1831" s="4">
        <f>+G1831*E1831</f>
        <v>894.04</v>
      </c>
      <c r="I1831" s="5">
        <v>0</v>
      </c>
      <c r="J1831" s="4">
        <f t="shared" si="398"/>
        <v>0</v>
      </c>
      <c r="K1831" s="4">
        <f t="shared" si="399"/>
        <v>4.34</v>
      </c>
      <c r="L1831" s="6">
        <v>0.85</v>
      </c>
      <c r="M1831" s="4">
        <f t="shared" si="400"/>
        <v>3.6889999999999996</v>
      </c>
      <c r="N1831" s="4">
        <f t="shared" si="401"/>
        <v>8.0289999999999999</v>
      </c>
      <c r="O1831" s="6">
        <v>0.75</v>
      </c>
      <c r="P1831" s="85">
        <f t="shared" si="406"/>
        <v>3.2549999999999999</v>
      </c>
      <c r="Q1831" s="86">
        <f t="shared" si="407"/>
        <v>7.5949999999999998</v>
      </c>
      <c r="R1831" s="6">
        <v>0.95</v>
      </c>
      <c r="S1831" s="85">
        <f t="shared" si="402"/>
        <v>4.1229999999999993</v>
      </c>
      <c r="T1831" s="86">
        <f t="shared" si="403"/>
        <v>8.4629999999999992</v>
      </c>
      <c r="U1831" s="6">
        <v>0.6</v>
      </c>
      <c r="V1831" s="85">
        <f t="shared" si="404"/>
        <v>2.6039999999999996</v>
      </c>
      <c r="W1831" s="86">
        <f t="shared" si="405"/>
        <v>6.9439999999999991</v>
      </c>
    </row>
    <row r="1832" spans="1:23" ht="16.5" x14ac:dyDescent="0.25">
      <c r="A1832" s="64" t="s">
        <v>7131</v>
      </c>
      <c r="B1832" s="65" t="s">
        <v>7255</v>
      </c>
      <c r="C1832" s="2" t="s">
        <v>6344</v>
      </c>
      <c r="D1832" s="8" t="s">
        <v>6343</v>
      </c>
      <c r="E1832" s="3">
        <v>182</v>
      </c>
      <c r="F1832" s="3">
        <v>1</v>
      </c>
      <c r="G1832" s="4">
        <v>6.39</v>
      </c>
      <c r="H1832" s="4">
        <f>+G1832*E1832</f>
        <v>1162.98</v>
      </c>
      <c r="I1832" s="5">
        <v>0</v>
      </c>
      <c r="J1832" s="4">
        <f t="shared" si="398"/>
        <v>0</v>
      </c>
      <c r="K1832" s="4">
        <f t="shared" si="399"/>
        <v>6.39</v>
      </c>
      <c r="L1832" s="6">
        <v>0.85</v>
      </c>
      <c r="M1832" s="4">
        <f t="shared" si="400"/>
        <v>5.4314999999999998</v>
      </c>
      <c r="N1832" s="4">
        <f t="shared" si="401"/>
        <v>11.8215</v>
      </c>
      <c r="O1832" s="6">
        <v>0.75</v>
      </c>
      <c r="P1832" s="85">
        <f t="shared" si="406"/>
        <v>4.7924999999999995</v>
      </c>
      <c r="Q1832" s="86">
        <f t="shared" si="407"/>
        <v>11.182499999999999</v>
      </c>
      <c r="R1832" s="6">
        <v>0.95</v>
      </c>
      <c r="S1832" s="85">
        <f t="shared" si="402"/>
        <v>6.0704999999999991</v>
      </c>
      <c r="T1832" s="86">
        <f t="shared" si="403"/>
        <v>12.4605</v>
      </c>
      <c r="U1832" s="6">
        <v>0.6</v>
      </c>
      <c r="V1832" s="85">
        <f t="shared" si="404"/>
        <v>3.8339999999999996</v>
      </c>
      <c r="W1832" s="86">
        <f t="shared" si="405"/>
        <v>10.224</v>
      </c>
    </row>
    <row r="1833" spans="1:23" ht="16.5" x14ac:dyDescent="0.25">
      <c r="A1833" s="64" t="s">
        <v>7131</v>
      </c>
      <c r="B1833" s="65" t="s">
        <v>7255</v>
      </c>
      <c r="C1833" s="2" t="s">
        <v>6346</v>
      </c>
      <c r="D1833" s="8" t="s">
        <v>6345</v>
      </c>
      <c r="E1833" s="3">
        <f>100-6</f>
        <v>94</v>
      </c>
      <c r="F1833" s="3">
        <v>1</v>
      </c>
      <c r="G1833" s="4">
        <v>10.6</v>
      </c>
      <c r="H1833" s="4">
        <f>+G1833*E1833</f>
        <v>996.4</v>
      </c>
      <c r="I1833" s="5">
        <v>0</v>
      </c>
      <c r="J1833" s="4">
        <f t="shared" si="398"/>
        <v>0</v>
      </c>
      <c r="K1833" s="4">
        <f t="shared" si="399"/>
        <v>10.6</v>
      </c>
      <c r="L1833" s="6">
        <v>0.85</v>
      </c>
      <c r="M1833" s="4">
        <f t="shared" si="400"/>
        <v>9.01</v>
      </c>
      <c r="N1833" s="4">
        <f t="shared" si="401"/>
        <v>19.61</v>
      </c>
      <c r="O1833" s="6">
        <v>0.75</v>
      </c>
      <c r="P1833" s="85">
        <f t="shared" si="406"/>
        <v>7.9499999999999993</v>
      </c>
      <c r="Q1833" s="86">
        <f t="shared" si="407"/>
        <v>18.549999999999997</v>
      </c>
      <c r="R1833" s="6">
        <v>0.95</v>
      </c>
      <c r="S1833" s="85">
        <f t="shared" si="402"/>
        <v>10.069999999999999</v>
      </c>
      <c r="T1833" s="86">
        <f t="shared" si="403"/>
        <v>20.669999999999998</v>
      </c>
      <c r="U1833" s="6">
        <v>0.6</v>
      </c>
      <c r="V1833" s="85">
        <f t="shared" si="404"/>
        <v>6.3599999999999994</v>
      </c>
      <c r="W1833" s="86">
        <f t="shared" si="405"/>
        <v>16.96</v>
      </c>
    </row>
    <row r="1834" spans="1:23" ht="16.5" x14ac:dyDescent="0.25">
      <c r="A1834" s="64" t="s">
        <v>7131</v>
      </c>
      <c r="B1834" s="65" t="s">
        <v>7255</v>
      </c>
      <c r="C1834" s="2" t="s">
        <v>6348</v>
      </c>
      <c r="D1834" s="8" t="s">
        <v>6347</v>
      </c>
      <c r="E1834" s="3">
        <v>116</v>
      </c>
      <c r="F1834" s="3">
        <v>1</v>
      </c>
      <c r="G1834" s="4">
        <v>9.3699999999999992</v>
      </c>
      <c r="H1834" s="4">
        <f>+G1834*E1834</f>
        <v>1086.9199999999998</v>
      </c>
      <c r="I1834" s="5">
        <v>0.5</v>
      </c>
      <c r="J1834" s="4">
        <f t="shared" si="398"/>
        <v>4.6849999999999996</v>
      </c>
      <c r="K1834" s="4">
        <f t="shared" si="399"/>
        <v>4.6849999999999996</v>
      </c>
      <c r="L1834" s="6">
        <v>0.85</v>
      </c>
      <c r="M1834" s="4">
        <f t="shared" si="400"/>
        <v>3.9822499999999996</v>
      </c>
      <c r="N1834" s="4">
        <f t="shared" si="401"/>
        <v>8.6672499999999992</v>
      </c>
      <c r="O1834" s="6">
        <v>0.75</v>
      </c>
      <c r="P1834" s="85">
        <f t="shared" si="406"/>
        <v>3.5137499999999999</v>
      </c>
      <c r="Q1834" s="86">
        <f t="shared" si="407"/>
        <v>8.1987500000000004</v>
      </c>
      <c r="R1834" s="6">
        <v>0.95</v>
      </c>
      <c r="S1834" s="85">
        <f t="shared" si="402"/>
        <v>4.4507499999999993</v>
      </c>
      <c r="T1834" s="86">
        <f t="shared" si="403"/>
        <v>9.135749999999998</v>
      </c>
      <c r="U1834" s="6">
        <v>0.6</v>
      </c>
      <c r="V1834" s="85">
        <f t="shared" si="404"/>
        <v>2.8109999999999995</v>
      </c>
      <c r="W1834" s="86">
        <f t="shared" si="405"/>
        <v>7.4959999999999987</v>
      </c>
    </row>
    <row r="1835" spans="1:23" ht="16.5" x14ac:dyDescent="0.25">
      <c r="A1835" s="64" t="s">
        <v>7131</v>
      </c>
      <c r="B1835" s="65" t="s">
        <v>7255</v>
      </c>
      <c r="C1835" s="2" t="s">
        <v>728</v>
      </c>
      <c r="D1835" s="8" t="s">
        <v>727</v>
      </c>
      <c r="E1835" s="3">
        <v>3</v>
      </c>
      <c r="F1835" s="3">
        <v>1</v>
      </c>
      <c r="G1835" s="4">
        <v>2044.19</v>
      </c>
      <c r="H1835" s="4">
        <f>+G1835*E1835</f>
        <v>6132.57</v>
      </c>
      <c r="I1835" s="5">
        <v>0.5</v>
      </c>
      <c r="J1835" s="4">
        <f t="shared" si="398"/>
        <v>1022.095</v>
      </c>
      <c r="K1835" s="4">
        <f t="shared" si="399"/>
        <v>1022.095</v>
      </c>
      <c r="L1835" s="6">
        <v>0.85</v>
      </c>
      <c r="M1835" s="4">
        <f t="shared" si="400"/>
        <v>868.78075000000001</v>
      </c>
      <c r="N1835" s="4">
        <f t="shared" si="401"/>
        <v>1890.8757500000002</v>
      </c>
      <c r="O1835" s="6">
        <v>0.75</v>
      </c>
      <c r="P1835" s="85">
        <f t="shared" si="406"/>
        <v>766.57124999999996</v>
      </c>
      <c r="Q1835" s="86">
        <f t="shared" si="407"/>
        <v>1788.66625</v>
      </c>
      <c r="R1835" s="6">
        <v>0.95</v>
      </c>
      <c r="S1835" s="85">
        <f t="shared" si="402"/>
        <v>970.99024999999995</v>
      </c>
      <c r="T1835" s="86">
        <f t="shared" si="403"/>
        <v>1993.0852500000001</v>
      </c>
      <c r="U1835" s="6">
        <v>0.6</v>
      </c>
      <c r="V1835" s="85">
        <f t="shared" si="404"/>
        <v>613.25699999999995</v>
      </c>
      <c r="W1835" s="86">
        <f t="shared" si="405"/>
        <v>1635.3519999999999</v>
      </c>
    </row>
    <row r="1836" spans="1:23" ht="16.5" x14ac:dyDescent="0.25">
      <c r="A1836" s="64" t="s">
        <v>7131</v>
      </c>
      <c r="B1836" s="65" t="s">
        <v>7255</v>
      </c>
      <c r="C1836" s="2" t="s">
        <v>6350</v>
      </c>
      <c r="D1836" s="8" t="s">
        <v>6349</v>
      </c>
      <c r="E1836" s="3">
        <f>190-12</f>
        <v>178</v>
      </c>
      <c r="F1836" s="3">
        <v>1</v>
      </c>
      <c r="G1836" s="4">
        <v>3.72</v>
      </c>
      <c r="H1836" s="4">
        <f>+G1836*E1836</f>
        <v>662.16000000000008</v>
      </c>
      <c r="I1836" s="5">
        <v>0.5</v>
      </c>
      <c r="J1836" s="4">
        <f t="shared" si="398"/>
        <v>1.86</v>
      </c>
      <c r="K1836" s="4">
        <f t="shared" si="399"/>
        <v>1.86</v>
      </c>
      <c r="L1836" s="6">
        <v>0.85</v>
      </c>
      <c r="M1836" s="4">
        <f t="shared" si="400"/>
        <v>1.581</v>
      </c>
      <c r="N1836" s="4">
        <f t="shared" si="401"/>
        <v>3.4409999999999998</v>
      </c>
      <c r="O1836" s="6">
        <v>0.75</v>
      </c>
      <c r="P1836" s="85">
        <f t="shared" si="406"/>
        <v>1.395</v>
      </c>
      <c r="Q1836" s="86">
        <f t="shared" si="407"/>
        <v>3.2549999999999999</v>
      </c>
      <c r="R1836" s="6">
        <v>0.95</v>
      </c>
      <c r="S1836" s="85">
        <f t="shared" si="402"/>
        <v>1.7669999999999999</v>
      </c>
      <c r="T1836" s="86">
        <f t="shared" si="403"/>
        <v>3.6269999999999998</v>
      </c>
      <c r="U1836" s="6">
        <v>0.6</v>
      </c>
      <c r="V1836" s="85">
        <f t="shared" si="404"/>
        <v>1.1160000000000001</v>
      </c>
      <c r="W1836" s="86">
        <f t="shared" si="405"/>
        <v>2.976</v>
      </c>
    </row>
    <row r="1837" spans="1:23" ht="16.5" x14ac:dyDescent="0.25">
      <c r="A1837" s="64" t="s">
        <v>7131</v>
      </c>
      <c r="B1837" s="65" t="s">
        <v>7255</v>
      </c>
      <c r="C1837" s="2" t="s">
        <v>6352</v>
      </c>
      <c r="D1837" s="8" t="s">
        <v>6351</v>
      </c>
      <c r="E1837" s="3">
        <v>126</v>
      </c>
      <c r="F1837" s="3">
        <v>1</v>
      </c>
      <c r="G1837" s="4">
        <v>15.27</v>
      </c>
      <c r="H1837" s="4">
        <f>+G1837*E1837</f>
        <v>1924.02</v>
      </c>
      <c r="I1837" s="5">
        <v>0.45</v>
      </c>
      <c r="J1837" s="4">
        <f t="shared" si="398"/>
        <v>6.8715000000000002</v>
      </c>
      <c r="K1837" s="4">
        <f t="shared" si="399"/>
        <v>8.3984999999999985</v>
      </c>
      <c r="L1837" s="6">
        <v>1</v>
      </c>
      <c r="M1837" s="4">
        <f t="shared" si="400"/>
        <v>8.3984999999999985</v>
      </c>
      <c r="N1837" s="4">
        <f t="shared" si="401"/>
        <v>16.796999999999997</v>
      </c>
      <c r="O1837" s="6">
        <v>0.75</v>
      </c>
      <c r="P1837" s="85">
        <f t="shared" si="406"/>
        <v>6.2988749999999989</v>
      </c>
      <c r="Q1837" s="86">
        <f t="shared" si="407"/>
        <v>14.697374999999997</v>
      </c>
      <c r="R1837" s="6">
        <v>0.95</v>
      </c>
      <c r="S1837" s="85">
        <f t="shared" si="402"/>
        <v>7.9785749999999984</v>
      </c>
      <c r="T1837" s="86">
        <f t="shared" si="403"/>
        <v>16.377074999999998</v>
      </c>
      <c r="U1837" s="6">
        <v>0.6</v>
      </c>
      <c r="V1837" s="85">
        <f t="shared" si="404"/>
        <v>5.0390999999999986</v>
      </c>
      <c r="W1837" s="86">
        <f t="shared" si="405"/>
        <v>13.437599999999996</v>
      </c>
    </row>
    <row r="1838" spans="1:23" ht="16.5" x14ac:dyDescent="0.25">
      <c r="A1838" s="64" t="s">
        <v>7131</v>
      </c>
      <c r="B1838" s="65" t="s">
        <v>7255</v>
      </c>
      <c r="C1838" s="2" t="s">
        <v>6354</v>
      </c>
      <c r="D1838" s="8" t="s">
        <v>6353</v>
      </c>
      <c r="E1838" s="3">
        <v>137</v>
      </c>
      <c r="F1838" s="3">
        <v>1</v>
      </c>
      <c r="G1838" s="4">
        <v>18.72</v>
      </c>
      <c r="H1838" s="4">
        <f>+G1838*E1838</f>
        <v>2564.64</v>
      </c>
      <c r="I1838" s="5">
        <v>0</v>
      </c>
      <c r="J1838" s="4">
        <f t="shared" si="398"/>
        <v>0</v>
      </c>
      <c r="K1838" s="4">
        <f t="shared" si="399"/>
        <v>18.72</v>
      </c>
      <c r="L1838" s="6">
        <v>0.85</v>
      </c>
      <c r="M1838" s="4">
        <f t="shared" si="400"/>
        <v>15.911999999999999</v>
      </c>
      <c r="N1838" s="4">
        <f t="shared" si="401"/>
        <v>34.631999999999998</v>
      </c>
      <c r="O1838" s="6">
        <v>0.75</v>
      </c>
      <c r="P1838" s="85">
        <f t="shared" si="406"/>
        <v>14.04</v>
      </c>
      <c r="Q1838" s="86">
        <f t="shared" si="407"/>
        <v>32.76</v>
      </c>
      <c r="R1838" s="6">
        <v>0.95</v>
      </c>
      <c r="S1838" s="85">
        <f t="shared" si="402"/>
        <v>17.783999999999999</v>
      </c>
      <c r="T1838" s="86">
        <f t="shared" si="403"/>
        <v>36.503999999999998</v>
      </c>
      <c r="U1838" s="6">
        <v>0.6</v>
      </c>
      <c r="V1838" s="85">
        <f t="shared" si="404"/>
        <v>11.231999999999999</v>
      </c>
      <c r="W1838" s="86">
        <f t="shared" si="405"/>
        <v>29.951999999999998</v>
      </c>
    </row>
    <row r="1839" spans="1:23" ht="16.5" x14ac:dyDescent="0.25">
      <c r="A1839" s="64" t="s">
        <v>7131</v>
      </c>
      <c r="B1839" s="65" t="s">
        <v>7255</v>
      </c>
      <c r="C1839" s="2" t="s">
        <v>6356</v>
      </c>
      <c r="D1839" s="8" t="s">
        <v>6355</v>
      </c>
      <c r="E1839" s="3">
        <v>139</v>
      </c>
      <c r="F1839" s="3">
        <v>1</v>
      </c>
      <c r="G1839" s="4">
        <v>9.3800000000000008</v>
      </c>
      <c r="H1839" s="4">
        <f>+G1839*E1839</f>
        <v>1303.8200000000002</v>
      </c>
      <c r="I1839" s="5">
        <v>0.5</v>
      </c>
      <c r="J1839" s="4">
        <f t="shared" si="398"/>
        <v>4.6900000000000004</v>
      </c>
      <c r="K1839" s="4">
        <f t="shared" si="399"/>
        <v>4.6900000000000004</v>
      </c>
      <c r="L1839" s="6">
        <v>0.85</v>
      </c>
      <c r="M1839" s="4">
        <f t="shared" si="400"/>
        <v>3.9865000000000004</v>
      </c>
      <c r="N1839" s="4">
        <f t="shared" si="401"/>
        <v>8.6765000000000008</v>
      </c>
      <c r="O1839" s="6">
        <v>0.75</v>
      </c>
      <c r="P1839" s="85">
        <f t="shared" si="406"/>
        <v>3.5175000000000001</v>
      </c>
      <c r="Q1839" s="86">
        <f t="shared" si="407"/>
        <v>8.2074999999999996</v>
      </c>
      <c r="R1839" s="6">
        <v>0.95</v>
      </c>
      <c r="S1839" s="85">
        <f t="shared" si="402"/>
        <v>4.4554999999999998</v>
      </c>
      <c r="T1839" s="86">
        <f t="shared" si="403"/>
        <v>9.1455000000000002</v>
      </c>
      <c r="U1839" s="6">
        <v>0.6</v>
      </c>
      <c r="V1839" s="85">
        <f t="shared" si="404"/>
        <v>2.8140000000000001</v>
      </c>
      <c r="W1839" s="86">
        <f t="shared" si="405"/>
        <v>7.5040000000000004</v>
      </c>
    </row>
    <row r="1840" spans="1:23" ht="16.5" x14ac:dyDescent="0.25">
      <c r="A1840" s="64" t="s">
        <v>7131</v>
      </c>
      <c r="B1840" s="65" t="s">
        <v>7255</v>
      </c>
      <c r="C1840" s="2" t="s">
        <v>6358</v>
      </c>
      <c r="D1840" s="8" t="s">
        <v>6357</v>
      </c>
      <c r="E1840" s="3">
        <f>202-25</f>
        <v>177</v>
      </c>
      <c r="F1840" s="3">
        <v>1</v>
      </c>
      <c r="G1840" s="4">
        <v>14.61</v>
      </c>
      <c r="H1840" s="4">
        <f>+G1840*E1840</f>
        <v>2585.9699999999998</v>
      </c>
      <c r="I1840" s="5">
        <v>0</v>
      </c>
      <c r="J1840" s="4">
        <f t="shared" si="398"/>
        <v>0</v>
      </c>
      <c r="K1840" s="4">
        <f t="shared" si="399"/>
        <v>14.61</v>
      </c>
      <c r="L1840" s="6">
        <v>0.85</v>
      </c>
      <c r="M1840" s="4">
        <f t="shared" si="400"/>
        <v>12.4185</v>
      </c>
      <c r="N1840" s="4">
        <f t="shared" si="401"/>
        <v>27.028500000000001</v>
      </c>
      <c r="O1840" s="6">
        <v>0.75</v>
      </c>
      <c r="P1840" s="85">
        <f t="shared" si="406"/>
        <v>10.9575</v>
      </c>
      <c r="Q1840" s="86">
        <f t="shared" si="407"/>
        <v>25.567499999999999</v>
      </c>
      <c r="R1840" s="6">
        <v>0.95</v>
      </c>
      <c r="S1840" s="85">
        <f t="shared" si="402"/>
        <v>13.879499999999998</v>
      </c>
      <c r="T1840" s="86">
        <f t="shared" si="403"/>
        <v>28.4895</v>
      </c>
      <c r="U1840" s="6">
        <v>0.6</v>
      </c>
      <c r="V1840" s="85">
        <f t="shared" si="404"/>
        <v>8.766</v>
      </c>
      <c r="W1840" s="86">
        <f t="shared" si="405"/>
        <v>23.375999999999998</v>
      </c>
    </row>
    <row r="1841" spans="1:23" ht="16.5" x14ac:dyDescent="0.25">
      <c r="A1841" s="64" t="s">
        <v>7131</v>
      </c>
      <c r="B1841" s="65" t="s">
        <v>7255</v>
      </c>
      <c r="C1841" s="2" t="s">
        <v>6360</v>
      </c>
      <c r="D1841" s="8" t="s">
        <v>6359</v>
      </c>
      <c r="E1841" s="3">
        <v>70</v>
      </c>
      <c r="F1841" s="3">
        <v>1</v>
      </c>
      <c r="G1841" s="7">
        <v>37</v>
      </c>
      <c r="H1841" s="4">
        <f>+G1841*E1841</f>
        <v>2590</v>
      </c>
      <c r="I1841" s="5">
        <v>0</v>
      </c>
      <c r="J1841" s="4">
        <f t="shared" si="398"/>
        <v>0</v>
      </c>
      <c r="K1841" s="4">
        <f t="shared" si="399"/>
        <v>37</v>
      </c>
      <c r="L1841" s="6">
        <v>0.95</v>
      </c>
      <c r="M1841" s="4">
        <f t="shared" si="400"/>
        <v>35.15</v>
      </c>
      <c r="N1841" s="4">
        <f t="shared" si="401"/>
        <v>72.150000000000006</v>
      </c>
      <c r="O1841" s="6">
        <v>0.75</v>
      </c>
      <c r="P1841" s="85">
        <f t="shared" si="406"/>
        <v>27.75</v>
      </c>
      <c r="Q1841" s="86">
        <f t="shared" si="407"/>
        <v>64.75</v>
      </c>
      <c r="R1841" s="6">
        <v>0.95</v>
      </c>
      <c r="S1841" s="85">
        <f t="shared" si="402"/>
        <v>35.15</v>
      </c>
      <c r="T1841" s="86">
        <f t="shared" si="403"/>
        <v>72.150000000000006</v>
      </c>
      <c r="U1841" s="6">
        <v>0.6</v>
      </c>
      <c r="V1841" s="85">
        <f t="shared" si="404"/>
        <v>22.2</v>
      </c>
      <c r="W1841" s="86">
        <f t="shared" si="405"/>
        <v>59.2</v>
      </c>
    </row>
    <row r="1842" spans="1:23" ht="16.5" x14ac:dyDescent="0.25">
      <c r="A1842" s="64" t="s">
        <v>7131</v>
      </c>
      <c r="B1842" s="65" t="s">
        <v>7255</v>
      </c>
      <c r="C1842" s="2" t="s">
        <v>6362</v>
      </c>
      <c r="D1842" s="8" t="s">
        <v>6361</v>
      </c>
      <c r="E1842" s="3">
        <v>100</v>
      </c>
      <c r="F1842" s="3">
        <v>1</v>
      </c>
      <c r="G1842" s="7">
        <v>25.49</v>
      </c>
      <c r="H1842" s="4">
        <f>+G1842*E1842</f>
        <v>2549</v>
      </c>
      <c r="I1842" s="5">
        <v>0</v>
      </c>
      <c r="J1842" s="4">
        <f t="shared" si="398"/>
        <v>0</v>
      </c>
      <c r="K1842" s="4">
        <f t="shared" si="399"/>
        <v>25.49</v>
      </c>
      <c r="L1842" s="6">
        <v>0.95</v>
      </c>
      <c r="M1842" s="4">
        <f t="shared" si="400"/>
        <v>24.215499999999999</v>
      </c>
      <c r="N1842" s="4">
        <f t="shared" si="401"/>
        <v>49.705500000000001</v>
      </c>
      <c r="O1842" s="6">
        <v>0.75</v>
      </c>
      <c r="P1842" s="85">
        <f t="shared" si="406"/>
        <v>19.1175</v>
      </c>
      <c r="Q1842" s="86">
        <f t="shared" si="407"/>
        <v>44.607500000000002</v>
      </c>
      <c r="R1842" s="6">
        <v>0.95</v>
      </c>
      <c r="S1842" s="85">
        <f t="shared" si="402"/>
        <v>24.215499999999999</v>
      </c>
      <c r="T1842" s="86">
        <f t="shared" si="403"/>
        <v>49.705500000000001</v>
      </c>
      <c r="U1842" s="6">
        <v>0.6</v>
      </c>
      <c r="V1842" s="85">
        <f t="shared" si="404"/>
        <v>15.293999999999999</v>
      </c>
      <c r="W1842" s="86">
        <f t="shared" si="405"/>
        <v>40.783999999999999</v>
      </c>
    </row>
    <row r="1843" spans="1:23" ht="16.5" x14ac:dyDescent="0.25">
      <c r="A1843" s="64" t="s">
        <v>7131</v>
      </c>
      <c r="B1843" s="65" t="s">
        <v>7255</v>
      </c>
      <c r="C1843" s="2" t="s">
        <v>6368</v>
      </c>
      <c r="D1843" s="10" t="s">
        <v>6367</v>
      </c>
      <c r="E1843" s="3">
        <v>90</v>
      </c>
      <c r="F1843" s="3">
        <v>1</v>
      </c>
      <c r="G1843" s="4">
        <v>14.77</v>
      </c>
      <c r="H1843" s="4">
        <f>+G1843*E1843</f>
        <v>1329.3</v>
      </c>
      <c r="I1843" s="5">
        <v>0</v>
      </c>
      <c r="J1843" s="4">
        <f t="shared" si="398"/>
        <v>0</v>
      </c>
      <c r="K1843" s="4">
        <f t="shared" si="399"/>
        <v>14.77</v>
      </c>
      <c r="L1843" s="6">
        <v>0.85</v>
      </c>
      <c r="M1843" s="4">
        <f t="shared" si="400"/>
        <v>12.554499999999999</v>
      </c>
      <c r="N1843" s="4">
        <f t="shared" si="401"/>
        <v>27.3245</v>
      </c>
      <c r="O1843" s="6">
        <v>0.75</v>
      </c>
      <c r="P1843" s="85">
        <f t="shared" si="406"/>
        <v>11.077500000000001</v>
      </c>
      <c r="Q1843" s="86">
        <f t="shared" si="407"/>
        <v>25.8475</v>
      </c>
      <c r="R1843" s="6">
        <v>0.95</v>
      </c>
      <c r="S1843" s="85">
        <f t="shared" si="402"/>
        <v>14.031499999999999</v>
      </c>
      <c r="T1843" s="86">
        <f t="shared" si="403"/>
        <v>28.801499999999997</v>
      </c>
      <c r="U1843" s="6">
        <v>0.6</v>
      </c>
      <c r="V1843" s="85">
        <f t="shared" si="404"/>
        <v>8.8620000000000001</v>
      </c>
      <c r="W1843" s="86">
        <f t="shared" si="405"/>
        <v>23.631999999999998</v>
      </c>
    </row>
    <row r="1844" spans="1:23" ht="16.5" x14ac:dyDescent="0.25">
      <c r="A1844" s="64" t="s">
        <v>7131</v>
      </c>
      <c r="B1844" s="65" t="s">
        <v>7255</v>
      </c>
      <c r="C1844" s="2" t="s">
        <v>6364</v>
      </c>
      <c r="D1844" s="8" t="s">
        <v>6363</v>
      </c>
      <c r="E1844" s="3">
        <f>27-11</f>
        <v>16</v>
      </c>
      <c r="F1844" s="3">
        <v>1</v>
      </c>
      <c r="G1844" s="4">
        <v>11.05</v>
      </c>
      <c r="H1844" s="4">
        <f>+G1844*E1844</f>
        <v>176.8</v>
      </c>
      <c r="I1844" s="5">
        <v>0.5</v>
      </c>
      <c r="J1844" s="4">
        <f t="shared" si="398"/>
        <v>5.5250000000000004</v>
      </c>
      <c r="K1844" s="4">
        <f t="shared" si="399"/>
        <v>5.5250000000000004</v>
      </c>
      <c r="L1844" s="6">
        <v>0.85</v>
      </c>
      <c r="M1844" s="4">
        <f t="shared" si="400"/>
        <v>4.69625</v>
      </c>
      <c r="N1844" s="4">
        <f t="shared" si="401"/>
        <v>10.221250000000001</v>
      </c>
      <c r="O1844" s="6">
        <v>0.75</v>
      </c>
      <c r="P1844" s="85">
        <f t="shared" si="406"/>
        <v>4.1437500000000007</v>
      </c>
      <c r="Q1844" s="86">
        <f t="shared" si="407"/>
        <v>9.6687500000000011</v>
      </c>
      <c r="R1844" s="6">
        <v>0.95</v>
      </c>
      <c r="S1844" s="85">
        <f t="shared" si="402"/>
        <v>5.2487500000000002</v>
      </c>
      <c r="T1844" s="86">
        <f t="shared" si="403"/>
        <v>10.77375</v>
      </c>
      <c r="U1844" s="6">
        <v>0.6</v>
      </c>
      <c r="V1844" s="85">
        <f t="shared" si="404"/>
        <v>3.3149999999999999</v>
      </c>
      <c r="W1844" s="86">
        <f t="shared" si="405"/>
        <v>8.84</v>
      </c>
    </row>
    <row r="1845" spans="1:23" ht="16.5" x14ac:dyDescent="0.25">
      <c r="A1845" s="64" t="s">
        <v>7131</v>
      </c>
      <c r="B1845" s="65" t="s">
        <v>7255</v>
      </c>
      <c r="C1845" s="2" t="s">
        <v>6366</v>
      </c>
      <c r="D1845" s="10" t="s">
        <v>6369</v>
      </c>
      <c r="E1845" s="3">
        <v>100</v>
      </c>
      <c r="F1845" s="3">
        <v>1</v>
      </c>
      <c r="G1845" s="4">
        <v>11.84</v>
      </c>
      <c r="H1845" s="4">
        <f>+G1845*E1845</f>
        <v>1184</v>
      </c>
      <c r="I1845" s="5">
        <v>0</v>
      </c>
      <c r="J1845" s="4">
        <f t="shared" si="398"/>
        <v>0</v>
      </c>
      <c r="K1845" s="4">
        <f t="shared" si="399"/>
        <v>11.84</v>
      </c>
      <c r="L1845" s="6">
        <v>0.85</v>
      </c>
      <c r="M1845" s="4">
        <f t="shared" si="400"/>
        <v>10.064</v>
      </c>
      <c r="N1845" s="4">
        <f t="shared" si="401"/>
        <v>21.904</v>
      </c>
      <c r="O1845" s="6">
        <v>0.75</v>
      </c>
      <c r="P1845" s="85">
        <f t="shared" si="406"/>
        <v>8.879999999999999</v>
      </c>
      <c r="Q1845" s="86">
        <f t="shared" si="407"/>
        <v>20.72</v>
      </c>
      <c r="R1845" s="6">
        <v>0.95</v>
      </c>
      <c r="S1845" s="85">
        <f t="shared" si="402"/>
        <v>11.247999999999999</v>
      </c>
      <c r="T1845" s="86">
        <f t="shared" si="403"/>
        <v>23.088000000000001</v>
      </c>
      <c r="U1845" s="6">
        <v>0.6</v>
      </c>
      <c r="V1845" s="85">
        <f t="shared" si="404"/>
        <v>7.1040000000000001</v>
      </c>
      <c r="W1845" s="86">
        <f t="shared" si="405"/>
        <v>18.943999999999999</v>
      </c>
    </row>
    <row r="1846" spans="1:23" ht="16.5" x14ac:dyDescent="0.25">
      <c r="A1846" s="64" t="s">
        <v>7131</v>
      </c>
      <c r="B1846" s="65" t="s">
        <v>7255</v>
      </c>
      <c r="C1846" s="2" t="s">
        <v>7342</v>
      </c>
      <c r="D1846" s="10" t="s">
        <v>6365</v>
      </c>
      <c r="E1846" s="3">
        <v>1</v>
      </c>
      <c r="F1846" s="3">
        <v>1</v>
      </c>
      <c r="G1846" s="4">
        <v>70.489999999999995</v>
      </c>
      <c r="H1846" s="4">
        <f>+G1846*E1846</f>
        <v>70.489999999999995</v>
      </c>
      <c r="I1846" s="5">
        <v>0.5</v>
      </c>
      <c r="J1846" s="4">
        <f t="shared" si="398"/>
        <v>35.244999999999997</v>
      </c>
      <c r="K1846" s="4">
        <f t="shared" si="399"/>
        <v>35.244999999999997</v>
      </c>
      <c r="L1846" s="6">
        <v>0.85</v>
      </c>
      <c r="M1846" s="4">
        <f t="shared" si="400"/>
        <v>29.958249999999996</v>
      </c>
      <c r="N1846" s="4">
        <f t="shared" si="401"/>
        <v>65.203249999999997</v>
      </c>
      <c r="O1846" s="6">
        <v>0.75</v>
      </c>
      <c r="P1846" s="85">
        <f t="shared" si="406"/>
        <v>26.433749999999996</v>
      </c>
      <c r="Q1846" s="86">
        <f t="shared" si="407"/>
        <v>61.678749999999994</v>
      </c>
      <c r="R1846" s="6">
        <v>0.95</v>
      </c>
      <c r="S1846" s="85">
        <f t="shared" si="402"/>
        <v>33.482749999999996</v>
      </c>
      <c r="T1846" s="86">
        <f t="shared" si="403"/>
        <v>68.727749999999986</v>
      </c>
      <c r="U1846" s="6">
        <v>0.6</v>
      </c>
      <c r="V1846" s="85">
        <f t="shared" si="404"/>
        <v>21.146999999999998</v>
      </c>
      <c r="W1846" s="86">
        <f t="shared" si="405"/>
        <v>56.391999999999996</v>
      </c>
    </row>
    <row r="1847" spans="1:23" ht="16.5" x14ac:dyDescent="0.25">
      <c r="A1847" s="64" t="s">
        <v>7131</v>
      </c>
      <c r="B1847" s="65" t="s">
        <v>7255</v>
      </c>
      <c r="C1847" s="2" t="s">
        <v>6375</v>
      </c>
      <c r="D1847" s="8" t="s">
        <v>6374</v>
      </c>
      <c r="E1847" s="3">
        <f>202-10</f>
        <v>192</v>
      </c>
      <c r="F1847" s="3">
        <v>1</v>
      </c>
      <c r="G1847" s="4">
        <v>6.35</v>
      </c>
      <c r="H1847" s="4">
        <f>+G1847*E1847</f>
        <v>1219.1999999999998</v>
      </c>
      <c r="I1847" s="5">
        <v>0.2</v>
      </c>
      <c r="J1847" s="4">
        <f t="shared" si="398"/>
        <v>1.27</v>
      </c>
      <c r="K1847" s="4">
        <f t="shared" si="399"/>
        <v>5.08</v>
      </c>
      <c r="L1847" s="6">
        <v>1.4</v>
      </c>
      <c r="M1847" s="4">
        <f t="shared" si="400"/>
        <v>7.1119999999999992</v>
      </c>
      <c r="N1847" s="4">
        <f t="shared" si="401"/>
        <v>12.192</v>
      </c>
      <c r="O1847" s="6">
        <v>0.75</v>
      </c>
      <c r="P1847" s="85">
        <f t="shared" si="406"/>
        <v>3.81</v>
      </c>
      <c r="Q1847" s="86">
        <f t="shared" si="407"/>
        <v>8.89</v>
      </c>
      <c r="R1847" s="6">
        <v>0.95</v>
      </c>
      <c r="S1847" s="85">
        <f t="shared" si="402"/>
        <v>4.8259999999999996</v>
      </c>
      <c r="T1847" s="86">
        <f t="shared" si="403"/>
        <v>9.9059999999999988</v>
      </c>
      <c r="U1847" s="6">
        <v>0.6</v>
      </c>
      <c r="V1847" s="85">
        <f t="shared" si="404"/>
        <v>3.048</v>
      </c>
      <c r="W1847" s="86">
        <f t="shared" si="405"/>
        <v>8.1280000000000001</v>
      </c>
    </row>
    <row r="1848" spans="1:23" ht="16.5" x14ac:dyDescent="0.25">
      <c r="A1848" s="64" t="s">
        <v>7131</v>
      </c>
      <c r="B1848" s="65" t="s">
        <v>7255</v>
      </c>
      <c r="C1848" s="2" t="s">
        <v>6377</v>
      </c>
      <c r="D1848" s="8" t="s">
        <v>6376</v>
      </c>
      <c r="E1848" s="3">
        <v>225</v>
      </c>
      <c r="F1848" s="3">
        <v>1</v>
      </c>
      <c r="G1848" s="4">
        <v>11.52</v>
      </c>
      <c r="H1848" s="4">
        <f>+G1848*E1848</f>
        <v>2592</v>
      </c>
      <c r="I1848" s="5">
        <v>0.2</v>
      </c>
      <c r="J1848" s="4">
        <f t="shared" si="398"/>
        <v>2.3039999999999998</v>
      </c>
      <c r="K1848" s="4">
        <f t="shared" si="399"/>
        <v>9.2159999999999993</v>
      </c>
      <c r="L1848" s="6">
        <v>1.4</v>
      </c>
      <c r="M1848" s="4">
        <f t="shared" si="400"/>
        <v>12.902399999999998</v>
      </c>
      <c r="N1848" s="4">
        <f t="shared" si="401"/>
        <v>22.118399999999998</v>
      </c>
      <c r="O1848" s="6">
        <v>0.75</v>
      </c>
      <c r="P1848" s="85">
        <f t="shared" si="406"/>
        <v>6.911999999999999</v>
      </c>
      <c r="Q1848" s="86">
        <f t="shared" si="407"/>
        <v>16.128</v>
      </c>
      <c r="R1848" s="6">
        <v>0.95</v>
      </c>
      <c r="S1848" s="85">
        <f t="shared" si="402"/>
        <v>8.7551999999999985</v>
      </c>
      <c r="T1848" s="86">
        <f t="shared" si="403"/>
        <v>17.971199999999996</v>
      </c>
      <c r="U1848" s="6">
        <v>0.6</v>
      </c>
      <c r="V1848" s="85">
        <f t="shared" si="404"/>
        <v>5.5295999999999994</v>
      </c>
      <c r="W1848" s="86">
        <f t="shared" si="405"/>
        <v>14.7456</v>
      </c>
    </row>
    <row r="1849" spans="1:23" ht="16.5" x14ac:dyDescent="0.25">
      <c r="A1849" s="64" t="s">
        <v>7131</v>
      </c>
      <c r="B1849" s="65" t="s">
        <v>7255</v>
      </c>
      <c r="C1849" s="2" t="s">
        <v>6379</v>
      </c>
      <c r="D1849" s="10" t="s">
        <v>6378</v>
      </c>
      <c r="E1849" s="3">
        <v>110</v>
      </c>
      <c r="F1849" s="3">
        <v>1</v>
      </c>
      <c r="G1849" s="4">
        <v>14.85</v>
      </c>
      <c r="H1849" s="4">
        <f>+G1849*E1849</f>
        <v>1633.5</v>
      </c>
      <c r="I1849" s="5">
        <v>0.2</v>
      </c>
      <c r="J1849" s="4">
        <f t="shared" ref="J1849:J1912" si="408">+G1849*I1849</f>
        <v>2.97</v>
      </c>
      <c r="K1849" s="4">
        <f t="shared" ref="K1849:K1912" si="409">+G1849-J1849</f>
        <v>11.879999999999999</v>
      </c>
      <c r="L1849" s="6">
        <v>1.3</v>
      </c>
      <c r="M1849" s="4">
        <f t="shared" si="400"/>
        <v>15.443999999999999</v>
      </c>
      <c r="N1849" s="4">
        <f t="shared" si="401"/>
        <v>27.323999999999998</v>
      </c>
      <c r="O1849" s="6">
        <v>0.75</v>
      </c>
      <c r="P1849" s="85">
        <f t="shared" si="406"/>
        <v>8.91</v>
      </c>
      <c r="Q1849" s="86">
        <f t="shared" si="407"/>
        <v>20.79</v>
      </c>
      <c r="R1849" s="6">
        <v>0.95</v>
      </c>
      <c r="S1849" s="85">
        <f t="shared" si="402"/>
        <v>11.285999999999998</v>
      </c>
      <c r="T1849" s="86">
        <f t="shared" si="403"/>
        <v>23.165999999999997</v>
      </c>
      <c r="U1849" s="6">
        <v>0.6</v>
      </c>
      <c r="V1849" s="85">
        <f t="shared" si="404"/>
        <v>7.1279999999999992</v>
      </c>
      <c r="W1849" s="86">
        <f t="shared" si="405"/>
        <v>19.007999999999999</v>
      </c>
    </row>
    <row r="1850" spans="1:23" ht="16.5" x14ac:dyDescent="0.25">
      <c r="A1850" s="64" t="s">
        <v>7131</v>
      </c>
      <c r="B1850" s="65" t="s">
        <v>7255</v>
      </c>
      <c r="C1850" s="2" t="s">
        <v>6381</v>
      </c>
      <c r="D1850" s="8" t="s">
        <v>6380</v>
      </c>
      <c r="E1850" s="3">
        <v>103</v>
      </c>
      <c r="F1850" s="3">
        <v>1</v>
      </c>
      <c r="G1850" s="4">
        <v>24.3</v>
      </c>
      <c r="H1850" s="4">
        <f>+G1850*E1850</f>
        <v>2502.9</v>
      </c>
      <c r="I1850" s="5">
        <v>0.2</v>
      </c>
      <c r="J1850" s="4">
        <f t="shared" si="408"/>
        <v>4.8600000000000003</v>
      </c>
      <c r="K1850" s="4">
        <f t="shared" si="409"/>
        <v>19.440000000000001</v>
      </c>
      <c r="L1850" s="6">
        <v>1.4</v>
      </c>
      <c r="M1850" s="4">
        <f t="shared" si="400"/>
        <v>27.216000000000001</v>
      </c>
      <c r="N1850" s="4">
        <f t="shared" si="401"/>
        <v>46.656000000000006</v>
      </c>
      <c r="O1850" s="6">
        <v>0.75</v>
      </c>
      <c r="P1850" s="85">
        <f t="shared" si="406"/>
        <v>14.580000000000002</v>
      </c>
      <c r="Q1850" s="86">
        <f t="shared" si="407"/>
        <v>34.020000000000003</v>
      </c>
      <c r="R1850" s="6">
        <v>0.95</v>
      </c>
      <c r="S1850" s="85">
        <f t="shared" si="402"/>
        <v>18.468</v>
      </c>
      <c r="T1850" s="86">
        <f t="shared" si="403"/>
        <v>37.908000000000001</v>
      </c>
      <c r="U1850" s="6">
        <v>0.6</v>
      </c>
      <c r="V1850" s="85">
        <f t="shared" si="404"/>
        <v>11.664</v>
      </c>
      <c r="W1850" s="86">
        <f t="shared" si="405"/>
        <v>31.103999999999999</v>
      </c>
    </row>
    <row r="1851" spans="1:23" ht="16.5" x14ac:dyDescent="0.25">
      <c r="A1851" s="64" t="s">
        <v>7131</v>
      </c>
      <c r="B1851" s="65" t="s">
        <v>7255</v>
      </c>
      <c r="C1851" s="2" t="s">
        <v>6383</v>
      </c>
      <c r="D1851" s="8" t="s">
        <v>6382</v>
      </c>
      <c r="E1851" s="3">
        <f>161-5</f>
        <v>156</v>
      </c>
      <c r="F1851" s="3">
        <v>1</v>
      </c>
      <c r="G1851" s="4">
        <v>25.2</v>
      </c>
      <c r="H1851" s="4">
        <f>+G1851*E1851</f>
        <v>3931.2</v>
      </c>
      <c r="I1851" s="5">
        <v>0.2</v>
      </c>
      <c r="J1851" s="4">
        <f t="shared" si="408"/>
        <v>5.04</v>
      </c>
      <c r="K1851" s="4">
        <f t="shared" si="409"/>
        <v>20.16</v>
      </c>
      <c r="L1851" s="6">
        <v>1.4</v>
      </c>
      <c r="M1851" s="4">
        <f t="shared" si="400"/>
        <v>28.223999999999997</v>
      </c>
      <c r="N1851" s="4">
        <f t="shared" si="401"/>
        <v>48.384</v>
      </c>
      <c r="O1851" s="6">
        <v>0.75</v>
      </c>
      <c r="P1851" s="85">
        <f t="shared" si="406"/>
        <v>15.120000000000001</v>
      </c>
      <c r="Q1851" s="86">
        <f t="shared" si="407"/>
        <v>35.28</v>
      </c>
      <c r="R1851" s="6">
        <v>0.95</v>
      </c>
      <c r="S1851" s="85">
        <f t="shared" si="402"/>
        <v>19.151999999999997</v>
      </c>
      <c r="T1851" s="86">
        <f t="shared" si="403"/>
        <v>39.311999999999998</v>
      </c>
      <c r="U1851" s="6">
        <v>0.6</v>
      </c>
      <c r="V1851" s="85">
        <f t="shared" si="404"/>
        <v>12.096</v>
      </c>
      <c r="W1851" s="86">
        <f t="shared" si="405"/>
        <v>32.256</v>
      </c>
    </row>
    <row r="1852" spans="1:23" ht="16.5" x14ac:dyDescent="0.25">
      <c r="A1852" s="64" t="s">
        <v>7131</v>
      </c>
      <c r="B1852" s="65" t="s">
        <v>7255</v>
      </c>
      <c r="C1852" s="2" t="s">
        <v>6386</v>
      </c>
      <c r="D1852" s="1" t="s">
        <v>6387</v>
      </c>
      <c r="E1852" s="3">
        <v>21</v>
      </c>
      <c r="F1852" s="3">
        <v>1</v>
      </c>
      <c r="G1852" s="7">
        <v>48</v>
      </c>
      <c r="H1852" s="4">
        <f>+G1852*E1852</f>
        <v>1008</v>
      </c>
      <c r="I1852" s="5">
        <v>0.05</v>
      </c>
      <c r="J1852" s="4">
        <f t="shared" si="408"/>
        <v>2.4000000000000004</v>
      </c>
      <c r="K1852" s="4">
        <f t="shared" si="409"/>
        <v>45.6</v>
      </c>
      <c r="L1852" s="6">
        <v>0.85</v>
      </c>
      <c r="M1852" s="4">
        <f t="shared" si="400"/>
        <v>38.76</v>
      </c>
      <c r="N1852" s="4">
        <f t="shared" si="401"/>
        <v>84.36</v>
      </c>
      <c r="O1852" s="6">
        <v>0.75</v>
      </c>
      <c r="P1852" s="85">
        <f t="shared" si="406"/>
        <v>34.200000000000003</v>
      </c>
      <c r="Q1852" s="86">
        <f t="shared" si="407"/>
        <v>79.800000000000011</v>
      </c>
      <c r="R1852" s="6">
        <v>0.95</v>
      </c>
      <c r="S1852" s="85">
        <f t="shared" si="402"/>
        <v>43.32</v>
      </c>
      <c r="T1852" s="86">
        <f t="shared" si="403"/>
        <v>88.92</v>
      </c>
      <c r="U1852" s="6">
        <v>0.6</v>
      </c>
      <c r="V1852" s="85">
        <f t="shared" si="404"/>
        <v>27.36</v>
      </c>
      <c r="W1852" s="86">
        <f t="shared" si="405"/>
        <v>72.960000000000008</v>
      </c>
    </row>
    <row r="1853" spans="1:23" ht="16.5" x14ac:dyDescent="0.25">
      <c r="A1853" s="64" t="s">
        <v>7131</v>
      </c>
      <c r="B1853" s="65" t="s">
        <v>7255</v>
      </c>
      <c r="C1853" s="2" t="s">
        <v>6389</v>
      </c>
      <c r="D1853" s="10" t="s">
        <v>6388</v>
      </c>
      <c r="E1853" s="3">
        <f>348-125-25</f>
        <v>198</v>
      </c>
      <c r="F1853" s="3">
        <v>1</v>
      </c>
      <c r="G1853" s="4">
        <v>18.809999999999999</v>
      </c>
      <c r="H1853" s="4">
        <f>+G1853*E1853</f>
        <v>3724.3799999999997</v>
      </c>
      <c r="I1853" s="5">
        <v>0</v>
      </c>
      <c r="J1853" s="4">
        <f t="shared" si="408"/>
        <v>0</v>
      </c>
      <c r="K1853" s="4">
        <f t="shared" si="409"/>
        <v>18.809999999999999</v>
      </c>
      <c r="L1853" s="6">
        <v>1</v>
      </c>
      <c r="M1853" s="4">
        <f t="shared" si="400"/>
        <v>18.809999999999999</v>
      </c>
      <c r="N1853" s="4">
        <f t="shared" si="401"/>
        <v>37.619999999999997</v>
      </c>
      <c r="O1853" s="6">
        <v>0.75</v>
      </c>
      <c r="P1853" s="85">
        <f t="shared" si="406"/>
        <v>14.107499999999998</v>
      </c>
      <c r="Q1853" s="86">
        <f t="shared" si="407"/>
        <v>32.917499999999997</v>
      </c>
      <c r="R1853" s="6">
        <v>0.95</v>
      </c>
      <c r="S1853" s="85">
        <f t="shared" si="402"/>
        <v>17.869499999999999</v>
      </c>
      <c r="T1853" s="86">
        <f t="shared" si="403"/>
        <v>36.679499999999997</v>
      </c>
      <c r="U1853" s="6">
        <v>0.6</v>
      </c>
      <c r="V1853" s="85">
        <f t="shared" si="404"/>
        <v>11.286</v>
      </c>
      <c r="W1853" s="86">
        <f t="shared" si="405"/>
        <v>30.095999999999997</v>
      </c>
    </row>
    <row r="1854" spans="1:23" ht="16.5" x14ac:dyDescent="0.25">
      <c r="A1854" s="64" t="s">
        <v>7131</v>
      </c>
      <c r="B1854" s="65" t="s">
        <v>7255</v>
      </c>
      <c r="C1854" s="2" t="s">
        <v>6392</v>
      </c>
      <c r="D1854" s="10" t="s">
        <v>6391</v>
      </c>
      <c r="E1854" s="3">
        <f>714-24</f>
        <v>690</v>
      </c>
      <c r="F1854" s="3">
        <v>1</v>
      </c>
      <c r="G1854" s="4">
        <v>28.67</v>
      </c>
      <c r="H1854" s="4">
        <f>+G1854*E1854</f>
        <v>19782.300000000003</v>
      </c>
      <c r="I1854" s="5">
        <v>0</v>
      </c>
      <c r="J1854" s="4">
        <f t="shared" si="408"/>
        <v>0</v>
      </c>
      <c r="K1854" s="4">
        <f t="shared" si="409"/>
        <v>28.67</v>
      </c>
      <c r="L1854" s="6">
        <v>0.85</v>
      </c>
      <c r="M1854" s="4">
        <f t="shared" si="400"/>
        <v>24.369500000000002</v>
      </c>
      <c r="N1854" s="4">
        <f t="shared" si="401"/>
        <v>53.039500000000004</v>
      </c>
      <c r="O1854" s="6">
        <v>0.75</v>
      </c>
      <c r="P1854" s="85">
        <f t="shared" si="406"/>
        <v>21.502500000000001</v>
      </c>
      <c r="Q1854" s="86">
        <f t="shared" si="407"/>
        <v>50.172499999999999</v>
      </c>
      <c r="R1854" s="6">
        <v>0.95</v>
      </c>
      <c r="S1854" s="85">
        <f t="shared" si="402"/>
        <v>27.236499999999999</v>
      </c>
      <c r="T1854" s="86">
        <f t="shared" si="403"/>
        <v>55.906500000000001</v>
      </c>
      <c r="U1854" s="6">
        <v>0.6</v>
      </c>
      <c r="V1854" s="85">
        <f t="shared" si="404"/>
        <v>17.202000000000002</v>
      </c>
      <c r="W1854" s="86">
        <f t="shared" si="405"/>
        <v>45.872</v>
      </c>
    </row>
    <row r="1855" spans="1:23" ht="16.5" x14ac:dyDescent="0.25">
      <c r="A1855" s="64" t="s">
        <v>7131</v>
      </c>
      <c r="B1855" s="65" t="s">
        <v>7255</v>
      </c>
      <c r="C1855" s="2" t="s">
        <v>6394</v>
      </c>
      <c r="D1855" s="10" t="s">
        <v>6393</v>
      </c>
      <c r="E1855" s="3">
        <v>1230</v>
      </c>
      <c r="F1855" s="3">
        <v>1</v>
      </c>
      <c r="G1855" s="4">
        <v>19</v>
      </c>
      <c r="H1855" s="4">
        <f>+G1855*E1855</f>
        <v>23370</v>
      </c>
      <c r="I1855" s="5">
        <v>0</v>
      </c>
      <c r="J1855" s="4">
        <f t="shared" si="408"/>
        <v>0</v>
      </c>
      <c r="K1855" s="4">
        <f t="shared" si="409"/>
        <v>19</v>
      </c>
      <c r="L1855" s="6">
        <v>0.85</v>
      </c>
      <c r="M1855" s="4">
        <f t="shared" si="400"/>
        <v>16.149999999999999</v>
      </c>
      <c r="N1855" s="4">
        <f t="shared" si="401"/>
        <v>35.15</v>
      </c>
      <c r="O1855" s="6">
        <v>0.75</v>
      </c>
      <c r="P1855" s="85">
        <f t="shared" si="406"/>
        <v>14.25</v>
      </c>
      <c r="Q1855" s="86">
        <f t="shared" si="407"/>
        <v>33.25</v>
      </c>
      <c r="R1855" s="6">
        <v>0.95</v>
      </c>
      <c r="S1855" s="85">
        <f t="shared" si="402"/>
        <v>18.05</v>
      </c>
      <c r="T1855" s="86">
        <f t="shared" si="403"/>
        <v>37.049999999999997</v>
      </c>
      <c r="U1855" s="6">
        <v>0.6</v>
      </c>
      <c r="V1855" s="85">
        <f t="shared" si="404"/>
        <v>11.4</v>
      </c>
      <c r="W1855" s="86">
        <f t="shared" si="405"/>
        <v>30.4</v>
      </c>
    </row>
    <row r="1856" spans="1:23" ht="16.5" x14ac:dyDescent="0.25">
      <c r="A1856" s="64" t="s">
        <v>7131</v>
      </c>
      <c r="B1856" s="65" t="s">
        <v>7255</v>
      </c>
      <c r="C1856" s="2" t="s">
        <v>6396</v>
      </c>
      <c r="D1856" s="10" t="s">
        <v>6395</v>
      </c>
      <c r="E1856" s="3">
        <f>401-25</f>
        <v>376</v>
      </c>
      <c r="F1856" s="3">
        <v>1</v>
      </c>
      <c r="G1856" s="4">
        <v>19</v>
      </c>
      <c r="H1856" s="4">
        <f>+G1856*E1856</f>
        <v>7144</v>
      </c>
      <c r="I1856" s="5">
        <v>0</v>
      </c>
      <c r="J1856" s="4">
        <f t="shared" si="408"/>
        <v>0</v>
      </c>
      <c r="K1856" s="4">
        <f t="shared" si="409"/>
        <v>19</v>
      </c>
      <c r="L1856" s="6">
        <v>0.85</v>
      </c>
      <c r="M1856" s="4">
        <f t="shared" si="400"/>
        <v>16.149999999999999</v>
      </c>
      <c r="N1856" s="4">
        <f t="shared" si="401"/>
        <v>35.15</v>
      </c>
      <c r="O1856" s="6">
        <v>0.75</v>
      </c>
      <c r="P1856" s="85">
        <f t="shared" si="406"/>
        <v>14.25</v>
      </c>
      <c r="Q1856" s="86">
        <f t="shared" si="407"/>
        <v>33.25</v>
      </c>
      <c r="R1856" s="6">
        <v>0.95</v>
      </c>
      <c r="S1856" s="85">
        <f t="shared" si="402"/>
        <v>18.05</v>
      </c>
      <c r="T1856" s="86">
        <f t="shared" si="403"/>
        <v>37.049999999999997</v>
      </c>
      <c r="U1856" s="6">
        <v>0.6</v>
      </c>
      <c r="V1856" s="85">
        <f t="shared" si="404"/>
        <v>11.4</v>
      </c>
      <c r="W1856" s="86">
        <f t="shared" si="405"/>
        <v>30.4</v>
      </c>
    </row>
    <row r="1857" spans="1:23" ht="16.5" x14ac:dyDescent="0.25">
      <c r="A1857" s="64" t="s">
        <v>7131</v>
      </c>
      <c r="B1857" s="65" t="s">
        <v>7255</v>
      </c>
      <c r="C1857" s="2" t="s">
        <v>6398</v>
      </c>
      <c r="D1857" s="1" t="s">
        <v>6397</v>
      </c>
      <c r="E1857" s="3">
        <f>141-25</f>
        <v>116</v>
      </c>
      <c r="F1857" s="3">
        <v>1</v>
      </c>
      <c r="G1857" s="7">
        <v>45</v>
      </c>
      <c r="H1857" s="4">
        <f>+G1857*E1857</f>
        <v>5220</v>
      </c>
      <c r="I1857" s="5">
        <v>0</v>
      </c>
      <c r="J1857" s="4">
        <f t="shared" si="408"/>
        <v>0</v>
      </c>
      <c r="K1857" s="4">
        <f t="shared" si="409"/>
        <v>45</v>
      </c>
      <c r="L1857" s="6">
        <v>0.85</v>
      </c>
      <c r="M1857" s="4">
        <f t="shared" si="400"/>
        <v>38.25</v>
      </c>
      <c r="N1857" s="4">
        <f t="shared" si="401"/>
        <v>83.25</v>
      </c>
      <c r="O1857" s="6">
        <v>0.75</v>
      </c>
      <c r="P1857" s="85">
        <f t="shared" si="406"/>
        <v>33.75</v>
      </c>
      <c r="Q1857" s="86">
        <f t="shared" si="407"/>
        <v>78.75</v>
      </c>
      <c r="R1857" s="6">
        <v>0.95</v>
      </c>
      <c r="S1857" s="85">
        <f t="shared" si="402"/>
        <v>42.75</v>
      </c>
      <c r="T1857" s="86">
        <f t="shared" si="403"/>
        <v>87.75</v>
      </c>
      <c r="U1857" s="6">
        <v>0.6</v>
      </c>
      <c r="V1857" s="85">
        <f t="shared" si="404"/>
        <v>27</v>
      </c>
      <c r="W1857" s="86">
        <f t="shared" si="405"/>
        <v>72</v>
      </c>
    </row>
    <row r="1858" spans="1:23" ht="16.5" x14ac:dyDescent="0.25">
      <c r="A1858" s="64" t="s">
        <v>7131</v>
      </c>
      <c r="B1858" s="65" t="s">
        <v>7255</v>
      </c>
      <c r="C1858" s="2" t="s">
        <v>6400</v>
      </c>
      <c r="D1858" s="10" t="s">
        <v>6399</v>
      </c>
      <c r="E1858" s="3">
        <f>171-25</f>
        <v>146</v>
      </c>
      <c r="F1858" s="3">
        <v>1</v>
      </c>
      <c r="G1858" s="4">
        <v>17.22</v>
      </c>
      <c r="H1858" s="4">
        <f>+G1858*E1858</f>
        <v>2514.12</v>
      </c>
      <c r="I1858" s="5">
        <v>0</v>
      </c>
      <c r="J1858" s="4">
        <f t="shared" si="408"/>
        <v>0</v>
      </c>
      <c r="K1858" s="4">
        <f t="shared" si="409"/>
        <v>17.22</v>
      </c>
      <c r="L1858" s="6">
        <v>0.85</v>
      </c>
      <c r="M1858" s="4">
        <f t="shared" si="400"/>
        <v>14.636999999999999</v>
      </c>
      <c r="N1858" s="4">
        <f t="shared" si="401"/>
        <v>31.856999999999999</v>
      </c>
      <c r="O1858" s="6">
        <v>0.75</v>
      </c>
      <c r="P1858" s="85">
        <f t="shared" si="406"/>
        <v>12.914999999999999</v>
      </c>
      <c r="Q1858" s="86">
        <f t="shared" si="407"/>
        <v>30.134999999999998</v>
      </c>
      <c r="R1858" s="6">
        <v>0.95</v>
      </c>
      <c r="S1858" s="85">
        <f t="shared" si="402"/>
        <v>16.358999999999998</v>
      </c>
      <c r="T1858" s="86">
        <f t="shared" si="403"/>
        <v>33.578999999999994</v>
      </c>
      <c r="U1858" s="6">
        <v>0.6</v>
      </c>
      <c r="V1858" s="85">
        <f t="shared" si="404"/>
        <v>10.331999999999999</v>
      </c>
      <c r="W1858" s="86">
        <f t="shared" si="405"/>
        <v>27.552</v>
      </c>
    </row>
    <row r="1859" spans="1:23" ht="16.5" x14ac:dyDescent="0.25">
      <c r="A1859" s="64" t="s">
        <v>7131</v>
      </c>
      <c r="B1859" s="65" t="s">
        <v>7255</v>
      </c>
      <c r="C1859" s="2" t="s">
        <v>6402</v>
      </c>
      <c r="D1859" s="10" t="s">
        <v>6401</v>
      </c>
      <c r="E1859" s="3">
        <v>620</v>
      </c>
      <c r="F1859" s="3">
        <v>1</v>
      </c>
      <c r="G1859" s="4">
        <v>50.72</v>
      </c>
      <c r="H1859" s="4">
        <f>+G1859*E1859</f>
        <v>31446.399999999998</v>
      </c>
      <c r="I1859" s="5">
        <v>0</v>
      </c>
      <c r="J1859" s="4">
        <f t="shared" si="408"/>
        <v>0</v>
      </c>
      <c r="K1859" s="4">
        <f t="shared" si="409"/>
        <v>50.72</v>
      </c>
      <c r="L1859" s="6">
        <v>0.85</v>
      </c>
      <c r="M1859" s="4">
        <f t="shared" si="400"/>
        <v>43.111999999999995</v>
      </c>
      <c r="N1859" s="4">
        <f t="shared" si="401"/>
        <v>93.831999999999994</v>
      </c>
      <c r="O1859" s="6">
        <v>0.75</v>
      </c>
      <c r="P1859" s="85">
        <f t="shared" si="406"/>
        <v>38.04</v>
      </c>
      <c r="Q1859" s="86">
        <f t="shared" si="407"/>
        <v>88.759999999999991</v>
      </c>
      <c r="R1859" s="6">
        <v>0.95</v>
      </c>
      <c r="S1859" s="85">
        <f t="shared" si="402"/>
        <v>48.183999999999997</v>
      </c>
      <c r="T1859" s="86">
        <f t="shared" si="403"/>
        <v>98.903999999999996</v>
      </c>
      <c r="U1859" s="6">
        <v>0.6</v>
      </c>
      <c r="V1859" s="85">
        <f t="shared" si="404"/>
        <v>30.431999999999999</v>
      </c>
      <c r="W1859" s="86">
        <f t="shared" si="405"/>
        <v>81.152000000000001</v>
      </c>
    </row>
    <row r="1860" spans="1:23" ht="16.5" x14ac:dyDescent="0.25">
      <c r="A1860" s="64" t="s">
        <v>7131</v>
      </c>
      <c r="B1860" s="65" t="s">
        <v>7255</v>
      </c>
      <c r="C1860" s="2" t="s">
        <v>6404</v>
      </c>
      <c r="D1860" s="10" t="s">
        <v>6403</v>
      </c>
      <c r="E1860" s="3">
        <f>211+272</f>
        <v>483</v>
      </c>
      <c r="F1860" s="3">
        <v>1</v>
      </c>
      <c r="G1860" s="4">
        <v>28.01</v>
      </c>
      <c r="H1860" s="4">
        <f>+G1860*E1860</f>
        <v>13528.83</v>
      </c>
      <c r="I1860" s="5">
        <v>0.2</v>
      </c>
      <c r="J1860" s="4">
        <f t="shared" si="408"/>
        <v>5.6020000000000003</v>
      </c>
      <c r="K1860" s="4">
        <f t="shared" si="409"/>
        <v>22.408000000000001</v>
      </c>
      <c r="L1860" s="6">
        <v>0.95</v>
      </c>
      <c r="M1860" s="4">
        <f t="shared" si="400"/>
        <v>21.287600000000001</v>
      </c>
      <c r="N1860" s="4">
        <f t="shared" si="401"/>
        <v>43.695599999999999</v>
      </c>
      <c r="O1860" s="6">
        <v>0.75</v>
      </c>
      <c r="P1860" s="85">
        <f t="shared" si="406"/>
        <v>16.806000000000001</v>
      </c>
      <c r="Q1860" s="86">
        <f t="shared" si="407"/>
        <v>39.213999999999999</v>
      </c>
      <c r="R1860" s="6">
        <v>0.95</v>
      </c>
      <c r="S1860" s="85">
        <f t="shared" si="402"/>
        <v>21.287600000000001</v>
      </c>
      <c r="T1860" s="86">
        <f t="shared" si="403"/>
        <v>43.695599999999999</v>
      </c>
      <c r="U1860" s="6">
        <v>0.6</v>
      </c>
      <c r="V1860" s="85">
        <f t="shared" si="404"/>
        <v>13.444800000000001</v>
      </c>
      <c r="W1860" s="86">
        <f t="shared" si="405"/>
        <v>35.852800000000002</v>
      </c>
    </row>
    <row r="1861" spans="1:23" ht="16.5" x14ac:dyDescent="0.25">
      <c r="A1861" s="64" t="s">
        <v>7131</v>
      </c>
      <c r="B1861" s="65" t="s">
        <v>7255</v>
      </c>
      <c r="C1861" s="2" t="s">
        <v>6406</v>
      </c>
      <c r="D1861" s="10" t="s">
        <v>6405</v>
      </c>
      <c r="E1861" s="3">
        <f>500+200+25</f>
        <v>725</v>
      </c>
      <c r="F1861" s="3">
        <v>1</v>
      </c>
      <c r="G1861" s="4">
        <v>22.05</v>
      </c>
      <c r="H1861" s="4">
        <f>+G1861*E1861</f>
        <v>15986.25</v>
      </c>
      <c r="I1861" s="5">
        <v>0</v>
      </c>
      <c r="J1861" s="4">
        <f t="shared" si="408"/>
        <v>0</v>
      </c>
      <c r="K1861" s="4">
        <f t="shared" si="409"/>
        <v>22.05</v>
      </c>
      <c r="L1861" s="6">
        <v>0.85</v>
      </c>
      <c r="M1861" s="4">
        <f t="shared" si="400"/>
        <v>18.7425</v>
      </c>
      <c r="N1861" s="4">
        <f t="shared" si="401"/>
        <v>40.792500000000004</v>
      </c>
      <c r="O1861" s="6">
        <v>0.75</v>
      </c>
      <c r="P1861" s="85">
        <f t="shared" si="406"/>
        <v>16.537500000000001</v>
      </c>
      <c r="Q1861" s="86">
        <f t="shared" si="407"/>
        <v>38.587500000000006</v>
      </c>
      <c r="R1861" s="6">
        <v>0.95</v>
      </c>
      <c r="S1861" s="85">
        <f t="shared" si="402"/>
        <v>20.947499999999998</v>
      </c>
      <c r="T1861" s="86">
        <f t="shared" si="403"/>
        <v>42.997500000000002</v>
      </c>
      <c r="U1861" s="6">
        <v>0.6</v>
      </c>
      <c r="V1861" s="85">
        <f t="shared" si="404"/>
        <v>13.23</v>
      </c>
      <c r="W1861" s="86">
        <f t="shared" si="405"/>
        <v>35.28</v>
      </c>
    </row>
    <row r="1862" spans="1:23" ht="16.5" x14ac:dyDescent="0.25">
      <c r="A1862" s="64" t="s">
        <v>7131</v>
      </c>
      <c r="B1862" s="65" t="s">
        <v>7255</v>
      </c>
      <c r="C1862" s="2" t="s">
        <v>6408</v>
      </c>
      <c r="D1862" s="10" t="s">
        <v>6407</v>
      </c>
      <c r="E1862" s="3">
        <f>222+1500-25</f>
        <v>1697</v>
      </c>
      <c r="F1862" s="3">
        <v>1</v>
      </c>
      <c r="G1862" s="4">
        <v>24.26</v>
      </c>
      <c r="H1862" s="4">
        <f>+G1862*E1862</f>
        <v>41169.22</v>
      </c>
      <c r="I1862" s="5">
        <v>0</v>
      </c>
      <c r="J1862" s="4">
        <f t="shared" si="408"/>
        <v>0</v>
      </c>
      <c r="K1862" s="4">
        <f t="shared" si="409"/>
        <v>24.26</v>
      </c>
      <c r="L1862" s="6">
        <v>0.85</v>
      </c>
      <c r="M1862" s="4">
        <f t="shared" si="400"/>
        <v>20.621000000000002</v>
      </c>
      <c r="N1862" s="4">
        <f t="shared" si="401"/>
        <v>44.881</v>
      </c>
      <c r="O1862" s="6">
        <v>0.75</v>
      </c>
      <c r="P1862" s="85">
        <f t="shared" si="406"/>
        <v>18.195</v>
      </c>
      <c r="Q1862" s="86">
        <f t="shared" si="407"/>
        <v>42.454999999999998</v>
      </c>
      <c r="R1862" s="6">
        <v>0.95</v>
      </c>
      <c r="S1862" s="85">
        <f t="shared" si="402"/>
        <v>23.047000000000001</v>
      </c>
      <c r="T1862" s="86">
        <f t="shared" si="403"/>
        <v>47.307000000000002</v>
      </c>
      <c r="U1862" s="6">
        <v>0.6</v>
      </c>
      <c r="V1862" s="85">
        <f t="shared" si="404"/>
        <v>14.556000000000001</v>
      </c>
      <c r="W1862" s="86">
        <f t="shared" si="405"/>
        <v>38.816000000000003</v>
      </c>
    </row>
    <row r="1863" spans="1:23" ht="16.5" x14ac:dyDescent="0.25">
      <c r="A1863" s="64" t="s">
        <v>7131</v>
      </c>
      <c r="B1863" s="65" t="s">
        <v>7255</v>
      </c>
      <c r="C1863" s="2" t="s">
        <v>6410</v>
      </c>
      <c r="D1863" s="1" t="s">
        <v>6409</v>
      </c>
      <c r="E1863" s="3">
        <v>418</v>
      </c>
      <c r="F1863" s="3">
        <v>1</v>
      </c>
      <c r="G1863" s="4">
        <v>40</v>
      </c>
      <c r="H1863" s="4">
        <f>+G1863*E1863</f>
        <v>16720</v>
      </c>
      <c r="I1863" s="5">
        <v>0.5</v>
      </c>
      <c r="J1863" s="4">
        <f t="shared" si="408"/>
        <v>20</v>
      </c>
      <c r="K1863" s="4">
        <f t="shared" si="409"/>
        <v>20</v>
      </c>
      <c r="L1863" s="6">
        <v>0.85</v>
      </c>
      <c r="M1863" s="4">
        <f t="shared" si="400"/>
        <v>17</v>
      </c>
      <c r="N1863" s="4">
        <f t="shared" si="401"/>
        <v>37</v>
      </c>
      <c r="O1863" s="6">
        <v>0.75</v>
      </c>
      <c r="P1863" s="85">
        <f t="shared" si="406"/>
        <v>15</v>
      </c>
      <c r="Q1863" s="86">
        <f t="shared" si="407"/>
        <v>35</v>
      </c>
      <c r="R1863" s="6">
        <v>0.95</v>
      </c>
      <c r="S1863" s="85">
        <f t="shared" si="402"/>
        <v>19</v>
      </c>
      <c r="T1863" s="86">
        <f t="shared" si="403"/>
        <v>39</v>
      </c>
      <c r="U1863" s="6">
        <v>0.6</v>
      </c>
      <c r="V1863" s="85">
        <f t="shared" si="404"/>
        <v>12</v>
      </c>
      <c r="W1863" s="86">
        <f t="shared" si="405"/>
        <v>32</v>
      </c>
    </row>
    <row r="1864" spans="1:23" ht="16.5" x14ac:dyDescent="0.25">
      <c r="A1864" s="64" t="s">
        <v>7131</v>
      </c>
      <c r="B1864" s="65" t="s">
        <v>7255</v>
      </c>
      <c r="C1864" s="2" t="s">
        <v>6412</v>
      </c>
      <c r="D1864" s="10" t="s">
        <v>6411</v>
      </c>
      <c r="E1864" s="3">
        <f>64-25</f>
        <v>39</v>
      </c>
      <c r="F1864" s="3">
        <v>1</v>
      </c>
      <c r="G1864" s="4">
        <v>49</v>
      </c>
      <c r="H1864" s="4">
        <f>+G1864*E1864</f>
        <v>1911</v>
      </c>
      <c r="I1864" s="5">
        <v>0.5</v>
      </c>
      <c r="J1864" s="4">
        <f t="shared" si="408"/>
        <v>24.5</v>
      </c>
      <c r="K1864" s="4">
        <f t="shared" si="409"/>
        <v>24.5</v>
      </c>
      <c r="L1864" s="6">
        <v>0.85</v>
      </c>
      <c r="M1864" s="4">
        <f t="shared" si="400"/>
        <v>20.824999999999999</v>
      </c>
      <c r="N1864" s="4">
        <f t="shared" si="401"/>
        <v>45.325000000000003</v>
      </c>
      <c r="O1864" s="6">
        <v>0.75</v>
      </c>
      <c r="P1864" s="85">
        <f t="shared" si="406"/>
        <v>18.375</v>
      </c>
      <c r="Q1864" s="86">
        <f t="shared" si="407"/>
        <v>42.875</v>
      </c>
      <c r="R1864" s="6">
        <v>0.95</v>
      </c>
      <c r="S1864" s="85">
        <f t="shared" si="402"/>
        <v>23.274999999999999</v>
      </c>
      <c r="T1864" s="86">
        <f t="shared" si="403"/>
        <v>47.774999999999999</v>
      </c>
      <c r="U1864" s="6">
        <v>0.6</v>
      </c>
      <c r="V1864" s="85">
        <f t="shared" si="404"/>
        <v>14.7</v>
      </c>
      <c r="W1864" s="86">
        <f t="shared" si="405"/>
        <v>39.200000000000003</v>
      </c>
    </row>
    <row r="1865" spans="1:23" ht="16.5" x14ac:dyDescent="0.25">
      <c r="A1865" s="64" t="s">
        <v>7131</v>
      </c>
      <c r="B1865" s="65" t="s">
        <v>7255</v>
      </c>
      <c r="C1865" s="2" t="s">
        <v>6414</v>
      </c>
      <c r="D1865" s="8" t="s">
        <v>6413</v>
      </c>
      <c r="E1865" s="3">
        <v>19</v>
      </c>
      <c r="F1865" s="3">
        <v>1</v>
      </c>
      <c r="G1865" s="4">
        <v>29.9</v>
      </c>
      <c r="H1865" s="4">
        <f>+G1865*E1865</f>
        <v>568.1</v>
      </c>
      <c r="I1865" s="5">
        <v>0.5</v>
      </c>
      <c r="J1865" s="4">
        <f t="shared" si="408"/>
        <v>14.95</v>
      </c>
      <c r="K1865" s="4">
        <f t="shared" si="409"/>
        <v>14.95</v>
      </c>
      <c r="L1865" s="6">
        <v>0.85</v>
      </c>
      <c r="M1865" s="4">
        <f t="shared" ref="M1865:M1928" si="410">+K1865*L1865</f>
        <v>12.7075</v>
      </c>
      <c r="N1865" s="4">
        <f t="shared" ref="N1865:N1928" si="411">+K1865+M1865</f>
        <v>27.657499999999999</v>
      </c>
      <c r="O1865" s="6">
        <v>0.75</v>
      </c>
      <c r="P1865" s="85">
        <f t="shared" si="406"/>
        <v>11.212499999999999</v>
      </c>
      <c r="Q1865" s="86">
        <f t="shared" si="407"/>
        <v>26.162499999999998</v>
      </c>
      <c r="R1865" s="6">
        <v>0.95</v>
      </c>
      <c r="S1865" s="85">
        <f t="shared" si="402"/>
        <v>14.202499999999999</v>
      </c>
      <c r="T1865" s="86">
        <f t="shared" si="403"/>
        <v>29.152499999999996</v>
      </c>
      <c r="U1865" s="6">
        <v>0.6</v>
      </c>
      <c r="V1865" s="85">
        <f t="shared" si="404"/>
        <v>8.9699999999999989</v>
      </c>
      <c r="W1865" s="86">
        <f t="shared" si="405"/>
        <v>23.919999999999998</v>
      </c>
    </row>
    <row r="1866" spans="1:23" ht="16.5" x14ac:dyDescent="0.25">
      <c r="A1866" s="64" t="s">
        <v>7131</v>
      </c>
      <c r="B1866" s="65" t="s">
        <v>7255</v>
      </c>
      <c r="C1866" s="2" t="s">
        <v>6416</v>
      </c>
      <c r="D1866" s="8" t="s">
        <v>6415</v>
      </c>
      <c r="E1866" s="3">
        <f>12-4</f>
        <v>8</v>
      </c>
      <c r="F1866" s="3">
        <v>1</v>
      </c>
      <c r="G1866" s="4">
        <v>39.4</v>
      </c>
      <c r="H1866" s="4">
        <f>+G1866*E1866</f>
        <v>315.2</v>
      </c>
      <c r="I1866" s="5">
        <v>0.5</v>
      </c>
      <c r="J1866" s="4">
        <f t="shared" si="408"/>
        <v>19.7</v>
      </c>
      <c r="K1866" s="4">
        <f t="shared" si="409"/>
        <v>19.7</v>
      </c>
      <c r="L1866" s="6">
        <v>0.85</v>
      </c>
      <c r="M1866" s="4">
        <f t="shared" si="410"/>
        <v>16.744999999999997</v>
      </c>
      <c r="N1866" s="4">
        <f t="shared" si="411"/>
        <v>36.444999999999993</v>
      </c>
      <c r="O1866" s="6">
        <v>0.75</v>
      </c>
      <c r="P1866" s="85">
        <f t="shared" si="406"/>
        <v>14.774999999999999</v>
      </c>
      <c r="Q1866" s="86">
        <f t="shared" si="407"/>
        <v>34.474999999999994</v>
      </c>
      <c r="R1866" s="6">
        <v>0.95</v>
      </c>
      <c r="S1866" s="85">
        <f t="shared" ref="S1866:S1929" si="412">+K1866*R1866</f>
        <v>18.715</v>
      </c>
      <c r="T1866" s="86">
        <f t="shared" ref="T1866:T1929" si="413">+S1866+K1866</f>
        <v>38.414999999999999</v>
      </c>
      <c r="U1866" s="6">
        <v>0.6</v>
      </c>
      <c r="V1866" s="85">
        <f t="shared" ref="V1866:V1929" si="414">+K1866*U1866</f>
        <v>11.819999999999999</v>
      </c>
      <c r="W1866" s="86">
        <f t="shared" ref="W1866:W1929" si="415">+V1866+K1866</f>
        <v>31.519999999999996</v>
      </c>
    </row>
    <row r="1867" spans="1:23" ht="16.5" x14ac:dyDescent="0.25">
      <c r="A1867" s="64" t="s">
        <v>7131</v>
      </c>
      <c r="B1867" s="65" t="s">
        <v>7255</v>
      </c>
      <c r="C1867" s="2" t="s">
        <v>6418</v>
      </c>
      <c r="D1867" s="8" t="s">
        <v>6417</v>
      </c>
      <c r="E1867" s="3">
        <v>581</v>
      </c>
      <c r="F1867" s="3">
        <v>1</v>
      </c>
      <c r="G1867" s="4">
        <v>39.14</v>
      </c>
      <c r="H1867" s="4">
        <f>+G1867*E1867</f>
        <v>22740.34</v>
      </c>
      <c r="I1867" s="5">
        <v>0.5</v>
      </c>
      <c r="J1867" s="4">
        <f t="shared" si="408"/>
        <v>19.57</v>
      </c>
      <c r="K1867" s="4">
        <f t="shared" si="409"/>
        <v>19.57</v>
      </c>
      <c r="L1867" s="6">
        <v>0.85</v>
      </c>
      <c r="M1867" s="4">
        <f t="shared" si="410"/>
        <v>16.634499999999999</v>
      </c>
      <c r="N1867" s="4">
        <f t="shared" si="411"/>
        <v>36.204499999999996</v>
      </c>
      <c r="O1867" s="6">
        <v>0.75</v>
      </c>
      <c r="P1867" s="85">
        <f t="shared" ref="P1867:P1930" si="416">+K1867*O1867</f>
        <v>14.6775</v>
      </c>
      <c r="Q1867" s="86">
        <f t="shared" ref="Q1867:Q1930" si="417">+K1867+P1867</f>
        <v>34.247500000000002</v>
      </c>
      <c r="R1867" s="6">
        <v>0.95</v>
      </c>
      <c r="S1867" s="85">
        <f t="shared" si="412"/>
        <v>18.5915</v>
      </c>
      <c r="T1867" s="86">
        <f t="shared" si="413"/>
        <v>38.161500000000004</v>
      </c>
      <c r="U1867" s="6">
        <v>0.6</v>
      </c>
      <c r="V1867" s="85">
        <f t="shared" si="414"/>
        <v>11.741999999999999</v>
      </c>
      <c r="W1867" s="86">
        <f t="shared" si="415"/>
        <v>31.311999999999998</v>
      </c>
    </row>
    <row r="1868" spans="1:23" ht="16.5" x14ac:dyDescent="0.25">
      <c r="A1868" s="64" t="s">
        <v>7131</v>
      </c>
      <c r="B1868" s="65" t="s">
        <v>7255</v>
      </c>
      <c r="C1868" s="2" t="s">
        <v>6420</v>
      </c>
      <c r="D1868" s="8" t="s">
        <v>6419</v>
      </c>
      <c r="E1868" s="3">
        <f>173-4</f>
        <v>169</v>
      </c>
      <c r="F1868" s="3">
        <v>1</v>
      </c>
      <c r="G1868" s="4">
        <v>57.72</v>
      </c>
      <c r="H1868" s="4">
        <f>+G1868*E1868</f>
        <v>9754.68</v>
      </c>
      <c r="I1868" s="5">
        <v>0.5</v>
      </c>
      <c r="J1868" s="4">
        <f t="shared" si="408"/>
        <v>28.86</v>
      </c>
      <c r="K1868" s="4">
        <f t="shared" si="409"/>
        <v>28.86</v>
      </c>
      <c r="L1868" s="6">
        <v>0.85</v>
      </c>
      <c r="M1868" s="4">
        <f t="shared" si="410"/>
        <v>24.530999999999999</v>
      </c>
      <c r="N1868" s="4">
        <f t="shared" si="411"/>
        <v>53.390999999999998</v>
      </c>
      <c r="O1868" s="6">
        <v>0.75</v>
      </c>
      <c r="P1868" s="85">
        <f t="shared" si="416"/>
        <v>21.645</v>
      </c>
      <c r="Q1868" s="86">
        <f t="shared" si="417"/>
        <v>50.504999999999995</v>
      </c>
      <c r="R1868" s="6">
        <v>0.95</v>
      </c>
      <c r="S1868" s="85">
        <f t="shared" si="412"/>
        <v>27.416999999999998</v>
      </c>
      <c r="T1868" s="86">
        <f t="shared" si="413"/>
        <v>56.277000000000001</v>
      </c>
      <c r="U1868" s="6">
        <v>0.6</v>
      </c>
      <c r="V1868" s="85">
        <f t="shared" si="414"/>
        <v>17.315999999999999</v>
      </c>
      <c r="W1868" s="86">
        <f t="shared" si="415"/>
        <v>46.176000000000002</v>
      </c>
    </row>
    <row r="1869" spans="1:23" ht="16.5" x14ac:dyDescent="0.25">
      <c r="A1869" s="64" t="s">
        <v>7131</v>
      </c>
      <c r="B1869" s="65" t="s">
        <v>7255</v>
      </c>
      <c r="C1869" s="2" t="s">
        <v>6422</v>
      </c>
      <c r="D1869" s="8" t="s">
        <v>6421</v>
      </c>
      <c r="E1869" s="3">
        <f>90-8</f>
        <v>82</v>
      </c>
      <c r="F1869" s="3">
        <v>1</v>
      </c>
      <c r="G1869" s="4">
        <v>46.54</v>
      </c>
      <c r="H1869" s="4">
        <f>+G1869*E1869</f>
        <v>3816.2799999999997</v>
      </c>
      <c r="I1869" s="5">
        <v>0.5</v>
      </c>
      <c r="J1869" s="4">
        <f t="shared" si="408"/>
        <v>23.27</v>
      </c>
      <c r="K1869" s="4">
        <f t="shared" si="409"/>
        <v>23.27</v>
      </c>
      <c r="L1869" s="6">
        <v>0.85</v>
      </c>
      <c r="M1869" s="4">
        <f t="shared" si="410"/>
        <v>19.779499999999999</v>
      </c>
      <c r="N1869" s="4">
        <f t="shared" si="411"/>
        <v>43.049499999999995</v>
      </c>
      <c r="O1869" s="6">
        <v>0.75</v>
      </c>
      <c r="P1869" s="85">
        <f t="shared" si="416"/>
        <v>17.452500000000001</v>
      </c>
      <c r="Q1869" s="86">
        <f t="shared" si="417"/>
        <v>40.722499999999997</v>
      </c>
      <c r="R1869" s="6">
        <v>0.95</v>
      </c>
      <c r="S1869" s="85">
        <f t="shared" si="412"/>
        <v>22.106499999999997</v>
      </c>
      <c r="T1869" s="86">
        <f t="shared" si="413"/>
        <v>45.376499999999993</v>
      </c>
      <c r="U1869" s="6">
        <v>0.6</v>
      </c>
      <c r="V1869" s="85">
        <f t="shared" si="414"/>
        <v>13.962</v>
      </c>
      <c r="W1869" s="86">
        <f t="shared" si="415"/>
        <v>37.231999999999999</v>
      </c>
    </row>
    <row r="1870" spans="1:23" ht="16.5" x14ac:dyDescent="0.25">
      <c r="A1870" s="64" t="s">
        <v>7131</v>
      </c>
      <c r="B1870" s="65" t="s">
        <v>7255</v>
      </c>
      <c r="C1870" s="2" t="s">
        <v>6424</v>
      </c>
      <c r="D1870" s="8" t="s">
        <v>6423</v>
      </c>
      <c r="E1870" s="3">
        <v>5</v>
      </c>
      <c r="F1870" s="3">
        <v>1</v>
      </c>
      <c r="G1870" s="4">
        <v>27.03</v>
      </c>
      <c r="H1870" s="4">
        <f>+G1870*E1870</f>
        <v>135.15</v>
      </c>
      <c r="I1870" s="5">
        <v>0.2</v>
      </c>
      <c r="J1870" s="4">
        <f t="shared" si="408"/>
        <v>5.4060000000000006</v>
      </c>
      <c r="K1870" s="4">
        <f t="shared" si="409"/>
        <v>21.624000000000002</v>
      </c>
      <c r="L1870" s="6">
        <v>1.4</v>
      </c>
      <c r="M1870" s="4">
        <f t="shared" si="410"/>
        <v>30.273600000000002</v>
      </c>
      <c r="N1870" s="4">
        <f t="shared" si="411"/>
        <v>51.897600000000004</v>
      </c>
      <c r="O1870" s="6">
        <v>0.75</v>
      </c>
      <c r="P1870" s="85">
        <f t="shared" si="416"/>
        <v>16.218000000000004</v>
      </c>
      <c r="Q1870" s="86">
        <f t="shared" si="417"/>
        <v>37.842000000000006</v>
      </c>
      <c r="R1870" s="6">
        <v>0.95</v>
      </c>
      <c r="S1870" s="85">
        <f t="shared" si="412"/>
        <v>20.5428</v>
      </c>
      <c r="T1870" s="86">
        <f t="shared" si="413"/>
        <v>42.166800000000002</v>
      </c>
      <c r="U1870" s="6">
        <v>0.6</v>
      </c>
      <c r="V1870" s="85">
        <f t="shared" si="414"/>
        <v>12.974400000000001</v>
      </c>
      <c r="W1870" s="86">
        <f t="shared" si="415"/>
        <v>34.598400000000005</v>
      </c>
    </row>
    <row r="1871" spans="1:23" ht="16.5" x14ac:dyDescent="0.25">
      <c r="A1871" s="64" t="s">
        <v>7131</v>
      </c>
      <c r="B1871" s="65" t="s">
        <v>7255</v>
      </c>
      <c r="C1871" s="2" t="s">
        <v>6426</v>
      </c>
      <c r="D1871" s="8" t="s">
        <v>6425</v>
      </c>
      <c r="E1871" s="3">
        <v>30</v>
      </c>
      <c r="F1871" s="3">
        <v>1</v>
      </c>
      <c r="G1871" s="4">
        <v>56.34</v>
      </c>
      <c r="H1871" s="4">
        <f>+G1871*E1871</f>
        <v>1690.2</v>
      </c>
      <c r="I1871" s="5">
        <v>0.5</v>
      </c>
      <c r="J1871" s="4">
        <f t="shared" si="408"/>
        <v>28.17</v>
      </c>
      <c r="K1871" s="4">
        <f t="shared" si="409"/>
        <v>28.17</v>
      </c>
      <c r="L1871" s="6">
        <v>0.85</v>
      </c>
      <c r="M1871" s="4">
        <f t="shared" si="410"/>
        <v>23.944500000000001</v>
      </c>
      <c r="N1871" s="4">
        <f t="shared" si="411"/>
        <v>52.114500000000007</v>
      </c>
      <c r="O1871" s="6">
        <v>0.75</v>
      </c>
      <c r="P1871" s="85">
        <f t="shared" si="416"/>
        <v>21.127500000000001</v>
      </c>
      <c r="Q1871" s="86">
        <f t="shared" si="417"/>
        <v>49.297499999999999</v>
      </c>
      <c r="R1871" s="6">
        <v>0.95</v>
      </c>
      <c r="S1871" s="85">
        <f t="shared" si="412"/>
        <v>26.761500000000002</v>
      </c>
      <c r="T1871" s="86">
        <f t="shared" si="413"/>
        <v>54.9315</v>
      </c>
      <c r="U1871" s="6">
        <v>0.6</v>
      </c>
      <c r="V1871" s="85">
        <f t="shared" si="414"/>
        <v>16.902000000000001</v>
      </c>
      <c r="W1871" s="86">
        <f t="shared" si="415"/>
        <v>45.072000000000003</v>
      </c>
    </row>
    <row r="1872" spans="1:23" ht="16.5" x14ac:dyDescent="0.25">
      <c r="A1872" s="64" t="s">
        <v>7131</v>
      </c>
      <c r="B1872" s="65" t="s">
        <v>7255</v>
      </c>
      <c r="C1872" s="2" t="s">
        <v>6428</v>
      </c>
      <c r="D1872" s="8" t="s">
        <v>6427</v>
      </c>
      <c r="E1872" s="3">
        <v>32</v>
      </c>
      <c r="F1872" s="3">
        <v>1</v>
      </c>
      <c r="G1872" s="4">
        <v>34.94</v>
      </c>
      <c r="H1872" s="4">
        <f>+G1872*E1872</f>
        <v>1118.08</v>
      </c>
      <c r="I1872" s="5">
        <v>0.2</v>
      </c>
      <c r="J1872" s="4">
        <f t="shared" si="408"/>
        <v>6.9879999999999995</v>
      </c>
      <c r="K1872" s="4">
        <f t="shared" si="409"/>
        <v>27.951999999999998</v>
      </c>
      <c r="L1872" s="6">
        <v>1.4</v>
      </c>
      <c r="M1872" s="4">
        <f t="shared" si="410"/>
        <v>39.132799999999996</v>
      </c>
      <c r="N1872" s="4">
        <f t="shared" si="411"/>
        <v>67.084800000000001</v>
      </c>
      <c r="O1872" s="6">
        <v>0.75</v>
      </c>
      <c r="P1872" s="85">
        <f t="shared" si="416"/>
        <v>20.963999999999999</v>
      </c>
      <c r="Q1872" s="86">
        <f t="shared" si="417"/>
        <v>48.915999999999997</v>
      </c>
      <c r="R1872" s="6">
        <v>0.95</v>
      </c>
      <c r="S1872" s="85">
        <f t="shared" si="412"/>
        <v>26.554399999999998</v>
      </c>
      <c r="T1872" s="86">
        <f t="shared" si="413"/>
        <v>54.506399999999999</v>
      </c>
      <c r="U1872" s="6">
        <v>0.6</v>
      </c>
      <c r="V1872" s="85">
        <f t="shared" si="414"/>
        <v>16.771199999999997</v>
      </c>
      <c r="W1872" s="86">
        <f t="shared" si="415"/>
        <v>44.723199999999991</v>
      </c>
    </row>
    <row r="1873" spans="1:23" ht="16.5" x14ac:dyDescent="0.25">
      <c r="A1873" s="64" t="s">
        <v>7131</v>
      </c>
      <c r="B1873" s="65" t="s">
        <v>7255</v>
      </c>
      <c r="C1873" s="2" t="s">
        <v>6430</v>
      </c>
      <c r="D1873" s="8" t="s">
        <v>6429</v>
      </c>
      <c r="E1873" s="3">
        <f>23-4</f>
        <v>19</v>
      </c>
      <c r="F1873" s="3">
        <v>1</v>
      </c>
      <c r="G1873" s="4">
        <v>26.04</v>
      </c>
      <c r="H1873" s="4">
        <f>+G1873*E1873</f>
        <v>494.76</v>
      </c>
      <c r="I1873" s="5">
        <v>0.2</v>
      </c>
      <c r="J1873" s="4">
        <f t="shared" si="408"/>
        <v>5.2080000000000002</v>
      </c>
      <c r="K1873" s="4">
        <f t="shared" si="409"/>
        <v>20.832000000000001</v>
      </c>
      <c r="L1873" s="6">
        <v>1.4</v>
      </c>
      <c r="M1873" s="4">
        <f t="shared" si="410"/>
        <v>29.1648</v>
      </c>
      <c r="N1873" s="4">
        <f t="shared" si="411"/>
        <v>49.9968</v>
      </c>
      <c r="O1873" s="6">
        <v>0.75</v>
      </c>
      <c r="P1873" s="85">
        <f t="shared" si="416"/>
        <v>15.624000000000001</v>
      </c>
      <c r="Q1873" s="86">
        <f t="shared" si="417"/>
        <v>36.456000000000003</v>
      </c>
      <c r="R1873" s="6">
        <v>0.95</v>
      </c>
      <c r="S1873" s="85">
        <f t="shared" si="412"/>
        <v>19.790399999999998</v>
      </c>
      <c r="T1873" s="86">
        <f t="shared" si="413"/>
        <v>40.622399999999999</v>
      </c>
      <c r="U1873" s="6">
        <v>0.6</v>
      </c>
      <c r="V1873" s="85">
        <f t="shared" si="414"/>
        <v>12.4992</v>
      </c>
      <c r="W1873" s="86">
        <f t="shared" si="415"/>
        <v>33.331200000000003</v>
      </c>
    </row>
    <row r="1874" spans="1:23" ht="16.5" x14ac:dyDescent="0.25">
      <c r="A1874" s="64" t="s">
        <v>7131</v>
      </c>
      <c r="B1874" s="65" t="s">
        <v>7255</v>
      </c>
      <c r="C1874" s="2" t="s">
        <v>6433</v>
      </c>
      <c r="D1874" s="8" t="s">
        <v>6432</v>
      </c>
      <c r="E1874" s="3">
        <v>16</v>
      </c>
      <c r="F1874" s="3">
        <v>1</v>
      </c>
      <c r="G1874" s="4">
        <v>31.92</v>
      </c>
      <c r="H1874" s="4">
        <f>+G1874*E1874</f>
        <v>510.72</v>
      </c>
      <c r="I1874" s="5">
        <v>0.2</v>
      </c>
      <c r="J1874" s="4">
        <f t="shared" si="408"/>
        <v>6.3840000000000003</v>
      </c>
      <c r="K1874" s="4">
        <f t="shared" si="409"/>
        <v>25.536000000000001</v>
      </c>
      <c r="L1874" s="6">
        <v>1.4</v>
      </c>
      <c r="M1874" s="4">
        <f t="shared" si="410"/>
        <v>35.750399999999999</v>
      </c>
      <c r="N1874" s="4">
        <f t="shared" si="411"/>
        <v>61.2864</v>
      </c>
      <c r="O1874" s="6">
        <v>0.75</v>
      </c>
      <c r="P1874" s="85">
        <f t="shared" si="416"/>
        <v>19.152000000000001</v>
      </c>
      <c r="Q1874" s="86">
        <f t="shared" si="417"/>
        <v>44.688000000000002</v>
      </c>
      <c r="R1874" s="6">
        <v>0.95</v>
      </c>
      <c r="S1874" s="85">
        <f t="shared" si="412"/>
        <v>24.2592</v>
      </c>
      <c r="T1874" s="86">
        <f t="shared" si="413"/>
        <v>49.795200000000001</v>
      </c>
      <c r="U1874" s="6">
        <v>0.6</v>
      </c>
      <c r="V1874" s="85">
        <f t="shared" si="414"/>
        <v>15.3216</v>
      </c>
      <c r="W1874" s="86">
        <f t="shared" si="415"/>
        <v>40.857600000000005</v>
      </c>
    </row>
    <row r="1875" spans="1:23" ht="16.5" x14ac:dyDescent="0.25">
      <c r="A1875" s="64" t="s">
        <v>7131</v>
      </c>
      <c r="B1875" s="65" t="s">
        <v>7255</v>
      </c>
      <c r="C1875" s="2" t="s">
        <v>6436</v>
      </c>
      <c r="D1875" s="8" t="s">
        <v>6435</v>
      </c>
      <c r="E1875" s="3">
        <v>24</v>
      </c>
      <c r="F1875" s="3">
        <v>1</v>
      </c>
      <c r="G1875" s="4">
        <v>42.84</v>
      </c>
      <c r="H1875" s="4">
        <f>+G1875*E1875</f>
        <v>1028.1600000000001</v>
      </c>
      <c r="I1875" s="5">
        <v>0.2</v>
      </c>
      <c r="J1875" s="4">
        <f t="shared" si="408"/>
        <v>8.5680000000000014</v>
      </c>
      <c r="K1875" s="4">
        <f t="shared" si="409"/>
        <v>34.272000000000006</v>
      </c>
      <c r="L1875" s="6">
        <v>1.4</v>
      </c>
      <c r="M1875" s="4">
        <f t="shared" si="410"/>
        <v>47.980800000000002</v>
      </c>
      <c r="N1875" s="4">
        <f t="shared" si="411"/>
        <v>82.252800000000008</v>
      </c>
      <c r="O1875" s="6">
        <v>0.75</v>
      </c>
      <c r="P1875" s="85">
        <f t="shared" si="416"/>
        <v>25.704000000000004</v>
      </c>
      <c r="Q1875" s="86">
        <f t="shared" si="417"/>
        <v>59.976000000000013</v>
      </c>
      <c r="R1875" s="6">
        <v>0.95</v>
      </c>
      <c r="S1875" s="85">
        <f t="shared" si="412"/>
        <v>32.558400000000006</v>
      </c>
      <c r="T1875" s="86">
        <f t="shared" si="413"/>
        <v>66.830400000000012</v>
      </c>
      <c r="U1875" s="6">
        <v>0.6</v>
      </c>
      <c r="V1875" s="85">
        <f t="shared" si="414"/>
        <v>20.563200000000002</v>
      </c>
      <c r="W1875" s="86">
        <f t="shared" si="415"/>
        <v>54.835200000000007</v>
      </c>
    </row>
    <row r="1876" spans="1:23" ht="16.5" x14ac:dyDescent="0.25">
      <c r="A1876" s="64" t="s">
        <v>7131</v>
      </c>
      <c r="B1876" s="65" t="s">
        <v>7255</v>
      </c>
      <c r="C1876" s="2" t="s">
        <v>6439</v>
      </c>
      <c r="D1876" s="8" t="s">
        <v>6438</v>
      </c>
      <c r="E1876" s="3">
        <v>18</v>
      </c>
      <c r="F1876" s="3">
        <v>1</v>
      </c>
      <c r="G1876" s="4">
        <v>49.44</v>
      </c>
      <c r="H1876" s="4">
        <f>+G1876*E1876</f>
        <v>889.92</v>
      </c>
      <c r="I1876" s="5">
        <v>0.45</v>
      </c>
      <c r="J1876" s="4">
        <f t="shared" si="408"/>
        <v>22.248000000000001</v>
      </c>
      <c r="K1876" s="4">
        <f t="shared" si="409"/>
        <v>27.191999999999997</v>
      </c>
      <c r="L1876" s="6">
        <v>0.85</v>
      </c>
      <c r="M1876" s="4">
        <f t="shared" si="410"/>
        <v>23.113199999999996</v>
      </c>
      <c r="N1876" s="4">
        <f t="shared" si="411"/>
        <v>50.305199999999992</v>
      </c>
      <c r="O1876" s="6">
        <v>0.75</v>
      </c>
      <c r="P1876" s="85">
        <f t="shared" si="416"/>
        <v>20.393999999999998</v>
      </c>
      <c r="Q1876" s="86">
        <f t="shared" si="417"/>
        <v>47.585999999999999</v>
      </c>
      <c r="R1876" s="6">
        <v>0.95</v>
      </c>
      <c r="S1876" s="85">
        <f t="shared" si="412"/>
        <v>25.832399999999996</v>
      </c>
      <c r="T1876" s="86">
        <f t="shared" si="413"/>
        <v>53.024399999999993</v>
      </c>
      <c r="U1876" s="6">
        <v>0.6</v>
      </c>
      <c r="V1876" s="85">
        <f t="shared" si="414"/>
        <v>16.315199999999997</v>
      </c>
      <c r="W1876" s="86">
        <f t="shared" si="415"/>
        <v>43.507199999999997</v>
      </c>
    </row>
    <row r="1877" spans="1:23" ht="16.5" x14ac:dyDescent="0.25">
      <c r="A1877" s="64" t="s">
        <v>7131</v>
      </c>
      <c r="B1877" s="65" t="s">
        <v>7255</v>
      </c>
      <c r="C1877" s="2" t="s">
        <v>6441</v>
      </c>
      <c r="D1877" s="8" t="s">
        <v>6440</v>
      </c>
      <c r="E1877" s="3">
        <v>14</v>
      </c>
      <c r="F1877" s="3">
        <v>1</v>
      </c>
      <c r="G1877" s="4">
        <v>61.24</v>
      </c>
      <c r="H1877" s="4">
        <f>+G1877*E1877</f>
        <v>857.36</v>
      </c>
      <c r="I1877" s="5">
        <v>0.45</v>
      </c>
      <c r="J1877" s="4">
        <f t="shared" si="408"/>
        <v>27.558</v>
      </c>
      <c r="K1877" s="4">
        <f t="shared" si="409"/>
        <v>33.682000000000002</v>
      </c>
      <c r="L1877" s="6">
        <v>0.85</v>
      </c>
      <c r="M1877" s="4">
        <f t="shared" si="410"/>
        <v>28.6297</v>
      </c>
      <c r="N1877" s="4">
        <f t="shared" si="411"/>
        <v>62.311700000000002</v>
      </c>
      <c r="O1877" s="6">
        <v>0.75</v>
      </c>
      <c r="P1877" s="85">
        <f t="shared" si="416"/>
        <v>25.261500000000002</v>
      </c>
      <c r="Q1877" s="86">
        <f t="shared" si="417"/>
        <v>58.9435</v>
      </c>
      <c r="R1877" s="6">
        <v>0.95</v>
      </c>
      <c r="S1877" s="85">
        <f t="shared" si="412"/>
        <v>31.997900000000001</v>
      </c>
      <c r="T1877" s="86">
        <f t="shared" si="413"/>
        <v>65.679900000000004</v>
      </c>
      <c r="U1877" s="6">
        <v>0.6</v>
      </c>
      <c r="V1877" s="85">
        <f t="shared" si="414"/>
        <v>20.209199999999999</v>
      </c>
      <c r="W1877" s="86">
        <f t="shared" si="415"/>
        <v>53.891199999999998</v>
      </c>
    </row>
    <row r="1878" spans="1:23" ht="16.5" x14ac:dyDescent="0.25">
      <c r="A1878" s="64" t="s">
        <v>7131</v>
      </c>
      <c r="B1878" s="65" t="s">
        <v>7255</v>
      </c>
      <c r="C1878" s="2" t="s">
        <v>6443</v>
      </c>
      <c r="D1878" s="8" t="s">
        <v>6442</v>
      </c>
      <c r="E1878" s="3">
        <f>42-4</f>
        <v>38</v>
      </c>
      <c r="F1878" s="3">
        <v>1</v>
      </c>
      <c r="G1878" s="4">
        <v>41.69</v>
      </c>
      <c r="H1878" s="4">
        <f>+G1878*E1878</f>
        <v>1584.2199999999998</v>
      </c>
      <c r="I1878" s="5">
        <v>0.2</v>
      </c>
      <c r="J1878" s="4">
        <f t="shared" si="408"/>
        <v>8.3379999999999992</v>
      </c>
      <c r="K1878" s="4">
        <f t="shared" si="409"/>
        <v>33.351999999999997</v>
      </c>
      <c r="L1878" s="6">
        <v>0.95</v>
      </c>
      <c r="M1878" s="4">
        <f t="shared" si="410"/>
        <v>31.684399999999997</v>
      </c>
      <c r="N1878" s="4">
        <f t="shared" si="411"/>
        <v>65.036399999999986</v>
      </c>
      <c r="O1878" s="6">
        <v>0.75</v>
      </c>
      <c r="P1878" s="85">
        <f t="shared" si="416"/>
        <v>25.013999999999996</v>
      </c>
      <c r="Q1878" s="86">
        <f t="shared" si="417"/>
        <v>58.365999999999993</v>
      </c>
      <c r="R1878" s="6">
        <v>0.95</v>
      </c>
      <c r="S1878" s="85">
        <f t="shared" si="412"/>
        <v>31.684399999999997</v>
      </c>
      <c r="T1878" s="86">
        <f t="shared" si="413"/>
        <v>65.036399999999986</v>
      </c>
      <c r="U1878" s="6">
        <v>0.6</v>
      </c>
      <c r="V1878" s="85">
        <f t="shared" si="414"/>
        <v>20.011199999999999</v>
      </c>
      <c r="W1878" s="86">
        <f t="shared" si="415"/>
        <v>53.363199999999992</v>
      </c>
    </row>
    <row r="1879" spans="1:23" ht="16.5" x14ac:dyDescent="0.25">
      <c r="A1879" s="64" t="s">
        <v>7131</v>
      </c>
      <c r="B1879" s="65" t="s">
        <v>7255</v>
      </c>
      <c r="C1879" s="2" t="s">
        <v>6445</v>
      </c>
      <c r="D1879" s="8" t="s">
        <v>6444</v>
      </c>
      <c r="E1879" s="3">
        <f>31-3</f>
        <v>28</v>
      </c>
      <c r="F1879" s="3">
        <v>1</v>
      </c>
      <c r="G1879" s="4">
        <v>80.760000000000005</v>
      </c>
      <c r="H1879" s="4">
        <f>+G1879*E1879</f>
        <v>2261.2800000000002</v>
      </c>
      <c r="I1879" s="5">
        <v>0.45</v>
      </c>
      <c r="J1879" s="4">
        <f t="shared" si="408"/>
        <v>36.342000000000006</v>
      </c>
      <c r="K1879" s="4">
        <f t="shared" si="409"/>
        <v>44.417999999999999</v>
      </c>
      <c r="L1879" s="6">
        <v>0.85</v>
      </c>
      <c r="M1879" s="4">
        <f t="shared" si="410"/>
        <v>37.755299999999998</v>
      </c>
      <c r="N1879" s="4">
        <f t="shared" si="411"/>
        <v>82.173299999999998</v>
      </c>
      <c r="O1879" s="6">
        <v>0.75</v>
      </c>
      <c r="P1879" s="85">
        <f t="shared" si="416"/>
        <v>33.313499999999998</v>
      </c>
      <c r="Q1879" s="86">
        <f t="shared" si="417"/>
        <v>77.731499999999997</v>
      </c>
      <c r="R1879" s="6">
        <v>0.95</v>
      </c>
      <c r="S1879" s="85">
        <f t="shared" si="412"/>
        <v>42.197099999999999</v>
      </c>
      <c r="T1879" s="86">
        <f t="shared" si="413"/>
        <v>86.615099999999998</v>
      </c>
      <c r="U1879" s="6">
        <v>0.6</v>
      </c>
      <c r="V1879" s="85">
        <f t="shared" si="414"/>
        <v>26.6508</v>
      </c>
      <c r="W1879" s="86">
        <f t="shared" si="415"/>
        <v>71.068799999999996</v>
      </c>
    </row>
    <row r="1880" spans="1:23" ht="16.5" x14ac:dyDescent="0.25">
      <c r="A1880" s="64" t="s">
        <v>7131</v>
      </c>
      <c r="B1880" s="65" t="s">
        <v>7255</v>
      </c>
      <c r="C1880" s="2" t="s">
        <v>5846</v>
      </c>
      <c r="D1880" s="8" t="s">
        <v>5845</v>
      </c>
      <c r="E1880" s="3">
        <v>41</v>
      </c>
      <c r="F1880" s="3">
        <v>1</v>
      </c>
      <c r="G1880" s="4">
        <v>99.98</v>
      </c>
      <c r="H1880" s="4">
        <f>+G1880*E1880</f>
        <v>4099.18</v>
      </c>
      <c r="I1880" s="5">
        <v>0.5</v>
      </c>
      <c r="J1880" s="4">
        <f t="shared" si="408"/>
        <v>49.99</v>
      </c>
      <c r="K1880" s="4">
        <f t="shared" si="409"/>
        <v>49.99</v>
      </c>
      <c r="L1880" s="6">
        <v>0.85</v>
      </c>
      <c r="M1880" s="4">
        <f t="shared" si="410"/>
        <v>42.491500000000002</v>
      </c>
      <c r="N1880" s="4">
        <f t="shared" si="411"/>
        <v>92.481500000000011</v>
      </c>
      <c r="O1880" s="6">
        <v>0.75</v>
      </c>
      <c r="P1880" s="85">
        <f t="shared" si="416"/>
        <v>37.4925</v>
      </c>
      <c r="Q1880" s="86">
        <f t="shared" si="417"/>
        <v>87.482500000000002</v>
      </c>
      <c r="R1880" s="6">
        <v>0.95</v>
      </c>
      <c r="S1880" s="85">
        <f t="shared" si="412"/>
        <v>47.490499999999997</v>
      </c>
      <c r="T1880" s="86">
        <f t="shared" si="413"/>
        <v>97.480500000000006</v>
      </c>
      <c r="U1880" s="6">
        <v>0.6</v>
      </c>
      <c r="V1880" s="85">
        <f t="shared" si="414"/>
        <v>29.994</v>
      </c>
      <c r="W1880" s="86">
        <f t="shared" si="415"/>
        <v>79.984000000000009</v>
      </c>
    </row>
    <row r="1881" spans="1:23" ht="16.5" x14ac:dyDescent="0.25">
      <c r="A1881" s="64" t="s">
        <v>7131</v>
      </c>
      <c r="B1881" s="65" t="s">
        <v>7255</v>
      </c>
      <c r="C1881" s="2" t="s">
        <v>6447</v>
      </c>
      <c r="D1881" s="8" t="s">
        <v>6446</v>
      </c>
      <c r="E1881" s="3">
        <v>34</v>
      </c>
      <c r="F1881" s="3">
        <v>1</v>
      </c>
      <c r="G1881" s="4">
        <v>89.9</v>
      </c>
      <c r="H1881" s="4">
        <f>+G1881*E1881</f>
        <v>3056.6000000000004</v>
      </c>
      <c r="I1881" s="5">
        <v>0.45</v>
      </c>
      <c r="J1881" s="4">
        <f t="shared" si="408"/>
        <v>40.455000000000005</v>
      </c>
      <c r="K1881" s="4">
        <f t="shared" si="409"/>
        <v>49.445</v>
      </c>
      <c r="L1881" s="6">
        <v>0.85</v>
      </c>
      <c r="M1881" s="4">
        <f t="shared" si="410"/>
        <v>42.02825</v>
      </c>
      <c r="N1881" s="4">
        <f t="shared" si="411"/>
        <v>91.473250000000007</v>
      </c>
      <c r="O1881" s="6">
        <v>0.75</v>
      </c>
      <c r="P1881" s="85">
        <f t="shared" si="416"/>
        <v>37.083750000000002</v>
      </c>
      <c r="Q1881" s="86">
        <f t="shared" si="417"/>
        <v>86.528750000000002</v>
      </c>
      <c r="R1881" s="6">
        <v>0.95</v>
      </c>
      <c r="S1881" s="85">
        <f t="shared" si="412"/>
        <v>46.972749999999998</v>
      </c>
      <c r="T1881" s="86">
        <f t="shared" si="413"/>
        <v>96.417749999999998</v>
      </c>
      <c r="U1881" s="6">
        <v>0.6</v>
      </c>
      <c r="V1881" s="85">
        <f t="shared" si="414"/>
        <v>29.666999999999998</v>
      </c>
      <c r="W1881" s="86">
        <f t="shared" si="415"/>
        <v>79.111999999999995</v>
      </c>
    </row>
    <row r="1882" spans="1:23" ht="16.5" x14ac:dyDescent="0.25">
      <c r="A1882" s="64" t="s">
        <v>7131</v>
      </c>
      <c r="B1882" s="65" t="s">
        <v>7255</v>
      </c>
      <c r="C1882" s="2" t="s">
        <v>5842</v>
      </c>
      <c r="D1882" s="8" t="s">
        <v>5841</v>
      </c>
      <c r="E1882" s="3">
        <v>1</v>
      </c>
      <c r="F1882" s="3">
        <v>1</v>
      </c>
      <c r="G1882" s="4">
        <v>80.760000000000005</v>
      </c>
      <c r="H1882" s="4">
        <f>+G1882*E1882</f>
        <v>80.760000000000005</v>
      </c>
      <c r="I1882" s="5">
        <v>0.45</v>
      </c>
      <c r="J1882" s="4">
        <f t="shared" si="408"/>
        <v>36.342000000000006</v>
      </c>
      <c r="K1882" s="4">
        <f t="shared" si="409"/>
        <v>44.417999999999999</v>
      </c>
      <c r="L1882" s="6">
        <v>0.85</v>
      </c>
      <c r="M1882" s="4">
        <f t="shared" si="410"/>
        <v>37.755299999999998</v>
      </c>
      <c r="N1882" s="4">
        <f t="shared" si="411"/>
        <v>82.173299999999998</v>
      </c>
      <c r="O1882" s="6">
        <v>0.75</v>
      </c>
      <c r="P1882" s="85">
        <f t="shared" si="416"/>
        <v>33.313499999999998</v>
      </c>
      <c r="Q1882" s="86">
        <f t="shared" si="417"/>
        <v>77.731499999999997</v>
      </c>
      <c r="R1882" s="6">
        <v>0.95</v>
      </c>
      <c r="S1882" s="85">
        <f t="shared" si="412"/>
        <v>42.197099999999999</v>
      </c>
      <c r="T1882" s="86">
        <f t="shared" si="413"/>
        <v>86.615099999999998</v>
      </c>
      <c r="U1882" s="6">
        <v>0.6</v>
      </c>
      <c r="V1882" s="85">
        <f t="shared" si="414"/>
        <v>26.6508</v>
      </c>
      <c r="W1882" s="86">
        <f t="shared" si="415"/>
        <v>71.068799999999996</v>
      </c>
    </row>
    <row r="1883" spans="1:23" ht="16.5" x14ac:dyDescent="0.25">
      <c r="A1883" s="64" t="s">
        <v>7131</v>
      </c>
      <c r="B1883" s="65" t="s">
        <v>7255</v>
      </c>
      <c r="C1883" s="2" t="s">
        <v>6457</v>
      </c>
      <c r="D1883" s="10" t="s">
        <v>6456</v>
      </c>
      <c r="E1883" s="3">
        <v>13</v>
      </c>
      <c r="F1883" s="3">
        <v>1</v>
      </c>
      <c r="G1883" s="4">
        <v>56.26</v>
      </c>
      <c r="H1883" s="4">
        <f>+G1883*E1883</f>
        <v>731.38</v>
      </c>
      <c r="I1883" s="5">
        <v>0.45</v>
      </c>
      <c r="J1883" s="4">
        <f t="shared" si="408"/>
        <v>25.317</v>
      </c>
      <c r="K1883" s="4">
        <f t="shared" si="409"/>
        <v>30.942999999999998</v>
      </c>
      <c r="L1883" s="6">
        <v>0.85</v>
      </c>
      <c r="M1883" s="4">
        <f t="shared" si="410"/>
        <v>26.301549999999999</v>
      </c>
      <c r="N1883" s="4">
        <f t="shared" si="411"/>
        <v>57.244549999999997</v>
      </c>
      <c r="O1883" s="6">
        <v>0.75</v>
      </c>
      <c r="P1883" s="85">
        <f t="shared" si="416"/>
        <v>23.207249999999998</v>
      </c>
      <c r="Q1883" s="86">
        <f t="shared" si="417"/>
        <v>54.15025</v>
      </c>
      <c r="R1883" s="6">
        <v>0.95</v>
      </c>
      <c r="S1883" s="85">
        <f t="shared" si="412"/>
        <v>29.395849999999996</v>
      </c>
      <c r="T1883" s="86">
        <f t="shared" si="413"/>
        <v>60.338849999999994</v>
      </c>
      <c r="U1883" s="6">
        <v>0.6</v>
      </c>
      <c r="V1883" s="85">
        <f t="shared" si="414"/>
        <v>18.565799999999999</v>
      </c>
      <c r="W1883" s="86">
        <f t="shared" si="415"/>
        <v>49.508799999999994</v>
      </c>
    </row>
    <row r="1884" spans="1:23" ht="16.5" x14ac:dyDescent="0.25">
      <c r="A1884" s="64" t="s">
        <v>7131</v>
      </c>
      <c r="B1884" s="65" t="s">
        <v>7255</v>
      </c>
      <c r="C1884" s="2" t="s">
        <v>6459</v>
      </c>
      <c r="D1884" s="10" t="s">
        <v>6458</v>
      </c>
      <c r="E1884" s="3">
        <v>52</v>
      </c>
      <c r="F1884" s="3">
        <v>1</v>
      </c>
      <c r="G1884" s="4">
        <v>90.45</v>
      </c>
      <c r="H1884" s="4">
        <f>+G1884*E1884</f>
        <v>4703.4000000000005</v>
      </c>
      <c r="I1884" s="5">
        <v>0</v>
      </c>
      <c r="J1884" s="4">
        <f t="shared" si="408"/>
        <v>0</v>
      </c>
      <c r="K1884" s="4">
        <f t="shared" si="409"/>
        <v>90.45</v>
      </c>
      <c r="L1884" s="6">
        <v>1</v>
      </c>
      <c r="M1884" s="4">
        <f t="shared" si="410"/>
        <v>90.45</v>
      </c>
      <c r="N1884" s="4">
        <f t="shared" si="411"/>
        <v>180.9</v>
      </c>
      <c r="O1884" s="6">
        <v>0.75</v>
      </c>
      <c r="P1884" s="85">
        <f t="shared" si="416"/>
        <v>67.837500000000006</v>
      </c>
      <c r="Q1884" s="86">
        <f t="shared" si="417"/>
        <v>158.28750000000002</v>
      </c>
      <c r="R1884" s="6">
        <v>0.95</v>
      </c>
      <c r="S1884" s="85">
        <f t="shared" si="412"/>
        <v>85.927499999999995</v>
      </c>
      <c r="T1884" s="86">
        <f t="shared" si="413"/>
        <v>176.3775</v>
      </c>
      <c r="U1884" s="6">
        <v>0.6</v>
      </c>
      <c r="V1884" s="85">
        <f t="shared" si="414"/>
        <v>54.27</v>
      </c>
      <c r="W1884" s="86">
        <f t="shared" si="415"/>
        <v>144.72</v>
      </c>
    </row>
    <row r="1885" spans="1:23" ht="16.5" x14ac:dyDescent="0.25">
      <c r="A1885" s="64" t="s">
        <v>7131</v>
      </c>
      <c r="B1885" s="65" t="s">
        <v>7255</v>
      </c>
      <c r="C1885" s="2" t="s">
        <v>6461</v>
      </c>
      <c r="D1885" s="10" t="s">
        <v>6460</v>
      </c>
      <c r="E1885" s="3">
        <v>61</v>
      </c>
      <c r="F1885" s="3">
        <v>1</v>
      </c>
      <c r="G1885" s="4">
        <v>89.23</v>
      </c>
      <c r="H1885" s="4">
        <f>+G1885*E1885</f>
        <v>5443.0300000000007</v>
      </c>
      <c r="I1885" s="5">
        <v>0.5</v>
      </c>
      <c r="J1885" s="4">
        <f t="shared" si="408"/>
        <v>44.615000000000002</v>
      </c>
      <c r="K1885" s="4">
        <f t="shared" si="409"/>
        <v>44.615000000000002</v>
      </c>
      <c r="L1885" s="6">
        <v>0.85</v>
      </c>
      <c r="M1885" s="4">
        <f t="shared" si="410"/>
        <v>37.922750000000001</v>
      </c>
      <c r="N1885" s="4">
        <f t="shared" si="411"/>
        <v>82.537750000000003</v>
      </c>
      <c r="O1885" s="6">
        <v>0.75</v>
      </c>
      <c r="P1885" s="85">
        <f t="shared" si="416"/>
        <v>33.46125</v>
      </c>
      <c r="Q1885" s="86">
        <f t="shared" si="417"/>
        <v>78.076250000000002</v>
      </c>
      <c r="R1885" s="6">
        <v>0.95</v>
      </c>
      <c r="S1885" s="85">
        <f t="shared" si="412"/>
        <v>42.384250000000002</v>
      </c>
      <c r="T1885" s="86">
        <f t="shared" si="413"/>
        <v>86.999250000000004</v>
      </c>
      <c r="U1885" s="6">
        <v>0.6</v>
      </c>
      <c r="V1885" s="85">
        <f t="shared" si="414"/>
        <v>26.769000000000002</v>
      </c>
      <c r="W1885" s="86">
        <f t="shared" si="415"/>
        <v>71.384</v>
      </c>
    </row>
    <row r="1886" spans="1:23" ht="16.5" x14ac:dyDescent="0.25">
      <c r="A1886" s="64" t="s">
        <v>7131</v>
      </c>
      <c r="B1886" s="65" t="s">
        <v>7255</v>
      </c>
      <c r="C1886" s="2" t="s">
        <v>6463</v>
      </c>
      <c r="D1886" s="10" t="s">
        <v>6462</v>
      </c>
      <c r="E1886" s="3">
        <f>24-6</f>
        <v>18</v>
      </c>
      <c r="F1886" s="3">
        <v>1</v>
      </c>
      <c r="G1886" s="4">
        <v>83.46</v>
      </c>
      <c r="H1886" s="4">
        <f>+G1886*E1886</f>
        <v>1502.28</v>
      </c>
      <c r="I1886" s="5">
        <v>0.45</v>
      </c>
      <c r="J1886" s="4">
        <f t="shared" si="408"/>
        <v>37.556999999999995</v>
      </c>
      <c r="K1886" s="4">
        <f t="shared" si="409"/>
        <v>45.902999999999999</v>
      </c>
      <c r="L1886" s="6">
        <v>0.85</v>
      </c>
      <c r="M1886" s="4">
        <f t="shared" si="410"/>
        <v>39.01755</v>
      </c>
      <c r="N1886" s="4">
        <f t="shared" si="411"/>
        <v>84.920549999999992</v>
      </c>
      <c r="O1886" s="6">
        <v>0.75</v>
      </c>
      <c r="P1886" s="85">
        <f t="shared" si="416"/>
        <v>34.427250000000001</v>
      </c>
      <c r="Q1886" s="86">
        <f t="shared" si="417"/>
        <v>80.330250000000007</v>
      </c>
      <c r="R1886" s="6">
        <v>0.95</v>
      </c>
      <c r="S1886" s="85">
        <f t="shared" si="412"/>
        <v>43.607849999999999</v>
      </c>
      <c r="T1886" s="86">
        <f t="shared" si="413"/>
        <v>89.510850000000005</v>
      </c>
      <c r="U1886" s="6">
        <v>0.6</v>
      </c>
      <c r="V1886" s="85">
        <f t="shared" si="414"/>
        <v>27.541799999999999</v>
      </c>
      <c r="W1886" s="86">
        <f t="shared" si="415"/>
        <v>73.444800000000001</v>
      </c>
    </row>
    <row r="1887" spans="1:23" ht="16.5" x14ac:dyDescent="0.25">
      <c r="A1887" s="64" t="s">
        <v>7131</v>
      </c>
      <c r="B1887" s="65" t="s">
        <v>7255</v>
      </c>
      <c r="C1887" s="2" t="s">
        <v>6465</v>
      </c>
      <c r="D1887" s="10" t="s">
        <v>6464</v>
      </c>
      <c r="E1887" s="3">
        <v>25</v>
      </c>
      <c r="F1887" s="3">
        <v>1</v>
      </c>
      <c r="G1887" s="4">
        <v>91.03</v>
      </c>
      <c r="H1887" s="4">
        <f>+G1887*E1887</f>
        <v>2275.75</v>
      </c>
      <c r="I1887" s="5">
        <v>0.45</v>
      </c>
      <c r="J1887" s="4">
        <f t="shared" si="408"/>
        <v>40.963500000000003</v>
      </c>
      <c r="K1887" s="4">
        <f t="shared" si="409"/>
        <v>50.066499999999998</v>
      </c>
      <c r="L1887" s="6">
        <v>0.85</v>
      </c>
      <c r="M1887" s="4">
        <f t="shared" si="410"/>
        <v>42.556524999999993</v>
      </c>
      <c r="N1887" s="4">
        <f t="shared" si="411"/>
        <v>92.623024999999984</v>
      </c>
      <c r="O1887" s="6">
        <v>0.75</v>
      </c>
      <c r="P1887" s="85">
        <f t="shared" si="416"/>
        <v>37.549875</v>
      </c>
      <c r="Q1887" s="86">
        <f t="shared" si="417"/>
        <v>87.616375000000005</v>
      </c>
      <c r="R1887" s="6">
        <v>0.95</v>
      </c>
      <c r="S1887" s="85">
        <f t="shared" si="412"/>
        <v>47.563174999999994</v>
      </c>
      <c r="T1887" s="86">
        <f t="shared" si="413"/>
        <v>97.629674999999992</v>
      </c>
      <c r="U1887" s="6">
        <v>0.6</v>
      </c>
      <c r="V1887" s="85">
        <f t="shared" si="414"/>
        <v>30.039899999999996</v>
      </c>
      <c r="W1887" s="86">
        <f t="shared" si="415"/>
        <v>80.106399999999994</v>
      </c>
    </row>
    <row r="1888" spans="1:23" ht="16.5" x14ac:dyDescent="0.25">
      <c r="A1888" s="64" t="s">
        <v>7131</v>
      </c>
      <c r="B1888" s="65" t="s">
        <v>7255</v>
      </c>
      <c r="C1888" s="2" t="s">
        <v>6449</v>
      </c>
      <c r="D1888" s="10" t="s">
        <v>6448</v>
      </c>
      <c r="E1888" s="3">
        <v>23</v>
      </c>
      <c r="F1888" s="3">
        <v>1</v>
      </c>
      <c r="G1888" s="4">
        <v>28</v>
      </c>
      <c r="H1888" s="4">
        <f>+G1888*E1888</f>
        <v>644</v>
      </c>
      <c r="I1888" s="5">
        <v>0.45</v>
      </c>
      <c r="J1888" s="4">
        <f t="shared" si="408"/>
        <v>12.6</v>
      </c>
      <c r="K1888" s="4">
        <f t="shared" si="409"/>
        <v>15.4</v>
      </c>
      <c r="L1888" s="6">
        <v>0.85</v>
      </c>
      <c r="M1888" s="4">
        <f t="shared" si="410"/>
        <v>13.09</v>
      </c>
      <c r="N1888" s="4">
        <f t="shared" si="411"/>
        <v>28.490000000000002</v>
      </c>
      <c r="O1888" s="6">
        <v>0.75</v>
      </c>
      <c r="P1888" s="85">
        <f t="shared" si="416"/>
        <v>11.55</v>
      </c>
      <c r="Q1888" s="86">
        <f t="shared" si="417"/>
        <v>26.950000000000003</v>
      </c>
      <c r="R1888" s="6">
        <v>0.95</v>
      </c>
      <c r="S1888" s="85">
        <f t="shared" si="412"/>
        <v>14.629999999999999</v>
      </c>
      <c r="T1888" s="86">
        <f t="shared" si="413"/>
        <v>30.03</v>
      </c>
      <c r="U1888" s="6">
        <v>0.6</v>
      </c>
      <c r="V1888" s="85">
        <f t="shared" si="414"/>
        <v>9.24</v>
      </c>
      <c r="W1888" s="86">
        <f t="shared" si="415"/>
        <v>24.64</v>
      </c>
    </row>
    <row r="1889" spans="1:23" ht="16.5" x14ac:dyDescent="0.25">
      <c r="A1889" s="64" t="s">
        <v>7131</v>
      </c>
      <c r="B1889" s="65" t="s">
        <v>7255</v>
      </c>
      <c r="C1889" s="2" t="s">
        <v>6451</v>
      </c>
      <c r="D1889" s="10" t="s">
        <v>6450</v>
      </c>
      <c r="E1889" s="3">
        <v>14</v>
      </c>
      <c r="F1889" s="3">
        <v>1</v>
      </c>
      <c r="G1889" s="4">
        <v>32</v>
      </c>
      <c r="H1889" s="4">
        <f>+G1889*E1889</f>
        <v>448</v>
      </c>
      <c r="I1889" s="5">
        <v>0.45</v>
      </c>
      <c r="J1889" s="4">
        <f t="shared" si="408"/>
        <v>14.4</v>
      </c>
      <c r="K1889" s="4">
        <f t="shared" si="409"/>
        <v>17.600000000000001</v>
      </c>
      <c r="L1889" s="6">
        <v>0.85</v>
      </c>
      <c r="M1889" s="4">
        <f t="shared" si="410"/>
        <v>14.96</v>
      </c>
      <c r="N1889" s="4">
        <f t="shared" si="411"/>
        <v>32.56</v>
      </c>
      <c r="O1889" s="6">
        <v>0.75</v>
      </c>
      <c r="P1889" s="85">
        <f t="shared" si="416"/>
        <v>13.200000000000001</v>
      </c>
      <c r="Q1889" s="86">
        <f t="shared" si="417"/>
        <v>30.800000000000004</v>
      </c>
      <c r="R1889" s="6">
        <v>0.95</v>
      </c>
      <c r="S1889" s="85">
        <f t="shared" si="412"/>
        <v>16.72</v>
      </c>
      <c r="T1889" s="86">
        <f t="shared" si="413"/>
        <v>34.32</v>
      </c>
      <c r="U1889" s="6">
        <v>0.6</v>
      </c>
      <c r="V1889" s="85">
        <f t="shared" si="414"/>
        <v>10.56</v>
      </c>
      <c r="W1889" s="86">
        <f t="shared" si="415"/>
        <v>28.160000000000004</v>
      </c>
    </row>
    <row r="1890" spans="1:23" ht="16.5" x14ac:dyDescent="0.25">
      <c r="A1890" s="64" t="s">
        <v>7131</v>
      </c>
      <c r="B1890" s="65" t="s">
        <v>7255</v>
      </c>
      <c r="C1890" s="2" t="s">
        <v>6453</v>
      </c>
      <c r="D1890" s="10" t="s">
        <v>6452</v>
      </c>
      <c r="E1890" s="3">
        <v>20</v>
      </c>
      <c r="F1890" s="3">
        <v>1</v>
      </c>
      <c r="G1890" s="4">
        <v>39</v>
      </c>
      <c r="H1890" s="4">
        <f>+G1890*E1890</f>
        <v>780</v>
      </c>
      <c r="I1890" s="5">
        <v>0.45</v>
      </c>
      <c r="J1890" s="4">
        <f t="shared" si="408"/>
        <v>17.55</v>
      </c>
      <c r="K1890" s="4">
        <f t="shared" si="409"/>
        <v>21.45</v>
      </c>
      <c r="L1890" s="6">
        <v>0.85</v>
      </c>
      <c r="M1890" s="4">
        <f t="shared" si="410"/>
        <v>18.232499999999998</v>
      </c>
      <c r="N1890" s="4">
        <f t="shared" si="411"/>
        <v>39.682499999999997</v>
      </c>
      <c r="O1890" s="6">
        <v>0.75</v>
      </c>
      <c r="P1890" s="85">
        <f t="shared" si="416"/>
        <v>16.087499999999999</v>
      </c>
      <c r="Q1890" s="86">
        <f t="shared" si="417"/>
        <v>37.537499999999994</v>
      </c>
      <c r="R1890" s="6">
        <v>0.95</v>
      </c>
      <c r="S1890" s="85">
        <f t="shared" si="412"/>
        <v>20.377499999999998</v>
      </c>
      <c r="T1890" s="86">
        <f t="shared" si="413"/>
        <v>41.827500000000001</v>
      </c>
      <c r="U1890" s="6">
        <v>0.6</v>
      </c>
      <c r="V1890" s="85">
        <f t="shared" si="414"/>
        <v>12.87</v>
      </c>
      <c r="W1890" s="86">
        <f t="shared" si="415"/>
        <v>34.32</v>
      </c>
    </row>
    <row r="1891" spans="1:23" ht="16.5" x14ac:dyDescent="0.25">
      <c r="A1891" s="64" t="s">
        <v>7131</v>
      </c>
      <c r="B1891" s="65" t="s">
        <v>7255</v>
      </c>
      <c r="C1891" s="2" t="s">
        <v>6455</v>
      </c>
      <c r="D1891" s="10" t="s">
        <v>6454</v>
      </c>
      <c r="E1891" s="3">
        <v>25</v>
      </c>
      <c r="F1891" s="3">
        <v>1</v>
      </c>
      <c r="G1891" s="4">
        <v>49</v>
      </c>
      <c r="H1891" s="4">
        <f>+G1891*E1891</f>
        <v>1225</v>
      </c>
      <c r="I1891" s="5">
        <v>0.45</v>
      </c>
      <c r="J1891" s="4">
        <f t="shared" si="408"/>
        <v>22.05</v>
      </c>
      <c r="K1891" s="4">
        <f t="shared" si="409"/>
        <v>26.95</v>
      </c>
      <c r="L1891" s="6">
        <v>0.85</v>
      </c>
      <c r="M1891" s="4">
        <f t="shared" si="410"/>
        <v>22.907499999999999</v>
      </c>
      <c r="N1891" s="4">
        <f t="shared" si="411"/>
        <v>49.857500000000002</v>
      </c>
      <c r="O1891" s="6">
        <v>0.75</v>
      </c>
      <c r="P1891" s="85">
        <f t="shared" si="416"/>
        <v>20.212499999999999</v>
      </c>
      <c r="Q1891" s="86">
        <f t="shared" si="417"/>
        <v>47.162499999999994</v>
      </c>
      <c r="R1891" s="6">
        <v>0.95</v>
      </c>
      <c r="S1891" s="85">
        <f t="shared" si="412"/>
        <v>25.602499999999999</v>
      </c>
      <c r="T1891" s="86">
        <f t="shared" si="413"/>
        <v>52.552499999999995</v>
      </c>
      <c r="U1891" s="6">
        <v>0.6</v>
      </c>
      <c r="V1891" s="85">
        <f t="shared" si="414"/>
        <v>16.169999999999998</v>
      </c>
      <c r="W1891" s="86">
        <f t="shared" si="415"/>
        <v>43.12</v>
      </c>
    </row>
    <row r="1892" spans="1:23" ht="16.5" x14ac:dyDescent="0.25">
      <c r="A1892" s="64" t="s">
        <v>7131</v>
      </c>
      <c r="B1892" s="65" t="s">
        <v>7255</v>
      </c>
      <c r="C1892" s="2" t="s">
        <v>6467</v>
      </c>
      <c r="D1892" s="10" t="s">
        <v>6466</v>
      </c>
      <c r="E1892" s="3">
        <v>45</v>
      </c>
      <c r="F1892" s="3">
        <v>1</v>
      </c>
      <c r="G1892" s="4">
        <v>106.89</v>
      </c>
      <c r="H1892" s="4">
        <f>+G1892*E1892</f>
        <v>4810.05</v>
      </c>
      <c r="I1892" s="5">
        <v>0</v>
      </c>
      <c r="J1892" s="4">
        <f t="shared" si="408"/>
        <v>0</v>
      </c>
      <c r="K1892" s="4">
        <f t="shared" si="409"/>
        <v>106.89</v>
      </c>
      <c r="L1892" s="6">
        <v>1</v>
      </c>
      <c r="M1892" s="4">
        <f t="shared" si="410"/>
        <v>106.89</v>
      </c>
      <c r="N1892" s="4">
        <f t="shared" si="411"/>
        <v>213.78</v>
      </c>
      <c r="O1892" s="6">
        <v>0.75</v>
      </c>
      <c r="P1892" s="85">
        <f t="shared" si="416"/>
        <v>80.167500000000004</v>
      </c>
      <c r="Q1892" s="86">
        <f t="shared" si="417"/>
        <v>187.0575</v>
      </c>
      <c r="R1892" s="6">
        <v>0.95</v>
      </c>
      <c r="S1892" s="85">
        <f t="shared" si="412"/>
        <v>101.54549999999999</v>
      </c>
      <c r="T1892" s="86">
        <f t="shared" si="413"/>
        <v>208.43549999999999</v>
      </c>
      <c r="U1892" s="6">
        <v>0.6</v>
      </c>
      <c r="V1892" s="85">
        <f t="shared" si="414"/>
        <v>64.134</v>
      </c>
      <c r="W1892" s="86">
        <f t="shared" si="415"/>
        <v>171.024</v>
      </c>
    </row>
    <row r="1893" spans="1:23" ht="16.5" x14ac:dyDescent="0.25">
      <c r="A1893" s="64" t="s">
        <v>7131</v>
      </c>
      <c r="B1893" s="65" t="s">
        <v>7255</v>
      </c>
      <c r="C1893" s="2" t="s">
        <v>6469</v>
      </c>
      <c r="D1893" s="10" t="s">
        <v>6468</v>
      </c>
      <c r="E1893" s="3">
        <v>15</v>
      </c>
      <c r="F1893" s="3">
        <v>1</v>
      </c>
      <c r="G1893" s="4">
        <v>60.01</v>
      </c>
      <c r="H1893" s="4">
        <f>+G1893*E1893</f>
        <v>900.15</v>
      </c>
      <c r="I1893" s="5">
        <v>0.45</v>
      </c>
      <c r="J1893" s="4">
        <f t="shared" si="408"/>
        <v>27.0045</v>
      </c>
      <c r="K1893" s="4">
        <f t="shared" si="409"/>
        <v>33.005499999999998</v>
      </c>
      <c r="L1893" s="6">
        <v>0.85</v>
      </c>
      <c r="M1893" s="4">
        <f t="shared" si="410"/>
        <v>28.054674999999996</v>
      </c>
      <c r="N1893" s="4">
        <f t="shared" si="411"/>
        <v>61.060174999999994</v>
      </c>
      <c r="O1893" s="6">
        <v>0.75</v>
      </c>
      <c r="P1893" s="85">
        <f t="shared" si="416"/>
        <v>24.754124999999998</v>
      </c>
      <c r="Q1893" s="86">
        <f t="shared" si="417"/>
        <v>57.759625</v>
      </c>
      <c r="R1893" s="6">
        <v>0.95</v>
      </c>
      <c r="S1893" s="85">
        <f t="shared" si="412"/>
        <v>31.355224999999997</v>
      </c>
      <c r="T1893" s="86">
        <f t="shared" si="413"/>
        <v>64.360725000000002</v>
      </c>
      <c r="U1893" s="6">
        <v>0.6</v>
      </c>
      <c r="V1893" s="85">
        <f t="shared" si="414"/>
        <v>19.803299999999997</v>
      </c>
      <c r="W1893" s="86">
        <f t="shared" si="415"/>
        <v>52.808799999999991</v>
      </c>
    </row>
    <row r="1894" spans="1:23" ht="16.5" x14ac:dyDescent="0.25">
      <c r="A1894" s="64" t="s">
        <v>7131</v>
      </c>
      <c r="B1894" s="65" t="s">
        <v>7255</v>
      </c>
      <c r="C1894" s="2" t="s">
        <v>6471</v>
      </c>
      <c r="D1894" s="10" t="s">
        <v>6470</v>
      </c>
      <c r="E1894" s="3">
        <v>5</v>
      </c>
      <c r="F1894" s="3">
        <v>1</v>
      </c>
      <c r="G1894" s="4">
        <v>84.45</v>
      </c>
      <c r="H1894" s="4">
        <f>+G1894*E1894</f>
        <v>422.25</v>
      </c>
      <c r="I1894" s="5">
        <v>0.45</v>
      </c>
      <c r="J1894" s="4">
        <f t="shared" si="408"/>
        <v>38.002500000000005</v>
      </c>
      <c r="K1894" s="4">
        <f t="shared" si="409"/>
        <v>46.447499999999998</v>
      </c>
      <c r="L1894" s="6">
        <v>0.85</v>
      </c>
      <c r="M1894" s="4">
        <f t="shared" si="410"/>
        <v>39.480374999999995</v>
      </c>
      <c r="N1894" s="4">
        <f t="shared" si="411"/>
        <v>85.927875</v>
      </c>
      <c r="O1894" s="6">
        <v>0.75</v>
      </c>
      <c r="P1894" s="85">
        <f t="shared" si="416"/>
        <v>34.835625</v>
      </c>
      <c r="Q1894" s="86">
        <f t="shared" si="417"/>
        <v>81.283124999999998</v>
      </c>
      <c r="R1894" s="6">
        <v>0.95</v>
      </c>
      <c r="S1894" s="85">
        <f t="shared" si="412"/>
        <v>44.125124999999997</v>
      </c>
      <c r="T1894" s="86">
        <f t="shared" si="413"/>
        <v>90.572624999999988</v>
      </c>
      <c r="U1894" s="6">
        <v>0.6</v>
      </c>
      <c r="V1894" s="85">
        <f t="shared" si="414"/>
        <v>27.868499999999997</v>
      </c>
      <c r="W1894" s="86">
        <f t="shared" si="415"/>
        <v>74.316000000000003</v>
      </c>
    </row>
    <row r="1895" spans="1:23" ht="16.5" x14ac:dyDescent="0.25">
      <c r="A1895" s="64" t="s">
        <v>7131</v>
      </c>
      <c r="B1895" s="65" t="s">
        <v>7255</v>
      </c>
      <c r="C1895" s="2" t="s">
        <v>6473</v>
      </c>
      <c r="D1895" s="10" t="s">
        <v>6472</v>
      </c>
      <c r="E1895" s="3">
        <v>23</v>
      </c>
      <c r="F1895" s="3">
        <v>1</v>
      </c>
      <c r="G1895" s="4">
        <v>260.06</v>
      </c>
      <c r="H1895" s="4">
        <f>+G1895*E1895</f>
        <v>5981.38</v>
      </c>
      <c r="I1895" s="5">
        <v>0.45</v>
      </c>
      <c r="J1895" s="4">
        <f t="shared" si="408"/>
        <v>117.027</v>
      </c>
      <c r="K1895" s="4">
        <f t="shared" si="409"/>
        <v>143.03300000000002</v>
      </c>
      <c r="L1895" s="6">
        <v>0.85</v>
      </c>
      <c r="M1895" s="4">
        <f t="shared" si="410"/>
        <v>121.57805</v>
      </c>
      <c r="N1895" s="4">
        <f t="shared" si="411"/>
        <v>264.61105000000003</v>
      </c>
      <c r="O1895" s="6">
        <v>0.75</v>
      </c>
      <c r="P1895" s="85">
        <f t="shared" si="416"/>
        <v>107.27475000000001</v>
      </c>
      <c r="Q1895" s="86">
        <f t="shared" si="417"/>
        <v>250.30775000000003</v>
      </c>
      <c r="R1895" s="6">
        <v>0.95</v>
      </c>
      <c r="S1895" s="85">
        <f t="shared" si="412"/>
        <v>135.88135</v>
      </c>
      <c r="T1895" s="86">
        <f t="shared" si="413"/>
        <v>278.91435000000001</v>
      </c>
      <c r="U1895" s="6">
        <v>0.6</v>
      </c>
      <c r="V1895" s="85">
        <f t="shared" si="414"/>
        <v>85.819800000000001</v>
      </c>
      <c r="W1895" s="86">
        <f t="shared" si="415"/>
        <v>228.8528</v>
      </c>
    </row>
    <row r="1896" spans="1:23" ht="16.5" x14ac:dyDescent="0.25">
      <c r="A1896" s="64" t="s">
        <v>7131</v>
      </c>
      <c r="B1896" s="65" t="s">
        <v>7255</v>
      </c>
      <c r="C1896" s="2" t="s">
        <v>6477</v>
      </c>
      <c r="D1896" s="10" t="s">
        <v>6476</v>
      </c>
      <c r="E1896" s="3">
        <v>3</v>
      </c>
      <c r="F1896" s="3">
        <v>1</v>
      </c>
      <c r="G1896" s="4">
        <v>49.34</v>
      </c>
      <c r="H1896" s="4">
        <f>+G1896*E1896</f>
        <v>148.02000000000001</v>
      </c>
      <c r="I1896" s="5">
        <v>0</v>
      </c>
      <c r="J1896" s="4">
        <f t="shared" si="408"/>
        <v>0</v>
      </c>
      <c r="K1896" s="4">
        <f t="shared" si="409"/>
        <v>49.34</v>
      </c>
      <c r="L1896" s="6">
        <v>1</v>
      </c>
      <c r="M1896" s="4">
        <f t="shared" si="410"/>
        <v>49.34</v>
      </c>
      <c r="N1896" s="4">
        <f t="shared" si="411"/>
        <v>98.68</v>
      </c>
      <c r="O1896" s="6">
        <v>0.75</v>
      </c>
      <c r="P1896" s="85">
        <f t="shared" si="416"/>
        <v>37.005000000000003</v>
      </c>
      <c r="Q1896" s="86">
        <f t="shared" si="417"/>
        <v>86.344999999999999</v>
      </c>
      <c r="R1896" s="6">
        <v>0.95</v>
      </c>
      <c r="S1896" s="85">
        <f t="shared" si="412"/>
        <v>46.872999999999998</v>
      </c>
      <c r="T1896" s="86">
        <f t="shared" si="413"/>
        <v>96.212999999999994</v>
      </c>
      <c r="U1896" s="6">
        <v>0.6</v>
      </c>
      <c r="V1896" s="85">
        <f t="shared" si="414"/>
        <v>29.603999999999999</v>
      </c>
      <c r="W1896" s="86">
        <f t="shared" si="415"/>
        <v>78.944000000000003</v>
      </c>
    </row>
    <row r="1897" spans="1:23" ht="16.5" x14ac:dyDescent="0.25">
      <c r="A1897" s="64" t="s">
        <v>7131</v>
      </c>
      <c r="B1897" s="65" t="s">
        <v>7255</v>
      </c>
      <c r="C1897" s="2" t="s">
        <v>6117</v>
      </c>
      <c r="D1897" s="8" t="s">
        <v>6116</v>
      </c>
      <c r="E1897" s="3">
        <v>29</v>
      </c>
      <c r="F1897" s="3">
        <v>1</v>
      </c>
      <c r="G1897" s="4">
        <v>175.81</v>
      </c>
      <c r="H1897" s="4">
        <f>+G1897*E1897</f>
        <v>5098.49</v>
      </c>
      <c r="I1897" s="5">
        <v>0.5</v>
      </c>
      <c r="J1897" s="4">
        <f t="shared" si="408"/>
        <v>87.905000000000001</v>
      </c>
      <c r="K1897" s="4">
        <f t="shared" si="409"/>
        <v>87.905000000000001</v>
      </c>
      <c r="L1897" s="6">
        <v>0.85</v>
      </c>
      <c r="M1897" s="4">
        <f t="shared" si="410"/>
        <v>74.719250000000002</v>
      </c>
      <c r="N1897" s="4">
        <f t="shared" si="411"/>
        <v>162.62425000000002</v>
      </c>
      <c r="O1897" s="6">
        <v>0.75</v>
      </c>
      <c r="P1897" s="85">
        <f t="shared" si="416"/>
        <v>65.928750000000008</v>
      </c>
      <c r="Q1897" s="86">
        <f t="shared" si="417"/>
        <v>153.83375000000001</v>
      </c>
      <c r="R1897" s="6">
        <v>0.95</v>
      </c>
      <c r="S1897" s="85">
        <f t="shared" si="412"/>
        <v>83.509749999999997</v>
      </c>
      <c r="T1897" s="86">
        <f t="shared" si="413"/>
        <v>171.41475</v>
      </c>
      <c r="U1897" s="6">
        <v>0.6</v>
      </c>
      <c r="V1897" s="85">
        <f t="shared" si="414"/>
        <v>52.743000000000002</v>
      </c>
      <c r="W1897" s="86">
        <f t="shared" si="415"/>
        <v>140.648</v>
      </c>
    </row>
    <row r="1898" spans="1:23" ht="16.5" x14ac:dyDescent="0.25">
      <c r="A1898" s="64" t="s">
        <v>7131</v>
      </c>
      <c r="B1898" s="65" t="s">
        <v>7255</v>
      </c>
      <c r="C1898" s="2" t="s">
        <v>6475</v>
      </c>
      <c r="D1898" s="10" t="s">
        <v>6474</v>
      </c>
      <c r="E1898" s="3">
        <f>46-13</f>
        <v>33</v>
      </c>
      <c r="F1898" s="3">
        <v>1</v>
      </c>
      <c r="G1898" s="4">
        <v>42.54</v>
      </c>
      <c r="H1898" s="4">
        <f>+G1898*E1898</f>
        <v>1403.82</v>
      </c>
      <c r="I1898" s="5">
        <v>0.5</v>
      </c>
      <c r="J1898" s="4">
        <f t="shared" si="408"/>
        <v>21.27</v>
      </c>
      <c r="K1898" s="4">
        <f t="shared" si="409"/>
        <v>21.27</v>
      </c>
      <c r="L1898" s="6">
        <v>0.85</v>
      </c>
      <c r="M1898" s="4">
        <f t="shared" si="410"/>
        <v>18.079499999999999</v>
      </c>
      <c r="N1898" s="4">
        <f t="shared" si="411"/>
        <v>39.349499999999999</v>
      </c>
      <c r="O1898" s="6">
        <v>0.75</v>
      </c>
      <c r="P1898" s="85">
        <f t="shared" si="416"/>
        <v>15.952500000000001</v>
      </c>
      <c r="Q1898" s="86">
        <f t="shared" si="417"/>
        <v>37.222499999999997</v>
      </c>
      <c r="R1898" s="6">
        <v>0.95</v>
      </c>
      <c r="S1898" s="85">
        <f t="shared" si="412"/>
        <v>20.206499999999998</v>
      </c>
      <c r="T1898" s="86">
        <f t="shared" si="413"/>
        <v>41.476500000000001</v>
      </c>
      <c r="U1898" s="6">
        <v>0.6</v>
      </c>
      <c r="V1898" s="85">
        <f t="shared" si="414"/>
        <v>12.761999999999999</v>
      </c>
      <c r="W1898" s="86">
        <f t="shared" si="415"/>
        <v>34.031999999999996</v>
      </c>
    </row>
    <row r="1899" spans="1:23" ht="16.5" x14ac:dyDescent="0.25">
      <c r="A1899" s="64" t="s">
        <v>7131</v>
      </c>
      <c r="B1899" s="65" t="s">
        <v>7255</v>
      </c>
      <c r="C1899" s="2" t="s">
        <v>6479</v>
      </c>
      <c r="D1899" s="10" t="s">
        <v>6478</v>
      </c>
      <c r="E1899" s="3">
        <v>50</v>
      </c>
      <c r="F1899" s="3">
        <v>1</v>
      </c>
      <c r="G1899" s="4">
        <v>62.97</v>
      </c>
      <c r="H1899" s="4">
        <f>+G1899*E1899</f>
        <v>3148.5</v>
      </c>
      <c r="I1899" s="5">
        <v>0.5</v>
      </c>
      <c r="J1899" s="4">
        <f t="shared" si="408"/>
        <v>31.484999999999999</v>
      </c>
      <c r="K1899" s="4">
        <f t="shared" si="409"/>
        <v>31.484999999999999</v>
      </c>
      <c r="L1899" s="6">
        <v>0.85</v>
      </c>
      <c r="M1899" s="4">
        <f t="shared" si="410"/>
        <v>26.762249999999998</v>
      </c>
      <c r="N1899" s="4">
        <f t="shared" si="411"/>
        <v>58.247249999999994</v>
      </c>
      <c r="O1899" s="6">
        <v>0.75</v>
      </c>
      <c r="P1899" s="85">
        <f t="shared" si="416"/>
        <v>23.61375</v>
      </c>
      <c r="Q1899" s="86">
        <f t="shared" si="417"/>
        <v>55.098749999999995</v>
      </c>
      <c r="R1899" s="6">
        <v>0.95</v>
      </c>
      <c r="S1899" s="85">
        <f t="shared" si="412"/>
        <v>29.910749999999997</v>
      </c>
      <c r="T1899" s="86">
        <f t="shared" si="413"/>
        <v>61.395749999999992</v>
      </c>
      <c r="U1899" s="6">
        <v>0.6</v>
      </c>
      <c r="V1899" s="85">
        <f t="shared" si="414"/>
        <v>18.890999999999998</v>
      </c>
      <c r="W1899" s="86">
        <f t="shared" si="415"/>
        <v>50.375999999999998</v>
      </c>
    </row>
    <row r="1900" spans="1:23" ht="16.5" x14ac:dyDescent="0.25">
      <c r="A1900" s="64" t="s">
        <v>7131</v>
      </c>
      <c r="B1900" s="65" t="s">
        <v>7255</v>
      </c>
      <c r="C1900" s="2" t="s">
        <v>6483</v>
      </c>
      <c r="D1900" s="10" t="s">
        <v>6482</v>
      </c>
      <c r="E1900" s="3">
        <v>25</v>
      </c>
      <c r="F1900" s="3">
        <v>1</v>
      </c>
      <c r="G1900" s="4">
        <v>73.02</v>
      </c>
      <c r="H1900" s="4">
        <f>+G1900*E1900</f>
        <v>1825.5</v>
      </c>
      <c r="I1900" s="5">
        <v>0.45</v>
      </c>
      <c r="J1900" s="4">
        <f t="shared" si="408"/>
        <v>32.859000000000002</v>
      </c>
      <c r="K1900" s="4">
        <f t="shared" si="409"/>
        <v>40.160999999999994</v>
      </c>
      <c r="L1900" s="6">
        <v>0.85</v>
      </c>
      <c r="M1900" s="4">
        <f t="shared" si="410"/>
        <v>34.136849999999995</v>
      </c>
      <c r="N1900" s="4">
        <f t="shared" si="411"/>
        <v>74.297849999999983</v>
      </c>
      <c r="O1900" s="6">
        <v>0.75</v>
      </c>
      <c r="P1900" s="85">
        <f t="shared" si="416"/>
        <v>30.120749999999994</v>
      </c>
      <c r="Q1900" s="86">
        <f t="shared" si="417"/>
        <v>70.281749999999988</v>
      </c>
      <c r="R1900" s="6">
        <v>0.95</v>
      </c>
      <c r="S1900" s="85">
        <f t="shared" si="412"/>
        <v>38.15294999999999</v>
      </c>
      <c r="T1900" s="86">
        <f t="shared" si="413"/>
        <v>78.313949999999977</v>
      </c>
      <c r="U1900" s="6">
        <v>0.6</v>
      </c>
      <c r="V1900" s="85">
        <f t="shared" si="414"/>
        <v>24.096599999999995</v>
      </c>
      <c r="W1900" s="86">
        <f t="shared" si="415"/>
        <v>64.257599999999996</v>
      </c>
    </row>
    <row r="1901" spans="1:23" ht="16.5" x14ac:dyDescent="0.25">
      <c r="A1901" s="64" t="s">
        <v>7131</v>
      </c>
      <c r="B1901" s="65" t="s">
        <v>7255</v>
      </c>
      <c r="C1901" s="2" t="s">
        <v>6485</v>
      </c>
      <c r="D1901" s="10" t="s">
        <v>6484</v>
      </c>
      <c r="E1901" s="3">
        <f>25-12</f>
        <v>13</v>
      </c>
      <c r="F1901" s="3">
        <v>1</v>
      </c>
      <c r="G1901" s="4">
        <v>96.47</v>
      </c>
      <c r="H1901" s="4">
        <f>+G1901*E1901</f>
        <v>1254.1099999999999</v>
      </c>
      <c r="I1901" s="5">
        <v>0.45</v>
      </c>
      <c r="J1901" s="4">
        <f t="shared" si="408"/>
        <v>43.411500000000004</v>
      </c>
      <c r="K1901" s="4">
        <f t="shared" si="409"/>
        <v>53.058499999999995</v>
      </c>
      <c r="L1901" s="6">
        <v>0.85</v>
      </c>
      <c r="M1901" s="4">
        <f t="shared" si="410"/>
        <v>45.099724999999992</v>
      </c>
      <c r="N1901" s="4">
        <f t="shared" si="411"/>
        <v>98.158224999999987</v>
      </c>
      <c r="O1901" s="6">
        <v>0.75</v>
      </c>
      <c r="P1901" s="85">
        <f t="shared" si="416"/>
        <v>39.793875</v>
      </c>
      <c r="Q1901" s="86">
        <f t="shared" si="417"/>
        <v>92.852374999999995</v>
      </c>
      <c r="R1901" s="6">
        <v>0.95</v>
      </c>
      <c r="S1901" s="85">
        <f t="shared" si="412"/>
        <v>50.405574999999992</v>
      </c>
      <c r="T1901" s="86">
        <f t="shared" si="413"/>
        <v>103.46407499999998</v>
      </c>
      <c r="U1901" s="6">
        <v>0.6</v>
      </c>
      <c r="V1901" s="85">
        <f t="shared" si="414"/>
        <v>31.835099999999997</v>
      </c>
      <c r="W1901" s="86">
        <f t="shared" si="415"/>
        <v>84.893599999999992</v>
      </c>
    </row>
    <row r="1902" spans="1:23" ht="16.5" x14ac:dyDescent="0.25">
      <c r="A1902" s="64" t="s">
        <v>7131</v>
      </c>
      <c r="B1902" s="65" t="s">
        <v>7255</v>
      </c>
      <c r="C1902" s="2" t="s">
        <v>6487</v>
      </c>
      <c r="D1902" s="8" t="s">
        <v>6486</v>
      </c>
      <c r="E1902" s="3">
        <v>61</v>
      </c>
      <c r="F1902" s="3">
        <v>1</v>
      </c>
      <c r="G1902" s="4">
        <v>10</v>
      </c>
      <c r="H1902" s="4">
        <f>+G1902*E1902</f>
        <v>610</v>
      </c>
      <c r="I1902" s="5">
        <v>0.5</v>
      </c>
      <c r="J1902" s="4">
        <f t="shared" si="408"/>
        <v>5</v>
      </c>
      <c r="K1902" s="4">
        <f t="shared" si="409"/>
        <v>5</v>
      </c>
      <c r="L1902" s="6">
        <v>0.85</v>
      </c>
      <c r="M1902" s="4">
        <f t="shared" si="410"/>
        <v>4.25</v>
      </c>
      <c r="N1902" s="4">
        <f t="shared" si="411"/>
        <v>9.25</v>
      </c>
      <c r="O1902" s="6">
        <v>0.75</v>
      </c>
      <c r="P1902" s="85">
        <f t="shared" si="416"/>
        <v>3.75</v>
      </c>
      <c r="Q1902" s="86">
        <f t="shared" si="417"/>
        <v>8.75</v>
      </c>
      <c r="R1902" s="6">
        <v>0.95</v>
      </c>
      <c r="S1902" s="85">
        <f t="shared" si="412"/>
        <v>4.75</v>
      </c>
      <c r="T1902" s="86">
        <f t="shared" si="413"/>
        <v>9.75</v>
      </c>
      <c r="U1902" s="6">
        <v>0.6</v>
      </c>
      <c r="V1902" s="85">
        <f t="shared" si="414"/>
        <v>3</v>
      </c>
      <c r="W1902" s="86">
        <f t="shared" si="415"/>
        <v>8</v>
      </c>
    </row>
    <row r="1903" spans="1:23" ht="16.5" x14ac:dyDescent="0.25">
      <c r="A1903" s="64" t="s">
        <v>7131</v>
      </c>
      <c r="B1903" s="65" t="s">
        <v>7255</v>
      </c>
      <c r="C1903" s="2" t="s">
        <v>6491</v>
      </c>
      <c r="D1903" s="8" t="s">
        <v>6490</v>
      </c>
      <c r="E1903" s="3">
        <f>141-25</f>
        <v>116</v>
      </c>
      <c r="F1903" s="3">
        <v>1</v>
      </c>
      <c r="G1903" s="7">
        <v>10.95</v>
      </c>
      <c r="H1903" s="4">
        <f>+G1903*E1903</f>
        <v>1270.1999999999998</v>
      </c>
      <c r="I1903" s="5">
        <v>0</v>
      </c>
      <c r="J1903" s="4">
        <f t="shared" si="408"/>
        <v>0</v>
      </c>
      <c r="K1903" s="4">
        <f t="shared" si="409"/>
        <v>10.95</v>
      </c>
      <c r="L1903" s="6">
        <v>0.95</v>
      </c>
      <c r="M1903" s="4">
        <f t="shared" si="410"/>
        <v>10.402499999999998</v>
      </c>
      <c r="N1903" s="4">
        <f t="shared" si="411"/>
        <v>21.352499999999999</v>
      </c>
      <c r="O1903" s="6">
        <v>0.75</v>
      </c>
      <c r="P1903" s="85">
        <f t="shared" si="416"/>
        <v>8.2124999999999986</v>
      </c>
      <c r="Q1903" s="86">
        <f t="shared" si="417"/>
        <v>19.162499999999998</v>
      </c>
      <c r="R1903" s="6">
        <v>0.95</v>
      </c>
      <c r="S1903" s="85">
        <f t="shared" si="412"/>
        <v>10.402499999999998</v>
      </c>
      <c r="T1903" s="86">
        <f t="shared" si="413"/>
        <v>21.352499999999999</v>
      </c>
      <c r="U1903" s="6">
        <v>0.6</v>
      </c>
      <c r="V1903" s="85">
        <f t="shared" si="414"/>
        <v>6.5699999999999994</v>
      </c>
      <c r="W1903" s="86">
        <f t="shared" si="415"/>
        <v>17.52</v>
      </c>
    </row>
    <row r="1904" spans="1:23" ht="16.5" x14ac:dyDescent="0.25">
      <c r="A1904" s="64" t="s">
        <v>7131</v>
      </c>
      <c r="B1904" s="65" t="s">
        <v>7255</v>
      </c>
      <c r="C1904" s="2" t="s">
        <v>530</v>
      </c>
      <c r="D1904" s="8" t="s">
        <v>529</v>
      </c>
      <c r="E1904" s="3">
        <v>20</v>
      </c>
      <c r="F1904" s="3">
        <v>1</v>
      </c>
      <c r="G1904" s="4">
        <v>359.72</v>
      </c>
      <c r="H1904" s="4">
        <f>+G1904*E1904</f>
        <v>7194.4000000000005</v>
      </c>
      <c r="I1904" s="5">
        <v>0</v>
      </c>
      <c r="J1904" s="4">
        <f t="shared" si="408"/>
        <v>0</v>
      </c>
      <c r="K1904" s="4">
        <f t="shared" si="409"/>
        <v>359.72</v>
      </c>
      <c r="L1904" s="6">
        <v>0.85</v>
      </c>
      <c r="M1904" s="4">
        <f t="shared" si="410"/>
        <v>305.762</v>
      </c>
      <c r="N1904" s="4">
        <f t="shared" si="411"/>
        <v>665.48199999999997</v>
      </c>
      <c r="O1904" s="6">
        <v>0.75</v>
      </c>
      <c r="P1904" s="85">
        <f t="shared" si="416"/>
        <v>269.79000000000002</v>
      </c>
      <c r="Q1904" s="86">
        <f t="shared" si="417"/>
        <v>629.51</v>
      </c>
      <c r="R1904" s="6">
        <v>0.95</v>
      </c>
      <c r="S1904" s="85">
        <f t="shared" si="412"/>
        <v>341.73400000000004</v>
      </c>
      <c r="T1904" s="86">
        <f t="shared" si="413"/>
        <v>701.45400000000006</v>
      </c>
      <c r="U1904" s="6">
        <v>0.6</v>
      </c>
      <c r="V1904" s="85">
        <f t="shared" si="414"/>
        <v>215.83200000000002</v>
      </c>
      <c r="W1904" s="86">
        <f t="shared" si="415"/>
        <v>575.55200000000002</v>
      </c>
    </row>
    <row r="1905" spans="1:23" ht="16.5" x14ac:dyDescent="0.25">
      <c r="A1905" s="64" t="s">
        <v>7131</v>
      </c>
      <c r="B1905" s="65" t="s">
        <v>7255</v>
      </c>
      <c r="C1905" s="2" t="s">
        <v>6489</v>
      </c>
      <c r="D1905" s="8" t="s">
        <v>6488</v>
      </c>
      <c r="E1905" s="3">
        <f>131-5</f>
        <v>126</v>
      </c>
      <c r="F1905" s="3">
        <v>1</v>
      </c>
      <c r="G1905" s="4">
        <v>20.55</v>
      </c>
      <c r="H1905" s="4">
        <f>+G1905*E1905</f>
        <v>2589.3000000000002</v>
      </c>
      <c r="I1905" s="5">
        <v>0.5</v>
      </c>
      <c r="J1905" s="4">
        <f t="shared" si="408"/>
        <v>10.275</v>
      </c>
      <c r="K1905" s="4">
        <f t="shared" si="409"/>
        <v>10.275</v>
      </c>
      <c r="L1905" s="6">
        <v>0.85</v>
      </c>
      <c r="M1905" s="4">
        <f t="shared" si="410"/>
        <v>8.7337500000000006</v>
      </c>
      <c r="N1905" s="4">
        <f t="shared" si="411"/>
        <v>19.008749999999999</v>
      </c>
      <c r="O1905" s="6">
        <v>0.75</v>
      </c>
      <c r="P1905" s="85">
        <f t="shared" si="416"/>
        <v>7.7062500000000007</v>
      </c>
      <c r="Q1905" s="86">
        <f t="shared" si="417"/>
        <v>17.981250000000003</v>
      </c>
      <c r="R1905" s="6">
        <v>0.95</v>
      </c>
      <c r="S1905" s="85">
        <f t="shared" si="412"/>
        <v>9.7612500000000004</v>
      </c>
      <c r="T1905" s="86">
        <f t="shared" si="413"/>
        <v>20.036250000000003</v>
      </c>
      <c r="U1905" s="6">
        <v>0.6</v>
      </c>
      <c r="V1905" s="85">
        <f t="shared" si="414"/>
        <v>6.165</v>
      </c>
      <c r="W1905" s="86">
        <f t="shared" si="415"/>
        <v>16.440000000000001</v>
      </c>
    </row>
    <row r="1906" spans="1:23" ht="16.5" x14ac:dyDescent="0.25">
      <c r="A1906" s="64" t="s">
        <v>7131</v>
      </c>
      <c r="B1906" s="65" t="s">
        <v>7255</v>
      </c>
      <c r="C1906" s="2" t="s">
        <v>6493</v>
      </c>
      <c r="D1906" s="8" t="s">
        <v>6492</v>
      </c>
      <c r="E1906" s="3">
        <f>104-30</f>
        <v>74</v>
      </c>
      <c r="F1906" s="3">
        <v>1</v>
      </c>
      <c r="G1906" s="4">
        <v>7.45</v>
      </c>
      <c r="H1906" s="4">
        <f>+G1906*E1906</f>
        <v>551.30000000000007</v>
      </c>
      <c r="I1906" s="5">
        <v>0</v>
      </c>
      <c r="J1906" s="4">
        <f t="shared" si="408"/>
        <v>0</v>
      </c>
      <c r="K1906" s="4">
        <f t="shared" si="409"/>
        <v>7.45</v>
      </c>
      <c r="L1906" s="6">
        <v>0.85</v>
      </c>
      <c r="M1906" s="4">
        <f t="shared" si="410"/>
        <v>6.3324999999999996</v>
      </c>
      <c r="N1906" s="4">
        <f t="shared" si="411"/>
        <v>13.782499999999999</v>
      </c>
      <c r="O1906" s="6">
        <v>0.75</v>
      </c>
      <c r="P1906" s="85">
        <f t="shared" si="416"/>
        <v>5.5875000000000004</v>
      </c>
      <c r="Q1906" s="86">
        <f t="shared" si="417"/>
        <v>13.037500000000001</v>
      </c>
      <c r="R1906" s="6">
        <v>0.95</v>
      </c>
      <c r="S1906" s="85">
        <f t="shared" si="412"/>
        <v>7.0774999999999997</v>
      </c>
      <c r="T1906" s="86">
        <f t="shared" si="413"/>
        <v>14.5275</v>
      </c>
      <c r="U1906" s="6">
        <v>0.6</v>
      </c>
      <c r="V1906" s="85">
        <f t="shared" si="414"/>
        <v>4.47</v>
      </c>
      <c r="W1906" s="86">
        <f t="shared" si="415"/>
        <v>11.92</v>
      </c>
    </row>
    <row r="1907" spans="1:23" ht="16.5" x14ac:dyDescent="0.25">
      <c r="A1907" s="64" t="s">
        <v>7131</v>
      </c>
      <c r="B1907" s="65" t="s">
        <v>7255</v>
      </c>
      <c r="C1907" s="2" t="s">
        <v>6495</v>
      </c>
      <c r="D1907" s="8" t="s">
        <v>6494</v>
      </c>
      <c r="E1907" s="3">
        <f>287-25-65</f>
        <v>197</v>
      </c>
      <c r="F1907" s="3">
        <v>1</v>
      </c>
      <c r="G1907" s="7">
        <v>12.1</v>
      </c>
      <c r="H1907" s="4">
        <f>+G1907*E1907</f>
        <v>2383.6999999999998</v>
      </c>
      <c r="I1907" s="5">
        <v>0</v>
      </c>
      <c r="J1907" s="4">
        <f t="shared" si="408"/>
        <v>0</v>
      </c>
      <c r="K1907" s="4">
        <f t="shared" si="409"/>
        <v>12.1</v>
      </c>
      <c r="L1907" s="6">
        <v>0.95</v>
      </c>
      <c r="M1907" s="4">
        <f t="shared" si="410"/>
        <v>11.494999999999999</v>
      </c>
      <c r="N1907" s="4">
        <f t="shared" si="411"/>
        <v>23.594999999999999</v>
      </c>
      <c r="O1907" s="6">
        <v>0.75</v>
      </c>
      <c r="P1907" s="85">
        <f t="shared" si="416"/>
        <v>9.0749999999999993</v>
      </c>
      <c r="Q1907" s="86">
        <f t="shared" si="417"/>
        <v>21.174999999999997</v>
      </c>
      <c r="R1907" s="6">
        <v>0.95</v>
      </c>
      <c r="S1907" s="85">
        <f t="shared" si="412"/>
        <v>11.494999999999999</v>
      </c>
      <c r="T1907" s="86">
        <f t="shared" si="413"/>
        <v>23.594999999999999</v>
      </c>
      <c r="U1907" s="6">
        <v>0.6</v>
      </c>
      <c r="V1907" s="85">
        <f t="shared" si="414"/>
        <v>7.26</v>
      </c>
      <c r="W1907" s="86">
        <f t="shared" si="415"/>
        <v>19.36</v>
      </c>
    </row>
    <row r="1908" spans="1:23" ht="16.5" x14ac:dyDescent="0.25">
      <c r="A1908" s="64" t="s">
        <v>7131</v>
      </c>
      <c r="B1908" s="65" t="s">
        <v>7255</v>
      </c>
      <c r="C1908" s="2" t="s">
        <v>532</v>
      </c>
      <c r="D1908" s="8" t="s">
        <v>531</v>
      </c>
      <c r="E1908" s="3">
        <v>17</v>
      </c>
      <c r="F1908" s="3">
        <v>1</v>
      </c>
      <c r="G1908" s="4">
        <v>546</v>
      </c>
      <c r="H1908" s="4">
        <f>+G1908*E1908</f>
        <v>9282</v>
      </c>
      <c r="I1908" s="5">
        <v>0</v>
      </c>
      <c r="J1908" s="4">
        <f t="shared" si="408"/>
        <v>0</v>
      </c>
      <c r="K1908" s="4">
        <f t="shared" si="409"/>
        <v>546</v>
      </c>
      <c r="L1908" s="6">
        <v>0.85</v>
      </c>
      <c r="M1908" s="4">
        <f t="shared" si="410"/>
        <v>464.09999999999997</v>
      </c>
      <c r="N1908" s="4">
        <f t="shared" si="411"/>
        <v>1010.0999999999999</v>
      </c>
      <c r="O1908" s="6">
        <v>0.75</v>
      </c>
      <c r="P1908" s="85">
        <f t="shared" si="416"/>
        <v>409.5</v>
      </c>
      <c r="Q1908" s="86">
        <f t="shared" si="417"/>
        <v>955.5</v>
      </c>
      <c r="R1908" s="6">
        <v>0.95</v>
      </c>
      <c r="S1908" s="85">
        <f t="shared" si="412"/>
        <v>518.69999999999993</v>
      </c>
      <c r="T1908" s="86">
        <f t="shared" si="413"/>
        <v>1064.6999999999998</v>
      </c>
      <c r="U1908" s="6">
        <v>0.6</v>
      </c>
      <c r="V1908" s="85">
        <f t="shared" si="414"/>
        <v>327.59999999999997</v>
      </c>
      <c r="W1908" s="86">
        <f t="shared" si="415"/>
        <v>873.59999999999991</v>
      </c>
    </row>
    <row r="1909" spans="1:23" ht="16.5" x14ac:dyDescent="0.25">
      <c r="A1909" s="64" t="s">
        <v>7131</v>
      </c>
      <c r="B1909" s="65" t="s">
        <v>7255</v>
      </c>
      <c r="C1909" s="2" t="s">
        <v>6497</v>
      </c>
      <c r="D1909" s="8" t="s">
        <v>6496</v>
      </c>
      <c r="E1909" s="3">
        <f>65-16-12</f>
        <v>37</v>
      </c>
      <c r="F1909" s="3">
        <v>1</v>
      </c>
      <c r="G1909" s="7">
        <v>18.7</v>
      </c>
      <c r="H1909" s="4">
        <f>+G1909*E1909</f>
        <v>691.9</v>
      </c>
      <c r="I1909" s="5">
        <v>0</v>
      </c>
      <c r="J1909" s="4">
        <f t="shared" si="408"/>
        <v>0</v>
      </c>
      <c r="K1909" s="4">
        <f t="shared" si="409"/>
        <v>18.7</v>
      </c>
      <c r="L1909" s="6">
        <v>0.95</v>
      </c>
      <c r="M1909" s="4">
        <f t="shared" si="410"/>
        <v>17.764999999999997</v>
      </c>
      <c r="N1909" s="4">
        <f t="shared" si="411"/>
        <v>36.464999999999996</v>
      </c>
      <c r="O1909" s="6">
        <v>0.75</v>
      </c>
      <c r="P1909" s="85">
        <f t="shared" si="416"/>
        <v>14.024999999999999</v>
      </c>
      <c r="Q1909" s="86">
        <f t="shared" si="417"/>
        <v>32.724999999999994</v>
      </c>
      <c r="R1909" s="6">
        <v>0.95</v>
      </c>
      <c r="S1909" s="85">
        <f t="shared" si="412"/>
        <v>17.764999999999997</v>
      </c>
      <c r="T1909" s="86">
        <f t="shared" si="413"/>
        <v>36.464999999999996</v>
      </c>
      <c r="U1909" s="6">
        <v>0.6</v>
      </c>
      <c r="V1909" s="85">
        <f t="shared" si="414"/>
        <v>11.219999999999999</v>
      </c>
      <c r="W1909" s="86">
        <f t="shared" si="415"/>
        <v>29.919999999999998</v>
      </c>
    </row>
    <row r="1910" spans="1:23" ht="16.5" x14ac:dyDescent="0.25">
      <c r="A1910" s="64" t="s">
        <v>7131</v>
      </c>
      <c r="B1910" s="65" t="s">
        <v>7255</v>
      </c>
      <c r="C1910" s="2" t="s">
        <v>6499</v>
      </c>
      <c r="D1910" s="8" t="s">
        <v>6498</v>
      </c>
      <c r="E1910" s="3">
        <f>131+40</f>
        <v>171</v>
      </c>
      <c r="F1910" s="3">
        <v>1</v>
      </c>
      <c r="G1910" s="4">
        <v>10.77</v>
      </c>
      <c r="H1910" s="4">
        <f>+G1910*E1910</f>
        <v>1841.6699999999998</v>
      </c>
      <c r="I1910" s="5">
        <v>0.5</v>
      </c>
      <c r="J1910" s="4">
        <f t="shared" si="408"/>
        <v>5.3849999999999998</v>
      </c>
      <c r="K1910" s="4">
        <f t="shared" si="409"/>
        <v>5.3849999999999998</v>
      </c>
      <c r="L1910" s="6">
        <v>0.85</v>
      </c>
      <c r="M1910" s="4">
        <f t="shared" si="410"/>
        <v>4.5772499999999994</v>
      </c>
      <c r="N1910" s="4">
        <f t="shared" si="411"/>
        <v>9.9622499999999992</v>
      </c>
      <c r="O1910" s="6">
        <v>0.75</v>
      </c>
      <c r="P1910" s="85">
        <f t="shared" si="416"/>
        <v>4.0387500000000003</v>
      </c>
      <c r="Q1910" s="86">
        <f t="shared" si="417"/>
        <v>9.4237500000000001</v>
      </c>
      <c r="R1910" s="6">
        <v>0.95</v>
      </c>
      <c r="S1910" s="85">
        <f t="shared" si="412"/>
        <v>5.1157499999999994</v>
      </c>
      <c r="T1910" s="86">
        <f t="shared" si="413"/>
        <v>10.50075</v>
      </c>
      <c r="U1910" s="6">
        <v>0.6</v>
      </c>
      <c r="V1910" s="85">
        <f t="shared" si="414"/>
        <v>3.2309999999999999</v>
      </c>
      <c r="W1910" s="86">
        <f t="shared" si="415"/>
        <v>8.6159999999999997</v>
      </c>
    </row>
    <row r="1911" spans="1:23" ht="16.5" x14ac:dyDescent="0.25">
      <c r="A1911" s="64" t="s">
        <v>7131</v>
      </c>
      <c r="B1911" s="65" t="s">
        <v>7255</v>
      </c>
      <c r="C1911" s="2" t="s">
        <v>6501</v>
      </c>
      <c r="D1911" s="8" t="s">
        <v>6500</v>
      </c>
      <c r="E1911" s="3">
        <v>172</v>
      </c>
      <c r="F1911" s="3">
        <v>1</v>
      </c>
      <c r="G1911" s="4">
        <v>17.14</v>
      </c>
      <c r="H1911" s="4">
        <f>+G1911*E1911</f>
        <v>2948.08</v>
      </c>
      <c r="I1911" s="5">
        <v>0.5</v>
      </c>
      <c r="J1911" s="4">
        <f t="shared" si="408"/>
        <v>8.57</v>
      </c>
      <c r="K1911" s="4">
        <f t="shared" si="409"/>
        <v>8.57</v>
      </c>
      <c r="L1911" s="6">
        <v>0.85</v>
      </c>
      <c r="M1911" s="4">
        <f t="shared" si="410"/>
        <v>7.2845000000000004</v>
      </c>
      <c r="N1911" s="4">
        <f t="shared" si="411"/>
        <v>15.854500000000002</v>
      </c>
      <c r="O1911" s="6">
        <v>0.75</v>
      </c>
      <c r="P1911" s="85">
        <f t="shared" si="416"/>
        <v>6.4275000000000002</v>
      </c>
      <c r="Q1911" s="86">
        <f t="shared" si="417"/>
        <v>14.9975</v>
      </c>
      <c r="R1911" s="6">
        <v>0.95</v>
      </c>
      <c r="S1911" s="85">
        <f t="shared" si="412"/>
        <v>8.1415000000000006</v>
      </c>
      <c r="T1911" s="86">
        <f t="shared" si="413"/>
        <v>16.711500000000001</v>
      </c>
      <c r="U1911" s="6">
        <v>0.6</v>
      </c>
      <c r="V1911" s="85">
        <f t="shared" si="414"/>
        <v>5.1420000000000003</v>
      </c>
      <c r="W1911" s="86">
        <f t="shared" si="415"/>
        <v>13.712</v>
      </c>
    </row>
    <row r="1912" spans="1:23" ht="16.5" x14ac:dyDescent="0.25">
      <c r="A1912" s="64" t="s">
        <v>7131</v>
      </c>
      <c r="B1912" s="65" t="s">
        <v>7255</v>
      </c>
      <c r="C1912" s="2" t="s">
        <v>6503</v>
      </c>
      <c r="D1912" s="8" t="s">
        <v>6502</v>
      </c>
      <c r="E1912" s="3">
        <f>144-19</f>
        <v>125</v>
      </c>
      <c r="F1912" s="3">
        <v>1</v>
      </c>
      <c r="G1912" s="4">
        <v>10.81</v>
      </c>
      <c r="H1912" s="4">
        <f>+G1912*E1912</f>
        <v>1351.25</v>
      </c>
      <c r="I1912" s="5">
        <v>0</v>
      </c>
      <c r="J1912" s="4">
        <f t="shared" si="408"/>
        <v>0</v>
      </c>
      <c r="K1912" s="4">
        <f t="shared" si="409"/>
        <v>10.81</v>
      </c>
      <c r="L1912" s="6">
        <v>0.85</v>
      </c>
      <c r="M1912" s="4">
        <f t="shared" si="410"/>
        <v>9.1884999999999994</v>
      </c>
      <c r="N1912" s="4">
        <f t="shared" si="411"/>
        <v>19.9985</v>
      </c>
      <c r="O1912" s="6">
        <v>0.75</v>
      </c>
      <c r="P1912" s="85">
        <f t="shared" si="416"/>
        <v>8.1074999999999999</v>
      </c>
      <c r="Q1912" s="86">
        <f t="shared" si="417"/>
        <v>18.9175</v>
      </c>
      <c r="R1912" s="6">
        <v>0.95</v>
      </c>
      <c r="S1912" s="85">
        <f t="shared" si="412"/>
        <v>10.269500000000001</v>
      </c>
      <c r="T1912" s="86">
        <f t="shared" si="413"/>
        <v>21.079500000000003</v>
      </c>
      <c r="U1912" s="6">
        <v>0.6</v>
      </c>
      <c r="V1912" s="85">
        <f t="shared" si="414"/>
        <v>6.4859999999999998</v>
      </c>
      <c r="W1912" s="86">
        <f t="shared" si="415"/>
        <v>17.295999999999999</v>
      </c>
    </row>
    <row r="1913" spans="1:23" ht="16.5" x14ac:dyDescent="0.25">
      <c r="A1913" s="64" t="s">
        <v>7131</v>
      </c>
      <c r="B1913" s="65" t="s">
        <v>7255</v>
      </c>
      <c r="C1913" s="2" t="s">
        <v>6505</v>
      </c>
      <c r="D1913" s="8" t="s">
        <v>6504</v>
      </c>
      <c r="E1913" s="3">
        <v>123</v>
      </c>
      <c r="F1913" s="3">
        <v>1</v>
      </c>
      <c r="G1913" s="4">
        <v>29.55</v>
      </c>
      <c r="H1913" s="4">
        <f>+G1913*E1913</f>
        <v>3634.65</v>
      </c>
      <c r="I1913" s="5">
        <v>0.5</v>
      </c>
      <c r="J1913" s="4">
        <f t="shared" ref="J1913:J1976" si="418">+G1913*I1913</f>
        <v>14.775</v>
      </c>
      <c r="K1913" s="4">
        <f t="shared" ref="K1913:K1976" si="419">+G1913-J1913</f>
        <v>14.775</v>
      </c>
      <c r="L1913" s="6">
        <v>0.85</v>
      </c>
      <c r="M1913" s="4">
        <f t="shared" si="410"/>
        <v>12.55875</v>
      </c>
      <c r="N1913" s="4">
        <f t="shared" si="411"/>
        <v>27.333750000000002</v>
      </c>
      <c r="O1913" s="6">
        <v>0.75</v>
      </c>
      <c r="P1913" s="85">
        <f t="shared" si="416"/>
        <v>11.081250000000001</v>
      </c>
      <c r="Q1913" s="86">
        <f t="shared" si="417"/>
        <v>25.856250000000003</v>
      </c>
      <c r="R1913" s="6">
        <v>0.95</v>
      </c>
      <c r="S1913" s="85">
        <f t="shared" si="412"/>
        <v>14.036249999999999</v>
      </c>
      <c r="T1913" s="86">
        <f t="shared" si="413"/>
        <v>28.811250000000001</v>
      </c>
      <c r="U1913" s="6">
        <v>0.6</v>
      </c>
      <c r="V1913" s="85">
        <f t="shared" si="414"/>
        <v>8.8650000000000002</v>
      </c>
      <c r="W1913" s="86">
        <f t="shared" si="415"/>
        <v>23.64</v>
      </c>
    </row>
    <row r="1914" spans="1:23" ht="16.5" x14ac:dyDescent="0.25">
      <c r="A1914" s="64" t="s">
        <v>7131</v>
      </c>
      <c r="B1914" s="65" t="s">
        <v>7255</v>
      </c>
      <c r="C1914" s="2" t="s">
        <v>6507</v>
      </c>
      <c r="D1914" s="8" t="s">
        <v>6506</v>
      </c>
      <c r="E1914" s="3">
        <v>1</v>
      </c>
      <c r="F1914" s="3">
        <v>1</v>
      </c>
      <c r="G1914" s="4">
        <v>44.89</v>
      </c>
      <c r="H1914" s="4">
        <f>+G1914*E1914</f>
        <v>44.89</v>
      </c>
      <c r="I1914" s="5">
        <v>0.5</v>
      </c>
      <c r="J1914" s="4">
        <f t="shared" si="418"/>
        <v>22.445</v>
      </c>
      <c r="K1914" s="4">
        <f t="shared" si="419"/>
        <v>22.445</v>
      </c>
      <c r="L1914" s="6">
        <v>0.85</v>
      </c>
      <c r="M1914" s="4">
        <f t="shared" si="410"/>
        <v>19.078250000000001</v>
      </c>
      <c r="N1914" s="4">
        <f t="shared" si="411"/>
        <v>41.523250000000004</v>
      </c>
      <c r="O1914" s="6">
        <v>0.75</v>
      </c>
      <c r="P1914" s="85">
        <f t="shared" si="416"/>
        <v>16.833750000000002</v>
      </c>
      <c r="Q1914" s="86">
        <f t="shared" si="417"/>
        <v>39.278750000000002</v>
      </c>
      <c r="R1914" s="6">
        <v>0.95</v>
      </c>
      <c r="S1914" s="85">
        <f t="shared" si="412"/>
        <v>21.322749999999999</v>
      </c>
      <c r="T1914" s="86">
        <f t="shared" si="413"/>
        <v>43.767749999999999</v>
      </c>
      <c r="U1914" s="6">
        <v>0.6</v>
      </c>
      <c r="V1914" s="85">
        <f t="shared" si="414"/>
        <v>13.467000000000001</v>
      </c>
      <c r="W1914" s="86">
        <f t="shared" si="415"/>
        <v>35.911999999999999</v>
      </c>
    </row>
    <row r="1915" spans="1:23" ht="16.5" x14ac:dyDescent="0.25">
      <c r="A1915" s="64" t="s">
        <v>7131</v>
      </c>
      <c r="B1915" s="65" t="s">
        <v>7255</v>
      </c>
      <c r="C1915" s="2" t="s">
        <v>6509</v>
      </c>
      <c r="D1915" s="8" t="s">
        <v>6508</v>
      </c>
      <c r="E1915" s="3">
        <v>48</v>
      </c>
      <c r="F1915" s="3">
        <v>1</v>
      </c>
      <c r="G1915" s="4">
        <v>49.83</v>
      </c>
      <c r="H1915" s="4">
        <f>+G1915*E1915</f>
        <v>2391.84</v>
      </c>
      <c r="I1915" s="5">
        <v>0.5</v>
      </c>
      <c r="J1915" s="4">
        <f t="shared" si="418"/>
        <v>24.914999999999999</v>
      </c>
      <c r="K1915" s="4">
        <f t="shared" si="419"/>
        <v>24.914999999999999</v>
      </c>
      <c r="L1915" s="6">
        <v>0.85</v>
      </c>
      <c r="M1915" s="4">
        <f t="shared" si="410"/>
        <v>21.17775</v>
      </c>
      <c r="N1915" s="4">
        <f t="shared" si="411"/>
        <v>46.092749999999995</v>
      </c>
      <c r="O1915" s="6">
        <v>0.75</v>
      </c>
      <c r="P1915" s="85">
        <f t="shared" si="416"/>
        <v>18.686250000000001</v>
      </c>
      <c r="Q1915" s="86">
        <f t="shared" si="417"/>
        <v>43.60125</v>
      </c>
      <c r="R1915" s="6">
        <v>0.95</v>
      </c>
      <c r="S1915" s="85">
        <f t="shared" si="412"/>
        <v>23.669249999999998</v>
      </c>
      <c r="T1915" s="86">
        <f t="shared" si="413"/>
        <v>48.584249999999997</v>
      </c>
      <c r="U1915" s="6">
        <v>0.6</v>
      </c>
      <c r="V1915" s="85">
        <f t="shared" si="414"/>
        <v>14.948999999999998</v>
      </c>
      <c r="W1915" s="86">
        <f t="shared" si="415"/>
        <v>39.863999999999997</v>
      </c>
    </row>
    <row r="1916" spans="1:23" ht="16.5" x14ac:dyDescent="0.25">
      <c r="A1916" s="64" t="s">
        <v>7131</v>
      </c>
      <c r="B1916" s="65" t="s">
        <v>7255</v>
      </c>
      <c r="C1916" s="2" t="s">
        <v>6515</v>
      </c>
      <c r="D1916" s="8" t="s">
        <v>6514</v>
      </c>
      <c r="E1916" s="3">
        <f>288+110</f>
        <v>398</v>
      </c>
      <c r="F1916" s="3">
        <v>1</v>
      </c>
      <c r="G1916" s="7">
        <v>1.95</v>
      </c>
      <c r="H1916" s="4">
        <f>+G1916*E1916</f>
        <v>776.1</v>
      </c>
      <c r="I1916" s="5">
        <v>0</v>
      </c>
      <c r="J1916" s="4">
        <f t="shared" si="418"/>
        <v>0</v>
      </c>
      <c r="K1916" s="4">
        <f t="shared" si="419"/>
        <v>1.95</v>
      </c>
      <c r="L1916" s="6">
        <v>0.95</v>
      </c>
      <c r="M1916" s="4">
        <f t="shared" si="410"/>
        <v>1.8524999999999998</v>
      </c>
      <c r="N1916" s="4">
        <f t="shared" si="411"/>
        <v>3.8024999999999998</v>
      </c>
      <c r="O1916" s="6">
        <v>0.75</v>
      </c>
      <c r="P1916" s="85">
        <f t="shared" si="416"/>
        <v>1.4624999999999999</v>
      </c>
      <c r="Q1916" s="86">
        <f t="shared" si="417"/>
        <v>3.4124999999999996</v>
      </c>
      <c r="R1916" s="6">
        <v>0.95</v>
      </c>
      <c r="S1916" s="85">
        <f t="shared" si="412"/>
        <v>1.8524999999999998</v>
      </c>
      <c r="T1916" s="86">
        <f t="shared" si="413"/>
        <v>3.8024999999999998</v>
      </c>
      <c r="U1916" s="6">
        <v>0.6</v>
      </c>
      <c r="V1916" s="85">
        <f t="shared" si="414"/>
        <v>1.17</v>
      </c>
      <c r="W1916" s="86">
        <f t="shared" si="415"/>
        <v>3.12</v>
      </c>
    </row>
    <row r="1917" spans="1:23" ht="16.5" x14ac:dyDescent="0.25">
      <c r="A1917" s="64" t="s">
        <v>7131</v>
      </c>
      <c r="B1917" s="65" t="s">
        <v>7255</v>
      </c>
      <c r="C1917" s="2" t="s">
        <v>6517</v>
      </c>
      <c r="D1917" s="8" t="s">
        <v>6516</v>
      </c>
      <c r="E1917" s="3">
        <f>76-30</f>
        <v>46</v>
      </c>
      <c r="F1917" s="3">
        <v>1</v>
      </c>
      <c r="G1917" s="4">
        <v>4.8499999999999996</v>
      </c>
      <c r="H1917" s="4">
        <f>+G1917*E1917</f>
        <v>223.1</v>
      </c>
      <c r="I1917" s="5">
        <v>0.5</v>
      </c>
      <c r="J1917" s="4">
        <f t="shared" si="418"/>
        <v>2.4249999999999998</v>
      </c>
      <c r="K1917" s="4">
        <f t="shared" si="419"/>
        <v>2.4249999999999998</v>
      </c>
      <c r="L1917" s="6">
        <v>0.85</v>
      </c>
      <c r="M1917" s="4">
        <f t="shared" si="410"/>
        <v>2.0612499999999998</v>
      </c>
      <c r="N1917" s="4">
        <f t="shared" si="411"/>
        <v>4.4862500000000001</v>
      </c>
      <c r="O1917" s="6">
        <v>0.75</v>
      </c>
      <c r="P1917" s="85">
        <f t="shared" si="416"/>
        <v>1.8187499999999999</v>
      </c>
      <c r="Q1917" s="86">
        <f t="shared" si="417"/>
        <v>4.2437499999999995</v>
      </c>
      <c r="R1917" s="6">
        <v>0.95</v>
      </c>
      <c r="S1917" s="85">
        <f t="shared" si="412"/>
        <v>2.3037499999999995</v>
      </c>
      <c r="T1917" s="86">
        <f t="shared" si="413"/>
        <v>4.7287499999999998</v>
      </c>
      <c r="U1917" s="6">
        <v>0.6</v>
      </c>
      <c r="V1917" s="85">
        <f t="shared" si="414"/>
        <v>1.4549999999999998</v>
      </c>
      <c r="W1917" s="86">
        <f t="shared" si="415"/>
        <v>3.88</v>
      </c>
    </row>
    <row r="1918" spans="1:23" ht="16.5" x14ac:dyDescent="0.25">
      <c r="A1918" s="64" t="s">
        <v>7131</v>
      </c>
      <c r="B1918" s="65" t="s">
        <v>7255</v>
      </c>
      <c r="C1918" s="2" t="s">
        <v>6519</v>
      </c>
      <c r="D1918" s="8" t="s">
        <v>6518</v>
      </c>
      <c r="E1918" s="3">
        <v>1</v>
      </c>
      <c r="F1918" s="3">
        <v>1</v>
      </c>
      <c r="G1918" s="4">
        <v>4.41</v>
      </c>
      <c r="H1918" s="4">
        <f>+G1918*E1918</f>
        <v>4.41</v>
      </c>
      <c r="I1918" s="5">
        <v>0.5</v>
      </c>
      <c r="J1918" s="4">
        <f t="shared" si="418"/>
        <v>2.2050000000000001</v>
      </c>
      <c r="K1918" s="4">
        <f t="shared" si="419"/>
        <v>2.2050000000000001</v>
      </c>
      <c r="L1918" s="6">
        <v>0.85</v>
      </c>
      <c r="M1918" s="4">
        <f t="shared" si="410"/>
        <v>1.87425</v>
      </c>
      <c r="N1918" s="4">
        <f t="shared" si="411"/>
        <v>4.07925</v>
      </c>
      <c r="O1918" s="6">
        <v>0.75</v>
      </c>
      <c r="P1918" s="85">
        <f t="shared" si="416"/>
        <v>1.6537500000000001</v>
      </c>
      <c r="Q1918" s="86">
        <f t="shared" si="417"/>
        <v>3.8587500000000001</v>
      </c>
      <c r="R1918" s="6">
        <v>0.95</v>
      </c>
      <c r="S1918" s="85">
        <f t="shared" si="412"/>
        <v>2.0947499999999999</v>
      </c>
      <c r="T1918" s="86">
        <f t="shared" si="413"/>
        <v>4.2997499999999995</v>
      </c>
      <c r="U1918" s="6">
        <v>0.6</v>
      </c>
      <c r="V1918" s="85">
        <f t="shared" si="414"/>
        <v>1.323</v>
      </c>
      <c r="W1918" s="86">
        <f t="shared" si="415"/>
        <v>3.528</v>
      </c>
    </row>
    <row r="1919" spans="1:23" ht="16.5" x14ac:dyDescent="0.25">
      <c r="A1919" s="64" t="s">
        <v>7131</v>
      </c>
      <c r="B1919" s="65" t="s">
        <v>7255</v>
      </c>
      <c r="C1919" s="2" t="s">
        <v>6127</v>
      </c>
      <c r="D1919" s="8" t="s">
        <v>6126</v>
      </c>
      <c r="E1919" s="3">
        <v>16</v>
      </c>
      <c r="F1919" s="3">
        <v>1</v>
      </c>
      <c r="G1919" s="4">
        <v>386.99</v>
      </c>
      <c r="H1919" s="4">
        <f>+G1919*E1919</f>
        <v>6191.84</v>
      </c>
      <c r="I1919" s="5">
        <v>0.5</v>
      </c>
      <c r="J1919" s="4">
        <f t="shared" si="418"/>
        <v>193.495</v>
      </c>
      <c r="K1919" s="4">
        <f t="shared" si="419"/>
        <v>193.495</v>
      </c>
      <c r="L1919" s="6">
        <v>0.85</v>
      </c>
      <c r="M1919" s="4">
        <f t="shared" si="410"/>
        <v>164.47075000000001</v>
      </c>
      <c r="N1919" s="4">
        <f t="shared" si="411"/>
        <v>357.96575000000001</v>
      </c>
      <c r="O1919" s="6">
        <v>0.75</v>
      </c>
      <c r="P1919" s="85">
        <f t="shared" si="416"/>
        <v>145.12125</v>
      </c>
      <c r="Q1919" s="86">
        <f t="shared" si="417"/>
        <v>338.61625000000004</v>
      </c>
      <c r="R1919" s="6">
        <v>0.95</v>
      </c>
      <c r="S1919" s="85">
        <f t="shared" si="412"/>
        <v>183.82024999999999</v>
      </c>
      <c r="T1919" s="86">
        <f t="shared" si="413"/>
        <v>377.31524999999999</v>
      </c>
      <c r="U1919" s="6">
        <v>0.6</v>
      </c>
      <c r="V1919" s="85">
        <f t="shared" si="414"/>
        <v>116.09699999999999</v>
      </c>
      <c r="W1919" s="86">
        <f t="shared" si="415"/>
        <v>309.59199999999998</v>
      </c>
    </row>
    <row r="1920" spans="1:23" ht="16.5" x14ac:dyDescent="0.25">
      <c r="A1920" s="64" t="s">
        <v>7131</v>
      </c>
      <c r="B1920" s="65" t="s">
        <v>7255</v>
      </c>
      <c r="C1920" s="2" t="s">
        <v>6521</v>
      </c>
      <c r="D1920" s="8" t="s">
        <v>6520</v>
      </c>
      <c r="E1920" s="3">
        <v>13</v>
      </c>
      <c r="F1920" s="3">
        <v>1</v>
      </c>
      <c r="G1920" s="4">
        <v>6.81</v>
      </c>
      <c r="H1920" s="4">
        <f>+G1920*E1920</f>
        <v>88.53</v>
      </c>
      <c r="I1920" s="5">
        <v>0.5</v>
      </c>
      <c r="J1920" s="4">
        <f t="shared" si="418"/>
        <v>3.4049999999999998</v>
      </c>
      <c r="K1920" s="4">
        <f t="shared" si="419"/>
        <v>3.4049999999999998</v>
      </c>
      <c r="L1920" s="6">
        <v>0.85</v>
      </c>
      <c r="M1920" s="4">
        <f t="shared" si="410"/>
        <v>2.8942499999999995</v>
      </c>
      <c r="N1920" s="4">
        <f t="shared" si="411"/>
        <v>6.2992499999999989</v>
      </c>
      <c r="O1920" s="6">
        <v>0.75</v>
      </c>
      <c r="P1920" s="85">
        <f t="shared" si="416"/>
        <v>2.55375</v>
      </c>
      <c r="Q1920" s="86">
        <f t="shared" si="417"/>
        <v>5.9587500000000002</v>
      </c>
      <c r="R1920" s="6">
        <v>0.95</v>
      </c>
      <c r="S1920" s="85">
        <f t="shared" si="412"/>
        <v>3.2347499999999996</v>
      </c>
      <c r="T1920" s="86">
        <f t="shared" si="413"/>
        <v>6.6397499999999994</v>
      </c>
      <c r="U1920" s="6">
        <v>0.6</v>
      </c>
      <c r="V1920" s="85">
        <f t="shared" si="414"/>
        <v>2.0429999999999997</v>
      </c>
      <c r="W1920" s="86">
        <f t="shared" si="415"/>
        <v>5.4479999999999995</v>
      </c>
    </row>
    <row r="1921" spans="1:23" ht="16.5" x14ac:dyDescent="0.25">
      <c r="A1921" s="64" t="s">
        <v>7131</v>
      </c>
      <c r="B1921" s="65" t="s">
        <v>7255</v>
      </c>
      <c r="C1921" s="2" t="s">
        <v>6523</v>
      </c>
      <c r="D1921" s="8" t="s">
        <v>6522</v>
      </c>
      <c r="E1921" s="3">
        <f>110-50</f>
        <v>60</v>
      </c>
      <c r="F1921" s="3">
        <v>1</v>
      </c>
      <c r="G1921" s="4">
        <v>5.18</v>
      </c>
      <c r="H1921" s="4">
        <f>+G1921*E1921</f>
        <v>310.79999999999995</v>
      </c>
      <c r="I1921" s="5">
        <v>0</v>
      </c>
      <c r="J1921" s="4">
        <f t="shared" si="418"/>
        <v>0</v>
      </c>
      <c r="K1921" s="4">
        <f t="shared" si="419"/>
        <v>5.18</v>
      </c>
      <c r="L1921" s="6">
        <v>0.85</v>
      </c>
      <c r="M1921" s="4">
        <f t="shared" si="410"/>
        <v>4.4029999999999996</v>
      </c>
      <c r="N1921" s="4">
        <f t="shared" si="411"/>
        <v>9.5829999999999984</v>
      </c>
      <c r="O1921" s="6">
        <v>0.75</v>
      </c>
      <c r="P1921" s="85">
        <f t="shared" si="416"/>
        <v>3.8849999999999998</v>
      </c>
      <c r="Q1921" s="86">
        <f t="shared" si="417"/>
        <v>9.0649999999999995</v>
      </c>
      <c r="R1921" s="6">
        <v>0.95</v>
      </c>
      <c r="S1921" s="85">
        <f t="shared" si="412"/>
        <v>4.9209999999999994</v>
      </c>
      <c r="T1921" s="86">
        <f t="shared" si="413"/>
        <v>10.100999999999999</v>
      </c>
      <c r="U1921" s="6">
        <v>0.6</v>
      </c>
      <c r="V1921" s="85">
        <f t="shared" si="414"/>
        <v>3.1079999999999997</v>
      </c>
      <c r="W1921" s="86">
        <f t="shared" si="415"/>
        <v>8.2880000000000003</v>
      </c>
    </row>
    <row r="1922" spans="1:23" ht="16.5" x14ac:dyDescent="0.25">
      <c r="A1922" s="64" t="s">
        <v>7131</v>
      </c>
      <c r="B1922" s="65" t="s">
        <v>7255</v>
      </c>
      <c r="C1922" s="2" t="s">
        <v>6525</v>
      </c>
      <c r="D1922" s="8" t="s">
        <v>6524</v>
      </c>
      <c r="E1922" s="3">
        <f>72-12</f>
        <v>60</v>
      </c>
      <c r="F1922" s="3">
        <v>1</v>
      </c>
      <c r="G1922" s="4">
        <v>2.1800000000000002</v>
      </c>
      <c r="H1922" s="4">
        <f>+G1922*E1922</f>
        <v>130.80000000000001</v>
      </c>
      <c r="I1922" s="5">
        <v>0</v>
      </c>
      <c r="J1922" s="4">
        <f t="shared" si="418"/>
        <v>0</v>
      </c>
      <c r="K1922" s="4">
        <f t="shared" si="419"/>
        <v>2.1800000000000002</v>
      </c>
      <c r="L1922" s="6">
        <v>0.85</v>
      </c>
      <c r="M1922" s="4">
        <f t="shared" si="410"/>
        <v>1.853</v>
      </c>
      <c r="N1922" s="4">
        <f t="shared" si="411"/>
        <v>4.0330000000000004</v>
      </c>
      <c r="O1922" s="6">
        <v>0.75</v>
      </c>
      <c r="P1922" s="85">
        <f t="shared" si="416"/>
        <v>1.6350000000000002</v>
      </c>
      <c r="Q1922" s="86">
        <f t="shared" si="417"/>
        <v>3.8150000000000004</v>
      </c>
      <c r="R1922" s="6">
        <v>0.95</v>
      </c>
      <c r="S1922" s="85">
        <f t="shared" si="412"/>
        <v>2.0710000000000002</v>
      </c>
      <c r="T1922" s="86">
        <f t="shared" si="413"/>
        <v>4.2510000000000003</v>
      </c>
      <c r="U1922" s="6">
        <v>0.6</v>
      </c>
      <c r="V1922" s="85">
        <f t="shared" si="414"/>
        <v>1.3080000000000001</v>
      </c>
      <c r="W1922" s="86">
        <f t="shared" si="415"/>
        <v>3.4880000000000004</v>
      </c>
    </row>
    <row r="1923" spans="1:23" ht="16.5" x14ac:dyDescent="0.25">
      <c r="A1923" s="64" t="s">
        <v>7131</v>
      </c>
      <c r="B1923" s="65" t="s">
        <v>7255</v>
      </c>
      <c r="C1923" s="2" t="s">
        <v>6527</v>
      </c>
      <c r="D1923" s="8" t="s">
        <v>6526</v>
      </c>
      <c r="E1923" s="3">
        <v>288</v>
      </c>
      <c r="F1923" s="3">
        <v>1</v>
      </c>
      <c r="G1923" s="4">
        <v>7</v>
      </c>
      <c r="H1923" s="4">
        <f>+G1923*E1923</f>
        <v>2016</v>
      </c>
      <c r="I1923" s="5">
        <v>0</v>
      </c>
      <c r="J1923" s="4">
        <f t="shared" si="418"/>
        <v>0</v>
      </c>
      <c r="K1923" s="4">
        <f t="shared" si="419"/>
        <v>7</v>
      </c>
      <c r="L1923" s="6">
        <v>0.85</v>
      </c>
      <c r="M1923" s="4">
        <f t="shared" si="410"/>
        <v>5.95</v>
      </c>
      <c r="N1923" s="4">
        <f t="shared" si="411"/>
        <v>12.95</v>
      </c>
      <c r="O1923" s="6">
        <v>0.75</v>
      </c>
      <c r="P1923" s="85">
        <f t="shared" si="416"/>
        <v>5.25</v>
      </c>
      <c r="Q1923" s="86">
        <f t="shared" si="417"/>
        <v>12.25</v>
      </c>
      <c r="R1923" s="6">
        <v>0.95</v>
      </c>
      <c r="S1923" s="85">
        <f t="shared" si="412"/>
        <v>6.6499999999999995</v>
      </c>
      <c r="T1923" s="86">
        <f t="shared" si="413"/>
        <v>13.649999999999999</v>
      </c>
      <c r="U1923" s="6">
        <v>0.6</v>
      </c>
      <c r="V1923" s="85">
        <f t="shared" si="414"/>
        <v>4.2</v>
      </c>
      <c r="W1923" s="86">
        <f t="shared" si="415"/>
        <v>11.2</v>
      </c>
    </row>
    <row r="1924" spans="1:23" ht="16.5" x14ac:dyDescent="0.25">
      <c r="A1924" s="64" t="s">
        <v>7131</v>
      </c>
      <c r="B1924" s="65" t="s">
        <v>7255</v>
      </c>
      <c r="C1924" s="2" t="s">
        <v>6529</v>
      </c>
      <c r="D1924" s="8" t="s">
        <v>6528</v>
      </c>
      <c r="E1924" s="3">
        <f>144+79</f>
        <v>223</v>
      </c>
      <c r="F1924" s="3">
        <v>1</v>
      </c>
      <c r="G1924" s="4">
        <v>2.65</v>
      </c>
      <c r="H1924" s="4">
        <f>+G1924*E1924</f>
        <v>590.94999999999993</v>
      </c>
      <c r="I1924" s="5">
        <v>0</v>
      </c>
      <c r="J1924" s="4">
        <f t="shared" si="418"/>
        <v>0</v>
      </c>
      <c r="K1924" s="4">
        <f t="shared" si="419"/>
        <v>2.65</v>
      </c>
      <c r="L1924" s="6">
        <v>0.85</v>
      </c>
      <c r="M1924" s="4">
        <f t="shared" si="410"/>
        <v>2.2524999999999999</v>
      </c>
      <c r="N1924" s="4">
        <f t="shared" si="411"/>
        <v>4.9024999999999999</v>
      </c>
      <c r="O1924" s="6">
        <v>0.75</v>
      </c>
      <c r="P1924" s="85">
        <f t="shared" si="416"/>
        <v>1.9874999999999998</v>
      </c>
      <c r="Q1924" s="86">
        <f t="shared" si="417"/>
        <v>4.6374999999999993</v>
      </c>
      <c r="R1924" s="6">
        <v>0.95</v>
      </c>
      <c r="S1924" s="85">
        <f t="shared" si="412"/>
        <v>2.5174999999999996</v>
      </c>
      <c r="T1924" s="86">
        <f t="shared" si="413"/>
        <v>5.1674999999999995</v>
      </c>
      <c r="U1924" s="6">
        <v>0.6</v>
      </c>
      <c r="V1924" s="85">
        <f t="shared" si="414"/>
        <v>1.5899999999999999</v>
      </c>
      <c r="W1924" s="86">
        <f t="shared" si="415"/>
        <v>4.24</v>
      </c>
    </row>
    <row r="1925" spans="1:23" ht="16.5" x14ac:dyDescent="0.25">
      <c r="A1925" s="64" t="s">
        <v>7131</v>
      </c>
      <c r="B1925" s="65" t="s">
        <v>7255</v>
      </c>
      <c r="C1925" s="2" t="s">
        <v>6531</v>
      </c>
      <c r="D1925" s="8" t="s">
        <v>6530</v>
      </c>
      <c r="E1925" s="3">
        <f>50+200+59</f>
        <v>309</v>
      </c>
      <c r="F1925" s="3">
        <v>1</v>
      </c>
      <c r="G1925" s="4">
        <v>6.81</v>
      </c>
      <c r="H1925" s="4">
        <f>+G1925*E1925</f>
        <v>2104.29</v>
      </c>
      <c r="I1925" s="5">
        <v>0.5</v>
      </c>
      <c r="J1925" s="4">
        <f t="shared" si="418"/>
        <v>3.4049999999999998</v>
      </c>
      <c r="K1925" s="4">
        <f t="shared" si="419"/>
        <v>3.4049999999999998</v>
      </c>
      <c r="L1925" s="6">
        <v>0.85</v>
      </c>
      <c r="M1925" s="4">
        <f t="shared" si="410"/>
        <v>2.8942499999999995</v>
      </c>
      <c r="N1925" s="4">
        <f t="shared" si="411"/>
        <v>6.2992499999999989</v>
      </c>
      <c r="O1925" s="6">
        <v>0.75</v>
      </c>
      <c r="P1925" s="85">
        <f t="shared" si="416"/>
        <v>2.55375</v>
      </c>
      <c r="Q1925" s="86">
        <f t="shared" si="417"/>
        <v>5.9587500000000002</v>
      </c>
      <c r="R1925" s="6">
        <v>0.95</v>
      </c>
      <c r="S1925" s="85">
        <f t="shared" si="412"/>
        <v>3.2347499999999996</v>
      </c>
      <c r="T1925" s="86">
        <f t="shared" si="413"/>
        <v>6.6397499999999994</v>
      </c>
      <c r="U1925" s="6">
        <v>0.6</v>
      </c>
      <c r="V1925" s="85">
        <f t="shared" si="414"/>
        <v>2.0429999999999997</v>
      </c>
      <c r="W1925" s="86">
        <f t="shared" si="415"/>
        <v>5.4479999999999995</v>
      </c>
    </row>
    <row r="1926" spans="1:23" ht="16.5" x14ac:dyDescent="0.25">
      <c r="A1926" s="64" t="s">
        <v>7131</v>
      </c>
      <c r="B1926" s="65" t="s">
        <v>7255</v>
      </c>
      <c r="C1926" s="2" t="s">
        <v>6536</v>
      </c>
      <c r="D1926" s="8" t="s">
        <v>6535</v>
      </c>
      <c r="E1926" s="3">
        <v>343</v>
      </c>
      <c r="F1926" s="3">
        <v>1</v>
      </c>
      <c r="G1926" s="4">
        <v>8.5</v>
      </c>
      <c r="H1926" s="4">
        <f>+G1926*E1926</f>
        <v>2915.5</v>
      </c>
      <c r="I1926" s="5">
        <v>0.5</v>
      </c>
      <c r="J1926" s="4">
        <f t="shared" si="418"/>
        <v>4.25</v>
      </c>
      <c r="K1926" s="4">
        <f t="shared" si="419"/>
        <v>4.25</v>
      </c>
      <c r="L1926" s="6">
        <v>0.85</v>
      </c>
      <c r="M1926" s="4">
        <f t="shared" si="410"/>
        <v>3.6124999999999998</v>
      </c>
      <c r="N1926" s="4">
        <f t="shared" si="411"/>
        <v>7.8624999999999998</v>
      </c>
      <c r="O1926" s="6">
        <v>0.75</v>
      </c>
      <c r="P1926" s="85">
        <f t="shared" si="416"/>
        <v>3.1875</v>
      </c>
      <c r="Q1926" s="86">
        <f t="shared" si="417"/>
        <v>7.4375</v>
      </c>
      <c r="R1926" s="6">
        <v>0.95</v>
      </c>
      <c r="S1926" s="85">
        <f t="shared" si="412"/>
        <v>4.0374999999999996</v>
      </c>
      <c r="T1926" s="86">
        <f t="shared" si="413"/>
        <v>8.2874999999999996</v>
      </c>
      <c r="U1926" s="6">
        <v>0.6</v>
      </c>
      <c r="V1926" s="85">
        <f t="shared" si="414"/>
        <v>2.5499999999999998</v>
      </c>
      <c r="W1926" s="86">
        <f t="shared" si="415"/>
        <v>6.8</v>
      </c>
    </row>
    <row r="1927" spans="1:23" ht="16.5" x14ac:dyDescent="0.25">
      <c r="A1927" s="64" t="s">
        <v>7131</v>
      </c>
      <c r="B1927" s="65" t="s">
        <v>7255</v>
      </c>
      <c r="C1927" s="2" t="s">
        <v>528</v>
      </c>
      <c r="D1927" s="8" t="s">
        <v>527</v>
      </c>
      <c r="E1927" s="3">
        <v>25</v>
      </c>
      <c r="F1927" s="3">
        <v>1</v>
      </c>
      <c r="G1927" s="4">
        <v>594.39</v>
      </c>
      <c r="H1927" s="4">
        <f>+G1927*E1927</f>
        <v>14859.75</v>
      </c>
      <c r="I1927" s="5">
        <v>0.5</v>
      </c>
      <c r="J1927" s="4">
        <f t="shared" si="418"/>
        <v>297.19499999999999</v>
      </c>
      <c r="K1927" s="4">
        <f t="shared" si="419"/>
        <v>297.19499999999999</v>
      </c>
      <c r="L1927" s="6">
        <v>0.85</v>
      </c>
      <c r="M1927" s="4">
        <f t="shared" si="410"/>
        <v>252.61574999999999</v>
      </c>
      <c r="N1927" s="4">
        <f t="shared" si="411"/>
        <v>549.81074999999998</v>
      </c>
      <c r="O1927" s="6">
        <v>0.75</v>
      </c>
      <c r="P1927" s="85">
        <f t="shared" si="416"/>
        <v>222.89625000000001</v>
      </c>
      <c r="Q1927" s="86">
        <f t="shared" si="417"/>
        <v>520.09124999999995</v>
      </c>
      <c r="R1927" s="6">
        <v>0.95</v>
      </c>
      <c r="S1927" s="85">
        <f t="shared" si="412"/>
        <v>282.33524999999997</v>
      </c>
      <c r="T1927" s="86">
        <f t="shared" si="413"/>
        <v>579.53025000000002</v>
      </c>
      <c r="U1927" s="6">
        <v>0.6</v>
      </c>
      <c r="V1927" s="85">
        <f t="shared" si="414"/>
        <v>178.31699999999998</v>
      </c>
      <c r="W1927" s="86">
        <f t="shared" si="415"/>
        <v>475.51199999999994</v>
      </c>
    </row>
    <row r="1928" spans="1:23" ht="16.5" x14ac:dyDescent="0.25">
      <c r="A1928" s="64" t="s">
        <v>7131</v>
      </c>
      <c r="B1928" s="65" t="s">
        <v>7255</v>
      </c>
      <c r="C1928" s="2" t="s">
        <v>6538</v>
      </c>
      <c r="D1928" s="8" t="s">
        <v>6537</v>
      </c>
      <c r="E1928" s="3">
        <v>8</v>
      </c>
      <c r="F1928" s="3">
        <v>1</v>
      </c>
      <c r="G1928" s="4">
        <v>8.7100000000000009</v>
      </c>
      <c r="H1928" s="4">
        <f>+G1928*E1928</f>
        <v>69.680000000000007</v>
      </c>
      <c r="I1928" s="5">
        <v>0.5</v>
      </c>
      <c r="J1928" s="4">
        <f t="shared" si="418"/>
        <v>4.3550000000000004</v>
      </c>
      <c r="K1928" s="4">
        <f t="shared" si="419"/>
        <v>4.3550000000000004</v>
      </c>
      <c r="L1928" s="6">
        <v>0.85</v>
      </c>
      <c r="M1928" s="4">
        <f t="shared" si="410"/>
        <v>3.7017500000000001</v>
      </c>
      <c r="N1928" s="4">
        <f t="shared" si="411"/>
        <v>8.056750000000001</v>
      </c>
      <c r="O1928" s="6">
        <v>0.75</v>
      </c>
      <c r="P1928" s="85">
        <f t="shared" si="416"/>
        <v>3.2662500000000003</v>
      </c>
      <c r="Q1928" s="86">
        <f t="shared" si="417"/>
        <v>7.6212500000000007</v>
      </c>
      <c r="R1928" s="6">
        <v>0.95</v>
      </c>
      <c r="S1928" s="85">
        <f t="shared" si="412"/>
        <v>4.1372499999999999</v>
      </c>
      <c r="T1928" s="86">
        <f t="shared" si="413"/>
        <v>8.4922500000000003</v>
      </c>
      <c r="U1928" s="6">
        <v>0.6</v>
      </c>
      <c r="V1928" s="85">
        <f t="shared" si="414"/>
        <v>2.613</v>
      </c>
      <c r="W1928" s="86">
        <f t="shared" si="415"/>
        <v>6.968</v>
      </c>
    </row>
    <row r="1929" spans="1:23" ht="16.5" x14ac:dyDescent="0.25">
      <c r="A1929" s="64" t="s">
        <v>7131</v>
      </c>
      <c r="B1929" s="65" t="s">
        <v>7255</v>
      </c>
      <c r="C1929" s="2" t="s">
        <v>6540</v>
      </c>
      <c r="D1929" s="8" t="s">
        <v>6539</v>
      </c>
      <c r="E1929" s="3">
        <f>141-120</f>
        <v>21</v>
      </c>
      <c r="F1929" s="3">
        <v>1</v>
      </c>
      <c r="G1929" s="4">
        <v>3.52</v>
      </c>
      <c r="H1929" s="4">
        <f>+G1929*E1929</f>
        <v>73.92</v>
      </c>
      <c r="I1929" s="5">
        <v>0.45</v>
      </c>
      <c r="J1929" s="4">
        <f t="shared" si="418"/>
        <v>1.5840000000000001</v>
      </c>
      <c r="K1929" s="4">
        <f t="shared" si="419"/>
        <v>1.9359999999999999</v>
      </c>
      <c r="L1929" s="6">
        <v>0.85</v>
      </c>
      <c r="M1929" s="4">
        <f t="shared" ref="M1929:M1992" si="420">+K1929*L1929</f>
        <v>1.6456</v>
      </c>
      <c r="N1929" s="4">
        <f t="shared" ref="N1929:N1992" si="421">+K1929+M1929</f>
        <v>3.5815999999999999</v>
      </c>
      <c r="O1929" s="6">
        <v>0.75</v>
      </c>
      <c r="P1929" s="85">
        <f t="shared" si="416"/>
        <v>1.452</v>
      </c>
      <c r="Q1929" s="86">
        <f t="shared" si="417"/>
        <v>3.3879999999999999</v>
      </c>
      <c r="R1929" s="6">
        <v>0.95</v>
      </c>
      <c r="S1929" s="85">
        <f t="shared" si="412"/>
        <v>1.8391999999999999</v>
      </c>
      <c r="T1929" s="86">
        <f t="shared" si="413"/>
        <v>3.7751999999999999</v>
      </c>
      <c r="U1929" s="6">
        <v>0.6</v>
      </c>
      <c r="V1929" s="85">
        <f t="shared" si="414"/>
        <v>1.1616</v>
      </c>
      <c r="W1929" s="86">
        <f t="shared" si="415"/>
        <v>3.0975999999999999</v>
      </c>
    </row>
    <row r="1930" spans="1:23" ht="16.5" x14ac:dyDescent="0.25">
      <c r="A1930" s="64" t="s">
        <v>7131</v>
      </c>
      <c r="B1930" s="65" t="s">
        <v>7255</v>
      </c>
      <c r="C1930" s="2" t="s">
        <v>6542</v>
      </c>
      <c r="D1930" s="8" t="s">
        <v>6541</v>
      </c>
      <c r="E1930" s="3">
        <f>74-15</f>
        <v>59</v>
      </c>
      <c r="F1930" s="3">
        <v>1</v>
      </c>
      <c r="G1930" s="7">
        <v>9.5</v>
      </c>
      <c r="H1930" s="4">
        <f>+G1930*E1930</f>
        <v>560.5</v>
      </c>
      <c r="I1930" s="5">
        <v>0</v>
      </c>
      <c r="J1930" s="4">
        <f t="shared" si="418"/>
        <v>0</v>
      </c>
      <c r="K1930" s="4">
        <f t="shared" si="419"/>
        <v>9.5</v>
      </c>
      <c r="L1930" s="6">
        <v>0.95</v>
      </c>
      <c r="M1930" s="4">
        <f t="shared" si="420"/>
        <v>9.0250000000000004</v>
      </c>
      <c r="N1930" s="4">
        <f t="shared" si="421"/>
        <v>18.524999999999999</v>
      </c>
      <c r="O1930" s="6">
        <v>0.75</v>
      </c>
      <c r="P1930" s="85">
        <f t="shared" si="416"/>
        <v>7.125</v>
      </c>
      <c r="Q1930" s="86">
        <f t="shared" si="417"/>
        <v>16.625</v>
      </c>
      <c r="R1930" s="6">
        <v>0.95</v>
      </c>
      <c r="S1930" s="85">
        <f t="shared" ref="S1930:S1993" si="422">+K1930*R1930</f>
        <v>9.0250000000000004</v>
      </c>
      <c r="T1930" s="86">
        <f t="shared" ref="T1930:T1993" si="423">+S1930+K1930</f>
        <v>18.524999999999999</v>
      </c>
      <c r="U1930" s="6">
        <v>0.6</v>
      </c>
      <c r="V1930" s="85">
        <f t="shared" ref="V1930:V1993" si="424">+K1930*U1930</f>
        <v>5.7</v>
      </c>
      <c r="W1930" s="86">
        <f t="shared" ref="W1930:W1993" si="425">+V1930+K1930</f>
        <v>15.2</v>
      </c>
    </row>
    <row r="1931" spans="1:23" ht="16.5" x14ac:dyDescent="0.25">
      <c r="A1931" s="64" t="s">
        <v>7131</v>
      </c>
      <c r="B1931" s="65" t="s">
        <v>7255</v>
      </c>
      <c r="C1931" s="2" t="s">
        <v>6544</v>
      </c>
      <c r="D1931" s="8" t="s">
        <v>6543</v>
      </c>
      <c r="E1931" s="3">
        <f>137-46</f>
        <v>91</v>
      </c>
      <c r="F1931" s="3">
        <v>1</v>
      </c>
      <c r="G1931" s="4">
        <v>6.68</v>
      </c>
      <c r="H1931" s="4">
        <f>+G1931*E1931</f>
        <v>607.88</v>
      </c>
      <c r="I1931" s="5">
        <v>0.5</v>
      </c>
      <c r="J1931" s="4">
        <f t="shared" si="418"/>
        <v>3.34</v>
      </c>
      <c r="K1931" s="4">
        <f t="shared" si="419"/>
        <v>3.34</v>
      </c>
      <c r="L1931" s="6">
        <v>0.85</v>
      </c>
      <c r="M1931" s="4">
        <f t="shared" si="420"/>
        <v>2.839</v>
      </c>
      <c r="N1931" s="4">
        <f t="shared" si="421"/>
        <v>6.1790000000000003</v>
      </c>
      <c r="O1931" s="6">
        <v>0.75</v>
      </c>
      <c r="P1931" s="85">
        <f t="shared" ref="P1931:P1994" si="426">+K1931*O1931</f>
        <v>2.5049999999999999</v>
      </c>
      <c r="Q1931" s="86">
        <f t="shared" ref="Q1931:Q1994" si="427">+K1931+P1931</f>
        <v>5.8449999999999998</v>
      </c>
      <c r="R1931" s="6">
        <v>0.95</v>
      </c>
      <c r="S1931" s="85">
        <f t="shared" si="422"/>
        <v>3.1729999999999996</v>
      </c>
      <c r="T1931" s="86">
        <f t="shared" si="423"/>
        <v>6.5129999999999999</v>
      </c>
      <c r="U1931" s="6">
        <v>0.6</v>
      </c>
      <c r="V1931" s="85">
        <f t="shared" si="424"/>
        <v>2.004</v>
      </c>
      <c r="W1931" s="86">
        <f t="shared" si="425"/>
        <v>5.3439999999999994</v>
      </c>
    </row>
    <row r="1932" spans="1:23" ht="16.5" x14ac:dyDescent="0.25">
      <c r="A1932" s="64" t="s">
        <v>7131</v>
      </c>
      <c r="B1932" s="65" t="s">
        <v>7255</v>
      </c>
      <c r="C1932" s="2" t="s">
        <v>3178</v>
      </c>
      <c r="D1932" s="8" t="s">
        <v>3177</v>
      </c>
      <c r="E1932" s="3">
        <v>90</v>
      </c>
      <c r="F1932" s="3">
        <v>1</v>
      </c>
      <c r="G1932" s="4">
        <v>15.090277777777779</v>
      </c>
      <c r="H1932" s="4">
        <f>+G1932*E1932</f>
        <v>1358.125</v>
      </c>
      <c r="I1932" s="5">
        <v>0.05</v>
      </c>
      <c r="J1932" s="4">
        <f t="shared" si="418"/>
        <v>0.75451388888888893</v>
      </c>
      <c r="K1932" s="4">
        <f t="shared" si="419"/>
        <v>14.33576388888889</v>
      </c>
      <c r="L1932" s="6">
        <v>1.4</v>
      </c>
      <c r="M1932" s="4">
        <f t="shared" si="420"/>
        <v>20.070069444444446</v>
      </c>
      <c r="N1932" s="4">
        <f t="shared" si="421"/>
        <v>34.405833333333334</v>
      </c>
      <c r="O1932" s="6">
        <v>0.75</v>
      </c>
      <c r="P1932" s="85">
        <f t="shared" si="426"/>
        <v>10.751822916666667</v>
      </c>
      <c r="Q1932" s="86">
        <f t="shared" si="427"/>
        <v>25.087586805555556</v>
      </c>
      <c r="R1932" s="6">
        <v>0.95</v>
      </c>
      <c r="S1932" s="85">
        <f t="shared" si="422"/>
        <v>13.618975694444444</v>
      </c>
      <c r="T1932" s="86">
        <f t="shared" si="423"/>
        <v>27.954739583333335</v>
      </c>
      <c r="U1932" s="6">
        <v>0.6</v>
      </c>
      <c r="V1932" s="85">
        <f t="shared" si="424"/>
        <v>8.6014583333333334</v>
      </c>
      <c r="W1932" s="86">
        <f t="shared" si="425"/>
        <v>22.937222222222225</v>
      </c>
    </row>
    <row r="1933" spans="1:23" ht="16.5" x14ac:dyDescent="0.25">
      <c r="A1933" s="64" t="s">
        <v>7131</v>
      </c>
      <c r="B1933" s="65" t="s">
        <v>7255</v>
      </c>
      <c r="C1933" s="2" t="s">
        <v>6753</v>
      </c>
      <c r="D1933" s="8" t="s">
        <v>6752</v>
      </c>
      <c r="E1933" s="3">
        <v>321</v>
      </c>
      <c r="F1933" s="3">
        <v>1</v>
      </c>
      <c r="G1933" s="4">
        <v>0</v>
      </c>
      <c r="H1933" s="4">
        <f>+G1933*E1933</f>
        <v>0</v>
      </c>
      <c r="I1933" s="5">
        <v>0</v>
      </c>
      <c r="J1933" s="4">
        <f t="shared" si="418"/>
        <v>0</v>
      </c>
      <c r="K1933" s="4">
        <f t="shared" si="419"/>
        <v>0</v>
      </c>
      <c r="L1933" s="6">
        <v>0.85</v>
      </c>
      <c r="M1933" s="4">
        <f t="shared" si="420"/>
        <v>0</v>
      </c>
      <c r="N1933" s="4">
        <f t="shared" si="421"/>
        <v>0</v>
      </c>
      <c r="O1933" s="6">
        <v>0.75</v>
      </c>
      <c r="P1933" s="85">
        <f t="shared" si="426"/>
        <v>0</v>
      </c>
      <c r="Q1933" s="86">
        <f t="shared" si="427"/>
        <v>0</v>
      </c>
      <c r="R1933" s="6">
        <v>0.95</v>
      </c>
      <c r="S1933" s="85">
        <f t="shared" si="422"/>
        <v>0</v>
      </c>
      <c r="T1933" s="86">
        <f t="shared" si="423"/>
        <v>0</v>
      </c>
      <c r="U1933" s="6">
        <v>0.6</v>
      </c>
      <c r="V1933" s="85">
        <f t="shared" si="424"/>
        <v>0</v>
      </c>
      <c r="W1933" s="86">
        <f t="shared" si="425"/>
        <v>0</v>
      </c>
    </row>
    <row r="1934" spans="1:23" ht="16.5" x14ac:dyDescent="0.25">
      <c r="A1934" s="64" t="s">
        <v>7131</v>
      </c>
      <c r="B1934" s="65" t="s">
        <v>7255</v>
      </c>
      <c r="C1934" s="2" t="s">
        <v>6739</v>
      </c>
      <c r="D1934" s="8" t="s">
        <v>6738</v>
      </c>
      <c r="E1934" s="3">
        <f>50-26</f>
        <v>24</v>
      </c>
      <c r="F1934" s="3">
        <v>1</v>
      </c>
      <c r="G1934" s="4">
        <v>0</v>
      </c>
      <c r="H1934" s="4">
        <f>+G1934*E1934</f>
        <v>0</v>
      </c>
      <c r="I1934" s="5">
        <v>0</v>
      </c>
      <c r="J1934" s="4">
        <f t="shared" si="418"/>
        <v>0</v>
      </c>
      <c r="K1934" s="4">
        <f t="shared" si="419"/>
        <v>0</v>
      </c>
      <c r="L1934" s="6">
        <v>0.85</v>
      </c>
      <c r="M1934" s="4">
        <f t="shared" si="420"/>
        <v>0</v>
      </c>
      <c r="N1934" s="4">
        <f t="shared" si="421"/>
        <v>0</v>
      </c>
      <c r="O1934" s="6">
        <v>0.75</v>
      </c>
      <c r="P1934" s="85">
        <f t="shared" si="426"/>
        <v>0</v>
      </c>
      <c r="Q1934" s="86">
        <f t="shared" si="427"/>
        <v>0</v>
      </c>
      <c r="R1934" s="6">
        <v>0.95</v>
      </c>
      <c r="S1934" s="85">
        <f t="shared" si="422"/>
        <v>0</v>
      </c>
      <c r="T1934" s="86">
        <f t="shared" si="423"/>
        <v>0</v>
      </c>
      <c r="U1934" s="6">
        <v>0.6</v>
      </c>
      <c r="V1934" s="85">
        <f t="shared" si="424"/>
        <v>0</v>
      </c>
      <c r="W1934" s="86">
        <f t="shared" si="425"/>
        <v>0</v>
      </c>
    </row>
    <row r="1935" spans="1:23" ht="16.5" x14ac:dyDescent="0.25">
      <c r="A1935" s="64" t="s">
        <v>7131</v>
      </c>
      <c r="B1935" s="65" t="s">
        <v>7255</v>
      </c>
      <c r="C1935" s="2" t="s">
        <v>6143</v>
      </c>
      <c r="D1935" s="8" t="s">
        <v>6142</v>
      </c>
      <c r="E1935" s="3">
        <v>38</v>
      </c>
      <c r="F1935" s="3">
        <v>1</v>
      </c>
      <c r="G1935" s="4">
        <v>185.07</v>
      </c>
      <c r="H1935" s="4">
        <f>+G1935*E1935</f>
        <v>7032.66</v>
      </c>
      <c r="I1935" s="5">
        <v>0.5</v>
      </c>
      <c r="J1935" s="4">
        <f t="shared" si="418"/>
        <v>92.534999999999997</v>
      </c>
      <c r="K1935" s="4">
        <f t="shared" si="419"/>
        <v>92.534999999999997</v>
      </c>
      <c r="L1935" s="6">
        <v>0.85</v>
      </c>
      <c r="M1935" s="4">
        <f t="shared" si="420"/>
        <v>78.654749999999993</v>
      </c>
      <c r="N1935" s="4">
        <f t="shared" si="421"/>
        <v>171.18975</v>
      </c>
      <c r="O1935" s="6">
        <v>0.75</v>
      </c>
      <c r="P1935" s="85">
        <f t="shared" si="426"/>
        <v>69.401250000000005</v>
      </c>
      <c r="Q1935" s="86">
        <f t="shared" si="427"/>
        <v>161.93625</v>
      </c>
      <c r="R1935" s="6">
        <v>0.95</v>
      </c>
      <c r="S1935" s="85">
        <f t="shared" si="422"/>
        <v>87.908249999999995</v>
      </c>
      <c r="T1935" s="86">
        <f t="shared" si="423"/>
        <v>180.44324999999998</v>
      </c>
      <c r="U1935" s="6">
        <v>0.6</v>
      </c>
      <c r="V1935" s="85">
        <f t="shared" si="424"/>
        <v>55.520999999999994</v>
      </c>
      <c r="W1935" s="86">
        <f t="shared" si="425"/>
        <v>148.05599999999998</v>
      </c>
    </row>
    <row r="1936" spans="1:23" ht="16.5" x14ac:dyDescent="0.25">
      <c r="A1936" s="64" t="s">
        <v>7131</v>
      </c>
      <c r="B1936" s="65" t="s">
        <v>7255</v>
      </c>
      <c r="C1936" s="2" t="s">
        <v>6714</v>
      </c>
      <c r="D1936" s="8" t="s">
        <v>6713</v>
      </c>
      <c r="E1936" s="3">
        <f>2+58+8</f>
        <v>68</v>
      </c>
      <c r="F1936" s="3">
        <v>1</v>
      </c>
      <c r="G1936" s="4">
        <v>0</v>
      </c>
      <c r="H1936" s="4">
        <f>+G1936*E1936</f>
        <v>0</v>
      </c>
      <c r="I1936" s="5">
        <v>0</v>
      </c>
      <c r="J1936" s="4">
        <f t="shared" si="418"/>
        <v>0</v>
      </c>
      <c r="K1936" s="4">
        <f t="shared" si="419"/>
        <v>0</v>
      </c>
      <c r="L1936" s="6">
        <v>0.85</v>
      </c>
      <c r="M1936" s="4">
        <f t="shared" si="420"/>
        <v>0</v>
      </c>
      <c r="N1936" s="4">
        <f t="shared" si="421"/>
        <v>0</v>
      </c>
      <c r="O1936" s="6">
        <v>0.75</v>
      </c>
      <c r="P1936" s="85">
        <f t="shared" si="426"/>
        <v>0</v>
      </c>
      <c r="Q1936" s="86">
        <f t="shared" si="427"/>
        <v>0</v>
      </c>
      <c r="R1936" s="6">
        <v>0.95</v>
      </c>
      <c r="S1936" s="85">
        <f t="shared" si="422"/>
        <v>0</v>
      </c>
      <c r="T1936" s="86">
        <f t="shared" si="423"/>
        <v>0</v>
      </c>
      <c r="U1936" s="6">
        <v>0.6</v>
      </c>
      <c r="V1936" s="85">
        <f t="shared" si="424"/>
        <v>0</v>
      </c>
      <c r="W1936" s="86">
        <f t="shared" si="425"/>
        <v>0</v>
      </c>
    </row>
    <row r="1937" spans="1:23" ht="16.5" x14ac:dyDescent="0.25">
      <c r="A1937" s="64" t="s">
        <v>7131</v>
      </c>
      <c r="B1937" s="65" t="s">
        <v>7255</v>
      </c>
      <c r="C1937" s="2" t="s">
        <v>6716</v>
      </c>
      <c r="D1937" s="8" t="s">
        <v>6715</v>
      </c>
      <c r="E1937" s="3">
        <f>37+100+22</f>
        <v>159</v>
      </c>
      <c r="F1937" s="3">
        <v>1</v>
      </c>
      <c r="G1937" s="4">
        <v>0</v>
      </c>
      <c r="H1937" s="4">
        <f>+G1937*E1937</f>
        <v>0</v>
      </c>
      <c r="I1937" s="5">
        <v>0</v>
      </c>
      <c r="J1937" s="4">
        <f t="shared" si="418"/>
        <v>0</v>
      </c>
      <c r="K1937" s="4">
        <f t="shared" si="419"/>
        <v>0</v>
      </c>
      <c r="L1937" s="6">
        <v>0.85</v>
      </c>
      <c r="M1937" s="4">
        <f t="shared" si="420"/>
        <v>0</v>
      </c>
      <c r="N1937" s="4">
        <f t="shared" si="421"/>
        <v>0</v>
      </c>
      <c r="O1937" s="6">
        <v>0.75</v>
      </c>
      <c r="P1937" s="85">
        <f t="shared" si="426"/>
        <v>0</v>
      </c>
      <c r="Q1937" s="86">
        <f t="shared" si="427"/>
        <v>0</v>
      </c>
      <c r="R1937" s="6">
        <v>0.95</v>
      </c>
      <c r="S1937" s="85">
        <f t="shared" si="422"/>
        <v>0</v>
      </c>
      <c r="T1937" s="86">
        <f t="shared" si="423"/>
        <v>0</v>
      </c>
      <c r="U1937" s="6">
        <v>0.6</v>
      </c>
      <c r="V1937" s="85">
        <f t="shared" si="424"/>
        <v>0</v>
      </c>
      <c r="W1937" s="86">
        <f t="shared" si="425"/>
        <v>0</v>
      </c>
    </row>
    <row r="1938" spans="1:23" ht="16.5" x14ac:dyDescent="0.25">
      <c r="A1938" s="64" t="s">
        <v>7131</v>
      </c>
      <c r="B1938" s="65" t="s">
        <v>7255</v>
      </c>
      <c r="C1938" s="2" t="s">
        <v>6718</v>
      </c>
      <c r="D1938" s="8" t="s">
        <v>6717</v>
      </c>
      <c r="E1938" s="3">
        <v>48</v>
      </c>
      <c r="F1938" s="3">
        <v>1</v>
      </c>
      <c r="G1938" s="4">
        <v>23.88</v>
      </c>
      <c r="H1938" s="4">
        <f>+G1938*E1938</f>
        <v>1146.24</v>
      </c>
      <c r="I1938" s="5">
        <v>0.5</v>
      </c>
      <c r="J1938" s="4">
        <f t="shared" si="418"/>
        <v>11.94</v>
      </c>
      <c r="K1938" s="4">
        <f t="shared" si="419"/>
        <v>11.94</v>
      </c>
      <c r="L1938" s="6">
        <v>0.85</v>
      </c>
      <c r="M1938" s="4">
        <f t="shared" si="420"/>
        <v>10.148999999999999</v>
      </c>
      <c r="N1938" s="4">
        <f t="shared" si="421"/>
        <v>22.088999999999999</v>
      </c>
      <c r="O1938" s="6">
        <v>0.75</v>
      </c>
      <c r="P1938" s="85">
        <f t="shared" si="426"/>
        <v>8.9550000000000001</v>
      </c>
      <c r="Q1938" s="86">
        <f t="shared" si="427"/>
        <v>20.895</v>
      </c>
      <c r="R1938" s="6">
        <v>0.95</v>
      </c>
      <c r="S1938" s="85">
        <f t="shared" si="422"/>
        <v>11.342999999999998</v>
      </c>
      <c r="T1938" s="86">
        <f t="shared" si="423"/>
        <v>23.282999999999998</v>
      </c>
      <c r="U1938" s="6">
        <v>0.6</v>
      </c>
      <c r="V1938" s="85">
        <f t="shared" si="424"/>
        <v>7.1639999999999997</v>
      </c>
      <c r="W1938" s="86">
        <f t="shared" si="425"/>
        <v>19.103999999999999</v>
      </c>
    </row>
    <row r="1939" spans="1:23" ht="16.5" x14ac:dyDescent="0.25">
      <c r="A1939" s="64" t="s">
        <v>7131</v>
      </c>
      <c r="B1939" s="65" t="s">
        <v>7255</v>
      </c>
      <c r="C1939" s="2" t="s">
        <v>6720</v>
      </c>
      <c r="D1939" s="8" t="s">
        <v>6719</v>
      </c>
      <c r="E1939" s="3">
        <f>316-124</f>
        <v>192</v>
      </c>
      <c r="F1939" s="3">
        <v>1</v>
      </c>
      <c r="G1939" s="4">
        <v>0</v>
      </c>
      <c r="H1939" s="4">
        <f>+G1939*E1939</f>
        <v>0</v>
      </c>
      <c r="I1939" s="5">
        <v>0</v>
      </c>
      <c r="J1939" s="4">
        <f t="shared" si="418"/>
        <v>0</v>
      </c>
      <c r="K1939" s="4">
        <f t="shared" si="419"/>
        <v>0</v>
      </c>
      <c r="L1939" s="6">
        <v>0.85</v>
      </c>
      <c r="M1939" s="4">
        <f t="shared" si="420"/>
        <v>0</v>
      </c>
      <c r="N1939" s="4">
        <f t="shared" si="421"/>
        <v>0</v>
      </c>
      <c r="O1939" s="6">
        <v>0.75</v>
      </c>
      <c r="P1939" s="85">
        <f t="shared" si="426"/>
        <v>0</v>
      </c>
      <c r="Q1939" s="86">
        <f t="shared" si="427"/>
        <v>0</v>
      </c>
      <c r="R1939" s="6">
        <v>0.95</v>
      </c>
      <c r="S1939" s="85">
        <f t="shared" si="422"/>
        <v>0</v>
      </c>
      <c r="T1939" s="86">
        <f t="shared" si="423"/>
        <v>0</v>
      </c>
      <c r="U1939" s="6">
        <v>0.6</v>
      </c>
      <c r="V1939" s="85">
        <f t="shared" si="424"/>
        <v>0</v>
      </c>
      <c r="W1939" s="86">
        <f t="shared" si="425"/>
        <v>0</v>
      </c>
    </row>
    <row r="1940" spans="1:23" ht="16.5" x14ac:dyDescent="0.25">
      <c r="A1940" s="64" t="s">
        <v>7131</v>
      </c>
      <c r="B1940" s="65" t="s">
        <v>7255</v>
      </c>
      <c r="C1940" s="2" t="s">
        <v>6722</v>
      </c>
      <c r="D1940" s="8" t="s">
        <v>6721</v>
      </c>
      <c r="E1940" s="3">
        <f>17+110</f>
        <v>127</v>
      </c>
      <c r="F1940" s="3">
        <v>1</v>
      </c>
      <c r="G1940" s="4">
        <v>23.7</v>
      </c>
      <c r="H1940" s="4">
        <f>+G1940*E1940</f>
        <v>3009.9</v>
      </c>
      <c r="I1940" s="5">
        <v>0.2</v>
      </c>
      <c r="J1940" s="4">
        <f t="shared" si="418"/>
        <v>4.74</v>
      </c>
      <c r="K1940" s="4">
        <f t="shared" si="419"/>
        <v>18.96</v>
      </c>
      <c r="L1940" s="6">
        <v>1.4</v>
      </c>
      <c r="M1940" s="4">
        <f t="shared" si="420"/>
        <v>26.544</v>
      </c>
      <c r="N1940" s="4">
        <f t="shared" si="421"/>
        <v>45.504000000000005</v>
      </c>
      <c r="O1940" s="6">
        <v>0.75</v>
      </c>
      <c r="P1940" s="85">
        <f t="shared" si="426"/>
        <v>14.22</v>
      </c>
      <c r="Q1940" s="86">
        <f t="shared" si="427"/>
        <v>33.18</v>
      </c>
      <c r="R1940" s="6">
        <v>0.95</v>
      </c>
      <c r="S1940" s="85">
        <f t="shared" si="422"/>
        <v>18.012</v>
      </c>
      <c r="T1940" s="86">
        <f t="shared" si="423"/>
        <v>36.972000000000001</v>
      </c>
      <c r="U1940" s="6">
        <v>0.6</v>
      </c>
      <c r="V1940" s="85">
        <f t="shared" si="424"/>
        <v>11.375999999999999</v>
      </c>
      <c r="W1940" s="86">
        <f t="shared" si="425"/>
        <v>30.335999999999999</v>
      </c>
    </row>
    <row r="1941" spans="1:23" ht="16.5" x14ac:dyDescent="0.25">
      <c r="A1941" s="64" t="s">
        <v>7131</v>
      </c>
      <c r="B1941" s="65" t="s">
        <v>7255</v>
      </c>
      <c r="C1941" s="2" t="s">
        <v>6724</v>
      </c>
      <c r="D1941" s="8" t="s">
        <v>6723</v>
      </c>
      <c r="E1941" s="3">
        <v>36</v>
      </c>
      <c r="F1941" s="3">
        <v>1</v>
      </c>
      <c r="G1941" s="4">
        <v>0</v>
      </c>
      <c r="H1941" s="4">
        <f>+G1941*E1941</f>
        <v>0</v>
      </c>
      <c r="I1941" s="5">
        <v>0</v>
      </c>
      <c r="J1941" s="4">
        <f t="shared" si="418"/>
        <v>0</v>
      </c>
      <c r="K1941" s="4">
        <f t="shared" si="419"/>
        <v>0</v>
      </c>
      <c r="L1941" s="6">
        <v>0.85</v>
      </c>
      <c r="M1941" s="4">
        <f t="shared" si="420"/>
        <v>0</v>
      </c>
      <c r="N1941" s="4">
        <f t="shared" si="421"/>
        <v>0</v>
      </c>
      <c r="O1941" s="6">
        <v>0.75</v>
      </c>
      <c r="P1941" s="85">
        <f t="shared" si="426"/>
        <v>0</v>
      </c>
      <c r="Q1941" s="86">
        <f t="shared" si="427"/>
        <v>0</v>
      </c>
      <c r="R1941" s="6">
        <v>0.95</v>
      </c>
      <c r="S1941" s="85">
        <f t="shared" si="422"/>
        <v>0</v>
      </c>
      <c r="T1941" s="86">
        <f t="shared" si="423"/>
        <v>0</v>
      </c>
      <c r="U1941" s="6">
        <v>0.6</v>
      </c>
      <c r="V1941" s="85">
        <f t="shared" si="424"/>
        <v>0</v>
      </c>
      <c r="W1941" s="86">
        <f t="shared" si="425"/>
        <v>0</v>
      </c>
    </row>
    <row r="1942" spans="1:23" ht="16.5" x14ac:dyDescent="0.25">
      <c r="A1942" s="64" t="s">
        <v>7131</v>
      </c>
      <c r="B1942" s="65" t="s">
        <v>7255</v>
      </c>
      <c r="C1942" s="2" t="s">
        <v>6728</v>
      </c>
      <c r="D1942" s="8" t="s">
        <v>6727</v>
      </c>
      <c r="E1942" s="3">
        <v>159</v>
      </c>
      <c r="F1942" s="3">
        <v>1</v>
      </c>
      <c r="G1942" s="4">
        <v>0</v>
      </c>
      <c r="H1942" s="4">
        <f>+G1942*E1942</f>
        <v>0</v>
      </c>
      <c r="I1942" s="5">
        <v>0</v>
      </c>
      <c r="J1942" s="4">
        <f t="shared" si="418"/>
        <v>0</v>
      </c>
      <c r="K1942" s="4">
        <f t="shared" si="419"/>
        <v>0</v>
      </c>
      <c r="L1942" s="6">
        <v>0.85</v>
      </c>
      <c r="M1942" s="4">
        <f t="shared" si="420"/>
        <v>0</v>
      </c>
      <c r="N1942" s="4">
        <f t="shared" si="421"/>
        <v>0</v>
      </c>
      <c r="O1942" s="6">
        <v>0.75</v>
      </c>
      <c r="P1942" s="85">
        <f t="shared" si="426"/>
        <v>0</v>
      </c>
      <c r="Q1942" s="86">
        <f t="shared" si="427"/>
        <v>0</v>
      </c>
      <c r="R1942" s="6">
        <v>0.95</v>
      </c>
      <c r="S1942" s="85">
        <f t="shared" si="422"/>
        <v>0</v>
      </c>
      <c r="T1942" s="86">
        <f t="shared" si="423"/>
        <v>0</v>
      </c>
      <c r="U1942" s="6">
        <v>0.6</v>
      </c>
      <c r="V1942" s="85">
        <f t="shared" si="424"/>
        <v>0</v>
      </c>
      <c r="W1942" s="86">
        <f t="shared" si="425"/>
        <v>0</v>
      </c>
    </row>
    <row r="1943" spans="1:23" ht="16.5" x14ac:dyDescent="0.25">
      <c r="A1943" s="64" t="s">
        <v>7131</v>
      </c>
      <c r="B1943" s="65" t="s">
        <v>7255</v>
      </c>
      <c r="C1943" s="2" t="s">
        <v>6726</v>
      </c>
      <c r="D1943" s="8" t="s">
        <v>6725</v>
      </c>
      <c r="E1943" s="3">
        <f>42+57</f>
        <v>99</v>
      </c>
      <c r="F1943" s="3">
        <v>1</v>
      </c>
      <c r="G1943" s="4">
        <v>28.03</v>
      </c>
      <c r="H1943" s="4">
        <f>+G1943*E1943</f>
        <v>2774.9700000000003</v>
      </c>
      <c r="I1943" s="5">
        <v>0.5</v>
      </c>
      <c r="J1943" s="4">
        <f t="shared" si="418"/>
        <v>14.015000000000001</v>
      </c>
      <c r="K1943" s="4">
        <f t="shared" si="419"/>
        <v>14.015000000000001</v>
      </c>
      <c r="L1943" s="6">
        <v>0.85</v>
      </c>
      <c r="M1943" s="4">
        <f t="shared" si="420"/>
        <v>11.912750000000001</v>
      </c>
      <c r="N1943" s="4">
        <f t="shared" si="421"/>
        <v>25.927750000000003</v>
      </c>
      <c r="O1943" s="6">
        <v>0.75</v>
      </c>
      <c r="P1943" s="85">
        <f t="shared" si="426"/>
        <v>10.51125</v>
      </c>
      <c r="Q1943" s="86">
        <f t="shared" si="427"/>
        <v>24.526250000000001</v>
      </c>
      <c r="R1943" s="6">
        <v>0.95</v>
      </c>
      <c r="S1943" s="85">
        <f t="shared" si="422"/>
        <v>13.314249999999999</v>
      </c>
      <c r="T1943" s="86">
        <f t="shared" si="423"/>
        <v>27.329250000000002</v>
      </c>
      <c r="U1943" s="6">
        <v>0.6</v>
      </c>
      <c r="V1943" s="85">
        <f t="shared" si="424"/>
        <v>8.4090000000000007</v>
      </c>
      <c r="W1943" s="86">
        <f t="shared" si="425"/>
        <v>22.423999999999999</v>
      </c>
    </row>
    <row r="1944" spans="1:23" ht="16.5" x14ac:dyDescent="0.25">
      <c r="A1944" s="64" t="s">
        <v>7131</v>
      </c>
      <c r="B1944" s="65" t="s">
        <v>7255</v>
      </c>
      <c r="C1944" s="2" t="s">
        <v>6730</v>
      </c>
      <c r="D1944" s="8" t="s">
        <v>6729</v>
      </c>
      <c r="E1944" s="3">
        <v>20</v>
      </c>
      <c r="F1944" s="3">
        <v>1</v>
      </c>
      <c r="G1944" s="4">
        <v>163.13</v>
      </c>
      <c r="H1944" s="4">
        <f>+G1944*E1944</f>
        <v>3262.6</v>
      </c>
      <c r="I1944" s="5">
        <v>0.5</v>
      </c>
      <c r="J1944" s="4">
        <f t="shared" si="418"/>
        <v>81.564999999999998</v>
      </c>
      <c r="K1944" s="4">
        <f t="shared" si="419"/>
        <v>81.564999999999998</v>
      </c>
      <c r="L1944" s="6">
        <v>0.85</v>
      </c>
      <c r="M1944" s="4">
        <f t="shared" si="420"/>
        <v>69.330249999999992</v>
      </c>
      <c r="N1944" s="4">
        <f t="shared" si="421"/>
        <v>150.89524999999998</v>
      </c>
      <c r="O1944" s="6">
        <v>0.75</v>
      </c>
      <c r="P1944" s="85">
        <f t="shared" si="426"/>
        <v>61.173749999999998</v>
      </c>
      <c r="Q1944" s="86">
        <f t="shared" si="427"/>
        <v>142.73874999999998</v>
      </c>
      <c r="R1944" s="6">
        <v>0.95</v>
      </c>
      <c r="S1944" s="85">
        <f t="shared" si="422"/>
        <v>77.486750000000001</v>
      </c>
      <c r="T1944" s="86">
        <f t="shared" si="423"/>
        <v>159.05175</v>
      </c>
      <c r="U1944" s="6">
        <v>0.6</v>
      </c>
      <c r="V1944" s="85">
        <f t="shared" si="424"/>
        <v>48.939</v>
      </c>
      <c r="W1944" s="86">
        <f t="shared" si="425"/>
        <v>130.50399999999999</v>
      </c>
    </row>
    <row r="1945" spans="1:23" ht="16.5" x14ac:dyDescent="0.25">
      <c r="A1945" s="64" t="s">
        <v>7131</v>
      </c>
      <c r="B1945" s="65" t="s">
        <v>7255</v>
      </c>
      <c r="C1945" s="2" t="s">
        <v>6735</v>
      </c>
      <c r="D1945" s="8" t="s">
        <v>6734</v>
      </c>
      <c r="E1945" s="3">
        <f>169+340+100</f>
        <v>609</v>
      </c>
      <c r="F1945" s="3">
        <v>1</v>
      </c>
      <c r="G1945" s="4">
        <v>0</v>
      </c>
      <c r="H1945" s="4">
        <f>+G1945*E1945</f>
        <v>0</v>
      </c>
      <c r="I1945" s="5">
        <v>0</v>
      </c>
      <c r="J1945" s="4">
        <f t="shared" si="418"/>
        <v>0</v>
      </c>
      <c r="K1945" s="4">
        <f t="shared" si="419"/>
        <v>0</v>
      </c>
      <c r="L1945" s="6">
        <v>0.85</v>
      </c>
      <c r="M1945" s="4">
        <f t="shared" si="420"/>
        <v>0</v>
      </c>
      <c r="N1945" s="4">
        <f t="shared" si="421"/>
        <v>0</v>
      </c>
      <c r="O1945" s="6">
        <v>0.75</v>
      </c>
      <c r="P1945" s="85">
        <f t="shared" si="426"/>
        <v>0</v>
      </c>
      <c r="Q1945" s="86">
        <f t="shared" si="427"/>
        <v>0</v>
      </c>
      <c r="R1945" s="6">
        <v>0.95</v>
      </c>
      <c r="S1945" s="85">
        <f t="shared" si="422"/>
        <v>0</v>
      </c>
      <c r="T1945" s="86">
        <f t="shared" si="423"/>
        <v>0</v>
      </c>
      <c r="U1945" s="6">
        <v>0.6</v>
      </c>
      <c r="V1945" s="85">
        <f t="shared" si="424"/>
        <v>0</v>
      </c>
      <c r="W1945" s="86">
        <f t="shared" si="425"/>
        <v>0</v>
      </c>
    </row>
    <row r="1946" spans="1:23" ht="16.5" x14ac:dyDescent="0.25">
      <c r="A1946" s="64" t="s">
        <v>7131</v>
      </c>
      <c r="B1946" s="65" t="s">
        <v>7255</v>
      </c>
      <c r="C1946" s="2" t="s">
        <v>5856</v>
      </c>
      <c r="D1946" s="8" t="s">
        <v>5855</v>
      </c>
      <c r="E1946" s="3">
        <v>46</v>
      </c>
      <c r="F1946" s="3">
        <v>1</v>
      </c>
      <c r="G1946" s="4">
        <v>41.13</v>
      </c>
      <c r="H1946" s="4">
        <f>+G1946*E1946</f>
        <v>1891.98</v>
      </c>
      <c r="I1946" s="5">
        <v>0</v>
      </c>
      <c r="J1946" s="4">
        <f t="shared" si="418"/>
        <v>0</v>
      </c>
      <c r="K1946" s="4">
        <f t="shared" si="419"/>
        <v>41.13</v>
      </c>
      <c r="L1946" s="6">
        <v>0.85</v>
      </c>
      <c r="M1946" s="4">
        <f t="shared" si="420"/>
        <v>34.960500000000003</v>
      </c>
      <c r="N1946" s="4">
        <f t="shared" si="421"/>
        <v>76.090500000000006</v>
      </c>
      <c r="O1946" s="6">
        <v>0.75</v>
      </c>
      <c r="P1946" s="85">
        <f t="shared" si="426"/>
        <v>30.847500000000004</v>
      </c>
      <c r="Q1946" s="86">
        <f t="shared" si="427"/>
        <v>71.977500000000006</v>
      </c>
      <c r="R1946" s="6">
        <v>0.95</v>
      </c>
      <c r="S1946" s="85">
        <f t="shared" si="422"/>
        <v>39.073500000000003</v>
      </c>
      <c r="T1946" s="86">
        <f t="shared" si="423"/>
        <v>80.203500000000005</v>
      </c>
      <c r="U1946" s="6">
        <v>0.6</v>
      </c>
      <c r="V1946" s="85">
        <f t="shared" si="424"/>
        <v>24.678000000000001</v>
      </c>
      <c r="W1946" s="86">
        <f t="shared" si="425"/>
        <v>65.808000000000007</v>
      </c>
    </row>
    <row r="1947" spans="1:23" ht="16.5" x14ac:dyDescent="0.25">
      <c r="A1947" s="64" t="s">
        <v>7131</v>
      </c>
      <c r="B1947" s="65" t="s">
        <v>7255</v>
      </c>
      <c r="C1947" s="2" t="s">
        <v>5858</v>
      </c>
      <c r="D1947" s="8" t="s">
        <v>5857</v>
      </c>
      <c r="E1947" s="3">
        <v>47</v>
      </c>
      <c r="F1947" s="3">
        <v>1</v>
      </c>
      <c r="G1947" s="4">
        <v>52.32</v>
      </c>
      <c r="H1947" s="4">
        <f>+G1947*E1947</f>
        <v>2459.04</v>
      </c>
      <c r="I1947" s="5">
        <v>0</v>
      </c>
      <c r="J1947" s="4">
        <f t="shared" si="418"/>
        <v>0</v>
      </c>
      <c r="K1947" s="4">
        <f t="shared" si="419"/>
        <v>52.32</v>
      </c>
      <c r="L1947" s="6">
        <v>0.85</v>
      </c>
      <c r="M1947" s="4">
        <f t="shared" si="420"/>
        <v>44.472000000000001</v>
      </c>
      <c r="N1947" s="4">
        <f t="shared" si="421"/>
        <v>96.792000000000002</v>
      </c>
      <c r="O1947" s="6">
        <v>0.75</v>
      </c>
      <c r="P1947" s="85">
        <f t="shared" si="426"/>
        <v>39.24</v>
      </c>
      <c r="Q1947" s="86">
        <f t="shared" si="427"/>
        <v>91.56</v>
      </c>
      <c r="R1947" s="6">
        <v>0.95</v>
      </c>
      <c r="S1947" s="85">
        <f t="shared" si="422"/>
        <v>49.704000000000001</v>
      </c>
      <c r="T1947" s="86">
        <f t="shared" si="423"/>
        <v>102.024</v>
      </c>
      <c r="U1947" s="6">
        <v>0.6</v>
      </c>
      <c r="V1947" s="85">
        <f t="shared" si="424"/>
        <v>31.391999999999999</v>
      </c>
      <c r="W1947" s="86">
        <f t="shared" si="425"/>
        <v>83.712000000000003</v>
      </c>
    </row>
    <row r="1948" spans="1:23" ht="16.5" x14ac:dyDescent="0.25">
      <c r="A1948" s="64" t="s">
        <v>7131</v>
      </c>
      <c r="B1948" s="65" t="s">
        <v>7255</v>
      </c>
      <c r="C1948" s="2" t="s">
        <v>5862</v>
      </c>
      <c r="D1948" s="8" t="s">
        <v>5861</v>
      </c>
      <c r="E1948" s="3">
        <v>41</v>
      </c>
      <c r="F1948" s="3">
        <v>1</v>
      </c>
      <c r="G1948" s="4">
        <v>76.41</v>
      </c>
      <c r="H1948" s="4">
        <f>+G1948*E1948</f>
        <v>3132.81</v>
      </c>
      <c r="I1948" s="5">
        <v>0</v>
      </c>
      <c r="J1948" s="4">
        <f t="shared" si="418"/>
        <v>0</v>
      </c>
      <c r="K1948" s="4">
        <f t="shared" si="419"/>
        <v>76.41</v>
      </c>
      <c r="L1948" s="6">
        <v>0.85</v>
      </c>
      <c r="M1948" s="4">
        <f t="shared" si="420"/>
        <v>64.948499999999996</v>
      </c>
      <c r="N1948" s="4">
        <f t="shared" si="421"/>
        <v>141.35849999999999</v>
      </c>
      <c r="O1948" s="6">
        <v>0.75</v>
      </c>
      <c r="P1948" s="85">
        <f t="shared" si="426"/>
        <v>57.307499999999997</v>
      </c>
      <c r="Q1948" s="86">
        <f t="shared" si="427"/>
        <v>133.7175</v>
      </c>
      <c r="R1948" s="6">
        <v>0.95</v>
      </c>
      <c r="S1948" s="85">
        <f t="shared" si="422"/>
        <v>72.589499999999987</v>
      </c>
      <c r="T1948" s="86">
        <f t="shared" si="423"/>
        <v>148.99949999999998</v>
      </c>
      <c r="U1948" s="6">
        <v>0.6</v>
      </c>
      <c r="V1948" s="85">
        <f t="shared" si="424"/>
        <v>45.845999999999997</v>
      </c>
      <c r="W1948" s="86">
        <f t="shared" si="425"/>
        <v>122.256</v>
      </c>
    </row>
    <row r="1949" spans="1:23" ht="16.5" x14ac:dyDescent="0.25">
      <c r="A1949" s="64" t="s">
        <v>7131</v>
      </c>
      <c r="B1949" s="65" t="s">
        <v>7255</v>
      </c>
      <c r="C1949" s="2" t="s">
        <v>6737</v>
      </c>
      <c r="D1949" s="8" t="s">
        <v>6736</v>
      </c>
      <c r="E1949" s="3">
        <f>315+150+150+90+100+150+250-16-6</f>
        <v>1183</v>
      </c>
      <c r="F1949" s="3">
        <v>1</v>
      </c>
      <c r="G1949" s="4">
        <v>0</v>
      </c>
      <c r="H1949" s="4">
        <f>+G1949*E1949</f>
        <v>0</v>
      </c>
      <c r="I1949" s="5">
        <v>0</v>
      </c>
      <c r="J1949" s="4">
        <f t="shared" si="418"/>
        <v>0</v>
      </c>
      <c r="K1949" s="4">
        <f t="shared" si="419"/>
        <v>0</v>
      </c>
      <c r="L1949" s="6">
        <v>0.85</v>
      </c>
      <c r="M1949" s="4">
        <f t="shared" si="420"/>
        <v>0</v>
      </c>
      <c r="N1949" s="4">
        <f t="shared" si="421"/>
        <v>0</v>
      </c>
      <c r="O1949" s="6">
        <v>0.75</v>
      </c>
      <c r="P1949" s="85">
        <f t="shared" si="426"/>
        <v>0</v>
      </c>
      <c r="Q1949" s="86">
        <f t="shared" si="427"/>
        <v>0</v>
      </c>
      <c r="R1949" s="6">
        <v>0.95</v>
      </c>
      <c r="S1949" s="85">
        <f t="shared" si="422"/>
        <v>0</v>
      </c>
      <c r="T1949" s="86">
        <f t="shared" si="423"/>
        <v>0</v>
      </c>
      <c r="U1949" s="6">
        <v>0.6</v>
      </c>
      <c r="V1949" s="85">
        <f t="shared" si="424"/>
        <v>0</v>
      </c>
      <c r="W1949" s="86">
        <f t="shared" si="425"/>
        <v>0</v>
      </c>
    </row>
    <row r="1950" spans="1:23" ht="16.5" x14ac:dyDescent="0.25">
      <c r="A1950" s="64" t="s">
        <v>7131</v>
      </c>
      <c r="B1950" s="65" t="s">
        <v>7255</v>
      </c>
      <c r="C1950" s="2" t="s">
        <v>6745</v>
      </c>
      <c r="D1950" s="8" t="s">
        <v>6744</v>
      </c>
      <c r="E1950" s="3">
        <v>89</v>
      </c>
      <c r="F1950" s="3">
        <v>1</v>
      </c>
      <c r="G1950" s="4">
        <v>0</v>
      </c>
      <c r="H1950" s="4">
        <f>+G1950*E1950</f>
        <v>0</v>
      </c>
      <c r="I1950" s="5">
        <v>0</v>
      </c>
      <c r="J1950" s="4">
        <f t="shared" si="418"/>
        <v>0</v>
      </c>
      <c r="K1950" s="4">
        <f t="shared" si="419"/>
        <v>0</v>
      </c>
      <c r="L1950" s="6">
        <v>0.85</v>
      </c>
      <c r="M1950" s="4">
        <f t="shared" si="420"/>
        <v>0</v>
      </c>
      <c r="N1950" s="4">
        <f t="shared" si="421"/>
        <v>0</v>
      </c>
      <c r="O1950" s="6">
        <v>0.75</v>
      </c>
      <c r="P1950" s="85">
        <f t="shared" si="426"/>
        <v>0</v>
      </c>
      <c r="Q1950" s="86">
        <f t="shared" si="427"/>
        <v>0</v>
      </c>
      <c r="R1950" s="6">
        <v>0.95</v>
      </c>
      <c r="S1950" s="85">
        <f t="shared" si="422"/>
        <v>0</v>
      </c>
      <c r="T1950" s="86">
        <f t="shared" si="423"/>
        <v>0</v>
      </c>
      <c r="U1950" s="6">
        <v>0.6</v>
      </c>
      <c r="V1950" s="85">
        <f t="shared" si="424"/>
        <v>0</v>
      </c>
      <c r="W1950" s="86">
        <f t="shared" si="425"/>
        <v>0</v>
      </c>
    </row>
    <row r="1951" spans="1:23" ht="16.5" x14ac:dyDescent="0.25">
      <c r="A1951" s="64" t="s">
        <v>7131</v>
      </c>
      <c r="B1951" s="65" t="s">
        <v>7255</v>
      </c>
      <c r="C1951" s="2" t="s">
        <v>6743</v>
      </c>
      <c r="D1951" s="8" t="s">
        <v>6742</v>
      </c>
      <c r="E1951" s="3">
        <v>30</v>
      </c>
      <c r="F1951" s="3">
        <v>1</v>
      </c>
      <c r="G1951" s="4">
        <v>0</v>
      </c>
      <c r="H1951" s="4">
        <f>+G1951*E1951</f>
        <v>0</v>
      </c>
      <c r="I1951" s="5">
        <v>0</v>
      </c>
      <c r="J1951" s="4">
        <f t="shared" si="418"/>
        <v>0</v>
      </c>
      <c r="K1951" s="4">
        <f t="shared" si="419"/>
        <v>0</v>
      </c>
      <c r="L1951" s="6">
        <v>0.85</v>
      </c>
      <c r="M1951" s="4">
        <f t="shared" si="420"/>
        <v>0</v>
      </c>
      <c r="N1951" s="4">
        <f t="shared" si="421"/>
        <v>0</v>
      </c>
      <c r="O1951" s="6">
        <v>0.75</v>
      </c>
      <c r="P1951" s="85">
        <f t="shared" si="426"/>
        <v>0</v>
      </c>
      <c r="Q1951" s="86">
        <f t="shared" si="427"/>
        <v>0</v>
      </c>
      <c r="R1951" s="6">
        <v>0.95</v>
      </c>
      <c r="S1951" s="85">
        <f t="shared" si="422"/>
        <v>0</v>
      </c>
      <c r="T1951" s="86">
        <f t="shared" si="423"/>
        <v>0</v>
      </c>
      <c r="U1951" s="6">
        <v>0.6</v>
      </c>
      <c r="V1951" s="85">
        <f t="shared" si="424"/>
        <v>0</v>
      </c>
      <c r="W1951" s="86">
        <f t="shared" si="425"/>
        <v>0</v>
      </c>
    </row>
    <row r="1952" spans="1:23" ht="16.5" x14ac:dyDescent="0.25">
      <c r="A1952" s="64" t="s">
        <v>7131</v>
      </c>
      <c r="B1952" s="65" t="s">
        <v>7255</v>
      </c>
      <c r="C1952" s="2" t="s">
        <v>6749</v>
      </c>
      <c r="D1952" s="8" t="s">
        <v>6748</v>
      </c>
      <c r="E1952" s="3">
        <f>8+116+296</f>
        <v>420</v>
      </c>
      <c r="F1952" s="3">
        <v>1</v>
      </c>
      <c r="G1952" s="4">
        <v>0</v>
      </c>
      <c r="H1952" s="4">
        <f>+G1952*E1952</f>
        <v>0</v>
      </c>
      <c r="I1952" s="5">
        <v>0</v>
      </c>
      <c r="J1952" s="4">
        <f t="shared" si="418"/>
        <v>0</v>
      </c>
      <c r="K1952" s="4">
        <f t="shared" si="419"/>
        <v>0</v>
      </c>
      <c r="L1952" s="6">
        <v>0.85</v>
      </c>
      <c r="M1952" s="4">
        <f t="shared" si="420"/>
        <v>0</v>
      </c>
      <c r="N1952" s="4">
        <f t="shared" si="421"/>
        <v>0</v>
      </c>
      <c r="O1952" s="6">
        <v>0.75</v>
      </c>
      <c r="P1952" s="85">
        <f t="shared" si="426"/>
        <v>0</v>
      </c>
      <c r="Q1952" s="86">
        <f t="shared" si="427"/>
        <v>0</v>
      </c>
      <c r="R1952" s="6">
        <v>0.95</v>
      </c>
      <c r="S1952" s="85">
        <f t="shared" si="422"/>
        <v>0</v>
      </c>
      <c r="T1952" s="86">
        <f t="shared" si="423"/>
        <v>0</v>
      </c>
      <c r="U1952" s="6">
        <v>0.6</v>
      </c>
      <c r="V1952" s="85">
        <f t="shared" si="424"/>
        <v>0</v>
      </c>
      <c r="W1952" s="86">
        <f t="shared" si="425"/>
        <v>0</v>
      </c>
    </row>
    <row r="1953" spans="1:23" ht="16.5" x14ac:dyDescent="0.25">
      <c r="A1953" s="64" t="s">
        <v>7131</v>
      </c>
      <c r="B1953" s="65" t="s">
        <v>7255</v>
      </c>
      <c r="C1953" s="2" t="s">
        <v>6747</v>
      </c>
      <c r="D1953" s="8" t="s">
        <v>6746</v>
      </c>
      <c r="E1953" s="3">
        <f>109+230</f>
        <v>339</v>
      </c>
      <c r="F1953" s="3">
        <v>1</v>
      </c>
      <c r="G1953" s="4">
        <v>0</v>
      </c>
      <c r="H1953" s="4">
        <f>+G1953*E1953</f>
        <v>0</v>
      </c>
      <c r="I1953" s="5">
        <v>0</v>
      </c>
      <c r="J1953" s="4">
        <f t="shared" si="418"/>
        <v>0</v>
      </c>
      <c r="K1953" s="4">
        <f t="shared" si="419"/>
        <v>0</v>
      </c>
      <c r="L1953" s="6">
        <v>0.85</v>
      </c>
      <c r="M1953" s="4">
        <f t="shared" si="420"/>
        <v>0</v>
      </c>
      <c r="N1953" s="4">
        <f t="shared" si="421"/>
        <v>0</v>
      </c>
      <c r="O1953" s="6">
        <v>0.75</v>
      </c>
      <c r="P1953" s="85">
        <f t="shared" si="426"/>
        <v>0</v>
      </c>
      <c r="Q1953" s="86">
        <f t="shared" si="427"/>
        <v>0</v>
      </c>
      <c r="R1953" s="6">
        <v>0.95</v>
      </c>
      <c r="S1953" s="85">
        <f t="shared" si="422"/>
        <v>0</v>
      </c>
      <c r="T1953" s="86">
        <f t="shared" si="423"/>
        <v>0</v>
      </c>
      <c r="U1953" s="6">
        <v>0.6</v>
      </c>
      <c r="V1953" s="85">
        <f t="shared" si="424"/>
        <v>0</v>
      </c>
      <c r="W1953" s="86">
        <f t="shared" si="425"/>
        <v>0</v>
      </c>
    </row>
    <row r="1954" spans="1:23" ht="16.5" x14ac:dyDescent="0.25">
      <c r="A1954" s="64" t="s">
        <v>7131</v>
      </c>
      <c r="B1954" s="65" t="s">
        <v>7255</v>
      </c>
      <c r="C1954" s="2" t="s">
        <v>6808</v>
      </c>
      <c r="D1954" s="10" t="s">
        <v>6807</v>
      </c>
      <c r="E1954" s="3">
        <v>86</v>
      </c>
      <c r="F1954" s="3">
        <v>1</v>
      </c>
      <c r="G1954" s="7">
        <v>22.43</v>
      </c>
      <c r="H1954" s="4">
        <f>+G1954*E1954</f>
        <v>1928.98</v>
      </c>
      <c r="I1954" s="5">
        <v>0</v>
      </c>
      <c r="J1954" s="4">
        <f t="shared" si="418"/>
        <v>0</v>
      </c>
      <c r="K1954" s="4">
        <f t="shared" si="419"/>
        <v>22.43</v>
      </c>
      <c r="L1954" s="6">
        <v>0.85</v>
      </c>
      <c r="M1954" s="4">
        <f t="shared" si="420"/>
        <v>19.0655</v>
      </c>
      <c r="N1954" s="4">
        <f t="shared" si="421"/>
        <v>41.4955</v>
      </c>
      <c r="O1954" s="6">
        <v>0.75</v>
      </c>
      <c r="P1954" s="85">
        <f t="shared" si="426"/>
        <v>16.822499999999998</v>
      </c>
      <c r="Q1954" s="86">
        <f t="shared" si="427"/>
        <v>39.252499999999998</v>
      </c>
      <c r="R1954" s="6">
        <v>0.95</v>
      </c>
      <c r="S1954" s="85">
        <f t="shared" si="422"/>
        <v>21.308499999999999</v>
      </c>
      <c r="T1954" s="86">
        <f t="shared" si="423"/>
        <v>43.738500000000002</v>
      </c>
      <c r="U1954" s="6">
        <v>0.6</v>
      </c>
      <c r="V1954" s="85">
        <f t="shared" si="424"/>
        <v>13.458</v>
      </c>
      <c r="W1954" s="86">
        <f t="shared" si="425"/>
        <v>35.887999999999998</v>
      </c>
    </row>
    <row r="1955" spans="1:23" ht="16.5" x14ac:dyDescent="0.25">
      <c r="A1955" s="64" t="s">
        <v>7131</v>
      </c>
      <c r="B1955" s="65" t="s">
        <v>7255</v>
      </c>
      <c r="C1955" s="2" t="s">
        <v>6755</v>
      </c>
      <c r="D1955" s="8" t="s">
        <v>6754</v>
      </c>
      <c r="E1955" s="3">
        <f>79+89+111</f>
        <v>279</v>
      </c>
      <c r="F1955" s="3">
        <v>1</v>
      </c>
      <c r="G1955" s="4">
        <v>5.9</v>
      </c>
      <c r="H1955" s="4">
        <f>+G1955*E1955</f>
        <v>1646.1000000000001</v>
      </c>
      <c r="I1955" s="5">
        <v>0.2</v>
      </c>
      <c r="J1955" s="4">
        <f t="shared" si="418"/>
        <v>1.1800000000000002</v>
      </c>
      <c r="K1955" s="4">
        <f t="shared" si="419"/>
        <v>4.7200000000000006</v>
      </c>
      <c r="L1955" s="6">
        <v>1.3</v>
      </c>
      <c r="M1955" s="4">
        <f t="shared" si="420"/>
        <v>6.136000000000001</v>
      </c>
      <c r="N1955" s="4">
        <f t="shared" si="421"/>
        <v>10.856000000000002</v>
      </c>
      <c r="O1955" s="6">
        <v>0.75</v>
      </c>
      <c r="P1955" s="85">
        <f t="shared" si="426"/>
        <v>3.5400000000000005</v>
      </c>
      <c r="Q1955" s="86">
        <f t="shared" si="427"/>
        <v>8.2600000000000016</v>
      </c>
      <c r="R1955" s="6">
        <v>0.95</v>
      </c>
      <c r="S1955" s="85">
        <f t="shared" si="422"/>
        <v>4.484</v>
      </c>
      <c r="T1955" s="86">
        <f t="shared" si="423"/>
        <v>9.2040000000000006</v>
      </c>
      <c r="U1955" s="6">
        <v>0.6</v>
      </c>
      <c r="V1955" s="85">
        <f t="shared" si="424"/>
        <v>2.8320000000000003</v>
      </c>
      <c r="W1955" s="86">
        <f t="shared" si="425"/>
        <v>7.5520000000000014</v>
      </c>
    </row>
    <row r="1956" spans="1:23" ht="16.5" x14ac:dyDescent="0.25">
      <c r="A1956" s="64" t="s">
        <v>7131</v>
      </c>
      <c r="B1956" s="65" t="s">
        <v>7255</v>
      </c>
      <c r="C1956" s="2" t="s">
        <v>6706</v>
      </c>
      <c r="D1956" s="8" t="s">
        <v>6705</v>
      </c>
      <c r="E1956" s="3">
        <v>15</v>
      </c>
      <c r="F1956" s="3">
        <v>1</v>
      </c>
      <c r="G1956" s="4">
        <v>80.930000000000007</v>
      </c>
      <c r="H1956" s="4">
        <f>+G1956*E1956</f>
        <v>1213.95</v>
      </c>
      <c r="I1956" s="5">
        <v>0.5</v>
      </c>
      <c r="J1956" s="4">
        <f t="shared" si="418"/>
        <v>40.465000000000003</v>
      </c>
      <c r="K1956" s="4">
        <f t="shared" si="419"/>
        <v>40.465000000000003</v>
      </c>
      <c r="L1956" s="6">
        <v>0.85</v>
      </c>
      <c r="M1956" s="4">
        <f t="shared" si="420"/>
        <v>34.395250000000004</v>
      </c>
      <c r="N1956" s="4">
        <f t="shared" si="421"/>
        <v>74.860250000000008</v>
      </c>
      <c r="O1956" s="6">
        <v>0.75</v>
      </c>
      <c r="P1956" s="85">
        <f t="shared" si="426"/>
        <v>30.348750000000003</v>
      </c>
      <c r="Q1956" s="86">
        <f t="shared" si="427"/>
        <v>70.813749999999999</v>
      </c>
      <c r="R1956" s="6">
        <v>0.95</v>
      </c>
      <c r="S1956" s="85">
        <f t="shared" si="422"/>
        <v>38.441749999999999</v>
      </c>
      <c r="T1956" s="86">
        <f t="shared" si="423"/>
        <v>78.906750000000002</v>
      </c>
      <c r="U1956" s="6">
        <v>0.6</v>
      </c>
      <c r="V1956" s="85">
        <f t="shared" si="424"/>
        <v>24.279</v>
      </c>
      <c r="W1956" s="86">
        <f t="shared" si="425"/>
        <v>64.744</v>
      </c>
    </row>
    <row r="1957" spans="1:23" ht="16.5" x14ac:dyDescent="0.25">
      <c r="A1957" s="64" t="s">
        <v>7131</v>
      </c>
      <c r="B1957" s="65" t="s">
        <v>7255</v>
      </c>
      <c r="C1957" s="2" t="s">
        <v>6765</v>
      </c>
      <c r="D1957" s="8" t="s">
        <v>6764</v>
      </c>
      <c r="E1957" s="3">
        <v>25</v>
      </c>
      <c r="F1957" s="3">
        <v>1</v>
      </c>
      <c r="G1957" s="4">
        <v>65.02</v>
      </c>
      <c r="H1957" s="4">
        <f>+G1957*E1957</f>
        <v>1625.5</v>
      </c>
      <c r="I1957" s="5">
        <v>0.45</v>
      </c>
      <c r="J1957" s="4">
        <f t="shared" si="418"/>
        <v>29.259</v>
      </c>
      <c r="K1957" s="4">
        <f t="shared" si="419"/>
        <v>35.760999999999996</v>
      </c>
      <c r="L1957" s="6">
        <v>0.85</v>
      </c>
      <c r="M1957" s="4">
        <f t="shared" si="420"/>
        <v>30.396849999999997</v>
      </c>
      <c r="N1957" s="4">
        <f t="shared" si="421"/>
        <v>66.157849999999996</v>
      </c>
      <c r="O1957" s="6">
        <v>0.75</v>
      </c>
      <c r="P1957" s="85">
        <f t="shared" si="426"/>
        <v>26.820749999999997</v>
      </c>
      <c r="Q1957" s="86">
        <f t="shared" si="427"/>
        <v>62.581749999999992</v>
      </c>
      <c r="R1957" s="6">
        <v>0.95</v>
      </c>
      <c r="S1957" s="85">
        <f t="shared" si="422"/>
        <v>33.972949999999997</v>
      </c>
      <c r="T1957" s="86">
        <f t="shared" si="423"/>
        <v>69.733949999999993</v>
      </c>
      <c r="U1957" s="6">
        <v>0.6</v>
      </c>
      <c r="V1957" s="85">
        <f t="shared" si="424"/>
        <v>21.456599999999998</v>
      </c>
      <c r="W1957" s="86">
        <f t="shared" si="425"/>
        <v>57.21759999999999</v>
      </c>
    </row>
    <row r="1958" spans="1:23" ht="16.5" x14ac:dyDescent="0.25">
      <c r="A1958" s="64" t="s">
        <v>7131</v>
      </c>
      <c r="B1958" s="65" t="s">
        <v>7255</v>
      </c>
      <c r="C1958" s="2" t="s">
        <v>6759</v>
      </c>
      <c r="D1958" s="8" t="s">
        <v>6758</v>
      </c>
      <c r="E1958" s="3">
        <v>20</v>
      </c>
      <c r="F1958" s="3">
        <v>1</v>
      </c>
      <c r="G1958" s="4">
        <v>85</v>
      </c>
      <c r="H1958" s="4">
        <f>+G1958*E1958</f>
        <v>1700</v>
      </c>
      <c r="I1958" s="5">
        <v>0</v>
      </c>
      <c r="J1958" s="4">
        <f t="shared" si="418"/>
        <v>0</v>
      </c>
      <c r="K1958" s="4">
        <f t="shared" si="419"/>
        <v>85</v>
      </c>
      <c r="L1958" s="6">
        <v>0.85</v>
      </c>
      <c r="M1958" s="4">
        <f t="shared" si="420"/>
        <v>72.25</v>
      </c>
      <c r="N1958" s="4">
        <f t="shared" si="421"/>
        <v>157.25</v>
      </c>
      <c r="O1958" s="6">
        <v>0.75</v>
      </c>
      <c r="P1958" s="85">
        <f t="shared" si="426"/>
        <v>63.75</v>
      </c>
      <c r="Q1958" s="86">
        <f t="shared" si="427"/>
        <v>148.75</v>
      </c>
      <c r="R1958" s="6">
        <v>0.95</v>
      </c>
      <c r="S1958" s="85">
        <f t="shared" si="422"/>
        <v>80.75</v>
      </c>
      <c r="T1958" s="86">
        <f t="shared" si="423"/>
        <v>165.75</v>
      </c>
      <c r="U1958" s="6">
        <v>0.6</v>
      </c>
      <c r="V1958" s="85">
        <f t="shared" si="424"/>
        <v>51</v>
      </c>
      <c r="W1958" s="86">
        <f t="shared" si="425"/>
        <v>136</v>
      </c>
    </row>
    <row r="1959" spans="1:23" ht="16.5" x14ac:dyDescent="0.25">
      <c r="A1959" s="64" t="s">
        <v>7131</v>
      </c>
      <c r="B1959" s="65" t="s">
        <v>7255</v>
      </c>
      <c r="C1959" s="2" t="s">
        <v>6751</v>
      </c>
      <c r="D1959" s="8" t="s">
        <v>6750</v>
      </c>
      <c r="E1959" s="3">
        <v>94</v>
      </c>
      <c r="F1959" s="3">
        <v>1</v>
      </c>
      <c r="G1959" s="4">
        <v>0</v>
      </c>
      <c r="H1959" s="4">
        <f>+G1959*E1959</f>
        <v>0</v>
      </c>
      <c r="I1959" s="5">
        <v>0</v>
      </c>
      <c r="J1959" s="4">
        <f t="shared" si="418"/>
        <v>0</v>
      </c>
      <c r="K1959" s="4">
        <f t="shared" si="419"/>
        <v>0</v>
      </c>
      <c r="L1959" s="6">
        <v>0.85</v>
      </c>
      <c r="M1959" s="4">
        <f t="shared" si="420"/>
        <v>0</v>
      </c>
      <c r="N1959" s="4">
        <f t="shared" si="421"/>
        <v>0</v>
      </c>
      <c r="O1959" s="6">
        <v>0.75</v>
      </c>
      <c r="P1959" s="85">
        <f t="shared" si="426"/>
        <v>0</v>
      </c>
      <c r="Q1959" s="86">
        <f t="shared" si="427"/>
        <v>0</v>
      </c>
      <c r="R1959" s="6">
        <v>0.95</v>
      </c>
      <c r="S1959" s="85">
        <f t="shared" si="422"/>
        <v>0</v>
      </c>
      <c r="T1959" s="86">
        <f t="shared" si="423"/>
        <v>0</v>
      </c>
      <c r="U1959" s="6">
        <v>0.6</v>
      </c>
      <c r="V1959" s="85">
        <f t="shared" si="424"/>
        <v>0</v>
      </c>
      <c r="W1959" s="86">
        <f t="shared" si="425"/>
        <v>0</v>
      </c>
    </row>
    <row r="1960" spans="1:23" ht="16.5" x14ac:dyDescent="0.25">
      <c r="A1960" s="64" t="s">
        <v>7131</v>
      </c>
      <c r="B1960" s="65" t="s">
        <v>7255</v>
      </c>
      <c r="C1960" s="2" t="s">
        <v>6761</v>
      </c>
      <c r="D1960" s="8" t="s">
        <v>6760</v>
      </c>
      <c r="E1960" s="3">
        <v>-1</v>
      </c>
      <c r="F1960" s="3">
        <v>1</v>
      </c>
      <c r="G1960" s="4">
        <v>41.71</v>
      </c>
      <c r="H1960" s="4">
        <f>+G1960*E1960</f>
        <v>-41.71</v>
      </c>
      <c r="I1960" s="5">
        <v>0.5</v>
      </c>
      <c r="J1960" s="4">
        <f t="shared" si="418"/>
        <v>20.855</v>
      </c>
      <c r="K1960" s="4">
        <f t="shared" si="419"/>
        <v>20.855</v>
      </c>
      <c r="L1960" s="6">
        <v>0.85</v>
      </c>
      <c r="M1960" s="4">
        <f t="shared" si="420"/>
        <v>17.726749999999999</v>
      </c>
      <c r="N1960" s="4">
        <f t="shared" si="421"/>
        <v>38.58175</v>
      </c>
      <c r="O1960" s="6">
        <v>0.75</v>
      </c>
      <c r="P1960" s="85">
        <f t="shared" si="426"/>
        <v>15.641249999999999</v>
      </c>
      <c r="Q1960" s="86">
        <f t="shared" si="427"/>
        <v>36.496250000000003</v>
      </c>
      <c r="R1960" s="6">
        <v>0.95</v>
      </c>
      <c r="S1960" s="85">
        <f t="shared" si="422"/>
        <v>19.812249999999999</v>
      </c>
      <c r="T1960" s="86">
        <f t="shared" si="423"/>
        <v>40.667249999999996</v>
      </c>
      <c r="U1960" s="6">
        <v>0.6</v>
      </c>
      <c r="V1960" s="85">
        <f t="shared" si="424"/>
        <v>12.513</v>
      </c>
      <c r="W1960" s="86">
        <f t="shared" si="425"/>
        <v>33.368000000000002</v>
      </c>
    </row>
    <row r="1961" spans="1:23" ht="16.5" x14ac:dyDescent="0.25">
      <c r="A1961" s="64" t="s">
        <v>7131</v>
      </c>
      <c r="B1961" s="65" t="s">
        <v>7255</v>
      </c>
      <c r="C1961" s="2" t="s">
        <v>6757</v>
      </c>
      <c r="D1961" s="8" t="s">
        <v>6756</v>
      </c>
      <c r="E1961" s="3">
        <f>150+54</f>
        <v>204</v>
      </c>
      <c r="F1961" s="3">
        <v>1</v>
      </c>
      <c r="G1961" s="4">
        <v>0</v>
      </c>
      <c r="H1961" s="4">
        <f>+G1961*E1961</f>
        <v>0</v>
      </c>
      <c r="I1961" s="5">
        <v>0.5</v>
      </c>
      <c r="J1961" s="4">
        <f t="shared" si="418"/>
        <v>0</v>
      </c>
      <c r="K1961" s="4">
        <f t="shared" si="419"/>
        <v>0</v>
      </c>
      <c r="L1961" s="6">
        <v>0.85</v>
      </c>
      <c r="M1961" s="4">
        <f t="shared" si="420"/>
        <v>0</v>
      </c>
      <c r="N1961" s="4">
        <f t="shared" si="421"/>
        <v>0</v>
      </c>
      <c r="O1961" s="6">
        <v>0.75</v>
      </c>
      <c r="P1961" s="85">
        <f t="shared" si="426"/>
        <v>0</v>
      </c>
      <c r="Q1961" s="86">
        <f t="shared" si="427"/>
        <v>0</v>
      </c>
      <c r="R1961" s="6">
        <v>0.95</v>
      </c>
      <c r="S1961" s="85">
        <f t="shared" si="422"/>
        <v>0</v>
      </c>
      <c r="T1961" s="86">
        <f t="shared" si="423"/>
        <v>0</v>
      </c>
      <c r="U1961" s="6">
        <v>0.6</v>
      </c>
      <c r="V1961" s="85">
        <f t="shared" si="424"/>
        <v>0</v>
      </c>
      <c r="W1961" s="86">
        <f t="shared" si="425"/>
        <v>0</v>
      </c>
    </row>
    <row r="1962" spans="1:23" ht="16.5" x14ac:dyDescent="0.25">
      <c r="A1962" s="64" t="s">
        <v>7131</v>
      </c>
      <c r="B1962" s="65" t="s">
        <v>7255</v>
      </c>
      <c r="C1962" s="2" t="s">
        <v>6763</v>
      </c>
      <c r="D1962" s="8" t="s">
        <v>6762</v>
      </c>
      <c r="E1962" s="3">
        <v>11</v>
      </c>
      <c r="F1962" s="3">
        <v>1</v>
      </c>
      <c r="G1962" s="4">
        <v>74</v>
      </c>
      <c r="H1962" s="4">
        <f>+G1962*E1962</f>
        <v>814</v>
      </c>
      <c r="I1962" s="5">
        <v>0.45</v>
      </c>
      <c r="J1962" s="4">
        <f t="shared" si="418"/>
        <v>33.300000000000004</v>
      </c>
      <c r="K1962" s="4">
        <f t="shared" si="419"/>
        <v>40.699999999999996</v>
      </c>
      <c r="L1962" s="6">
        <v>0.85</v>
      </c>
      <c r="M1962" s="4">
        <f t="shared" si="420"/>
        <v>34.594999999999999</v>
      </c>
      <c r="N1962" s="4">
        <f t="shared" si="421"/>
        <v>75.294999999999987</v>
      </c>
      <c r="O1962" s="6">
        <v>0.75</v>
      </c>
      <c r="P1962" s="85">
        <f t="shared" si="426"/>
        <v>30.524999999999999</v>
      </c>
      <c r="Q1962" s="86">
        <f t="shared" si="427"/>
        <v>71.224999999999994</v>
      </c>
      <c r="R1962" s="6">
        <v>0.95</v>
      </c>
      <c r="S1962" s="85">
        <f t="shared" si="422"/>
        <v>38.664999999999992</v>
      </c>
      <c r="T1962" s="86">
        <f t="shared" si="423"/>
        <v>79.364999999999981</v>
      </c>
      <c r="U1962" s="6">
        <v>0.6</v>
      </c>
      <c r="V1962" s="85">
        <f t="shared" si="424"/>
        <v>24.419999999999998</v>
      </c>
      <c r="W1962" s="86">
        <f t="shared" si="425"/>
        <v>65.11999999999999</v>
      </c>
    </row>
    <row r="1963" spans="1:23" ht="16.5" x14ac:dyDescent="0.25">
      <c r="A1963" s="64" t="s">
        <v>7131</v>
      </c>
      <c r="B1963" s="65" t="s">
        <v>7255</v>
      </c>
      <c r="C1963" s="2" t="s">
        <v>6767</v>
      </c>
      <c r="D1963" s="8" t="s">
        <v>6766</v>
      </c>
      <c r="E1963" s="3">
        <v>10</v>
      </c>
      <c r="F1963" s="3">
        <v>1</v>
      </c>
      <c r="G1963" s="4">
        <v>165</v>
      </c>
      <c r="H1963" s="4">
        <f>+G1963*E1963</f>
        <v>1650</v>
      </c>
      <c r="I1963" s="5">
        <v>0</v>
      </c>
      <c r="J1963" s="4">
        <f t="shared" si="418"/>
        <v>0</v>
      </c>
      <c r="K1963" s="4">
        <f t="shared" si="419"/>
        <v>165</v>
      </c>
      <c r="L1963" s="6">
        <v>0.85</v>
      </c>
      <c r="M1963" s="4">
        <f t="shared" si="420"/>
        <v>140.25</v>
      </c>
      <c r="N1963" s="4">
        <f t="shared" si="421"/>
        <v>305.25</v>
      </c>
      <c r="O1963" s="6">
        <v>0.75</v>
      </c>
      <c r="P1963" s="85">
        <f t="shared" si="426"/>
        <v>123.75</v>
      </c>
      <c r="Q1963" s="86">
        <f t="shared" si="427"/>
        <v>288.75</v>
      </c>
      <c r="R1963" s="6">
        <v>0.95</v>
      </c>
      <c r="S1963" s="85">
        <f t="shared" si="422"/>
        <v>156.75</v>
      </c>
      <c r="T1963" s="86">
        <f t="shared" si="423"/>
        <v>321.75</v>
      </c>
      <c r="U1963" s="6">
        <v>0.6</v>
      </c>
      <c r="V1963" s="85">
        <f t="shared" si="424"/>
        <v>99</v>
      </c>
      <c r="W1963" s="86">
        <f t="shared" si="425"/>
        <v>264</v>
      </c>
    </row>
    <row r="1964" spans="1:23" ht="16.5" x14ac:dyDescent="0.25">
      <c r="A1964" s="64" t="s">
        <v>7131</v>
      </c>
      <c r="B1964" s="65" t="s">
        <v>7255</v>
      </c>
      <c r="C1964" s="2" t="s">
        <v>6769</v>
      </c>
      <c r="D1964" s="8" t="s">
        <v>6768</v>
      </c>
      <c r="E1964" s="3">
        <v>5</v>
      </c>
      <c r="F1964" s="3">
        <v>1</v>
      </c>
      <c r="G1964" s="4">
        <v>36</v>
      </c>
      <c r="H1964" s="4">
        <f>+G1964*E1964</f>
        <v>180</v>
      </c>
      <c r="I1964" s="5">
        <v>0.5</v>
      </c>
      <c r="J1964" s="4">
        <f t="shared" si="418"/>
        <v>18</v>
      </c>
      <c r="K1964" s="4">
        <f t="shared" si="419"/>
        <v>18</v>
      </c>
      <c r="L1964" s="6">
        <v>0.85</v>
      </c>
      <c r="M1964" s="4">
        <f t="shared" si="420"/>
        <v>15.299999999999999</v>
      </c>
      <c r="N1964" s="4">
        <f t="shared" si="421"/>
        <v>33.299999999999997</v>
      </c>
      <c r="O1964" s="6">
        <v>0.75</v>
      </c>
      <c r="P1964" s="85">
        <f t="shared" si="426"/>
        <v>13.5</v>
      </c>
      <c r="Q1964" s="86">
        <f t="shared" si="427"/>
        <v>31.5</v>
      </c>
      <c r="R1964" s="6">
        <v>0.95</v>
      </c>
      <c r="S1964" s="85">
        <f t="shared" si="422"/>
        <v>17.099999999999998</v>
      </c>
      <c r="T1964" s="86">
        <f t="shared" si="423"/>
        <v>35.099999999999994</v>
      </c>
      <c r="U1964" s="6">
        <v>0.6</v>
      </c>
      <c r="V1964" s="85">
        <f t="shared" si="424"/>
        <v>10.799999999999999</v>
      </c>
      <c r="W1964" s="86">
        <f t="shared" si="425"/>
        <v>28.799999999999997</v>
      </c>
    </row>
    <row r="1965" spans="1:23" ht="16.5" x14ac:dyDescent="0.25">
      <c r="A1965" s="64" t="s">
        <v>7131</v>
      </c>
      <c r="B1965" s="65" t="s">
        <v>7255</v>
      </c>
      <c r="C1965" s="2" t="s">
        <v>6773</v>
      </c>
      <c r="D1965" s="8" t="s">
        <v>6772</v>
      </c>
      <c r="E1965" s="3">
        <v>188</v>
      </c>
      <c r="F1965" s="3">
        <v>1</v>
      </c>
      <c r="G1965" s="4">
        <v>70.73</v>
      </c>
      <c r="H1965" s="4">
        <f>+G1965*E1965</f>
        <v>13297.240000000002</v>
      </c>
      <c r="I1965" s="5">
        <v>0.45</v>
      </c>
      <c r="J1965" s="4">
        <f t="shared" si="418"/>
        <v>31.828500000000002</v>
      </c>
      <c r="K1965" s="4">
        <f t="shared" si="419"/>
        <v>38.901499999999999</v>
      </c>
      <c r="L1965" s="6">
        <v>0.85</v>
      </c>
      <c r="M1965" s="4">
        <f t="shared" si="420"/>
        <v>33.066274999999997</v>
      </c>
      <c r="N1965" s="4">
        <f t="shared" si="421"/>
        <v>71.967774999999989</v>
      </c>
      <c r="O1965" s="6">
        <v>0.75</v>
      </c>
      <c r="P1965" s="85">
        <f t="shared" si="426"/>
        <v>29.176124999999999</v>
      </c>
      <c r="Q1965" s="86">
        <f t="shared" si="427"/>
        <v>68.077624999999998</v>
      </c>
      <c r="R1965" s="6">
        <v>0.95</v>
      </c>
      <c r="S1965" s="85">
        <f t="shared" si="422"/>
        <v>36.956424999999996</v>
      </c>
      <c r="T1965" s="86">
        <f t="shared" si="423"/>
        <v>75.857924999999994</v>
      </c>
      <c r="U1965" s="6">
        <v>0.6</v>
      </c>
      <c r="V1965" s="85">
        <f t="shared" si="424"/>
        <v>23.340899999999998</v>
      </c>
      <c r="W1965" s="86">
        <f t="shared" si="425"/>
        <v>62.242399999999996</v>
      </c>
    </row>
    <row r="1966" spans="1:23" ht="16.5" x14ac:dyDescent="0.25">
      <c r="A1966" s="64" t="s">
        <v>7131</v>
      </c>
      <c r="B1966" s="65" t="s">
        <v>7255</v>
      </c>
      <c r="C1966" s="2" t="s">
        <v>2816</v>
      </c>
      <c r="D1966" s="10" t="s">
        <v>2815</v>
      </c>
      <c r="E1966" s="3">
        <v>5</v>
      </c>
      <c r="F1966" s="3">
        <v>1</v>
      </c>
      <c r="G1966" s="7">
        <v>106.29</v>
      </c>
      <c r="H1966" s="4">
        <f>+G1966*E1966</f>
        <v>531.45000000000005</v>
      </c>
      <c r="I1966" s="5">
        <v>0</v>
      </c>
      <c r="J1966" s="4">
        <f t="shared" si="418"/>
        <v>0</v>
      </c>
      <c r="K1966" s="4">
        <f t="shared" si="419"/>
        <v>106.29</v>
      </c>
      <c r="L1966" s="6">
        <v>1</v>
      </c>
      <c r="M1966" s="4">
        <f t="shared" si="420"/>
        <v>106.29</v>
      </c>
      <c r="N1966" s="4">
        <f t="shared" si="421"/>
        <v>212.58</v>
      </c>
      <c r="O1966" s="6">
        <v>0.75</v>
      </c>
      <c r="P1966" s="85">
        <f t="shared" si="426"/>
        <v>79.717500000000001</v>
      </c>
      <c r="Q1966" s="86">
        <f t="shared" si="427"/>
        <v>186.00749999999999</v>
      </c>
      <c r="R1966" s="6">
        <v>0.95</v>
      </c>
      <c r="S1966" s="85">
        <f t="shared" si="422"/>
        <v>100.9755</v>
      </c>
      <c r="T1966" s="86">
        <f t="shared" si="423"/>
        <v>207.2655</v>
      </c>
      <c r="U1966" s="6">
        <v>0.6</v>
      </c>
      <c r="V1966" s="85">
        <f t="shared" si="424"/>
        <v>63.774000000000001</v>
      </c>
      <c r="W1966" s="86">
        <f t="shared" si="425"/>
        <v>170.06400000000002</v>
      </c>
    </row>
    <row r="1967" spans="1:23" ht="16.5" x14ac:dyDescent="0.25">
      <c r="A1967" s="64" t="s">
        <v>7131</v>
      </c>
      <c r="B1967" s="65" t="s">
        <v>7255</v>
      </c>
      <c r="C1967" s="2" t="s">
        <v>6775</v>
      </c>
      <c r="D1967" s="10" t="s">
        <v>6774</v>
      </c>
      <c r="E1967" s="3">
        <v>203</v>
      </c>
      <c r="F1967" s="3">
        <v>1</v>
      </c>
      <c r="G1967" s="4">
        <v>8</v>
      </c>
      <c r="H1967" s="4">
        <f>+G1967*E1967</f>
        <v>1624</v>
      </c>
      <c r="I1967" s="5">
        <v>0</v>
      </c>
      <c r="J1967" s="4">
        <f t="shared" si="418"/>
        <v>0</v>
      </c>
      <c r="K1967" s="4">
        <f t="shared" si="419"/>
        <v>8</v>
      </c>
      <c r="L1967" s="6">
        <v>0.85</v>
      </c>
      <c r="M1967" s="4">
        <f t="shared" si="420"/>
        <v>6.8</v>
      </c>
      <c r="N1967" s="4">
        <f t="shared" si="421"/>
        <v>14.8</v>
      </c>
      <c r="O1967" s="6">
        <v>0.75</v>
      </c>
      <c r="P1967" s="85">
        <f t="shared" si="426"/>
        <v>6</v>
      </c>
      <c r="Q1967" s="86">
        <f t="shared" si="427"/>
        <v>14</v>
      </c>
      <c r="R1967" s="6">
        <v>0.95</v>
      </c>
      <c r="S1967" s="85">
        <f t="shared" si="422"/>
        <v>7.6</v>
      </c>
      <c r="T1967" s="86">
        <f t="shared" si="423"/>
        <v>15.6</v>
      </c>
      <c r="U1967" s="6">
        <v>0.6</v>
      </c>
      <c r="V1967" s="85">
        <f t="shared" si="424"/>
        <v>4.8</v>
      </c>
      <c r="W1967" s="86">
        <f t="shared" si="425"/>
        <v>12.8</v>
      </c>
    </row>
    <row r="1968" spans="1:23" ht="16.5" x14ac:dyDescent="0.25">
      <c r="A1968" s="64" t="s">
        <v>7131</v>
      </c>
      <c r="B1968" s="65" t="s">
        <v>7255</v>
      </c>
      <c r="C1968" s="2" t="s">
        <v>5880</v>
      </c>
      <c r="D1968" s="8" t="s">
        <v>5879</v>
      </c>
      <c r="E1968" s="3">
        <v>86</v>
      </c>
      <c r="F1968" s="3">
        <v>1</v>
      </c>
      <c r="G1968" s="4">
        <v>26.86</v>
      </c>
      <c r="H1968" s="4">
        <f>+G1968*E1968</f>
        <v>2309.96</v>
      </c>
      <c r="I1968" s="5">
        <v>0.5</v>
      </c>
      <c r="J1968" s="4">
        <f t="shared" si="418"/>
        <v>13.43</v>
      </c>
      <c r="K1968" s="4">
        <f t="shared" si="419"/>
        <v>13.43</v>
      </c>
      <c r="L1968" s="6">
        <v>0.85</v>
      </c>
      <c r="M1968" s="4">
        <f t="shared" si="420"/>
        <v>11.4155</v>
      </c>
      <c r="N1968" s="4">
        <f t="shared" si="421"/>
        <v>24.845500000000001</v>
      </c>
      <c r="O1968" s="6">
        <v>0.75</v>
      </c>
      <c r="P1968" s="85">
        <f t="shared" si="426"/>
        <v>10.0725</v>
      </c>
      <c r="Q1968" s="86">
        <f t="shared" si="427"/>
        <v>23.502499999999998</v>
      </c>
      <c r="R1968" s="6">
        <v>0.95</v>
      </c>
      <c r="S1968" s="85">
        <f t="shared" si="422"/>
        <v>12.7585</v>
      </c>
      <c r="T1968" s="86">
        <f t="shared" si="423"/>
        <v>26.188499999999998</v>
      </c>
      <c r="U1968" s="6">
        <v>0.6</v>
      </c>
      <c r="V1968" s="85">
        <f t="shared" si="424"/>
        <v>8.0579999999999998</v>
      </c>
      <c r="W1968" s="86">
        <f t="shared" si="425"/>
        <v>21.488</v>
      </c>
    </row>
    <row r="1969" spans="1:23" ht="16.5" x14ac:dyDescent="0.25">
      <c r="A1969" s="64" t="s">
        <v>7131</v>
      </c>
      <c r="B1969" s="65" t="s">
        <v>7255</v>
      </c>
      <c r="C1969" s="2" t="s">
        <v>6777</v>
      </c>
      <c r="D1969" s="10" t="s">
        <v>6776</v>
      </c>
      <c r="E1969" s="3">
        <f>192-6</f>
        <v>186</v>
      </c>
      <c r="F1969" s="3">
        <v>1</v>
      </c>
      <c r="G1969" s="4">
        <v>8.25</v>
      </c>
      <c r="H1969" s="4">
        <f>+G1969*E1969</f>
        <v>1534.5</v>
      </c>
      <c r="I1969" s="5">
        <v>0</v>
      </c>
      <c r="J1969" s="4">
        <f t="shared" si="418"/>
        <v>0</v>
      </c>
      <c r="K1969" s="4">
        <f t="shared" si="419"/>
        <v>8.25</v>
      </c>
      <c r="L1969" s="6">
        <v>0.85</v>
      </c>
      <c r="M1969" s="4">
        <f t="shared" si="420"/>
        <v>7.0125000000000002</v>
      </c>
      <c r="N1969" s="4">
        <f t="shared" si="421"/>
        <v>15.262499999999999</v>
      </c>
      <c r="O1969" s="6">
        <v>0.75</v>
      </c>
      <c r="P1969" s="85">
        <f t="shared" si="426"/>
        <v>6.1875</v>
      </c>
      <c r="Q1969" s="86">
        <f t="shared" si="427"/>
        <v>14.4375</v>
      </c>
      <c r="R1969" s="6">
        <v>0.95</v>
      </c>
      <c r="S1969" s="85">
        <f t="shared" si="422"/>
        <v>7.8374999999999995</v>
      </c>
      <c r="T1969" s="86">
        <f t="shared" si="423"/>
        <v>16.087499999999999</v>
      </c>
      <c r="U1969" s="6">
        <v>0.6</v>
      </c>
      <c r="V1969" s="85">
        <f t="shared" si="424"/>
        <v>4.95</v>
      </c>
      <c r="W1969" s="86">
        <f t="shared" si="425"/>
        <v>13.2</v>
      </c>
    </row>
    <row r="1970" spans="1:23" ht="16.5" x14ac:dyDescent="0.25">
      <c r="A1970" s="64" t="s">
        <v>7131</v>
      </c>
      <c r="B1970" s="65" t="s">
        <v>7255</v>
      </c>
      <c r="C1970" s="2" t="s">
        <v>6779</v>
      </c>
      <c r="D1970" s="10" t="s">
        <v>6778</v>
      </c>
      <c r="E1970" s="3">
        <v>90</v>
      </c>
      <c r="F1970" s="3">
        <v>1</v>
      </c>
      <c r="G1970" s="4">
        <v>15</v>
      </c>
      <c r="H1970" s="4">
        <f>+G1970*E1970</f>
        <v>1350</v>
      </c>
      <c r="I1970" s="5">
        <v>0</v>
      </c>
      <c r="J1970" s="4">
        <f t="shared" si="418"/>
        <v>0</v>
      </c>
      <c r="K1970" s="4">
        <f t="shared" si="419"/>
        <v>15</v>
      </c>
      <c r="L1970" s="6">
        <v>0.85</v>
      </c>
      <c r="M1970" s="4">
        <f t="shared" si="420"/>
        <v>12.75</v>
      </c>
      <c r="N1970" s="4">
        <f t="shared" si="421"/>
        <v>27.75</v>
      </c>
      <c r="O1970" s="6">
        <v>0.75</v>
      </c>
      <c r="P1970" s="85">
        <f t="shared" si="426"/>
        <v>11.25</v>
      </c>
      <c r="Q1970" s="86">
        <f t="shared" si="427"/>
        <v>26.25</v>
      </c>
      <c r="R1970" s="6">
        <v>0.95</v>
      </c>
      <c r="S1970" s="85">
        <f t="shared" si="422"/>
        <v>14.25</v>
      </c>
      <c r="T1970" s="86">
        <f t="shared" si="423"/>
        <v>29.25</v>
      </c>
      <c r="U1970" s="6">
        <v>0.6</v>
      </c>
      <c r="V1970" s="85">
        <f t="shared" si="424"/>
        <v>9</v>
      </c>
      <c r="W1970" s="86">
        <f t="shared" si="425"/>
        <v>24</v>
      </c>
    </row>
    <row r="1971" spans="1:23" ht="16.5" x14ac:dyDescent="0.25">
      <c r="A1971" s="64" t="s">
        <v>7131</v>
      </c>
      <c r="B1971" s="65" t="s">
        <v>7255</v>
      </c>
      <c r="C1971" s="2" t="s">
        <v>6793</v>
      </c>
      <c r="D1971" s="1" t="s">
        <v>6792</v>
      </c>
      <c r="E1971" s="3">
        <v>1</v>
      </c>
      <c r="F1971" s="3">
        <v>1</v>
      </c>
      <c r="G1971" s="7">
        <v>1327</v>
      </c>
      <c r="H1971" s="4">
        <f>+G1971*E1971</f>
        <v>1327</v>
      </c>
      <c r="I1971" s="5">
        <v>0</v>
      </c>
      <c r="J1971" s="4">
        <f t="shared" si="418"/>
        <v>0</v>
      </c>
      <c r="K1971" s="4">
        <f t="shared" si="419"/>
        <v>1327</v>
      </c>
      <c r="L1971" s="6">
        <v>1.05</v>
      </c>
      <c r="M1971" s="4">
        <f t="shared" si="420"/>
        <v>1393.3500000000001</v>
      </c>
      <c r="N1971" s="4">
        <f t="shared" si="421"/>
        <v>2720.3500000000004</v>
      </c>
      <c r="O1971" s="6">
        <v>0.75</v>
      </c>
      <c r="P1971" s="85">
        <f t="shared" si="426"/>
        <v>995.25</v>
      </c>
      <c r="Q1971" s="86">
        <f t="shared" si="427"/>
        <v>2322.25</v>
      </c>
      <c r="R1971" s="6">
        <v>0.95</v>
      </c>
      <c r="S1971" s="85">
        <f t="shared" si="422"/>
        <v>1260.6499999999999</v>
      </c>
      <c r="T1971" s="86">
        <f t="shared" si="423"/>
        <v>2587.6499999999996</v>
      </c>
      <c r="U1971" s="6">
        <v>0.6</v>
      </c>
      <c r="V1971" s="85">
        <f t="shared" si="424"/>
        <v>796.19999999999993</v>
      </c>
      <c r="W1971" s="86">
        <f t="shared" si="425"/>
        <v>2123.1999999999998</v>
      </c>
    </row>
    <row r="1972" spans="1:23" ht="16.5" x14ac:dyDescent="0.25">
      <c r="A1972" s="64" t="s">
        <v>7131</v>
      </c>
      <c r="B1972" s="65" t="s">
        <v>7255</v>
      </c>
      <c r="C1972" s="2" t="s">
        <v>6795</v>
      </c>
      <c r="D1972" s="8" t="s">
        <v>6794</v>
      </c>
      <c r="E1972" s="3">
        <v>12</v>
      </c>
      <c r="F1972" s="3">
        <v>1</v>
      </c>
      <c r="G1972" s="4">
        <v>61</v>
      </c>
      <c r="H1972" s="4">
        <f>+G1972*E1972</f>
        <v>732</v>
      </c>
      <c r="I1972" s="5">
        <v>0.5</v>
      </c>
      <c r="J1972" s="4">
        <f t="shared" si="418"/>
        <v>30.5</v>
      </c>
      <c r="K1972" s="4">
        <f t="shared" si="419"/>
        <v>30.5</v>
      </c>
      <c r="L1972" s="6">
        <v>0.85</v>
      </c>
      <c r="M1972" s="4">
        <f t="shared" si="420"/>
        <v>25.925000000000001</v>
      </c>
      <c r="N1972" s="4">
        <f t="shared" si="421"/>
        <v>56.424999999999997</v>
      </c>
      <c r="O1972" s="6">
        <v>0.75</v>
      </c>
      <c r="P1972" s="85">
        <f t="shared" si="426"/>
        <v>22.875</v>
      </c>
      <c r="Q1972" s="86">
        <f t="shared" si="427"/>
        <v>53.375</v>
      </c>
      <c r="R1972" s="6">
        <v>0.95</v>
      </c>
      <c r="S1972" s="85">
        <f t="shared" si="422"/>
        <v>28.974999999999998</v>
      </c>
      <c r="T1972" s="86">
        <f t="shared" si="423"/>
        <v>59.474999999999994</v>
      </c>
      <c r="U1972" s="6">
        <v>0.6</v>
      </c>
      <c r="V1972" s="85">
        <f t="shared" si="424"/>
        <v>18.3</v>
      </c>
      <c r="W1972" s="86">
        <f t="shared" si="425"/>
        <v>48.8</v>
      </c>
    </row>
    <row r="1973" spans="1:23" ht="16.5" x14ac:dyDescent="0.25">
      <c r="A1973" s="64" t="s">
        <v>7131</v>
      </c>
      <c r="B1973" s="65" t="s">
        <v>7255</v>
      </c>
      <c r="C1973" s="2" t="s">
        <v>6798</v>
      </c>
      <c r="D1973" s="8" t="s">
        <v>6797</v>
      </c>
      <c r="E1973" s="3">
        <v>7</v>
      </c>
      <c r="F1973" s="3">
        <v>1</v>
      </c>
      <c r="G1973" s="4">
        <v>33.6</v>
      </c>
      <c r="H1973" s="4">
        <f>+G1973*E1973</f>
        <v>235.20000000000002</v>
      </c>
      <c r="I1973" s="5">
        <v>0.5</v>
      </c>
      <c r="J1973" s="4">
        <f t="shared" si="418"/>
        <v>16.8</v>
      </c>
      <c r="K1973" s="4">
        <f t="shared" si="419"/>
        <v>16.8</v>
      </c>
      <c r="L1973" s="6">
        <v>1.4</v>
      </c>
      <c r="M1973" s="4">
        <f t="shared" si="420"/>
        <v>23.52</v>
      </c>
      <c r="N1973" s="4">
        <f t="shared" si="421"/>
        <v>40.32</v>
      </c>
      <c r="O1973" s="6">
        <v>0.75</v>
      </c>
      <c r="P1973" s="85">
        <f t="shared" si="426"/>
        <v>12.600000000000001</v>
      </c>
      <c r="Q1973" s="86">
        <f t="shared" si="427"/>
        <v>29.400000000000002</v>
      </c>
      <c r="R1973" s="6">
        <v>0.95</v>
      </c>
      <c r="S1973" s="85">
        <f t="shared" si="422"/>
        <v>15.959999999999999</v>
      </c>
      <c r="T1973" s="86">
        <f t="shared" si="423"/>
        <v>32.76</v>
      </c>
      <c r="U1973" s="6">
        <v>0.6</v>
      </c>
      <c r="V1973" s="85">
        <f t="shared" si="424"/>
        <v>10.08</v>
      </c>
      <c r="W1973" s="86">
        <f t="shared" si="425"/>
        <v>26.880000000000003</v>
      </c>
    </row>
    <row r="1974" spans="1:23" ht="16.5" x14ac:dyDescent="0.25">
      <c r="A1974" s="64" t="s">
        <v>7131</v>
      </c>
      <c r="B1974" s="65" t="s">
        <v>7255</v>
      </c>
      <c r="C1974" s="2" t="s">
        <v>6802</v>
      </c>
      <c r="D1974" s="10" t="s">
        <v>6801</v>
      </c>
      <c r="E1974" s="3">
        <v>3</v>
      </c>
      <c r="F1974" s="3">
        <v>1</v>
      </c>
      <c r="G1974" s="4">
        <v>17.79</v>
      </c>
      <c r="H1974" s="4">
        <f>+G1974*E1974</f>
        <v>53.37</v>
      </c>
      <c r="I1974" s="5">
        <v>0</v>
      </c>
      <c r="J1974" s="4">
        <f t="shared" si="418"/>
        <v>0</v>
      </c>
      <c r="K1974" s="4">
        <f t="shared" si="419"/>
        <v>17.79</v>
      </c>
      <c r="L1974" s="6">
        <v>0.85</v>
      </c>
      <c r="M1974" s="4">
        <f t="shared" si="420"/>
        <v>15.121499999999999</v>
      </c>
      <c r="N1974" s="4">
        <f t="shared" si="421"/>
        <v>32.911499999999997</v>
      </c>
      <c r="O1974" s="6">
        <v>0.75</v>
      </c>
      <c r="P1974" s="85">
        <f t="shared" si="426"/>
        <v>13.342499999999999</v>
      </c>
      <c r="Q1974" s="86">
        <f t="shared" si="427"/>
        <v>31.1325</v>
      </c>
      <c r="R1974" s="6">
        <v>0.95</v>
      </c>
      <c r="S1974" s="85">
        <f t="shared" si="422"/>
        <v>16.900499999999997</v>
      </c>
      <c r="T1974" s="86">
        <f t="shared" si="423"/>
        <v>34.6905</v>
      </c>
      <c r="U1974" s="6">
        <v>0.6</v>
      </c>
      <c r="V1974" s="85">
        <f t="shared" si="424"/>
        <v>10.673999999999999</v>
      </c>
      <c r="W1974" s="86">
        <f t="shared" si="425"/>
        <v>28.463999999999999</v>
      </c>
    </row>
    <row r="1975" spans="1:23" ht="16.5" x14ac:dyDescent="0.25">
      <c r="A1975" s="64" t="s">
        <v>7131</v>
      </c>
      <c r="B1975" s="65" t="s">
        <v>7255</v>
      </c>
      <c r="C1975" s="2" t="s">
        <v>6800</v>
      </c>
      <c r="D1975" s="8" t="s">
        <v>6799</v>
      </c>
      <c r="E1975" s="3">
        <v>37</v>
      </c>
      <c r="F1975" s="3">
        <v>1</v>
      </c>
      <c r="G1975" s="4">
        <v>35</v>
      </c>
      <c r="H1975" s="4">
        <f>+G1975*E1975</f>
        <v>1295</v>
      </c>
      <c r="I1975" s="5">
        <v>0</v>
      </c>
      <c r="J1975" s="4">
        <f t="shared" si="418"/>
        <v>0</v>
      </c>
      <c r="K1975" s="4">
        <f t="shared" si="419"/>
        <v>35</v>
      </c>
      <c r="L1975" s="6">
        <v>1.4</v>
      </c>
      <c r="M1975" s="4">
        <f t="shared" si="420"/>
        <v>49</v>
      </c>
      <c r="N1975" s="4">
        <f t="shared" si="421"/>
        <v>84</v>
      </c>
      <c r="O1975" s="6">
        <v>0.75</v>
      </c>
      <c r="P1975" s="85">
        <f t="shared" si="426"/>
        <v>26.25</v>
      </c>
      <c r="Q1975" s="86">
        <f t="shared" si="427"/>
        <v>61.25</v>
      </c>
      <c r="R1975" s="6">
        <v>0.95</v>
      </c>
      <c r="S1975" s="85">
        <f t="shared" si="422"/>
        <v>33.25</v>
      </c>
      <c r="T1975" s="86">
        <f t="shared" si="423"/>
        <v>68.25</v>
      </c>
      <c r="U1975" s="6">
        <v>0.6</v>
      </c>
      <c r="V1975" s="85">
        <f t="shared" si="424"/>
        <v>21</v>
      </c>
      <c r="W1975" s="86">
        <f t="shared" si="425"/>
        <v>56</v>
      </c>
    </row>
    <row r="1976" spans="1:23" ht="16.5" x14ac:dyDescent="0.25">
      <c r="A1976" s="64" t="s">
        <v>7131</v>
      </c>
      <c r="B1976" s="65" t="s">
        <v>7255</v>
      </c>
      <c r="C1976" s="2" t="s">
        <v>6771</v>
      </c>
      <c r="D1976" s="8" t="s">
        <v>6770</v>
      </c>
      <c r="E1976" s="3">
        <v>20</v>
      </c>
      <c r="F1976" s="3">
        <v>1</v>
      </c>
      <c r="G1976" s="4">
        <v>43</v>
      </c>
      <c r="H1976" s="4">
        <f>+G1976*E1976</f>
        <v>860</v>
      </c>
      <c r="I1976" s="5">
        <v>0</v>
      </c>
      <c r="J1976" s="4">
        <f t="shared" si="418"/>
        <v>0</v>
      </c>
      <c r="K1976" s="4">
        <f t="shared" si="419"/>
        <v>43</v>
      </c>
      <c r="L1976" s="6">
        <v>0.85</v>
      </c>
      <c r="M1976" s="4">
        <f t="shared" si="420"/>
        <v>36.549999999999997</v>
      </c>
      <c r="N1976" s="4">
        <f t="shared" si="421"/>
        <v>79.55</v>
      </c>
      <c r="O1976" s="6">
        <v>0.75</v>
      </c>
      <c r="P1976" s="85">
        <f t="shared" si="426"/>
        <v>32.25</v>
      </c>
      <c r="Q1976" s="86">
        <f t="shared" si="427"/>
        <v>75.25</v>
      </c>
      <c r="R1976" s="6">
        <v>0.95</v>
      </c>
      <c r="S1976" s="85">
        <f t="shared" si="422"/>
        <v>40.85</v>
      </c>
      <c r="T1976" s="86">
        <f t="shared" si="423"/>
        <v>83.85</v>
      </c>
      <c r="U1976" s="6">
        <v>0.6</v>
      </c>
      <c r="V1976" s="85">
        <f t="shared" si="424"/>
        <v>25.8</v>
      </c>
      <c r="W1976" s="86">
        <f t="shared" si="425"/>
        <v>68.8</v>
      </c>
    </row>
    <row r="1977" spans="1:23" ht="16.5" x14ac:dyDescent="0.25">
      <c r="A1977" s="64" t="s">
        <v>7131</v>
      </c>
      <c r="B1977" s="65" t="s">
        <v>7255</v>
      </c>
      <c r="C1977" s="2" t="s">
        <v>6804</v>
      </c>
      <c r="D1977" s="8" t="s">
        <v>6803</v>
      </c>
      <c r="E1977" s="3">
        <v>17</v>
      </c>
      <c r="F1977" s="3">
        <v>1</v>
      </c>
      <c r="G1977" s="4">
        <v>78.12</v>
      </c>
      <c r="H1977" s="4">
        <f>+G1977*E1977</f>
        <v>1328.04</v>
      </c>
      <c r="I1977" s="5">
        <v>0.2</v>
      </c>
      <c r="J1977" s="4">
        <f t="shared" ref="J1977:J2039" si="428">+G1977*I1977</f>
        <v>15.624000000000002</v>
      </c>
      <c r="K1977" s="4">
        <f t="shared" ref="K1977:K2039" si="429">+G1977-J1977</f>
        <v>62.496000000000002</v>
      </c>
      <c r="L1977" s="6">
        <v>1.1499999999999999</v>
      </c>
      <c r="M1977" s="4">
        <f t="shared" si="420"/>
        <v>71.870400000000004</v>
      </c>
      <c r="N1977" s="4">
        <f t="shared" si="421"/>
        <v>134.3664</v>
      </c>
      <c r="O1977" s="6">
        <v>0.75</v>
      </c>
      <c r="P1977" s="85">
        <f t="shared" si="426"/>
        <v>46.872</v>
      </c>
      <c r="Q1977" s="86">
        <f t="shared" si="427"/>
        <v>109.36799999999999</v>
      </c>
      <c r="R1977" s="6">
        <v>0.95</v>
      </c>
      <c r="S1977" s="85">
        <f t="shared" si="422"/>
        <v>59.371200000000002</v>
      </c>
      <c r="T1977" s="86">
        <f t="shared" si="423"/>
        <v>121.8672</v>
      </c>
      <c r="U1977" s="6">
        <v>0.6</v>
      </c>
      <c r="V1977" s="85">
        <f t="shared" si="424"/>
        <v>37.497599999999998</v>
      </c>
      <c r="W1977" s="86">
        <f t="shared" si="425"/>
        <v>99.993600000000001</v>
      </c>
    </row>
    <row r="1978" spans="1:23" ht="16.5" x14ac:dyDescent="0.25">
      <c r="A1978" s="64" t="s">
        <v>7131</v>
      </c>
      <c r="B1978" s="65" t="s">
        <v>7255</v>
      </c>
      <c r="C1978" s="2" t="s">
        <v>6806</v>
      </c>
      <c r="D1978" s="8" t="s">
        <v>6805</v>
      </c>
      <c r="E1978" s="3">
        <v>22</v>
      </c>
      <c r="F1978" s="3">
        <v>1</v>
      </c>
      <c r="G1978" s="4">
        <v>122.21</v>
      </c>
      <c r="H1978" s="4">
        <f>+G1978*E1978</f>
        <v>2688.62</v>
      </c>
      <c r="I1978" s="5">
        <v>0.5</v>
      </c>
      <c r="J1978" s="4">
        <f t="shared" si="428"/>
        <v>61.104999999999997</v>
      </c>
      <c r="K1978" s="4">
        <f t="shared" si="429"/>
        <v>61.104999999999997</v>
      </c>
      <c r="L1978" s="6">
        <v>0.85</v>
      </c>
      <c r="M1978" s="4">
        <f t="shared" si="420"/>
        <v>51.939249999999994</v>
      </c>
      <c r="N1978" s="4">
        <f t="shared" si="421"/>
        <v>113.04424999999999</v>
      </c>
      <c r="O1978" s="6">
        <v>0.75</v>
      </c>
      <c r="P1978" s="85">
        <f t="shared" si="426"/>
        <v>45.828749999999999</v>
      </c>
      <c r="Q1978" s="86">
        <f t="shared" si="427"/>
        <v>106.93375</v>
      </c>
      <c r="R1978" s="6">
        <v>0.95</v>
      </c>
      <c r="S1978" s="85">
        <f t="shared" si="422"/>
        <v>58.049749999999996</v>
      </c>
      <c r="T1978" s="86">
        <f t="shared" si="423"/>
        <v>119.15474999999999</v>
      </c>
      <c r="U1978" s="6">
        <v>0.6</v>
      </c>
      <c r="V1978" s="85">
        <f t="shared" si="424"/>
        <v>36.662999999999997</v>
      </c>
      <c r="W1978" s="86">
        <f t="shared" si="425"/>
        <v>97.768000000000001</v>
      </c>
    </row>
    <row r="1979" spans="1:23" ht="16.5" x14ac:dyDescent="0.25">
      <c r="A1979" s="64" t="s">
        <v>7131</v>
      </c>
      <c r="B1979" s="65" t="s">
        <v>7255</v>
      </c>
      <c r="C1979" s="2" t="s">
        <v>6810</v>
      </c>
      <c r="D1979" s="8" t="s">
        <v>6809</v>
      </c>
      <c r="E1979" s="3">
        <v>30</v>
      </c>
      <c r="F1979" s="3">
        <v>1</v>
      </c>
      <c r="G1979" s="7">
        <v>50.12</v>
      </c>
      <c r="H1979" s="4">
        <f>+G1979*E1979</f>
        <v>1503.6</v>
      </c>
      <c r="I1979" s="5">
        <v>0</v>
      </c>
      <c r="J1979" s="4">
        <f t="shared" si="428"/>
        <v>0</v>
      </c>
      <c r="K1979" s="4">
        <f t="shared" si="429"/>
        <v>50.12</v>
      </c>
      <c r="L1979" s="6">
        <v>0.85</v>
      </c>
      <c r="M1979" s="4">
        <f t="shared" si="420"/>
        <v>42.601999999999997</v>
      </c>
      <c r="N1979" s="4">
        <f t="shared" si="421"/>
        <v>92.721999999999994</v>
      </c>
      <c r="O1979" s="6">
        <v>0.75</v>
      </c>
      <c r="P1979" s="85">
        <f t="shared" si="426"/>
        <v>37.589999999999996</v>
      </c>
      <c r="Q1979" s="86">
        <f t="shared" si="427"/>
        <v>87.71</v>
      </c>
      <c r="R1979" s="6">
        <v>0.95</v>
      </c>
      <c r="S1979" s="85">
        <f t="shared" si="422"/>
        <v>47.613999999999997</v>
      </c>
      <c r="T1979" s="86">
        <f t="shared" si="423"/>
        <v>97.733999999999995</v>
      </c>
      <c r="U1979" s="6">
        <v>0.6</v>
      </c>
      <c r="V1979" s="85">
        <f t="shared" si="424"/>
        <v>30.071999999999996</v>
      </c>
      <c r="W1979" s="86">
        <f t="shared" si="425"/>
        <v>80.191999999999993</v>
      </c>
    </row>
    <row r="1980" spans="1:23" ht="16.5" x14ac:dyDescent="0.25">
      <c r="A1980" s="64" t="s">
        <v>7131</v>
      </c>
      <c r="B1980" s="65" t="s">
        <v>7255</v>
      </c>
      <c r="C1980" s="2" t="s">
        <v>6812</v>
      </c>
      <c r="D1980" s="8" t="s">
        <v>6811</v>
      </c>
      <c r="E1980" s="3">
        <v>21</v>
      </c>
      <c r="F1980" s="3">
        <v>1</v>
      </c>
      <c r="G1980" s="4">
        <v>54</v>
      </c>
      <c r="H1980" s="4">
        <f>+G1980*E1980</f>
        <v>1134</v>
      </c>
      <c r="I1980" s="5">
        <v>0.5</v>
      </c>
      <c r="J1980" s="4">
        <f t="shared" si="428"/>
        <v>27</v>
      </c>
      <c r="K1980" s="4">
        <f t="shared" si="429"/>
        <v>27</v>
      </c>
      <c r="L1980" s="6">
        <v>0.85</v>
      </c>
      <c r="M1980" s="4">
        <f t="shared" si="420"/>
        <v>22.95</v>
      </c>
      <c r="N1980" s="4">
        <f t="shared" si="421"/>
        <v>49.95</v>
      </c>
      <c r="O1980" s="6">
        <v>0.75</v>
      </c>
      <c r="P1980" s="85">
        <f t="shared" si="426"/>
        <v>20.25</v>
      </c>
      <c r="Q1980" s="86">
        <f t="shared" si="427"/>
        <v>47.25</v>
      </c>
      <c r="R1980" s="6">
        <v>0.95</v>
      </c>
      <c r="S1980" s="85">
        <f t="shared" si="422"/>
        <v>25.65</v>
      </c>
      <c r="T1980" s="86">
        <f t="shared" si="423"/>
        <v>52.65</v>
      </c>
      <c r="U1980" s="6">
        <v>0.6</v>
      </c>
      <c r="V1980" s="85">
        <f t="shared" si="424"/>
        <v>16.2</v>
      </c>
      <c r="W1980" s="86">
        <f t="shared" si="425"/>
        <v>43.2</v>
      </c>
    </row>
    <row r="1981" spans="1:23" ht="16.5" x14ac:dyDescent="0.25">
      <c r="A1981" s="64" t="s">
        <v>7131</v>
      </c>
      <c r="B1981" s="65" t="s">
        <v>7255</v>
      </c>
      <c r="C1981" s="2" t="s">
        <v>6814</v>
      </c>
      <c r="D1981" s="8" t="s">
        <v>6813</v>
      </c>
      <c r="E1981" s="3">
        <v>28</v>
      </c>
      <c r="F1981" s="3">
        <v>1</v>
      </c>
      <c r="G1981" s="4">
        <v>180.83</v>
      </c>
      <c r="H1981" s="4">
        <f>+G1981*E1981</f>
        <v>5063.2400000000007</v>
      </c>
      <c r="I1981" s="5">
        <v>0.2</v>
      </c>
      <c r="J1981" s="4">
        <f t="shared" si="428"/>
        <v>36.166000000000004</v>
      </c>
      <c r="K1981" s="4">
        <f t="shared" si="429"/>
        <v>144.66400000000002</v>
      </c>
      <c r="L1981" s="6">
        <v>1.4</v>
      </c>
      <c r="M1981" s="4">
        <f t="shared" si="420"/>
        <v>202.52960000000002</v>
      </c>
      <c r="N1981" s="4">
        <f t="shared" si="421"/>
        <v>347.19360000000006</v>
      </c>
      <c r="O1981" s="6">
        <v>0.75</v>
      </c>
      <c r="P1981" s="85">
        <f t="shared" si="426"/>
        <v>108.49800000000002</v>
      </c>
      <c r="Q1981" s="86">
        <f t="shared" si="427"/>
        <v>253.16200000000003</v>
      </c>
      <c r="R1981" s="6">
        <v>0.95</v>
      </c>
      <c r="S1981" s="85">
        <f t="shared" si="422"/>
        <v>137.4308</v>
      </c>
      <c r="T1981" s="86">
        <f t="shared" si="423"/>
        <v>282.09480000000002</v>
      </c>
      <c r="U1981" s="6">
        <v>0.6</v>
      </c>
      <c r="V1981" s="85">
        <f t="shared" si="424"/>
        <v>86.798400000000001</v>
      </c>
      <c r="W1981" s="86">
        <f t="shared" si="425"/>
        <v>231.4624</v>
      </c>
    </row>
    <row r="1982" spans="1:23" ht="16.5" x14ac:dyDescent="0.25">
      <c r="A1982" s="64" t="s">
        <v>7131</v>
      </c>
      <c r="B1982" s="65" t="s">
        <v>7255</v>
      </c>
      <c r="C1982" s="2" t="s">
        <v>6816</v>
      </c>
      <c r="D1982" s="8" t="s">
        <v>6815</v>
      </c>
      <c r="E1982" s="3">
        <v>96</v>
      </c>
      <c r="F1982" s="3">
        <v>1</v>
      </c>
      <c r="G1982" s="4">
        <v>64</v>
      </c>
      <c r="H1982" s="4">
        <f>+G1982*E1982</f>
        <v>6144</v>
      </c>
      <c r="I1982" s="5">
        <v>0.5</v>
      </c>
      <c r="J1982" s="4">
        <f t="shared" si="428"/>
        <v>32</v>
      </c>
      <c r="K1982" s="4">
        <f t="shared" si="429"/>
        <v>32</v>
      </c>
      <c r="L1982" s="6">
        <v>0.85</v>
      </c>
      <c r="M1982" s="4">
        <f t="shared" si="420"/>
        <v>27.2</v>
      </c>
      <c r="N1982" s="4">
        <f t="shared" si="421"/>
        <v>59.2</v>
      </c>
      <c r="O1982" s="6">
        <v>0.75</v>
      </c>
      <c r="P1982" s="85">
        <f t="shared" si="426"/>
        <v>24</v>
      </c>
      <c r="Q1982" s="86">
        <f t="shared" si="427"/>
        <v>56</v>
      </c>
      <c r="R1982" s="6">
        <v>0.95</v>
      </c>
      <c r="S1982" s="85">
        <f t="shared" si="422"/>
        <v>30.4</v>
      </c>
      <c r="T1982" s="86">
        <f t="shared" si="423"/>
        <v>62.4</v>
      </c>
      <c r="U1982" s="6">
        <v>0.6</v>
      </c>
      <c r="V1982" s="85">
        <f t="shared" si="424"/>
        <v>19.2</v>
      </c>
      <c r="W1982" s="86">
        <f t="shared" si="425"/>
        <v>51.2</v>
      </c>
    </row>
    <row r="1983" spans="1:23" ht="16.5" x14ac:dyDescent="0.25">
      <c r="A1983" s="64" t="s">
        <v>7131</v>
      </c>
      <c r="B1983" s="65" t="s">
        <v>7255</v>
      </c>
      <c r="C1983" s="2" t="s">
        <v>6819</v>
      </c>
      <c r="D1983" s="8" t="s">
        <v>6818</v>
      </c>
      <c r="E1983" s="3">
        <v>33</v>
      </c>
      <c r="F1983" s="3">
        <v>1</v>
      </c>
      <c r="G1983" s="4">
        <v>148.97</v>
      </c>
      <c r="H1983" s="4">
        <f>+G1983*E1983</f>
        <v>4916.01</v>
      </c>
      <c r="I1983" s="5">
        <v>0.45</v>
      </c>
      <c r="J1983" s="4">
        <f t="shared" si="428"/>
        <v>67.036500000000004</v>
      </c>
      <c r="K1983" s="4">
        <f t="shared" si="429"/>
        <v>81.933499999999995</v>
      </c>
      <c r="L1983" s="6">
        <v>0.85</v>
      </c>
      <c r="M1983" s="4">
        <f t="shared" si="420"/>
        <v>69.643474999999995</v>
      </c>
      <c r="N1983" s="4">
        <f t="shared" si="421"/>
        <v>151.576975</v>
      </c>
      <c r="O1983" s="6">
        <v>0.75</v>
      </c>
      <c r="P1983" s="85">
        <f t="shared" si="426"/>
        <v>61.450125</v>
      </c>
      <c r="Q1983" s="86">
        <f t="shared" si="427"/>
        <v>143.38362499999999</v>
      </c>
      <c r="R1983" s="6">
        <v>0.95</v>
      </c>
      <c r="S1983" s="85">
        <f t="shared" si="422"/>
        <v>77.83682499999999</v>
      </c>
      <c r="T1983" s="86">
        <f t="shared" si="423"/>
        <v>159.77032499999999</v>
      </c>
      <c r="U1983" s="6">
        <v>0.6</v>
      </c>
      <c r="V1983" s="85">
        <f t="shared" si="424"/>
        <v>49.160099999999993</v>
      </c>
      <c r="W1983" s="86">
        <f t="shared" si="425"/>
        <v>131.09359999999998</v>
      </c>
    </row>
    <row r="1984" spans="1:23" ht="16.5" x14ac:dyDescent="0.25">
      <c r="A1984" s="64" t="s">
        <v>7131</v>
      </c>
      <c r="B1984" s="65" t="s">
        <v>7255</v>
      </c>
      <c r="C1984" s="2" t="s">
        <v>3176</v>
      </c>
      <c r="D1984" s="8" t="s">
        <v>3175</v>
      </c>
      <c r="E1984" s="3">
        <v>85</v>
      </c>
      <c r="F1984" s="3">
        <v>1</v>
      </c>
      <c r="G1984" s="4">
        <v>15.6875</v>
      </c>
      <c r="H1984" s="4">
        <f>+G1984*E1984</f>
        <v>1333.4375</v>
      </c>
      <c r="I1984" s="5">
        <v>0.05</v>
      </c>
      <c r="J1984" s="4">
        <f t="shared" si="428"/>
        <v>0.78437500000000004</v>
      </c>
      <c r="K1984" s="4">
        <f t="shared" si="429"/>
        <v>14.903124999999999</v>
      </c>
      <c r="L1984" s="6">
        <v>1.4</v>
      </c>
      <c r="M1984" s="4">
        <f t="shared" si="420"/>
        <v>20.864374999999999</v>
      </c>
      <c r="N1984" s="4">
        <f t="shared" si="421"/>
        <v>35.767499999999998</v>
      </c>
      <c r="O1984" s="6">
        <v>0.75</v>
      </c>
      <c r="P1984" s="85">
        <f t="shared" si="426"/>
        <v>11.177343749999999</v>
      </c>
      <c r="Q1984" s="86">
        <f t="shared" si="427"/>
        <v>26.080468749999998</v>
      </c>
      <c r="R1984" s="6">
        <v>0.95</v>
      </c>
      <c r="S1984" s="85">
        <f t="shared" si="422"/>
        <v>14.157968749999998</v>
      </c>
      <c r="T1984" s="86">
        <f t="shared" si="423"/>
        <v>29.061093749999998</v>
      </c>
      <c r="U1984" s="6">
        <v>0.6</v>
      </c>
      <c r="V1984" s="85">
        <f t="shared" si="424"/>
        <v>8.9418749999999996</v>
      </c>
      <c r="W1984" s="86">
        <f t="shared" si="425"/>
        <v>23.844999999999999</v>
      </c>
    </row>
    <row r="1985" spans="1:23" ht="16.5" x14ac:dyDescent="0.25">
      <c r="A1985" s="64" t="s">
        <v>7131</v>
      </c>
      <c r="B1985" s="65" t="s">
        <v>7255</v>
      </c>
      <c r="C1985" s="2" t="s">
        <v>3180</v>
      </c>
      <c r="D1985" s="8" t="s">
        <v>3179</v>
      </c>
      <c r="E1985" s="3">
        <v>14</v>
      </c>
      <c r="F1985" s="3">
        <v>1</v>
      </c>
      <c r="G1985" s="4">
        <v>21.048611111111111</v>
      </c>
      <c r="H1985" s="4">
        <f>+G1985*E1985</f>
        <v>294.68055555555554</v>
      </c>
      <c r="I1985" s="5">
        <v>0.05</v>
      </c>
      <c r="J1985" s="4">
        <f t="shared" si="428"/>
        <v>1.0524305555555555</v>
      </c>
      <c r="K1985" s="4">
        <f t="shared" si="429"/>
        <v>19.996180555555554</v>
      </c>
      <c r="L1985" s="6">
        <v>1.4</v>
      </c>
      <c r="M1985" s="4">
        <f t="shared" si="420"/>
        <v>27.994652777777773</v>
      </c>
      <c r="N1985" s="4">
        <f t="shared" si="421"/>
        <v>47.990833333333327</v>
      </c>
      <c r="O1985" s="6">
        <v>0.75</v>
      </c>
      <c r="P1985" s="85">
        <f t="shared" si="426"/>
        <v>14.997135416666666</v>
      </c>
      <c r="Q1985" s="86">
        <f t="shared" si="427"/>
        <v>34.99331597222222</v>
      </c>
      <c r="R1985" s="6">
        <v>0.95</v>
      </c>
      <c r="S1985" s="85">
        <f t="shared" si="422"/>
        <v>18.996371527777775</v>
      </c>
      <c r="T1985" s="86">
        <f t="shared" si="423"/>
        <v>38.992552083333329</v>
      </c>
      <c r="U1985" s="6">
        <v>0.6</v>
      </c>
      <c r="V1985" s="85">
        <f t="shared" si="424"/>
        <v>11.997708333333332</v>
      </c>
      <c r="W1985" s="86">
        <f t="shared" si="425"/>
        <v>31.993888888888886</v>
      </c>
    </row>
    <row r="1986" spans="1:23" ht="16.5" x14ac:dyDescent="0.25">
      <c r="A1986" s="64" t="s">
        <v>7131</v>
      </c>
      <c r="B1986" s="65" t="s">
        <v>7255</v>
      </c>
      <c r="C1986" s="2" t="s">
        <v>526</v>
      </c>
      <c r="D1986" s="8" t="s">
        <v>7375</v>
      </c>
      <c r="E1986" s="3">
        <v>18</v>
      </c>
      <c r="F1986" s="3">
        <v>1</v>
      </c>
      <c r="G1986" s="4">
        <v>253.92</v>
      </c>
      <c r="H1986" s="4">
        <f>+G1986*E1986</f>
        <v>4570.5599999999995</v>
      </c>
      <c r="I1986" s="5">
        <v>0</v>
      </c>
      <c r="J1986" s="4">
        <f t="shared" si="428"/>
        <v>0</v>
      </c>
      <c r="K1986" s="4">
        <f t="shared" si="429"/>
        <v>253.92</v>
      </c>
      <c r="L1986" s="6">
        <v>0.85</v>
      </c>
      <c r="M1986" s="4">
        <f t="shared" si="420"/>
        <v>215.83199999999999</v>
      </c>
      <c r="N1986" s="4">
        <f t="shared" si="421"/>
        <v>469.75199999999995</v>
      </c>
      <c r="O1986" s="6">
        <v>0.75</v>
      </c>
      <c r="P1986" s="85">
        <f t="shared" si="426"/>
        <v>190.44</v>
      </c>
      <c r="Q1986" s="86">
        <f t="shared" si="427"/>
        <v>444.36</v>
      </c>
      <c r="R1986" s="6">
        <v>0.95</v>
      </c>
      <c r="S1986" s="85">
        <f t="shared" si="422"/>
        <v>241.22399999999999</v>
      </c>
      <c r="T1986" s="86">
        <f t="shared" si="423"/>
        <v>495.14400000000001</v>
      </c>
      <c r="U1986" s="6">
        <v>0.6</v>
      </c>
      <c r="V1986" s="85">
        <f t="shared" si="424"/>
        <v>152.35199999999998</v>
      </c>
      <c r="W1986" s="86">
        <f t="shared" si="425"/>
        <v>406.27199999999993</v>
      </c>
    </row>
    <row r="1987" spans="1:23" ht="16.5" x14ac:dyDescent="0.25">
      <c r="A1987" s="64" t="s">
        <v>7131</v>
      </c>
      <c r="B1987" s="65" t="s">
        <v>7255</v>
      </c>
      <c r="C1987" s="2" t="s">
        <v>5386</v>
      </c>
      <c r="D1987" s="10" t="s">
        <v>5385</v>
      </c>
      <c r="E1987" s="3">
        <v>30</v>
      </c>
      <c r="F1987" s="3">
        <v>1</v>
      </c>
      <c r="G1987" s="4">
        <v>188</v>
      </c>
      <c r="H1987" s="4">
        <f>+G1987*E1987</f>
        <v>5640</v>
      </c>
      <c r="I1987" s="5">
        <v>0.5</v>
      </c>
      <c r="J1987" s="4">
        <f t="shared" si="428"/>
        <v>94</v>
      </c>
      <c r="K1987" s="4">
        <f t="shared" si="429"/>
        <v>94</v>
      </c>
      <c r="L1987" s="6">
        <v>0.85</v>
      </c>
      <c r="M1987" s="4">
        <f t="shared" si="420"/>
        <v>79.899999999999991</v>
      </c>
      <c r="N1987" s="4">
        <f t="shared" si="421"/>
        <v>173.89999999999998</v>
      </c>
      <c r="O1987" s="6">
        <v>0.75</v>
      </c>
      <c r="P1987" s="85">
        <f t="shared" si="426"/>
        <v>70.5</v>
      </c>
      <c r="Q1987" s="86">
        <f t="shared" si="427"/>
        <v>164.5</v>
      </c>
      <c r="R1987" s="6">
        <v>0.95</v>
      </c>
      <c r="S1987" s="85">
        <f t="shared" si="422"/>
        <v>89.3</v>
      </c>
      <c r="T1987" s="86">
        <f t="shared" si="423"/>
        <v>183.3</v>
      </c>
      <c r="U1987" s="6">
        <v>0.6</v>
      </c>
      <c r="V1987" s="85">
        <f t="shared" si="424"/>
        <v>56.4</v>
      </c>
      <c r="W1987" s="86">
        <f t="shared" si="425"/>
        <v>150.4</v>
      </c>
    </row>
    <row r="1988" spans="1:23" ht="16.5" x14ac:dyDescent="0.25">
      <c r="A1988" s="64" t="s">
        <v>7131</v>
      </c>
      <c r="B1988" s="65" t="s">
        <v>7255</v>
      </c>
      <c r="C1988" s="2" t="s">
        <v>5404</v>
      </c>
      <c r="D1988" s="8" t="s">
        <v>5403</v>
      </c>
      <c r="E1988" s="3">
        <v>27</v>
      </c>
      <c r="F1988" s="3">
        <v>1</v>
      </c>
      <c r="G1988" s="4">
        <v>20.22</v>
      </c>
      <c r="H1988" s="4">
        <f>+G1988*E1988</f>
        <v>545.93999999999994</v>
      </c>
      <c r="I1988" s="5">
        <v>0</v>
      </c>
      <c r="J1988" s="4">
        <f t="shared" si="428"/>
        <v>0</v>
      </c>
      <c r="K1988" s="4">
        <f t="shared" si="429"/>
        <v>20.22</v>
      </c>
      <c r="L1988" s="6">
        <v>0.85</v>
      </c>
      <c r="M1988" s="4">
        <f t="shared" si="420"/>
        <v>17.186999999999998</v>
      </c>
      <c r="N1988" s="4">
        <f t="shared" si="421"/>
        <v>37.406999999999996</v>
      </c>
      <c r="O1988" s="6">
        <v>0.75</v>
      </c>
      <c r="P1988" s="85">
        <f t="shared" si="426"/>
        <v>15.164999999999999</v>
      </c>
      <c r="Q1988" s="86">
        <f t="shared" si="427"/>
        <v>35.384999999999998</v>
      </c>
      <c r="R1988" s="6">
        <v>0.95</v>
      </c>
      <c r="S1988" s="85">
        <f t="shared" si="422"/>
        <v>19.209</v>
      </c>
      <c r="T1988" s="86">
        <f t="shared" si="423"/>
        <v>39.429000000000002</v>
      </c>
      <c r="U1988" s="6">
        <v>0.6</v>
      </c>
      <c r="V1988" s="85">
        <f t="shared" si="424"/>
        <v>12.132</v>
      </c>
      <c r="W1988" s="86">
        <f t="shared" si="425"/>
        <v>32.351999999999997</v>
      </c>
    </row>
    <row r="1989" spans="1:23" ht="16.5" x14ac:dyDescent="0.25">
      <c r="A1989" s="64" t="s">
        <v>7131</v>
      </c>
      <c r="B1989" s="65" t="s">
        <v>7255</v>
      </c>
      <c r="C1989" s="2" t="s">
        <v>5402</v>
      </c>
      <c r="D1989" s="8" t="s">
        <v>5401</v>
      </c>
      <c r="E1989" s="3">
        <v>82</v>
      </c>
      <c r="F1989" s="3">
        <v>1</v>
      </c>
      <c r="G1989" s="7">
        <v>36.119999999999997</v>
      </c>
      <c r="H1989" s="4">
        <f>+G1989*E1989</f>
        <v>2961.8399999999997</v>
      </c>
      <c r="I1989" s="5">
        <v>0</v>
      </c>
      <c r="J1989" s="4">
        <f t="shared" si="428"/>
        <v>0</v>
      </c>
      <c r="K1989" s="4">
        <f t="shared" si="429"/>
        <v>36.119999999999997</v>
      </c>
      <c r="L1989" s="6">
        <v>0.95</v>
      </c>
      <c r="M1989" s="4">
        <f t="shared" si="420"/>
        <v>34.313999999999993</v>
      </c>
      <c r="N1989" s="4">
        <f t="shared" si="421"/>
        <v>70.433999999999997</v>
      </c>
      <c r="O1989" s="6">
        <v>0.75</v>
      </c>
      <c r="P1989" s="85">
        <f t="shared" si="426"/>
        <v>27.089999999999996</v>
      </c>
      <c r="Q1989" s="86">
        <f t="shared" si="427"/>
        <v>63.209999999999994</v>
      </c>
      <c r="R1989" s="6">
        <v>0.95</v>
      </c>
      <c r="S1989" s="85">
        <f t="shared" si="422"/>
        <v>34.313999999999993</v>
      </c>
      <c r="T1989" s="86">
        <f t="shared" si="423"/>
        <v>70.433999999999997</v>
      </c>
      <c r="U1989" s="6">
        <v>0.6</v>
      </c>
      <c r="V1989" s="85">
        <f t="shared" si="424"/>
        <v>21.671999999999997</v>
      </c>
      <c r="W1989" s="86">
        <f t="shared" si="425"/>
        <v>57.791999999999994</v>
      </c>
    </row>
    <row r="1990" spans="1:23" ht="16.5" x14ac:dyDescent="0.25">
      <c r="A1990" s="64" t="s">
        <v>7131</v>
      </c>
      <c r="B1990" s="65" t="s">
        <v>7255</v>
      </c>
      <c r="C1990" s="2" t="s">
        <v>5400</v>
      </c>
      <c r="D1990" s="1" t="s">
        <v>5399</v>
      </c>
      <c r="E1990" s="3">
        <f>63-15</f>
        <v>48</v>
      </c>
      <c r="F1990" s="3">
        <v>1</v>
      </c>
      <c r="G1990" s="7">
        <v>33</v>
      </c>
      <c r="H1990" s="4">
        <f>+G1990*E1990</f>
        <v>1584</v>
      </c>
      <c r="I1990" s="5">
        <v>0.05</v>
      </c>
      <c r="J1990" s="4">
        <f t="shared" si="428"/>
        <v>1.6500000000000001</v>
      </c>
      <c r="K1990" s="4">
        <f t="shared" si="429"/>
        <v>31.35</v>
      </c>
      <c r="L1990" s="6">
        <v>0.85</v>
      </c>
      <c r="M1990" s="4">
        <f t="shared" si="420"/>
        <v>26.647500000000001</v>
      </c>
      <c r="N1990" s="4">
        <f t="shared" si="421"/>
        <v>57.997500000000002</v>
      </c>
      <c r="O1990" s="6">
        <v>0.75</v>
      </c>
      <c r="P1990" s="85">
        <f t="shared" si="426"/>
        <v>23.512500000000003</v>
      </c>
      <c r="Q1990" s="86">
        <f t="shared" si="427"/>
        <v>54.862500000000004</v>
      </c>
      <c r="R1990" s="6">
        <v>0.95</v>
      </c>
      <c r="S1990" s="85">
        <f t="shared" si="422"/>
        <v>29.782499999999999</v>
      </c>
      <c r="T1990" s="86">
        <f t="shared" si="423"/>
        <v>61.1325</v>
      </c>
      <c r="U1990" s="6">
        <v>0.6</v>
      </c>
      <c r="V1990" s="85">
        <f t="shared" si="424"/>
        <v>18.809999999999999</v>
      </c>
      <c r="W1990" s="86">
        <f t="shared" si="425"/>
        <v>50.16</v>
      </c>
    </row>
    <row r="1991" spans="1:23" ht="16.5" x14ac:dyDescent="0.25">
      <c r="A1991" s="64" t="s">
        <v>7131</v>
      </c>
      <c r="B1991" s="65" t="s">
        <v>7255</v>
      </c>
      <c r="C1991" s="2" t="s">
        <v>5388</v>
      </c>
      <c r="D1991" s="10" t="s">
        <v>5387</v>
      </c>
      <c r="E1991" s="3">
        <f>12-4</f>
        <v>8</v>
      </c>
      <c r="F1991" s="3">
        <v>1</v>
      </c>
      <c r="G1991" s="4">
        <v>290.08</v>
      </c>
      <c r="H1991" s="4">
        <f>+G1991*E1991</f>
        <v>2320.64</v>
      </c>
      <c r="I1991" s="5">
        <v>0</v>
      </c>
      <c r="J1991" s="4">
        <f t="shared" si="428"/>
        <v>0</v>
      </c>
      <c r="K1991" s="4">
        <f t="shared" si="429"/>
        <v>290.08</v>
      </c>
      <c r="L1991" s="6">
        <v>0.85</v>
      </c>
      <c r="M1991" s="4">
        <f t="shared" si="420"/>
        <v>246.56799999999998</v>
      </c>
      <c r="N1991" s="4">
        <f t="shared" si="421"/>
        <v>536.64799999999991</v>
      </c>
      <c r="O1991" s="6">
        <v>0.75</v>
      </c>
      <c r="P1991" s="85">
        <f t="shared" si="426"/>
        <v>217.56</v>
      </c>
      <c r="Q1991" s="86">
        <f t="shared" si="427"/>
        <v>507.64</v>
      </c>
      <c r="R1991" s="6">
        <v>0.95</v>
      </c>
      <c r="S1991" s="85">
        <f t="shared" si="422"/>
        <v>275.57599999999996</v>
      </c>
      <c r="T1991" s="86">
        <f t="shared" si="423"/>
        <v>565.65599999999995</v>
      </c>
      <c r="U1991" s="6">
        <v>0.6</v>
      </c>
      <c r="V1991" s="85">
        <f t="shared" si="424"/>
        <v>174.04799999999997</v>
      </c>
      <c r="W1991" s="86">
        <f t="shared" si="425"/>
        <v>464.12799999999993</v>
      </c>
    </row>
    <row r="1992" spans="1:23" ht="16.5" x14ac:dyDescent="0.25">
      <c r="A1992" s="64" t="s">
        <v>7131</v>
      </c>
      <c r="B1992" s="65" t="s">
        <v>7255</v>
      </c>
      <c r="C1992" s="2" t="s">
        <v>5390</v>
      </c>
      <c r="D1992" s="8" t="s">
        <v>5389</v>
      </c>
      <c r="E1992" s="3">
        <v>9</v>
      </c>
      <c r="F1992" s="3">
        <v>1</v>
      </c>
      <c r="G1992" s="4">
        <v>6.27</v>
      </c>
      <c r="H1992" s="4">
        <f>+G1992*E1992</f>
        <v>56.429999999999993</v>
      </c>
      <c r="I1992" s="5">
        <v>0.5</v>
      </c>
      <c r="J1992" s="4">
        <f t="shared" si="428"/>
        <v>3.1349999999999998</v>
      </c>
      <c r="K1992" s="4">
        <f t="shared" si="429"/>
        <v>3.1349999999999998</v>
      </c>
      <c r="L1992" s="6">
        <v>0.85</v>
      </c>
      <c r="M1992" s="4">
        <f t="shared" si="420"/>
        <v>2.6647499999999997</v>
      </c>
      <c r="N1992" s="4">
        <f t="shared" si="421"/>
        <v>5.7997499999999995</v>
      </c>
      <c r="O1992" s="6">
        <v>0.75</v>
      </c>
      <c r="P1992" s="85">
        <f t="shared" si="426"/>
        <v>2.3512499999999998</v>
      </c>
      <c r="Q1992" s="86">
        <f t="shared" si="427"/>
        <v>5.4862500000000001</v>
      </c>
      <c r="R1992" s="6">
        <v>0.95</v>
      </c>
      <c r="S1992" s="85">
        <f t="shared" si="422"/>
        <v>2.9782499999999996</v>
      </c>
      <c r="T1992" s="86">
        <f t="shared" si="423"/>
        <v>6.113249999999999</v>
      </c>
      <c r="U1992" s="6">
        <v>0.6</v>
      </c>
      <c r="V1992" s="85">
        <f t="shared" si="424"/>
        <v>1.8809999999999998</v>
      </c>
      <c r="W1992" s="86">
        <f t="shared" si="425"/>
        <v>5.016</v>
      </c>
    </row>
    <row r="1993" spans="1:23" ht="16.5" x14ac:dyDescent="0.25">
      <c r="A1993" s="64" t="s">
        <v>7131</v>
      </c>
      <c r="B1993" s="65" t="s">
        <v>7255</v>
      </c>
      <c r="C1993" s="2" t="s">
        <v>5392</v>
      </c>
      <c r="D1993" s="8" t="s">
        <v>5391</v>
      </c>
      <c r="E1993" s="3">
        <v>581</v>
      </c>
      <c r="F1993" s="3">
        <v>1</v>
      </c>
      <c r="G1993" s="7">
        <v>5</v>
      </c>
      <c r="H1993" s="4">
        <f>+G1993*E1993</f>
        <v>2905</v>
      </c>
      <c r="I1993" s="5">
        <v>0</v>
      </c>
      <c r="J1993" s="4">
        <f t="shared" si="428"/>
        <v>0</v>
      </c>
      <c r="K1993" s="4">
        <f t="shared" si="429"/>
        <v>5</v>
      </c>
      <c r="L1993" s="6">
        <v>0.95</v>
      </c>
      <c r="M1993" s="4">
        <f t="shared" ref="M1993:M2055" si="430">+K1993*L1993</f>
        <v>4.75</v>
      </c>
      <c r="N1993" s="4">
        <f t="shared" ref="N1993:N2055" si="431">+K1993+M1993</f>
        <v>9.75</v>
      </c>
      <c r="O1993" s="6">
        <v>0.75</v>
      </c>
      <c r="P1993" s="85">
        <f t="shared" si="426"/>
        <v>3.75</v>
      </c>
      <c r="Q1993" s="86">
        <f t="shared" si="427"/>
        <v>8.75</v>
      </c>
      <c r="R1993" s="6">
        <v>0.95</v>
      </c>
      <c r="S1993" s="85">
        <f t="shared" si="422"/>
        <v>4.75</v>
      </c>
      <c r="T1993" s="86">
        <f t="shared" si="423"/>
        <v>9.75</v>
      </c>
      <c r="U1993" s="6">
        <v>0.6</v>
      </c>
      <c r="V1993" s="85">
        <f t="shared" si="424"/>
        <v>3</v>
      </c>
      <c r="W1993" s="86">
        <f t="shared" si="425"/>
        <v>8</v>
      </c>
    </row>
    <row r="1994" spans="1:23" ht="16.5" x14ac:dyDescent="0.25">
      <c r="A1994" s="64" t="s">
        <v>7131</v>
      </c>
      <c r="B1994" s="65" t="s">
        <v>7255</v>
      </c>
      <c r="C1994" s="2" t="s">
        <v>5394</v>
      </c>
      <c r="D1994" s="8" t="s">
        <v>5393</v>
      </c>
      <c r="E1994" s="3">
        <f>500-53-6-24</f>
        <v>417</v>
      </c>
      <c r="F1994" s="3">
        <v>1</v>
      </c>
      <c r="G1994" s="7">
        <v>8.65</v>
      </c>
      <c r="H1994" s="4">
        <f>+G1994*E1994</f>
        <v>3607.05</v>
      </c>
      <c r="I1994" s="5">
        <v>0</v>
      </c>
      <c r="J1994" s="4">
        <f t="shared" si="428"/>
        <v>0</v>
      </c>
      <c r="K1994" s="4">
        <f t="shared" si="429"/>
        <v>8.65</v>
      </c>
      <c r="L1994" s="6">
        <v>0.95</v>
      </c>
      <c r="M1994" s="4">
        <f t="shared" si="430"/>
        <v>8.2174999999999994</v>
      </c>
      <c r="N1994" s="4">
        <f t="shared" si="431"/>
        <v>16.8675</v>
      </c>
      <c r="O1994" s="6">
        <v>0.75</v>
      </c>
      <c r="P1994" s="85">
        <f t="shared" si="426"/>
        <v>6.4875000000000007</v>
      </c>
      <c r="Q1994" s="86">
        <f t="shared" si="427"/>
        <v>15.137500000000001</v>
      </c>
      <c r="R1994" s="6">
        <v>0.95</v>
      </c>
      <c r="S1994" s="85">
        <f t="shared" ref="S1994:S2056" si="432">+K1994*R1994</f>
        <v>8.2174999999999994</v>
      </c>
      <c r="T1994" s="86">
        <f t="shared" ref="T1994:T2056" si="433">+S1994+K1994</f>
        <v>16.8675</v>
      </c>
      <c r="U1994" s="6">
        <v>0.6</v>
      </c>
      <c r="V1994" s="85">
        <f t="shared" ref="V1994:V2056" si="434">+K1994*U1994</f>
        <v>5.19</v>
      </c>
      <c r="W1994" s="86">
        <f t="shared" ref="W1994:W2056" si="435">+V1994+K1994</f>
        <v>13.84</v>
      </c>
    </row>
    <row r="1995" spans="1:23" ht="16.5" x14ac:dyDescent="0.25">
      <c r="A1995" s="64" t="s">
        <v>7131</v>
      </c>
      <c r="B1995" s="65" t="s">
        <v>7255</v>
      </c>
      <c r="C1995" s="2" t="s">
        <v>5396</v>
      </c>
      <c r="D1995" s="8" t="s">
        <v>5395</v>
      </c>
      <c r="E1995" s="3">
        <f>217-30-10-10</f>
        <v>167</v>
      </c>
      <c r="F1995" s="3">
        <v>1</v>
      </c>
      <c r="G1995" s="7">
        <v>9.25</v>
      </c>
      <c r="H1995" s="4">
        <f>+G1995*E1995</f>
        <v>1544.75</v>
      </c>
      <c r="I1995" s="5">
        <v>0</v>
      </c>
      <c r="J1995" s="4">
        <f t="shared" si="428"/>
        <v>0</v>
      </c>
      <c r="K1995" s="4">
        <f t="shared" si="429"/>
        <v>9.25</v>
      </c>
      <c r="L1995" s="6">
        <v>0.95</v>
      </c>
      <c r="M1995" s="4">
        <f t="shared" si="430"/>
        <v>8.7874999999999996</v>
      </c>
      <c r="N1995" s="4">
        <f t="shared" si="431"/>
        <v>18.037500000000001</v>
      </c>
      <c r="O1995" s="6">
        <v>0.75</v>
      </c>
      <c r="P1995" s="85">
        <f t="shared" ref="P1995:P2057" si="436">+K1995*O1995</f>
        <v>6.9375</v>
      </c>
      <c r="Q1995" s="86">
        <f t="shared" ref="Q1995:Q2057" si="437">+K1995+P1995</f>
        <v>16.1875</v>
      </c>
      <c r="R1995" s="6">
        <v>0.95</v>
      </c>
      <c r="S1995" s="85">
        <f t="shared" si="432"/>
        <v>8.7874999999999996</v>
      </c>
      <c r="T1995" s="86">
        <f t="shared" si="433"/>
        <v>18.037500000000001</v>
      </c>
      <c r="U1995" s="6">
        <v>0.6</v>
      </c>
      <c r="V1995" s="85">
        <f t="shared" si="434"/>
        <v>5.55</v>
      </c>
      <c r="W1995" s="86">
        <f t="shared" si="435"/>
        <v>14.8</v>
      </c>
    </row>
    <row r="1996" spans="1:23" ht="16.5" x14ac:dyDescent="0.25">
      <c r="A1996" s="64" t="s">
        <v>7131</v>
      </c>
      <c r="B1996" s="65" t="s">
        <v>7255</v>
      </c>
      <c r="C1996" s="2" t="s">
        <v>5398</v>
      </c>
      <c r="D1996" s="8" t="s">
        <v>5397</v>
      </c>
      <c r="E1996" s="3">
        <f>181-12-40-30</f>
        <v>99</v>
      </c>
      <c r="F1996" s="3">
        <v>1</v>
      </c>
      <c r="G1996" s="4">
        <v>17.850000000000001</v>
      </c>
      <c r="H1996" s="4">
        <f>+G1996*E1996</f>
        <v>1767.15</v>
      </c>
      <c r="I1996" s="5">
        <v>0</v>
      </c>
      <c r="J1996" s="4">
        <f t="shared" si="428"/>
        <v>0</v>
      </c>
      <c r="K1996" s="4">
        <f t="shared" si="429"/>
        <v>17.850000000000001</v>
      </c>
      <c r="L1996" s="6">
        <v>0.85</v>
      </c>
      <c r="M1996" s="4">
        <f t="shared" si="430"/>
        <v>15.172500000000001</v>
      </c>
      <c r="N1996" s="4">
        <f t="shared" si="431"/>
        <v>33.022500000000001</v>
      </c>
      <c r="O1996" s="6">
        <v>0.75</v>
      </c>
      <c r="P1996" s="85">
        <f t="shared" si="436"/>
        <v>13.387500000000001</v>
      </c>
      <c r="Q1996" s="86">
        <f t="shared" si="437"/>
        <v>31.237500000000004</v>
      </c>
      <c r="R1996" s="6">
        <v>0.95</v>
      </c>
      <c r="S1996" s="85">
        <f t="shared" si="432"/>
        <v>16.9575</v>
      </c>
      <c r="T1996" s="86">
        <f t="shared" si="433"/>
        <v>34.807500000000005</v>
      </c>
      <c r="U1996" s="6">
        <v>0.6</v>
      </c>
      <c r="V1996" s="85">
        <f t="shared" si="434"/>
        <v>10.71</v>
      </c>
      <c r="W1996" s="86">
        <f t="shared" si="435"/>
        <v>28.560000000000002</v>
      </c>
    </row>
    <row r="1997" spans="1:23" ht="16.5" x14ac:dyDescent="0.25">
      <c r="A1997" s="64" t="s">
        <v>7131</v>
      </c>
      <c r="B1997" s="65" t="s">
        <v>7255</v>
      </c>
      <c r="C1997" s="2" t="s">
        <v>5406</v>
      </c>
      <c r="D1997" s="8" t="s">
        <v>5405</v>
      </c>
      <c r="E1997" s="3">
        <v>66</v>
      </c>
      <c r="F1997" s="3">
        <v>1</v>
      </c>
      <c r="G1997" s="4">
        <v>5.26</v>
      </c>
      <c r="H1997" s="4">
        <f>+G1997*E1997</f>
        <v>347.15999999999997</v>
      </c>
      <c r="I1997" s="5">
        <v>0.5</v>
      </c>
      <c r="J1997" s="4">
        <f t="shared" si="428"/>
        <v>2.63</v>
      </c>
      <c r="K1997" s="4">
        <f t="shared" si="429"/>
        <v>2.63</v>
      </c>
      <c r="L1997" s="6">
        <v>0.85</v>
      </c>
      <c r="M1997" s="4">
        <f t="shared" si="430"/>
        <v>2.2355</v>
      </c>
      <c r="N1997" s="4">
        <f t="shared" si="431"/>
        <v>4.8654999999999999</v>
      </c>
      <c r="O1997" s="6">
        <v>0.75</v>
      </c>
      <c r="P1997" s="85">
        <f t="shared" si="436"/>
        <v>1.9724999999999999</v>
      </c>
      <c r="Q1997" s="86">
        <f t="shared" si="437"/>
        <v>4.6025</v>
      </c>
      <c r="R1997" s="6">
        <v>0.95</v>
      </c>
      <c r="S1997" s="85">
        <f t="shared" si="432"/>
        <v>2.4984999999999999</v>
      </c>
      <c r="T1997" s="86">
        <f t="shared" si="433"/>
        <v>5.1284999999999998</v>
      </c>
      <c r="U1997" s="6">
        <v>0.6</v>
      </c>
      <c r="V1997" s="85">
        <f t="shared" si="434"/>
        <v>1.5779999999999998</v>
      </c>
      <c r="W1997" s="86">
        <f t="shared" si="435"/>
        <v>4.2080000000000002</v>
      </c>
    </row>
    <row r="1998" spans="1:23" ht="16.5" x14ac:dyDescent="0.25">
      <c r="A1998" s="64" t="s">
        <v>7131</v>
      </c>
      <c r="B1998" s="65" t="s">
        <v>7255</v>
      </c>
      <c r="C1998" s="2" t="s">
        <v>5407</v>
      </c>
      <c r="D1998" s="8" t="s">
        <v>5408</v>
      </c>
      <c r="E1998" s="3">
        <v>32</v>
      </c>
      <c r="F1998" s="3">
        <v>1</v>
      </c>
      <c r="G1998" s="7">
        <v>592.54</v>
      </c>
      <c r="H1998" s="4">
        <f>+G1998*E1998</f>
        <v>18961.28</v>
      </c>
      <c r="I1998" s="5">
        <v>0</v>
      </c>
      <c r="J1998" s="4">
        <f t="shared" si="428"/>
        <v>0</v>
      </c>
      <c r="K1998" s="4">
        <f t="shared" si="429"/>
        <v>592.54</v>
      </c>
      <c r="L1998" s="6">
        <v>0.95</v>
      </c>
      <c r="M1998" s="4">
        <f t="shared" si="430"/>
        <v>562.9129999999999</v>
      </c>
      <c r="N1998" s="4">
        <f t="shared" si="431"/>
        <v>1155.453</v>
      </c>
      <c r="O1998" s="6">
        <v>0.75</v>
      </c>
      <c r="P1998" s="85">
        <f t="shared" si="436"/>
        <v>444.40499999999997</v>
      </c>
      <c r="Q1998" s="86">
        <f t="shared" si="437"/>
        <v>1036.9449999999999</v>
      </c>
      <c r="R1998" s="6">
        <v>0.95</v>
      </c>
      <c r="S1998" s="85">
        <f t="shared" si="432"/>
        <v>562.9129999999999</v>
      </c>
      <c r="T1998" s="86">
        <f t="shared" si="433"/>
        <v>1155.453</v>
      </c>
      <c r="U1998" s="6">
        <v>0.6</v>
      </c>
      <c r="V1998" s="85">
        <f t="shared" si="434"/>
        <v>355.52399999999994</v>
      </c>
      <c r="W1998" s="86">
        <f t="shared" si="435"/>
        <v>948.06399999999985</v>
      </c>
    </row>
    <row r="1999" spans="1:23" ht="16.5" x14ac:dyDescent="0.25">
      <c r="A1999" s="64" t="s">
        <v>7131</v>
      </c>
      <c r="B1999" s="65" t="s">
        <v>7255</v>
      </c>
      <c r="C1999" s="2" t="s">
        <v>7343</v>
      </c>
      <c r="D1999" s="8" t="s">
        <v>5935</v>
      </c>
      <c r="E1999" s="3">
        <f>109-96</f>
        <v>13</v>
      </c>
      <c r="F1999" s="3">
        <v>1</v>
      </c>
      <c r="G1999" s="4">
        <v>14.33</v>
      </c>
      <c r="H1999" s="4">
        <f>+G1999*E1999</f>
        <v>186.29</v>
      </c>
      <c r="I1999" s="5">
        <v>0.5</v>
      </c>
      <c r="J1999" s="4">
        <f t="shared" si="428"/>
        <v>7.165</v>
      </c>
      <c r="K1999" s="4">
        <f t="shared" si="429"/>
        <v>7.165</v>
      </c>
      <c r="L1999" s="6">
        <v>0.85</v>
      </c>
      <c r="M1999" s="4">
        <f t="shared" si="430"/>
        <v>6.0902500000000002</v>
      </c>
      <c r="N1999" s="4">
        <f t="shared" si="431"/>
        <v>13.25525</v>
      </c>
      <c r="O1999" s="6">
        <v>0.75</v>
      </c>
      <c r="P1999" s="85">
        <f t="shared" si="436"/>
        <v>5.3737500000000002</v>
      </c>
      <c r="Q1999" s="86">
        <f t="shared" si="437"/>
        <v>12.53875</v>
      </c>
      <c r="R1999" s="6">
        <v>0.95</v>
      </c>
      <c r="S1999" s="85">
        <f t="shared" si="432"/>
        <v>6.8067500000000001</v>
      </c>
      <c r="T1999" s="86">
        <f t="shared" si="433"/>
        <v>13.97175</v>
      </c>
      <c r="U1999" s="6">
        <v>0.6</v>
      </c>
      <c r="V1999" s="85">
        <f t="shared" si="434"/>
        <v>4.2989999999999995</v>
      </c>
      <c r="W1999" s="86">
        <f t="shared" si="435"/>
        <v>11.463999999999999</v>
      </c>
    </row>
    <row r="2000" spans="1:23" ht="16.5" x14ac:dyDescent="0.25">
      <c r="A2000" s="64" t="s">
        <v>7131</v>
      </c>
      <c r="B2000" s="65" t="s">
        <v>7255</v>
      </c>
      <c r="C2000" s="2" t="s">
        <v>7344</v>
      </c>
      <c r="D2000" s="8" t="s">
        <v>5937</v>
      </c>
      <c r="E2000" s="3">
        <f>191-120</f>
        <v>71</v>
      </c>
      <c r="F2000" s="3">
        <v>1</v>
      </c>
      <c r="G2000" s="4">
        <v>17.3</v>
      </c>
      <c r="H2000" s="4">
        <f>+G2000*E2000</f>
        <v>1228.3</v>
      </c>
      <c r="I2000" s="5">
        <v>0.5</v>
      </c>
      <c r="J2000" s="4">
        <f t="shared" si="428"/>
        <v>8.65</v>
      </c>
      <c r="K2000" s="4">
        <f t="shared" si="429"/>
        <v>8.65</v>
      </c>
      <c r="L2000" s="6">
        <v>0.85</v>
      </c>
      <c r="M2000" s="4">
        <f t="shared" si="430"/>
        <v>7.3525</v>
      </c>
      <c r="N2000" s="4">
        <f t="shared" si="431"/>
        <v>16.002500000000001</v>
      </c>
      <c r="O2000" s="6">
        <v>0.75</v>
      </c>
      <c r="P2000" s="85">
        <f t="shared" si="436"/>
        <v>6.4875000000000007</v>
      </c>
      <c r="Q2000" s="86">
        <f t="shared" si="437"/>
        <v>15.137500000000001</v>
      </c>
      <c r="R2000" s="6">
        <v>0.95</v>
      </c>
      <c r="S2000" s="85">
        <f t="shared" si="432"/>
        <v>8.2174999999999994</v>
      </c>
      <c r="T2000" s="86">
        <f t="shared" si="433"/>
        <v>16.8675</v>
      </c>
      <c r="U2000" s="6">
        <v>0.6</v>
      </c>
      <c r="V2000" s="85">
        <f t="shared" si="434"/>
        <v>5.19</v>
      </c>
      <c r="W2000" s="86">
        <f t="shared" si="435"/>
        <v>13.84</v>
      </c>
    </row>
    <row r="2001" spans="1:23" ht="16.5" x14ac:dyDescent="0.25">
      <c r="A2001" s="64" t="s">
        <v>7131</v>
      </c>
      <c r="B2001" s="65" t="s">
        <v>7255</v>
      </c>
      <c r="C2001" s="2" t="s">
        <v>600</v>
      </c>
      <c r="D2001" s="8" t="s">
        <v>599</v>
      </c>
      <c r="E2001" s="3">
        <v>128</v>
      </c>
      <c r="F2001" s="3">
        <v>1</v>
      </c>
      <c r="G2001" s="4">
        <v>1.53</v>
      </c>
      <c r="H2001" s="4">
        <f>+G2001*E2001</f>
        <v>195.84</v>
      </c>
      <c r="I2001" s="5">
        <v>0</v>
      </c>
      <c r="J2001" s="4">
        <f t="shared" si="428"/>
        <v>0</v>
      </c>
      <c r="K2001" s="4">
        <f t="shared" si="429"/>
        <v>1.53</v>
      </c>
      <c r="L2001" s="6">
        <v>0.85</v>
      </c>
      <c r="M2001" s="4">
        <f t="shared" si="430"/>
        <v>1.3005</v>
      </c>
      <c r="N2001" s="4">
        <f t="shared" si="431"/>
        <v>2.8304999999999998</v>
      </c>
      <c r="O2001" s="6">
        <v>0.75</v>
      </c>
      <c r="P2001" s="85">
        <f t="shared" si="436"/>
        <v>1.1475</v>
      </c>
      <c r="Q2001" s="86">
        <f t="shared" si="437"/>
        <v>2.6775000000000002</v>
      </c>
      <c r="R2001" s="6">
        <v>0.95</v>
      </c>
      <c r="S2001" s="85">
        <f t="shared" si="432"/>
        <v>1.4535</v>
      </c>
      <c r="T2001" s="86">
        <f t="shared" si="433"/>
        <v>2.9835000000000003</v>
      </c>
      <c r="U2001" s="6">
        <v>0.6</v>
      </c>
      <c r="V2001" s="85">
        <f t="shared" si="434"/>
        <v>0.91799999999999993</v>
      </c>
      <c r="W2001" s="86">
        <f t="shared" si="435"/>
        <v>2.448</v>
      </c>
    </row>
    <row r="2002" spans="1:23" ht="16.5" x14ac:dyDescent="0.25">
      <c r="A2002" s="64" t="s">
        <v>7131</v>
      </c>
      <c r="B2002" s="65" t="s">
        <v>7255</v>
      </c>
      <c r="C2002" s="2" t="s">
        <v>7345</v>
      </c>
      <c r="D2002" s="8" t="s">
        <v>5936</v>
      </c>
      <c r="E2002" s="3">
        <v>34</v>
      </c>
      <c r="F2002" s="3">
        <v>1</v>
      </c>
      <c r="G2002" s="4">
        <v>22.44</v>
      </c>
      <c r="H2002" s="4">
        <f>+G2002*E2002</f>
        <v>762.96</v>
      </c>
      <c r="I2002" s="5">
        <v>0.5</v>
      </c>
      <c r="J2002" s="4">
        <f t="shared" si="428"/>
        <v>11.22</v>
      </c>
      <c r="K2002" s="4">
        <f t="shared" si="429"/>
        <v>11.22</v>
      </c>
      <c r="L2002" s="6">
        <v>0.85</v>
      </c>
      <c r="M2002" s="4">
        <f t="shared" si="430"/>
        <v>9.5370000000000008</v>
      </c>
      <c r="N2002" s="4">
        <f t="shared" si="431"/>
        <v>20.757000000000001</v>
      </c>
      <c r="O2002" s="6">
        <v>0.75</v>
      </c>
      <c r="P2002" s="85">
        <f t="shared" si="436"/>
        <v>8.4150000000000009</v>
      </c>
      <c r="Q2002" s="86">
        <f t="shared" si="437"/>
        <v>19.635000000000002</v>
      </c>
      <c r="R2002" s="6">
        <v>0.95</v>
      </c>
      <c r="S2002" s="85">
        <f t="shared" si="432"/>
        <v>10.659000000000001</v>
      </c>
      <c r="T2002" s="86">
        <f t="shared" si="433"/>
        <v>21.879000000000001</v>
      </c>
      <c r="U2002" s="6">
        <v>0.6</v>
      </c>
      <c r="V2002" s="85">
        <f t="shared" si="434"/>
        <v>6.7320000000000002</v>
      </c>
      <c r="W2002" s="86">
        <f t="shared" si="435"/>
        <v>17.952000000000002</v>
      </c>
    </row>
    <row r="2003" spans="1:23" ht="16.5" x14ac:dyDescent="0.25">
      <c r="A2003" s="64" t="s">
        <v>7131</v>
      </c>
      <c r="B2003" s="65" t="s">
        <v>7255</v>
      </c>
      <c r="C2003" s="2" t="s">
        <v>7346</v>
      </c>
      <c r="D2003" s="8" t="s">
        <v>5938</v>
      </c>
      <c r="E2003" s="3">
        <f>400-15</f>
        <v>385</v>
      </c>
      <c r="F2003" s="3">
        <v>1</v>
      </c>
      <c r="G2003" s="4">
        <v>24</v>
      </c>
      <c r="H2003" s="4">
        <f>+G2003*E2003</f>
        <v>9240</v>
      </c>
      <c r="I2003" s="5">
        <v>0.5</v>
      </c>
      <c r="J2003" s="4">
        <f t="shared" si="428"/>
        <v>12</v>
      </c>
      <c r="K2003" s="4">
        <f t="shared" si="429"/>
        <v>12</v>
      </c>
      <c r="L2003" s="6">
        <v>0.85</v>
      </c>
      <c r="M2003" s="4">
        <f t="shared" si="430"/>
        <v>10.199999999999999</v>
      </c>
      <c r="N2003" s="4">
        <f t="shared" si="431"/>
        <v>22.2</v>
      </c>
      <c r="O2003" s="6">
        <v>0.75</v>
      </c>
      <c r="P2003" s="85">
        <f t="shared" si="436"/>
        <v>9</v>
      </c>
      <c r="Q2003" s="86">
        <f t="shared" si="437"/>
        <v>21</v>
      </c>
      <c r="R2003" s="6">
        <v>0.95</v>
      </c>
      <c r="S2003" s="85">
        <f t="shared" si="432"/>
        <v>11.399999999999999</v>
      </c>
      <c r="T2003" s="86">
        <f t="shared" si="433"/>
        <v>23.4</v>
      </c>
      <c r="U2003" s="6">
        <v>0.6</v>
      </c>
      <c r="V2003" s="85">
        <f t="shared" si="434"/>
        <v>7.1999999999999993</v>
      </c>
      <c r="W2003" s="86">
        <f t="shared" si="435"/>
        <v>19.2</v>
      </c>
    </row>
    <row r="2004" spans="1:23" ht="16.5" x14ac:dyDescent="0.25">
      <c r="A2004" s="64" t="s">
        <v>7131</v>
      </c>
      <c r="B2004" s="65" t="s">
        <v>7255</v>
      </c>
      <c r="C2004" s="2" t="s">
        <v>7347</v>
      </c>
      <c r="D2004" s="8" t="s">
        <v>6701</v>
      </c>
      <c r="E2004" s="3">
        <v>50</v>
      </c>
      <c r="F2004" s="3">
        <v>1</v>
      </c>
      <c r="G2004" s="4">
        <v>382.42</v>
      </c>
      <c r="H2004" s="4">
        <f>+G2004*E2004</f>
        <v>19121</v>
      </c>
      <c r="I2004" s="5">
        <v>0.5</v>
      </c>
      <c r="J2004" s="4">
        <f t="shared" si="428"/>
        <v>191.21</v>
      </c>
      <c r="K2004" s="4">
        <f t="shared" si="429"/>
        <v>191.21</v>
      </c>
      <c r="L2004" s="6">
        <v>0.85</v>
      </c>
      <c r="M2004" s="4">
        <f t="shared" si="430"/>
        <v>162.52850000000001</v>
      </c>
      <c r="N2004" s="4">
        <f t="shared" si="431"/>
        <v>353.73850000000004</v>
      </c>
      <c r="O2004" s="6">
        <v>0.75</v>
      </c>
      <c r="P2004" s="85">
        <f t="shared" si="436"/>
        <v>143.4075</v>
      </c>
      <c r="Q2004" s="86">
        <f t="shared" si="437"/>
        <v>334.61750000000001</v>
      </c>
      <c r="R2004" s="6">
        <v>0.95</v>
      </c>
      <c r="S2004" s="85">
        <f t="shared" si="432"/>
        <v>181.64949999999999</v>
      </c>
      <c r="T2004" s="86">
        <f t="shared" si="433"/>
        <v>372.85950000000003</v>
      </c>
      <c r="U2004" s="6">
        <v>0.6</v>
      </c>
      <c r="V2004" s="85">
        <f t="shared" si="434"/>
        <v>114.726</v>
      </c>
      <c r="W2004" s="86">
        <f t="shared" si="435"/>
        <v>305.93600000000004</v>
      </c>
    </row>
    <row r="2005" spans="1:23" ht="16.5" x14ac:dyDescent="0.25">
      <c r="A2005" s="64" t="s">
        <v>7131</v>
      </c>
      <c r="B2005" s="65" t="s">
        <v>7255</v>
      </c>
      <c r="C2005" s="2" t="s">
        <v>7348</v>
      </c>
      <c r="D2005" s="8" t="s">
        <v>6707</v>
      </c>
      <c r="E2005" s="3">
        <v>47</v>
      </c>
      <c r="F2005" s="3">
        <v>1</v>
      </c>
      <c r="G2005" s="4">
        <v>23.88</v>
      </c>
      <c r="H2005" s="4">
        <f>+G2005*E2005</f>
        <v>1122.3599999999999</v>
      </c>
      <c r="I2005" s="5">
        <v>0.5</v>
      </c>
      <c r="J2005" s="4">
        <f t="shared" si="428"/>
        <v>11.94</v>
      </c>
      <c r="K2005" s="4">
        <f t="shared" si="429"/>
        <v>11.94</v>
      </c>
      <c r="L2005" s="6">
        <v>0.85</v>
      </c>
      <c r="M2005" s="4">
        <f t="shared" si="430"/>
        <v>10.148999999999999</v>
      </c>
      <c r="N2005" s="4">
        <f t="shared" si="431"/>
        <v>22.088999999999999</v>
      </c>
      <c r="O2005" s="6">
        <v>0.75</v>
      </c>
      <c r="P2005" s="85">
        <f t="shared" si="436"/>
        <v>8.9550000000000001</v>
      </c>
      <c r="Q2005" s="86">
        <f t="shared" si="437"/>
        <v>20.895</v>
      </c>
      <c r="R2005" s="6">
        <v>0.95</v>
      </c>
      <c r="S2005" s="85">
        <f t="shared" si="432"/>
        <v>11.342999999999998</v>
      </c>
      <c r="T2005" s="86">
        <f t="shared" si="433"/>
        <v>23.282999999999998</v>
      </c>
      <c r="U2005" s="6">
        <v>0.6</v>
      </c>
      <c r="V2005" s="85">
        <f t="shared" si="434"/>
        <v>7.1639999999999997</v>
      </c>
      <c r="W2005" s="86">
        <f t="shared" si="435"/>
        <v>19.103999999999999</v>
      </c>
    </row>
    <row r="2006" spans="1:23" ht="16.5" x14ac:dyDescent="0.25">
      <c r="A2006" s="64" t="s">
        <v>7131</v>
      </c>
      <c r="B2006" s="65" t="s">
        <v>7255</v>
      </c>
      <c r="C2006" s="2" t="s">
        <v>7349</v>
      </c>
      <c r="D2006" s="8" t="s">
        <v>6708</v>
      </c>
      <c r="E2006" s="3">
        <v>58</v>
      </c>
      <c r="F2006" s="3">
        <v>1</v>
      </c>
      <c r="G2006" s="4">
        <v>80.930000000000007</v>
      </c>
      <c r="H2006" s="4">
        <f>+G2006*E2006</f>
        <v>4693.9400000000005</v>
      </c>
      <c r="I2006" s="5">
        <v>0.5</v>
      </c>
      <c r="J2006" s="4">
        <f t="shared" si="428"/>
        <v>40.465000000000003</v>
      </c>
      <c r="K2006" s="4">
        <f t="shared" si="429"/>
        <v>40.465000000000003</v>
      </c>
      <c r="L2006" s="6">
        <v>0.85</v>
      </c>
      <c r="M2006" s="4">
        <f t="shared" si="430"/>
        <v>34.395250000000004</v>
      </c>
      <c r="N2006" s="4">
        <f t="shared" si="431"/>
        <v>74.860250000000008</v>
      </c>
      <c r="O2006" s="6">
        <v>0.75</v>
      </c>
      <c r="P2006" s="85">
        <f t="shared" si="436"/>
        <v>30.348750000000003</v>
      </c>
      <c r="Q2006" s="86">
        <f t="shared" si="437"/>
        <v>70.813749999999999</v>
      </c>
      <c r="R2006" s="6">
        <v>0.95</v>
      </c>
      <c r="S2006" s="85">
        <f t="shared" si="432"/>
        <v>38.441749999999999</v>
      </c>
      <c r="T2006" s="86">
        <f t="shared" si="433"/>
        <v>78.906750000000002</v>
      </c>
      <c r="U2006" s="6">
        <v>0.6</v>
      </c>
      <c r="V2006" s="85">
        <f t="shared" si="434"/>
        <v>24.279</v>
      </c>
      <c r="W2006" s="86">
        <f t="shared" si="435"/>
        <v>64.744</v>
      </c>
    </row>
    <row r="2007" spans="1:23" ht="16.5" x14ac:dyDescent="0.25">
      <c r="A2007" s="64" t="s">
        <v>7131</v>
      </c>
      <c r="B2007" s="65" t="s">
        <v>7255</v>
      </c>
      <c r="C2007" s="2" t="s">
        <v>7350</v>
      </c>
      <c r="D2007" s="8" t="s">
        <v>6733</v>
      </c>
      <c r="E2007" s="3">
        <v>2</v>
      </c>
      <c r="F2007" s="3">
        <v>1</v>
      </c>
      <c r="G2007" s="4">
        <v>60</v>
      </c>
      <c r="H2007" s="4">
        <f>+G2007*E2007</f>
        <v>120</v>
      </c>
      <c r="I2007" s="5">
        <v>0</v>
      </c>
      <c r="J2007" s="4">
        <f t="shared" si="428"/>
        <v>0</v>
      </c>
      <c r="K2007" s="4">
        <f t="shared" si="429"/>
        <v>60</v>
      </c>
      <c r="L2007" s="6">
        <v>1.4</v>
      </c>
      <c r="M2007" s="4">
        <f t="shared" si="430"/>
        <v>84</v>
      </c>
      <c r="N2007" s="4">
        <f t="shared" si="431"/>
        <v>144</v>
      </c>
      <c r="O2007" s="6">
        <v>0.75</v>
      </c>
      <c r="P2007" s="85">
        <f t="shared" si="436"/>
        <v>45</v>
      </c>
      <c r="Q2007" s="86">
        <f t="shared" si="437"/>
        <v>105</v>
      </c>
      <c r="R2007" s="6">
        <v>0.95</v>
      </c>
      <c r="S2007" s="85">
        <f t="shared" si="432"/>
        <v>57</v>
      </c>
      <c r="T2007" s="86">
        <f t="shared" si="433"/>
        <v>117</v>
      </c>
      <c r="U2007" s="6">
        <v>0.6</v>
      </c>
      <c r="V2007" s="85">
        <f t="shared" si="434"/>
        <v>36</v>
      </c>
      <c r="W2007" s="86">
        <f t="shared" si="435"/>
        <v>96</v>
      </c>
    </row>
    <row r="2008" spans="1:23" ht="16.5" x14ac:dyDescent="0.25">
      <c r="A2008" s="64" t="s">
        <v>7131</v>
      </c>
      <c r="B2008" s="65" t="s">
        <v>7255</v>
      </c>
      <c r="C2008" s="2" t="s">
        <v>7351</v>
      </c>
      <c r="D2008" s="8" t="s">
        <v>6796</v>
      </c>
      <c r="E2008" s="3">
        <v>20</v>
      </c>
      <c r="F2008" s="3">
        <v>1</v>
      </c>
      <c r="G2008" s="4">
        <v>112.56</v>
      </c>
      <c r="H2008" s="4">
        <f>+G2008*E2008</f>
        <v>2251.1999999999998</v>
      </c>
      <c r="I2008" s="5">
        <v>0.5</v>
      </c>
      <c r="J2008" s="4">
        <f t="shared" si="428"/>
        <v>56.28</v>
      </c>
      <c r="K2008" s="4">
        <f t="shared" si="429"/>
        <v>56.28</v>
      </c>
      <c r="L2008" s="6">
        <v>0.85</v>
      </c>
      <c r="M2008" s="4">
        <f t="shared" si="430"/>
        <v>47.838000000000001</v>
      </c>
      <c r="N2008" s="4">
        <f t="shared" si="431"/>
        <v>104.11799999999999</v>
      </c>
      <c r="O2008" s="6">
        <v>0.75</v>
      </c>
      <c r="P2008" s="85">
        <f t="shared" si="436"/>
        <v>42.21</v>
      </c>
      <c r="Q2008" s="86">
        <f t="shared" si="437"/>
        <v>98.490000000000009</v>
      </c>
      <c r="R2008" s="6">
        <v>0.95</v>
      </c>
      <c r="S2008" s="85">
        <f t="shared" si="432"/>
        <v>53.466000000000001</v>
      </c>
      <c r="T2008" s="86">
        <f t="shared" si="433"/>
        <v>109.74600000000001</v>
      </c>
      <c r="U2008" s="6">
        <v>0.6</v>
      </c>
      <c r="V2008" s="85">
        <f t="shared" si="434"/>
        <v>33.768000000000001</v>
      </c>
      <c r="W2008" s="86">
        <f t="shared" si="435"/>
        <v>90.048000000000002</v>
      </c>
    </row>
    <row r="2009" spans="1:23" ht="16.5" x14ac:dyDescent="0.25">
      <c r="A2009" s="64" t="s">
        <v>7131</v>
      </c>
      <c r="B2009" s="65" t="s">
        <v>7255</v>
      </c>
      <c r="C2009" s="2" t="s">
        <v>7352</v>
      </c>
      <c r="D2009" s="8" t="s">
        <v>6817</v>
      </c>
      <c r="E2009" s="3">
        <v>48</v>
      </c>
      <c r="F2009" s="3">
        <v>1</v>
      </c>
      <c r="G2009" s="4">
        <v>265.73</v>
      </c>
      <c r="H2009" s="4">
        <f>+G2009*E2009</f>
        <v>12755.04</v>
      </c>
      <c r="I2009" s="5">
        <v>0.45</v>
      </c>
      <c r="J2009" s="4">
        <f t="shared" si="428"/>
        <v>119.57850000000001</v>
      </c>
      <c r="K2009" s="4">
        <f t="shared" si="429"/>
        <v>146.1515</v>
      </c>
      <c r="L2009" s="6">
        <v>0.85</v>
      </c>
      <c r="M2009" s="4">
        <f t="shared" si="430"/>
        <v>124.228775</v>
      </c>
      <c r="N2009" s="4">
        <f t="shared" si="431"/>
        <v>270.38027499999998</v>
      </c>
      <c r="O2009" s="6">
        <v>0.75</v>
      </c>
      <c r="P2009" s="85">
        <f t="shared" si="436"/>
        <v>109.613625</v>
      </c>
      <c r="Q2009" s="86">
        <f t="shared" si="437"/>
        <v>255.76512500000001</v>
      </c>
      <c r="R2009" s="6">
        <v>0.95</v>
      </c>
      <c r="S2009" s="85">
        <f t="shared" si="432"/>
        <v>138.84392499999998</v>
      </c>
      <c r="T2009" s="86">
        <f t="shared" si="433"/>
        <v>284.99542499999995</v>
      </c>
      <c r="U2009" s="6">
        <v>0.6</v>
      </c>
      <c r="V2009" s="85">
        <f t="shared" si="434"/>
        <v>87.690899999999999</v>
      </c>
      <c r="W2009" s="86">
        <f t="shared" si="435"/>
        <v>233.8424</v>
      </c>
    </row>
    <row r="2010" spans="1:23" ht="16.5" x14ac:dyDescent="0.25">
      <c r="A2010" s="64" t="s">
        <v>7131</v>
      </c>
      <c r="B2010" s="65" t="s">
        <v>7255</v>
      </c>
      <c r="C2010" s="2" t="s">
        <v>7353</v>
      </c>
      <c r="D2010" s="8" t="s">
        <v>6152</v>
      </c>
      <c r="E2010" s="3">
        <v>40</v>
      </c>
      <c r="F2010" s="3">
        <v>1</v>
      </c>
      <c r="G2010" s="4">
        <v>63.21</v>
      </c>
      <c r="H2010" s="4">
        <f>+G2010*E2010</f>
        <v>2528.4</v>
      </c>
      <c r="I2010" s="5">
        <v>0.5</v>
      </c>
      <c r="J2010" s="4">
        <f t="shared" si="428"/>
        <v>31.605</v>
      </c>
      <c r="K2010" s="4">
        <f t="shared" si="429"/>
        <v>31.605</v>
      </c>
      <c r="L2010" s="6">
        <v>0.85</v>
      </c>
      <c r="M2010" s="4">
        <f t="shared" si="430"/>
        <v>26.864249999999998</v>
      </c>
      <c r="N2010" s="4">
        <f t="shared" si="431"/>
        <v>58.469250000000002</v>
      </c>
      <c r="O2010" s="6">
        <v>0.75</v>
      </c>
      <c r="P2010" s="85">
        <f t="shared" si="436"/>
        <v>23.703749999999999</v>
      </c>
      <c r="Q2010" s="86">
        <f t="shared" si="437"/>
        <v>55.308750000000003</v>
      </c>
      <c r="R2010" s="6">
        <v>0.95</v>
      </c>
      <c r="S2010" s="85">
        <f t="shared" si="432"/>
        <v>30.024749999999997</v>
      </c>
      <c r="T2010" s="86">
        <f t="shared" si="433"/>
        <v>61.629750000000001</v>
      </c>
      <c r="U2010" s="6">
        <v>0.6</v>
      </c>
      <c r="V2010" s="85">
        <f t="shared" si="434"/>
        <v>18.963000000000001</v>
      </c>
      <c r="W2010" s="86">
        <f t="shared" si="435"/>
        <v>50.567999999999998</v>
      </c>
    </row>
    <row r="2011" spans="1:23" ht="16.5" x14ac:dyDescent="0.25">
      <c r="A2011" s="64" t="s">
        <v>7131</v>
      </c>
      <c r="B2011" s="65" t="s">
        <v>7255</v>
      </c>
      <c r="C2011" s="2" t="s">
        <v>7354</v>
      </c>
      <c r="D2011" s="8" t="s">
        <v>6155</v>
      </c>
      <c r="E2011" s="3">
        <v>25</v>
      </c>
      <c r="F2011" s="3">
        <v>1</v>
      </c>
      <c r="G2011" s="4">
        <v>97.75</v>
      </c>
      <c r="H2011" s="4">
        <f>+G2011*E2011</f>
        <v>2443.75</v>
      </c>
      <c r="I2011" s="5">
        <v>0.5</v>
      </c>
      <c r="J2011" s="4">
        <f t="shared" si="428"/>
        <v>48.875</v>
      </c>
      <c r="K2011" s="4">
        <f t="shared" si="429"/>
        <v>48.875</v>
      </c>
      <c r="L2011" s="6">
        <v>0.85</v>
      </c>
      <c r="M2011" s="4">
        <f t="shared" si="430"/>
        <v>41.543749999999996</v>
      </c>
      <c r="N2011" s="4">
        <f t="shared" si="431"/>
        <v>90.418749999999989</v>
      </c>
      <c r="O2011" s="6">
        <v>0.75</v>
      </c>
      <c r="P2011" s="85">
        <f t="shared" si="436"/>
        <v>36.65625</v>
      </c>
      <c r="Q2011" s="86">
        <f t="shared" si="437"/>
        <v>85.53125</v>
      </c>
      <c r="R2011" s="6">
        <v>0.95</v>
      </c>
      <c r="S2011" s="85">
        <f t="shared" si="432"/>
        <v>46.431249999999999</v>
      </c>
      <c r="T2011" s="86">
        <f t="shared" si="433"/>
        <v>95.306250000000006</v>
      </c>
      <c r="U2011" s="6">
        <v>0.6</v>
      </c>
      <c r="V2011" s="85">
        <f t="shared" si="434"/>
        <v>29.324999999999999</v>
      </c>
      <c r="W2011" s="86">
        <f t="shared" si="435"/>
        <v>78.2</v>
      </c>
    </row>
    <row r="2012" spans="1:23" ht="16.5" x14ac:dyDescent="0.25">
      <c r="A2012" s="64" t="s">
        <v>7131</v>
      </c>
      <c r="B2012" s="65" t="s">
        <v>7255</v>
      </c>
      <c r="C2012" s="2" t="s">
        <v>7355</v>
      </c>
      <c r="D2012" s="10" t="s">
        <v>6159</v>
      </c>
      <c r="E2012" s="3">
        <v>33</v>
      </c>
      <c r="F2012" s="3">
        <v>1</v>
      </c>
      <c r="G2012" s="4">
        <v>306.70999999999998</v>
      </c>
      <c r="H2012" s="4">
        <f>+G2012*E2012</f>
        <v>10121.429999999998</v>
      </c>
      <c r="I2012" s="5">
        <v>0</v>
      </c>
      <c r="J2012" s="4">
        <f t="shared" si="428"/>
        <v>0</v>
      </c>
      <c r="K2012" s="4">
        <f t="shared" si="429"/>
        <v>306.70999999999998</v>
      </c>
      <c r="L2012" s="6">
        <v>1.4</v>
      </c>
      <c r="M2012" s="4">
        <f t="shared" si="430"/>
        <v>429.39399999999995</v>
      </c>
      <c r="N2012" s="4">
        <f t="shared" si="431"/>
        <v>736.10399999999993</v>
      </c>
      <c r="O2012" s="6">
        <v>0.75</v>
      </c>
      <c r="P2012" s="85">
        <f t="shared" si="436"/>
        <v>230.03249999999997</v>
      </c>
      <c r="Q2012" s="86">
        <f t="shared" si="437"/>
        <v>536.74249999999995</v>
      </c>
      <c r="R2012" s="6">
        <v>0.95</v>
      </c>
      <c r="S2012" s="85">
        <f t="shared" si="432"/>
        <v>291.37449999999995</v>
      </c>
      <c r="T2012" s="86">
        <f t="shared" si="433"/>
        <v>598.08449999999993</v>
      </c>
      <c r="U2012" s="6">
        <v>0.6</v>
      </c>
      <c r="V2012" s="85">
        <f t="shared" si="434"/>
        <v>184.02599999999998</v>
      </c>
      <c r="W2012" s="86">
        <f t="shared" si="435"/>
        <v>490.73599999999999</v>
      </c>
    </row>
    <row r="2013" spans="1:23" ht="16.5" x14ac:dyDescent="0.25">
      <c r="A2013" s="64" t="s">
        <v>7131</v>
      </c>
      <c r="B2013" s="65" t="s">
        <v>7255</v>
      </c>
      <c r="C2013" s="2" t="s">
        <v>7356</v>
      </c>
      <c r="D2013" s="8" t="s">
        <v>6160</v>
      </c>
      <c r="E2013" s="3">
        <v>14</v>
      </c>
      <c r="F2013" s="3">
        <v>1</v>
      </c>
      <c r="G2013" s="4">
        <v>479</v>
      </c>
      <c r="H2013" s="4">
        <f>+G2013*E2013</f>
        <v>6706</v>
      </c>
      <c r="I2013" s="5">
        <v>0.5</v>
      </c>
      <c r="J2013" s="4">
        <f t="shared" si="428"/>
        <v>239.5</v>
      </c>
      <c r="K2013" s="4">
        <f t="shared" si="429"/>
        <v>239.5</v>
      </c>
      <c r="L2013" s="6">
        <v>0.85</v>
      </c>
      <c r="M2013" s="4">
        <f t="shared" si="430"/>
        <v>203.57499999999999</v>
      </c>
      <c r="N2013" s="4">
        <f t="shared" si="431"/>
        <v>443.07499999999999</v>
      </c>
      <c r="O2013" s="6">
        <v>0.75</v>
      </c>
      <c r="P2013" s="85">
        <f t="shared" si="436"/>
        <v>179.625</v>
      </c>
      <c r="Q2013" s="86">
        <f t="shared" si="437"/>
        <v>419.125</v>
      </c>
      <c r="R2013" s="6">
        <v>0.95</v>
      </c>
      <c r="S2013" s="85">
        <f t="shared" si="432"/>
        <v>227.52499999999998</v>
      </c>
      <c r="T2013" s="86">
        <f t="shared" si="433"/>
        <v>467.02499999999998</v>
      </c>
      <c r="U2013" s="6">
        <v>0.6</v>
      </c>
      <c r="V2013" s="85">
        <f t="shared" si="434"/>
        <v>143.69999999999999</v>
      </c>
      <c r="W2013" s="86">
        <f t="shared" si="435"/>
        <v>383.2</v>
      </c>
    </row>
    <row r="2014" spans="1:23" ht="16.5" x14ac:dyDescent="0.25">
      <c r="A2014" s="64" t="s">
        <v>7131</v>
      </c>
      <c r="B2014" s="65" t="s">
        <v>7255</v>
      </c>
      <c r="C2014" s="2" t="s">
        <v>7357</v>
      </c>
      <c r="D2014" s="10" t="s">
        <v>6161</v>
      </c>
      <c r="E2014" s="3">
        <v>40</v>
      </c>
      <c r="F2014" s="3">
        <v>1</v>
      </c>
      <c r="G2014" s="4">
        <v>76.41</v>
      </c>
      <c r="H2014" s="4">
        <f>+G2014*E2014</f>
        <v>3056.3999999999996</v>
      </c>
      <c r="I2014" s="5">
        <v>0</v>
      </c>
      <c r="J2014" s="4">
        <f t="shared" si="428"/>
        <v>0</v>
      </c>
      <c r="K2014" s="4">
        <f t="shared" si="429"/>
        <v>76.41</v>
      </c>
      <c r="L2014" s="6">
        <v>0.85</v>
      </c>
      <c r="M2014" s="4">
        <f t="shared" si="430"/>
        <v>64.948499999999996</v>
      </c>
      <c r="N2014" s="4">
        <f t="shared" si="431"/>
        <v>141.35849999999999</v>
      </c>
      <c r="O2014" s="6">
        <v>0.75</v>
      </c>
      <c r="P2014" s="85">
        <f t="shared" si="436"/>
        <v>57.307499999999997</v>
      </c>
      <c r="Q2014" s="86">
        <f t="shared" si="437"/>
        <v>133.7175</v>
      </c>
      <c r="R2014" s="6">
        <v>0.95</v>
      </c>
      <c r="S2014" s="85">
        <f t="shared" si="432"/>
        <v>72.589499999999987</v>
      </c>
      <c r="T2014" s="86">
        <f t="shared" si="433"/>
        <v>148.99949999999998</v>
      </c>
      <c r="U2014" s="6">
        <v>0.6</v>
      </c>
      <c r="V2014" s="85">
        <f t="shared" si="434"/>
        <v>45.845999999999997</v>
      </c>
      <c r="W2014" s="86">
        <f t="shared" si="435"/>
        <v>122.256</v>
      </c>
    </row>
    <row r="2015" spans="1:23" ht="16.5" x14ac:dyDescent="0.25">
      <c r="A2015" s="64" t="s">
        <v>7131</v>
      </c>
      <c r="B2015" s="65" t="s">
        <v>7255</v>
      </c>
      <c r="C2015" s="2" t="s">
        <v>7358</v>
      </c>
      <c r="D2015" s="8" t="s">
        <v>6227</v>
      </c>
      <c r="E2015" s="3">
        <v>22</v>
      </c>
      <c r="F2015" s="3">
        <v>1</v>
      </c>
      <c r="G2015" s="4">
        <v>215.11</v>
      </c>
      <c r="H2015" s="4">
        <f>+G2015*E2015</f>
        <v>4732.42</v>
      </c>
      <c r="I2015" s="5">
        <v>0.2</v>
      </c>
      <c r="J2015" s="4">
        <f t="shared" si="428"/>
        <v>43.022000000000006</v>
      </c>
      <c r="K2015" s="4">
        <f t="shared" si="429"/>
        <v>172.08800000000002</v>
      </c>
      <c r="L2015" s="6">
        <v>1.4</v>
      </c>
      <c r="M2015" s="4">
        <f t="shared" si="430"/>
        <v>240.92320000000001</v>
      </c>
      <c r="N2015" s="4">
        <f t="shared" si="431"/>
        <v>413.01120000000003</v>
      </c>
      <c r="O2015" s="6">
        <v>0.75</v>
      </c>
      <c r="P2015" s="85">
        <f t="shared" si="436"/>
        <v>129.06600000000003</v>
      </c>
      <c r="Q2015" s="86">
        <f t="shared" si="437"/>
        <v>301.15400000000005</v>
      </c>
      <c r="R2015" s="6">
        <v>0.95</v>
      </c>
      <c r="S2015" s="85">
        <f t="shared" si="432"/>
        <v>163.48360000000002</v>
      </c>
      <c r="T2015" s="86">
        <f t="shared" si="433"/>
        <v>335.57160000000005</v>
      </c>
      <c r="U2015" s="6">
        <v>0.6</v>
      </c>
      <c r="V2015" s="85">
        <f t="shared" si="434"/>
        <v>103.25280000000001</v>
      </c>
      <c r="W2015" s="86">
        <f t="shared" si="435"/>
        <v>275.34080000000006</v>
      </c>
    </row>
    <row r="2016" spans="1:23" ht="16.5" x14ac:dyDescent="0.25">
      <c r="A2016" s="64" t="s">
        <v>7131</v>
      </c>
      <c r="B2016" s="65" t="s">
        <v>7255</v>
      </c>
      <c r="C2016" s="2" t="s">
        <v>7359</v>
      </c>
      <c r="D2016" s="8" t="s">
        <v>6246</v>
      </c>
      <c r="E2016" s="3">
        <v>5</v>
      </c>
      <c r="F2016" s="3">
        <v>1</v>
      </c>
      <c r="G2016" s="4">
        <v>82.33</v>
      </c>
      <c r="H2016" s="4">
        <f>+G2016*E2016</f>
        <v>411.65</v>
      </c>
      <c r="I2016" s="5">
        <v>0</v>
      </c>
      <c r="J2016" s="4">
        <f t="shared" si="428"/>
        <v>0</v>
      </c>
      <c r="K2016" s="4">
        <f t="shared" si="429"/>
        <v>82.33</v>
      </c>
      <c r="L2016" s="6">
        <v>0.95</v>
      </c>
      <c r="M2016" s="4">
        <f t="shared" si="430"/>
        <v>78.213499999999996</v>
      </c>
      <c r="N2016" s="4">
        <f t="shared" si="431"/>
        <v>160.54349999999999</v>
      </c>
      <c r="O2016" s="6">
        <v>0.75</v>
      </c>
      <c r="P2016" s="85">
        <f t="shared" si="436"/>
        <v>61.747500000000002</v>
      </c>
      <c r="Q2016" s="86">
        <f t="shared" si="437"/>
        <v>144.07749999999999</v>
      </c>
      <c r="R2016" s="6">
        <v>0.95</v>
      </c>
      <c r="S2016" s="85">
        <f t="shared" si="432"/>
        <v>78.213499999999996</v>
      </c>
      <c r="T2016" s="86">
        <f t="shared" si="433"/>
        <v>160.54349999999999</v>
      </c>
      <c r="U2016" s="6">
        <v>0.6</v>
      </c>
      <c r="V2016" s="85">
        <f t="shared" si="434"/>
        <v>49.397999999999996</v>
      </c>
      <c r="W2016" s="86">
        <f t="shared" si="435"/>
        <v>131.72800000000001</v>
      </c>
    </row>
    <row r="2017" spans="1:23" ht="16.5" x14ac:dyDescent="0.25">
      <c r="A2017" s="64" t="s">
        <v>7131</v>
      </c>
      <c r="B2017" s="65" t="s">
        <v>7255</v>
      </c>
      <c r="C2017" s="2" t="s">
        <v>7360</v>
      </c>
      <c r="D2017" s="8" t="s">
        <v>6302</v>
      </c>
      <c r="E2017" s="3">
        <v>18</v>
      </c>
      <c r="F2017" s="3">
        <v>1</v>
      </c>
      <c r="G2017" s="4">
        <v>9.4</v>
      </c>
      <c r="H2017" s="4">
        <f>+G2017*E2017</f>
        <v>169.20000000000002</v>
      </c>
      <c r="I2017" s="5">
        <v>0.5</v>
      </c>
      <c r="J2017" s="4">
        <f t="shared" si="428"/>
        <v>4.7</v>
      </c>
      <c r="K2017" s="4">
        <f t="shared" si="429"/>
        <v>4.7</v>
      </c>
      <c r="L2017" s="6">
        <v>0.85</v>
      </c>
      <c r="M2017" s="4">
        <f t="shared" si="430"/>
        <v>3.9950000000000001</v>
      </c>
      <c r="N2017" s="4">
        <f t="shared" si="431"/>
        <v>8.6950000000000003</v>
      </c>
      <c r="O2017" s="6">
        <v>0.75</v>
      </c>
      <c r="P2017" s="85">
        <f t="shared" si="436"/>
        <v>3.5250000000000004</v>
      </c>
      <c r="Q2017" s="86">
        <f t="shared" si="437"/>
        <v>8.2250000000000014</v>
      </c>
      <c r="R2017" s="6">
        <v>0.95</v>
      </c>
      <c r="S2017" s="85">
        <f t="shared" si="432"/>
        <v>4.4649999999999999</v>
      </c>
      <c r="T2017" s="86">
        <f t="shared" si="433"/>
        <v>9.1649999999999991</v>
      </c>
      <c r="U2017" s="6">
        <v>0.6</v>
      </c>
      <c r="V2017" s="85">
        <f t="shared" si="434"/>
        <v>2.82</v>
      </c>
      <c r="W2017" s="86">
        <f t="shared" si="435"/>
        <v>7.52</v>
      </c>
    </row>
    <row r="2018" spans="1:23" ht="16.5" x14ac:dyDescent="0.25">
      <c r="A2018" s="64" t="s">
        <v>7131</v>
      </c>
      <c r="B2018" s="65" t="s">
        <v>7255</v>
      </c>
      <c r="C2018" s="2" t="s">
        <v>7361</v>
      </c>
      <c r="D2018" s="10" t="s">
        <v>5885</v>
      </c>
      <c r="E2018" s="3">
        <v>51</v>
      </c>
      <c r="F2018" s="3">
        <v>1</v>
      </c>
      <c r="G2018" s="4">
        <v>46.37</v>
      </c>
      <c r="H2018" s="4">
        <f>+G2018*E2018</f>
        <v>2364.87</v>
      </c>
      <c r="I2018" s="5">
        <v>0</v>
      </c>
      <c r="J2018" s="4">
        <f t="shared" si="428"/>
        <v>0</v>
      </c>
      <c r="K2018" s="4">
        <f t="shared" si="429"/>
        <v>46.37</v>
      </c>
      <c r="L2018" s="6">
        <v>1</v>
      </c>
      <c r="M2018" s="4">
        <f t="shared" si="430"/>
        <v>46.37</v>
      </c>
      <c r="N2018" s="4">
        <f t="shared" si="431"/>
        <v>92.74</v>
      </c>
      <c r="O2018" s="6">
        <v>0.75</v>
      </c>
      <c r="P2018" s="85">
        <f t="shared" si="436"/>
        <v>34.777499999999996</v>
      </c>
      <c r="Q2018" s="86">
        <f t="shared" si="437"/>
        <v>81.147499999999994</v>
      </c>
      <c r="R2018" s="6">
        <v>0.95</v>
      </c>
      <c r="S2018" s="85">
        <f t="shared" si="432"/>
        <v>44.051499999999997</v>
      </c>
      <c r="T2018" s="86">
        <f t="shared" si="433"/>
        <v>90.421499999999995</v>
      </c>
      <c r="U2018" s="6">
        <v>0.6</v>
      </c>
      <c r="V2018" s="85">
        <f t="shared" si="434"/>
        <v>27.821999999999999</v>
      </c>
      <c r="W2018" s="86">
        <f t="shared" si="435"/>
        <v>74.191999999999993</v>
      </c>
    </row>
    <row r="2019" spans="1:23" ht="16.5" x14ac:dyDescent="0.25">
      <c r="A2019" s="64" t="s">
        <v>7131</v>
      </c>
      <c r="B2019" s="65" t="s">
        <v>7255</v>
      </c>
      <c r="C2019" s="2" t="s">
        <v>7362</v>
      </c>
      <c r="D2019" s="8" t="s">
        <v>5891</v>
      </c>
      <c r="E2019" s="3">
        <v>45</v>
      </c>
      <c r="F2019" s="3">
        <v>1</v>
      </c>
      <c r="G2019" s="4">
        <v>75.400000000000006</v>
      </c>
      <c r="H2019" s="4">
        <f>+G2019*E2019</f>
        <v>3393.0000000000005</v>
      </c>
      <c r="I2019" s="5">
        <v>0.45</v>
      </c>
      <c r="J2019" s="4">
        <f t="shared" si="428"/>
        <v>33.930000000000007</v>
      </c>
      <c r="K2019" s="4">
        <f t="shared" si="429"/>
        <v>41.47</v>
      </c>
      <c r="L2019" s="6">
        <v>0.85</v>
      </c>
      <c r="M2019" s="4">
        <f t="shared" si="430"/>
        <v>35.249499999999998</v>
      </c>
      <c r="N2019" s="4">
        <f t="shared" si="431"/>
        <v>76.719499999999996</v>
      </c>
      <c r="O2019" s="6">
        <v>0.75</v>
      </c>
      <c r="P2019" s="85">
        <f t="shared" si="436"/>
        <v>31.102499999999999</v>
      </c>
      <c r="Q2019" s="86">
        <f t="shared" si="437"/>
        <v>72.572499999999991</v>
      </c>
      <c r="R2019" s="6">
        <v>0.95</v>
      </c>
      <c r="S2019" s="85">
        <f t="shared" si="432"/>
        <v>39.396499999999996</v>
      </c>
      <c r="T2019" s="86">
        <f t="shared" si="433"/>
        <v>80.866500000000002</v>
      </c>
      <c r="U2019" s="6">
        <v>0.6</v>
      </c>
      <c r="V2019" s="85">
        <f t="shared" si="434"/>
        <v>24.881999999999998</v>
      </c>
      <c r="W2019" s="86">
        <f t="shared" si="435"/>
        <v>66.352000000000004</v>
      </c>
    </row>
    <row r="2020" spans="1:23" ht="16.5" x14ac:dyDescent="0.25">
      <c r="A2020" s="64" t="s">
        <v>7131</v>
      </c>
      <c r="B2020" s="65" t="s">
        <v>7255</v>
      </c>
      <c r="C2020" s="2" t="s">
        <v>7363</v>
      </c>
      <c r="D2020" s="8" t="s">
        <v>5894</v>
      </c>
      <c r="E2020" s="3">
        <f>7+22</f>
        <v>29</v>
      </c>
      <c r="F2020" s="3">
        <v>1</v>
      </c>
      <c r="G2020" s="4">
        <v>112.18</v>
      </c>
      <c r="H2020" s="4">
        <f>+G2020*E2020</f>
        <v>3253.2200000000003</v>
      </c>
      <c r="I2020" s="5">
        <v>0.45</v>
      </c>
      <c r="J2020" s="4">
        <f t="shared" si="428"/>
        <v>50.481000000000002</v>
      </c>
      <c r="K2020" s="4">
        <f t="shared" si="429"/>
        <v>61.699000000000005</v>
      </c>
      <c r="L2020" s="6">
        <v>0.85</v>
      </c>
      <c r="M2020" s="4">
        <f t="shared" si="430"/>
        <v>52.44415</v>
      </c>
      <c r="N2020" s="4">
        <f t="shared" si="431"/>
        <v>114.14315000000001</v>
      </c>
      <c r="O2020" s="6">
        <v>0.75</v>
      </c>
      <c r="P2020" s="85">
        <f t="shared" si="436"/>
        <v>46.274250000000002</v>
      </c>
      <c r="Q2020" s="86">
        <f t="shared" si="437"/>
        <v>107.97325000000001</v>
      </c>
      <c r="R2020" s="6">
        <v>0.95</v>
      </c>
      <c r="S2020" s="85">
        <f t="shared" si="432"/>
        <v>58.614049999999999</v>
      </c>
      <c r="T2020" s="86">
        <f t="shared" si="433"/>
        <v>120.31305</v>
      </c>
      <c r="U2020" s="6">
        <v>0.6</v>
      </c>
      <c r="V2020" s="85">
        <f t="shared" si="434"/>
        <v>37.019400000000005</v>
      </c>
      <c r="W2020" s="86">
        <f t="shared" si="435"/>
        <v>98.718400000000003</v>
      </c>
    </row>
    <row r="2021" spans="1:23" ht="16.5" x14ac:dyDescent="0.25">
      <c r="A2021" s="64" t="s">
        <v>7131</v>
      </c>
      <c r="B2021" s="65" t="s">
        <v>7255</v>
      </c>
      <c r="C2021" s="2" t="s">
        <v>7364</v>
      </c>
      <c r="D2021" s="8" t="s">
        <v>5899</v>
      </c>
      <c r="E2021" s="3">
        <v>73</v>
      </c>
      <c r="F2021" s="3">
        <v>1</v>
      </c>
      <c r="G2021" s="4">
        <v>162.27000000000001</v>
      </c>
      <c r="H2021" s="4">
        <f>+G2021*E2021</f>
        <v>11845.710000000001</v>
      </c>
      <c r="I2021" s="5">
        <v>0.45</v>
      </c>
      <c r="J2021" s="4">
        <f t="shared" si="428"/>
        <v>73.021500000000003</v>
      </c>
      <c r="K2021" s="4">
        <f t="shared" si="429"/>
        <v>89.248500000000007</v>
      </c>
      <c r="L2021" s="6">
        <v>0.85</v>
      </c>
      <c r="M2021" s="4">
        <f t="shared" si="430"/>
        <v>75.861225000000005</v>
      </c>
      <c r="N2021" s="4">
        <f t="shared" si="431"/>
        <v>165.10972500000003</v>
      </c>
      <c r="O2021" s="6">
        <v>0.75</v>
      </c>
      <c r="P2021" s="85">
        <f t="shared" si="436"/>
        <v>66.936374999999998</v>
      </c>
      <c r="Q2021" s="86">
        <f t="shared" si="437"/>
        <v>156.18487500000001</v>
      </c>
      <c r="R2021" s="6">
        <v>0.95</v>
      </c>
      <c r="S2021" s="85">
        <f t="shared" si="432"/>
        <v>84.786074999999997</v>
      </c>
      <c r="T2021" s="86">
        <f t="shared" si="433"/>
        <v>174.03457500000002</v>
      </c>
      <c r="U2021" s="6">
        <v>0.6</v>
      </c>
      <c r="V2021" s="85">
        <f t="shared" si="434"/>
        <v>53.549100000000003</v>
      </c>
      <c r="W2021" s="86">
        <f t="shared" si="435"/>
        <v>142.79760000000002</v>
      </c>
    </row>
    <row r="2022" spans="1:23" ht="16.5" x14ac:dyDescent="0.25">
      <c r="A2022" s="64" t="s">
        <v>7131</v>
      </c>
      <c r="B2022" s="65" t="s">
        <v>7255</v>
      </c>
      <c r="C2022" s="2" t="s">
        <v>7365</v>
      </c>
      <c r="D2022" s="8" t="s">
        <v>5910</v>
      </c>
      <c r="E2022" s="3">
        <f>140+11</f>
        <v>151</v>
      </c>
      <c r="F2022" s="3">
        <v>1</v>
      </c>
      <c r="G2022" s="4">
        <v>42.68</v>
      </c>
      <c r="H2022" s="4">
        <f>+G2022*E2022</f>
        <v>6444.68</v>
      </c>
      <c r="I2022" s="5">
        <v>0.2</v>
      </c>
      <c r="J2022" s="4">
        <f t="shared" si="428"/>
        <v>8.5359999999999996</v>
      </c>
      <c r="K2022" s="4">
        <f t="shared" si="429"/>
        <v>34.143999999999998</v>
      </c>
      <c r="L2022" s="6">
        <v>0.95</v>
      </c>
      <c r="M2022" s="4">
        <f t="shared" si="430"/>
        <v>32.436799999999998</v>
      </c>
      <c r="N2022" s="4">
        <f t="shared" si="431"/>
        <v>66.580799999999996</v>
      </c>
      <c r="O2022" s="6">
        <v>0.75</v>
      </c>
      <c r="P2022" s="85">
        <f t="shared" si="436"/>
        <v>25.607999999999997</v>
      </c>
      <c r="Q2022" s="86">
        <f t="shared" si="437"/>
        <v>59.751999999999995</v>
      </c>
      <c r="R2022" s="6">
        <v>0.95</v>
      </c>
      <c r="S2022" s="85">
        <f t="shared" si="432"/>
        <v>32.436799999999998</v>
      </c>
      <c r="T2022" s="86">
        <f t="shared" si="433"/>
        <v>66.580799999999996</v>
      </c>
      <c r="U2022" s="6">
        <v>0.6</v>
      </c>
      <c r="V2022" s="85">
        <f t="shared" si="434"/>
        <v>20.4864</v>
      </c>
      <c r="W2022" s="86">
        <f t="shared" si="435"/>
        <v>54.630399999999995</v>
      </c>
    </row>
    <row r="2023" spans="1:23" ht="16.5" x14ac:dyDescent="0.25">
      <c r="A2023" s="64" t="s">
        <v>7131</v>
      </c>
      <c r="B2023" s="65" t="s">
        <v>7255</v>
      </c>
      <c r="C2023" s="2" t="s">
        <v>7366</v>
      </c>
      <c r="D2023" s="8" t="s">
        <v>609</v>
      </c>
      <c r="E2023" s="3">
        <v>5</v>
      </c>
      <c r="F2023" s="3">
        <v>1</v>
      </c>
      <c r="G2023" s="4">
        <v>165</v>
      </c>
      <c r="H2023" s="4">
        <f>+G2023*E2023</f>
        <v>825</v>
      </c>
      <c r="I2023" s="5">
        <v>0</v>
      </c>
      <c r="J2023" s="4">
        <f t="shared" si="428"/>
        <v>0</v>
      </c>
      <c r="K2023" s="4">
        <f t="shared" si="429"/>
        <v>165</v>
      </c>
      <c r="L2023" s="6">
        <v>1</v>
      </c>
      <c r="M2023" s="4">
        <f t="shared" si="430"/>
        <v>165</v>
      </c>
      <c r="N2023" s="4">
        <f t="shared" si="431"/>
        <v>330</v>
      </c>
      <c r="O2023" s="6">
        <v>0.75</v>
      </c>
      <c r="P2023" s="85">
        <f t="shared" si="436"/>
        <v>123.75</v>
      </c>
      <c r="Q2023" s="86">
        <f t="shared" si="437"/>
        <v>288.75</v>
      </c>
      <c r="R2023" s="6">
        <v>0.95</v>
      </c>
      <c r="S2023" s="85">
        <f t="shared" si="432"/>
        <v>156.75</v>
      </c>
      <c r="T2023" s="86">
        <f t="shared" si="433"/>
        <v>321.75</v>
      </c>
      <c r="U2023" s="6">
        <v>0.6</v>
      </c>
      <c r="V2023" s="85">
        <f t="shared" si="434"/>
        <v>99</v>
      </c>
      <c r="W2023" s="86">
        <f t="shared" si="435"/>
        <v>264</v>
      </c>
    </row>
    <row r="2024" spans="1:23" ht="16.5" x14ac:dyDescent="0.25">
      <c r="A2024" s="64" t="s">
        <v>7131</v>
      </c>
      <c r="B2024" s="65" t="s">
        <v>7255</v>
      </c>
      <c r="C2024" s="2" t="s">
        <v>7367</v>
      </c>
      <c r="D2024" s="10" t="s">
        <v>630</v>
      </c>
      <c r="E2024" s="3">
        <v>33</v>
      </c>
      <c r="F2024" s="3">
        <v>1</v>
      </c>
      <c r="G2024" s="7">
        <v>63.58</v>
      </c>
      <c r="H2024" s="4">
        <f>+G2024*E2024</f>
        <v>2098.14</v>
      </c>
      <c r="I2024" s="5">
        <v>0</v>
      </c>
      <c r="J2024" s="4">
        <f t="shared" si="428"/>
        <v>0</v>
      </c>
      <c r="K2024" s="4">
        <f t="shared" si="429"/>
        <v>63.58</v>
      </c>
      <c r="L2024" s="6">
        <v>1</v>
      </c>
      <c r="M2024" s="4">
        <f t="shared" si="430"/>
        <v>63.58</v>
      </c>
      <c r="N2024" s="4">
        <f t="shared" si="431"/>
        <v>127.16</v>
      </c>
      <c r="O2024" s="6">
        <v>0.75</v>
      </c>
      <c r="P2024" s="85">
        <f t="shared" si="436"/>
        <v>47.685000000000002</v>
      </c>
      <c r="Q2024" s="86">
        <f t="shared" si="437"/>
        <v>111.265</v>
      </c>
      <c r="R2024" s="6">
        <v>0.95</v>
      </c>
      <c r="S2024" s="85">
        <f t="shared" si="432"/>
        <v>60.400999999999996</v>
      </c>
      <c r="T2024" s="86">
        <f t="shared" si="433"/>
        <v>123.98099999999999</v>
      </c>
      <c r="U2024" s="6">
        <v>0.6</v>
      </c>
      <c r="V2024" s="85">
        <f t="shared" si="434"/>
        <v>38.147999999999996</v>
      </c>
      <c r="W2024" s="86">
        <f t="shared" si="435"/>
        <v>101.72799999999999</v>
      </c>
    </row>
    <row r="2025" spans="1:23" ht="16.5" x14ac:dyDescent="0.25">
      <c r="A2025" s="64" t="s">
        <v>7131</v>
      </c>
      <c r="B2025" s="65" t="s">
        <v>7255</v>
      </c>
      <c r="C2025" s="2" t="s">
        <v>7368</v>
      </c>
      <c r="D2025" s="10" t="s">
        <v>639</v>
      </c>
      <c r="E2025" s="3">
        <v>93</v>
      </c>
      <c r="F2025" s="3">
        <v>1</v>
      </c>
      <c r="G2025" s="4">
        <v>133</v>
      </c>
      <c r="H2025" s="4">
        <f>+G2025*E2025</f>
        <v>12369</v>
      </c>
      <c r="I2025" s="5">
        <v>0.2</v>
      </c>
      <c r="J2025" s="4">
        <f t="shared" si="428"/>
        <v>26.6</v>
      </c>
      <c r="K2025" s="4">
        <f t="shared" si="429"/>
        <v>106.4</v>
      </c>
      <c r="L2025" s="6">
        <v>1.4</v>
      </c>
      <c r="M2025" s="4">
        <f t="shared" si="430"/>
        <v>148.96</v>
      </c>
      <c r="N2025" s="4">
        <f t="shared" si="431"/>
        <v>255.36</v>
      </c>
      <c r="O2025" s="6">
        <v>0.75</v>
      </c>
      <c r="P2025" s="85">
        <f t="shared" si="436"/>
        <v>79.800000000000011</v>
      </c>
      <c r="Q2025" s="86">
        <f t="shared" si="437"/>
        <v>186.20000000000002</v>
      </c>
      <c r="R2025" s="6">
        <v>0.95</v>
      </c>
      <c r="S2025" s="85">
        <f t="shared" si="432"/>
        <v>101.08</v>
      </c>
      <c r="T2025" s="86">
        <f t="shared" si="433"/>
        <v>207.48000000000002</v>
      </c>
      <c r="U2025" s="6">
        <v>0.6</v>
      </c>
      <c r="V2025" s="85">
        <f t="shared" si="434"/>
        <v>63.84</v>
      </c>
      <c r="W2025" s="86">
        <f t="shared" si="435"/>
        <v>170.24</v>
      </c>
    </row>
    <row r="2026" spans="1:23" ht="16.5" x14ac:dyDescent="0.25">
      <c r="A2026" s="64" t="s">
        <v>7131</v>
      </c>
      <c r="B2026" s="65" t="s">
        <v>7255</v>
      </c>
      <c r="C2026" s="2" t="s">
        <v>7369</v>
      </c>
      <c r="D2026" s="10" t="s">
        <v>650</v>
      </c>
      <c r="E2026" s="3">
        <v>51</v>
      </c>
      <c r="F2026" s="3">
        <v>1</v>
      </c>
      <c r="G2026" s="4">
        <v>81.73</v>
      </c>
      <c r="H2026" s="4">
        <f>+G2026*E2026</f>
        <v>4168.2300000000005</v>
      </c>
      <c r="I2026" s="5">
        <v>0.5</v>
      </c>
      <c r="J2026" s="4">
        <f t="shared" si="428"/>
        <v>40.865000000000002</v>
      </c>
      <c r="K2026" s="4">
        <f t="shared" si="429"/>
        <v>40.865000000000002</v>
      </c>
      <c r="L2026" s="6">
        <v>0.85</v>
      </c>
      <c r="M2026" s="4">
        <f t="shared" si="430"/>
        <v>34.735250000000001</v>
      </c>
      <c r="N2026" s="4">
        <f t="shared" si="431"/>
        <v>75.600250000000003</v>
      </c>
      <c r="O2026" s="6">
        <v>0.75</v>
      </c>
      <c r="P2026" s="85">
        <f t="shared" si="436"/>
        <v>30.64875</v>
      </c>
      <c r="Q2026" s="86">
        <f t="shared" si="437"/>
        <v>71.513750000000002</v>
      </c>
      <c r="R2026" s="6">
        <v>0.95</v>
      </c>
      <c r="S2026" s="85">
        <f t="shared" si="432"/>
        <v>38.821750000000002</v>
      </c>
      <c r="T2026" s="86">
        <f t="shared" si="433"/>
        <v>79.686750000000004</v>
      </c>
      <c r="U2026" s="6">
        <v>0.6</v>
      </c>
      <c r="V2026" s="85">
        <f t="shared" si="434"/>
        <v>24.519000000000002</v>
      </c>
      <c r="W2026" s="86">
        <f t="shared" si="435"/>
        <v>65.384</v>
      </c>
    </row>
    <row r="2027" spans="1:23" ht="16.5" x14ac:dyDescent="0.25">
      <c r="A2027" s="64" t="s">
        <v>7131</v>
      </c>
      <c r="B2027" s="65" t="s">
        <v>7255</v>
      </c>
      <c r="C2027" s="2" t="s">
        <v>7370</v>
      </c>
      <c r="D2027" s="10" t="s">
        <v>651</v>
      </c>
      <c r="E2027" s="3">
        <v>50</v>
      </c>
      <c r="F2027" s="3">
        <v>1</v>
      </c>
      <c r="G2027" s="4">
        <v>101.61</v>
      </c>
      <c r="H2027" s="4">
        <f>+G2027*E2027</f>
        <v>5080.5</v>
      </c>
      <c r="I2027" s="5">
        <v>0.5</v>
      </c>
      <c r="J2027" s="4">
        <f t="shared" si="428"/>
        <v>50.805</v>
      </c>
      <c r="K2027" s="4">
        <f t="shared" si="429"/>
        <v>50.805</v>
      </c>
      <c r="L2027" s="6">
        <v>0.85</v>
      </c>
      <c r="M2027" s="4">
        <f t="shared" si="430"/>
        <v>43.184249999999999</v>
      </c>
      <c r="N2027" s="4">
        <f t="shared" si="431"/>
        <v>93.989249999999998</v>
      </c>
      <c r="O2027" s="6">
        <v>0.75</v>
      </c>
      <c r="P2027" s="85">
        <f t="shared" si="436"/>
        <v>38.103749999999998</v>
      </c>
      <c r="Q2027" s="86">
        <f t="shared" si="437"/>
        <v>88.908749999999998</v>
      </c>
      <c r="R2027" s="6">
        <v>0.95</v>
      </c>
      <c r="S2027" s="85">
        <f t="shared" si="432"/>
        <v>48.264749999999999</v>
      </c>
      <c r="T2027" s="86">
        <f t="shared" si="433"/>
        <v>99.069749999999999</v>
      </c>
      <c r="U2027" s="6">
        <v>0.6</v>
      </c>
      <c r="V2027" s="85">
        <f t="shared" si="434"/>
        <v>30.482999999999997</v>
      </c>
      <c r="W2027" s="86">
        <f t="shared" si="435"/>
        <v>81.287999999999997</v>
      </c>
    </row>
    <row r="2028" spans="1:23" ht="16.5" x14ac:dyDescent="0.25">
      <c r="A2028" s="64" t="s">
        <v>7131</v>
      </c>
      <c r="B2028" s="65" t="s">
        <v>7255</v>
      </c>
      <c r="C2028" s="2" t="s">
        <v>7371</v>
      </c>
      <c r="D2028" s="10" t="s">
        <v>6158</v>
      </c>
      <c r="E2028" s="3">
        <v>10</v>
      </c>
      <c r="F2028" s="3">
        <v>1</v>
      </c>
      <c r="G2028" s="4">
        <v>42</v>
      </c>
      <c r="H2028" s="4">
        <f>+G2028*E2028</f>
        <v>420</v>
      </c>
      <c r="I2028" s="6">
        <v>0.2</v>
      </c>
      <c r="J2028" s="4">
        <f t="shared" si="428"/>
        <v>8.4</v>
      </c>
      <c r="K2028" s="4">
        <f t="shared" si="429"/>
        <v>33.6</v>
      </c>
      <c r="L2028" s="6">
        <v>1.4</v>
      </c>
      <c r="M2028" s="4">
        <f t="shared" si="430"/>
        <v>47.04</v>
      </c>
      <c r="N2028" s="4">
        <f t="shared" si="431"/>
        <v>80.64</v>
      </c>
      <c r="O2028" s="6">
        <v>0.75</v>
      </c>
      <c r="P2028" s="85">
        <f t="shared" si="436"/>
        <v>25.200000000000003</v>
      </c>
      <c r="Q2028" s="86">
        <f t="shared" si="437"/>
        <v>58.800000000000004</v>
      </c>
      <c r="R2028" s="6">
        <v>0.95</v>
      </c>
      <c r="S2028" s="85">
        <f t="shared" si="432"/>
        <v>31.919999999999998</v>
      </c>
      <c r="T2028" s="86">
        <f t="shared" si="433"/>
        <v>65.52</v>
      </c>
      <c r="U2028" s="6">
        <v>0.6</v>
      </c>
      <c r="V2028" s="85">
        <f t="shared" si="434"/>
        <v>20.16</v>
      </c>
      <c r="W2028" s="86">
        <f t="shared" si="435"/>
        <v>53.760000000000005</v>
      </c>
    </row>
    <row r="2029" spans="1:23" ht="16.5" x14ac:dyDescent="0.25">
      <c r="A2029" s="64" t="s">
        <v>7131</v>
      </c>
      <c r="B2029" s="65" t="s">
        <v>7255</v>
      </c>
      <c r="C2029" s="2" t="s">
        <v>7372</v>
      </c>
      <c r="D2029" s="8" t="s">
        <v>6431</v>
      </c>
      <c r="E2029" s="3">
        <v>20</v>
      </c>
      <c r="F2029" s="3">
        <v>1</v>
      </c>
      <c r="G2029" s="4">
        <v>28.56</v>
      </c>
      <c r="H2029" s="4">
        <f>+G2029*E2029</f>
        <v>571.19999999999993</v>
      </c>
      <c r="I2029" s="5">
        <v>0.2</v>
      </c>
      <c r="J2029" s="4">
        <f t="shared" si="428"/>
        <v>5.7119999999999997</v>
      </c>
      <c r="K2029" s="4">
        <f t="shared" si="429"/>
        <v>22.847999999999999</v>
      </c>
      <c r="L2029" s="6">
        <v>1.4</v>
      </c>
      <c r="M2029" s="4">
        <f t="shared" si="430"/>
        <v>31.987199999999998</v>
      </c>
      <c r="N2029" s="4">
        <f t="shared" si="431"/>
        <v>54.8352</v>
      </c>
      <c r="O2029" s="6">
        <v>0.75</v>
      </c>
      <c r="P2029" s="85">
        <f t="shared" si="436"/>
        <v>17.135999999999999</v>
      </c>
      <c r="Q2029" s="86">
        <f t="shared" si="437"/>
        <v>39.983999999999995</v>
      </c>
      <c r="R2029" s="6">
        <v>0.95</v>
      </c>
      <c r="S2029" s="85">
        <f t="shared" si="432"/>
        <v>21.705599999999997</v>
      </c>
      <c r="T2029" s="86">
        <f t="shared" si="433"/>
        <v>44.553599999999996</v>
      </c>
      <c r="U2029" s="6">
        <v>0.6</v>
      </c>
      <c r="V2029" s="85">
        <f t="shared" si="434"/>
        <v>13.708799999999998</v>
      </c>
      <c r="W2029" s="86">
        <f t="shared" si="435"/>
        <v>36.556799999999996</v>
      </c>
    </row>
    <row r="2030" spans="1:23" ht="16.5" x14ac:dyDescent="0.25">
      <c r="A2030" s="64" t="s">
        <v>7131</v>
      </c>
      <c r="B2030" s="65" t="s">
        <v>7255</v>
      </c>
      <c r="C2030" s="2" t="s">
        <v>7373</v>
      </c>
      <c r="D2030" s="8" t="s">
        <v>6434</v>
      </c>
      <c r="E2030" s="3">
        <v>25</v>
      </c>
      <c r="F2030" s="3">
        <v>1</v>
      </c>
      <c r="G2030" s="4">
        <v>37.799999999999997</v>
      </c>
      <c r="H2030" s="4">
        <f>+G2030*E2030</f>
        <v>944.99999999999989</v>
      </c>
      <c r="I2030" s="5">
        <v>0.2</v>
      </c>
      <c r="J2030" s="4">
        <f t="shared" si="428"/>
        <v>7.56</v>
      </c>
      <c r="K2030" s="4">
        <f t="shared" si="429"/>
        <v>30.24</v>
      </c>
      <c r="L2030" s="6">
        <v>1.4</v>
      </c>
      <c r="M2030" s="4">
        <f t="shared" si="430"/>
        <v>42.335999999999999</v>
      </c>
      <c r="N2030" s="4">
        <f t="shared" si="431"/>
        <v>72.575999999999993</v>
      </c>
      <c r="O2030" s="6">
        <v>0.75</v>
      </c>
      <c r="P2030" s="85">
        <f t="shared" si="436"/>
        <v>22.68</v>
      </c>
      <c r="Q2030" s="86">
        <f t="shared" si="437"/>
        <v>52.92</v>
      </c>
      <c r="R2030" s="6">
        <v>0.95</v>
      </c>
      <c r="S2030" s="85">
        <f t="shared" si="432"/>
        <v>28.727999999999998</v>
      </c>
      <c r="T2030" s="86">
        <f t="shared" si="433"/>
        <v>58.967999999999996</v>
      </c>
      <c r="U2030" s="6">
        <v>0.6</v>
      </c>
      <c r="V2030" s="85">
        <f t="shared" si="434"/>
        <v>18.143999999999998</v>
      </c>
      <c r="W2030" s="86">
        <f t="shared" si="435"/>
        <v>48.384</v>
      </c>
    </row>
    <row r="2031" spans="1:23" ht="16.5" x14ac:dyDescent="0.25">
      <c r="A2031" s="64" t="s">
        <v>7131</v>
      </c>
      <c r="B2031" s="65" t="s">
        <v>7255</v>
      </c>
      <c r="C2031" s="2" t="s">
        <v>7374</v>
      </c>
      <c r="D2031" s="8" t="s">
        <v>6437</v>
      </c>
      <c r="E2031" s="3">
        <v>24</v>
      </c>
      <c r="F2031" s="3">
        <v>1</v>
      </c>
      <c r="G2031" s="4">
        <v>47.88</v>
      </c>
      <c r="H2031" s="4">
        <f>+G2031*E2031</f>
        <v>1149.1200000000001</v>
      </c>
      <c r="I2031" s="5">
        <v>0.2</v>
      </c>
      <c r="J2031" s="4">
        <f t="shared" si="428"/>
        <v>9.5760000000000005</v>
      </c>
      <c r="K2031" s="4">
        <f t="shared" si="429"/>
        <v>38.304000000000002</v>
      </c>
      <c r="L2031" s="6">
        <v>1.4</v>
      </c>
      <c r="M2031" s="4">
        <f t="shared" si="430"/>
        <v>53.625599999999999</v>
      </c>
      <c r="N2031" s="4">
        <f t="shared" si="431"/>
        <v>91.929599999999994</v>
      </c>
      <c r="O2031" s="6">
        <v>0.75</v>
      </c>
      <c r="P2031" s="85">
        <f t="shared" si="436"/>
        <v>28.728000000000002</v>
      </c>
      <c r="Q2031" s="86">
        <f t="shared" si="437"/>
        <v>67.032000000000011</v>
      </c>
      <c r="R2031" s="6">
        <v>0.95</v>
      </c>
      <c r="S2031" s="85">
        <f t="shared" si="432"/>
        <v>36.388800000000003</v>
      </c>
      <c r="T2031" s="86">
        <f t="shared" si="433"/>
        <v>74.692800000000005</v>
      </c>
      <c r="U2031" s="6">
        <v>0.6</v>
      </c>
      <c r="V2031" s="85">
        <f t="shared" si="434"/>
        <v>22.982400000000002</v>
      </c>
      <c r="W2031" s="86">
        <f t="shared" si="435"/>
        <v>61.2864</v>
      </c>
    </row>
    <row r="2032" spans="1:23" ht="16.5" x14ac:dyDescent="0.25">
      <c r="A2032" s="64" t="s">
        <v>7131</v>
      </c>
      <c r="B2032" s="65" t="s">
        <v>7255</v>
      </c>
      <c r="C2032" s="40" t="s">
        <v>5382</v>
      </c>
      <c r="D2032" s="50" t="s">
        <v>5381</v>
      </c>
      <c r="E2032" s="41">
        <f>132-6-16</f>
        <v>110</v>
      </c>
      <c r="F2032" s="3">
        <v>1</v>
      </c>
      <c r="G2032" s="12">
        <v>99.44</v>
      </c>
      <c r="H2032" s="4">
        <f>+G2032*E2032</f>
        <v>10938.4</v>
      </c>
      <c r="I2032" s="42">
        <v>0.5</v>
      </c>
      <c r="J2032" s="4">
        <f t="shared" si="428"/>
        <v>49.72</v>
      </c>
      <c r="K2032" s="4">
        <f t="shared" si="429"/>
        <v>49.72</v>
      </c>
      <c r="L2032" s="13">
        <v>0.85</v>
      </c>
      <c r="M2032" s="4">
        <f t="shared" si="430"/>
        <v>42.262</v>
      </c>
      <c r="N2032" s="4">
        <f t="shared" si="431"/>
        <v>91.981999999999999</v>
      </c>
      <c r="O2032" s="6">
        <v>0.75</v>
      </c>
      <c r="P2032" s="85">
        <f t="shared" si="436"/>
        <v>37.29</v>
      </c>
      <c r="Q2032" s="86">
        <f t="shared" si="437"/>
        <v>87.009999999999991</v>
      </c>
      <c r="R2032" s="6">
        <v>0.95</v>
      </c>
      <c r="S2032" s="85">
        <f t="shared" si="432"/>
        <v>47.233999999999995</v>
      </c>
      <c r="T2032" s="86">
        <f t="shared" si="433"/>
        <v>96.953999999999994</v>
      </c>
      <c r="U2032" s="6">
        <v>0.6</v>
      </c>
      <c r="V2032" s="85">
        <f t="shared" si="434"/>
        <v>29.831999999999997</v>
      </c>
      <c r="W2032" s="86">
        <f t="shared" si="435"/>
        <v>79.551999999999992</v>
      </c>
    </row>
    <row r="2033" spans="1:23" s="28" customFormat="1" ht="16.5" x14ac:dyDescent="0.25">
      <c r="A2033" s="64" t="s">
        <v>7131</v>
      </c>
      <c r="B2033" s="65" t="s">
        <v>7255</v>
      </c>
      <c r="C2033" s="2" t="s">
        <v>8278</v>
      </c>
      <c r="D2033" s="10" t="s">
        <v>6272</v>
      </c>
      <c r="E2033" s="3">
        <v>2</v>
      </c>
      <c r="F2033" s="3">
        <v>1</v>
      </c>
      <c r="G2033" s="4">
        <v>3500</v>
      </c>
      <c r="H2033" s="4">
        <f>+G2033*E2033</f>
        <v>7000</v>
      </c>
      <c r="I2033" s="5">
        <v>0.1</v>
      </c>
      <c r="J2033" s="4">
        <f t="shared" si="428"/>
        <v>350</v>
      </c>
      <c r="K2033" s="4">
        <f t="shared" si="429"/>
        <v>3150</v>
      </c>
      <c r="L2033" s="6">
        <v>0.95</v>
      </c>
      <c r="M2033" s="4">
        <f t="shared" si="430"/>
        <v>2992.5</v>
      </c>
      <c r="N2033" s="4">
        <f t="shared" si="431"/>
        <v>6142.5</v>
      </c>
      <c r="O2033" s="6">
        <v>0.75</v>
      </c>
      <c r="P2033" s="85">
        <f t="shared" si="436"/>
        <v>2362.5</v>
      </c>
      <c r="Q2033" s="86">
        <f t="shared" si="437"/>
        <v>5512.5</v>
      </c>
      <c r="R2033" s="6">
        <v>0.95</v>
      </c>
      <c r="S2033" s="85">
        <f t="shared" si="432"/>
        <v>2992.5</v>
      </c>
      <c r="T2033" s="86">
        <f t="shared" si="433"/>
        <v>6142.5</v>
      </c>
      <c r="U2033" s="6">
        <v>0.6</v>
      </c>
      <c r="V2033" s="85">
        <f t="shared" si="434"/>
        <v>1890</v>
      </c>
      <c r="W2033" s="86">
        <f t="shared" si="435"/>
        <v>5040</v>
      </c>
    </row>
    <row r="2034" spans="1:23" s="27" customFormat="1" ht="16.5" x14ac:dyDescent="0.25">
      <c r="A2034" s="64" t="s">
        <v>7131</v>
      </c>
      <c r="B2034" s="65" t="s">
        <v>7255</v>
      </c>
      <c r="C2034" s="2" t="s">
        <v>8353</v>
      </c>
      <c r="D2034" s="1" t="s">
        <v>6783</v>
      </c>
      <c r="E2034" s="3">
        <v>6</v>
      </c>
      <c r="F2034" s="3">
        <v>1</v>
      </c>
      <c r="G2034" s="7">
        <v>960</v>
      </c>
      <c r="H2034" s="4">
        <f>+G2034*E2034</f>
        <v>5760</v>
      </c>
      <c r="I2034" s="5">
        <v>0</v>
      </c>
      <c r="J2034" s="4">
        <f t="shared" si="428"/>
        <v>0</v>
      </c>
      <c r="K2034" s="4">
        <f t="shared" si="429"/>
        <v>960</v>
      </c>
      <c r="L2034" s="6">
        <v>0.95</v>
      </c>
      <c r="M2034" s="4">
        <f t="shared" si="430"/>
        <v>912</v>
      </c>
      <c r="N2034" s="4">
        <f t="shared" si="431"/>
        <v>1872</v>
      </c>
      <c r="O2034" s="6">
        <v>0.75</v>
      </c>
      <c r="P2034" s="85">
        <f t="shared" si="436"/>
        <v>720</v>
      </c>
      <c r="Q2034" s="86">
        <f t="shared" si="437"/>
        <v>1680</v>
      </c>
      <c r="R2034" s="6">
        <v>0.95</v>
      </c>
      <c r="S2034" s="85">
        <f t="shared" si="432"/>
        <v>912</v>
      </c>
      <c r="T2034" s="86">
        <f t="shared" si="433"/>
        <v>1872</v>
      </c>
      <c r="U2034" s="6">
        <v>0.6</v>
      </c>
      <c r="V2034" s="85">
        <f t="shared" si="434"/>
        <v>576</v>
      </c>
      <c r="W2034" s="86">
        <f t="shared" si="435"/>
        <v>1536</v>
      </c>
    </row>
    <row r="2035" spans="1:23" ht="16.5" x14ac:dyDescent="0.25">
      <c r="A2035" s="64" t="s">
        <v>7131</v>
      </c>
      <c r="B2035" s="65" t="s">
        <v>7395</v>
      </c>
      <c r="C2035" s="2" t="s">
        <v>7401</v>
      </c>
      <c r="D2035" s="1" t="s">
        <v>431</v>
      </c>
      <c r="E2035" s="3">
        <v>1</v>
      </c>
      <c r="F2035" s="3">
        <v>1</v>
      </c>
      <c r="G2035" s="7">
        <v>2417</v>
      </c>
      <c r="H2035" s="4">
        <f>+G2035*E2035</f>
        <v>2417</v>
      </c>
      <c r="I2035" s="5">
        <v>0.05</v>
      </c>
      <c r="J2035" s="4">
        <f t="shared" si="428"/>
        <v>120.85000000000001</v>
      </c>
      <c r="K2035" s="4">
        <f t="shared" si="429"/>
        <v>2296.15</v>
      </c>
      <c r="L2035" s="6">
        <v>0.85</v>
      </c>
      <c r="M2035" s="4">
        <f t="shared" si="430"/>
        <v>1951.7275</v>
      </c>
      <c r="N2035" s="4">
        <f t="shared" si="431"/>
        <v>4247.8775000000005</v>
      </c>
      <c r="O2035" s="6">
        <v>0.75</v>
      </c>
      <c r="P2035" s="85">
        <f t="shared" si="436"/>
        <v>1722.1125000000002</v>
      </c>
      <c r="Q2035" s="86">
        <f t="shared" si="437"/>
        <v>4018.2625000000003</v>
      </c>
      <c r="R2035" s="6">
        <v>0.95</v>
      </c>
      <c r="S2035" s="85">
        <f t="shared" si="432"/>
        <v>2181.3425000000002</v>
      </c>
      <c r="T2035" s="86">
        <f t="shared" si="433"/>
        <v>4477.4925000000003</v>
      </c>
      <c r="U2035" s="6">
        <v>0.6</v>
      </c>
      <c r="V2035" s="85">
        <f t="shared" si="434"/>
        <v>1377.69</v>
      </c>
      <c r="W2035" s="86">
        <f t="shared" si="435"/>
        <v>3673.84</v>
      </c>
    </row>
    <row r="2036" spans="1:23" ht="16.5" x14ac:dyDescent="0.25">
      <c r="A2036" s="64" t="s">
        <v>7131</v>
      </c>
      <c r="B2036" s="65" t="s">
        <v>7395</v>
      </c>
      <c r="C2036" s="2" t="s">
        <v>435</v>
      </c>
      <c r="D2036" s="1" t="s">
        <v>434</v>
      </c>
      <c r="E2036" s="3">
        <v>1</v>
      </c>
      <c r="F2036" s="3">
        <v>1</v>
      </c>
      <c r="G2036" s="7">
        <v>2015.4</v>
      </c>
      <c r="H2036" s="4">
        <f>+G2036*E2036</f>
        <v>2015.4</v>
      </c>
      <c r="I2036" s="5">
        <v>0</v>
      </c>
      <c r="J2036" s="4">
        <f t="shared" si="428"/>
        <v>0</v>
      </c>
      <c r="K2036" s="4">
        <f t="shared" si="429"/>
        <v>2015.4</v>
      </c>
      <c r="L2036" s="6">
        <v>0.95</v>
      </c>
      <c r="M2036" s="4">
        <f t="shared" si="430"/>
        <v>1914.63</v>
      </c>
      <c r="N2036" s="4">
        <f t="shared" si="431"/>
        <v>3930.03</v>
      </c>
      <c r="O2036" s="6">
        <v>0.75</v>
      </c>
      <c r="P2036" s="85">
        <f t="shared" si="436"/>
        <v>1511.5500000000002</v>
      </c>
      <c r="Q2036" s="86">
        <f t="shared" si="437"/>
        <v>3526.9500000000003</v>
      </c>
      <c r="R2036" s="6">
        <v>0.95</v>
      </c>
      <c r="S2036" s="85">
        <f t="shared" si="432"/>
        <v>1914.63</v>
      </c>
      <c r="T2036" s="86">
        <f t="shared" si="433"/>
        <v>3930.03</v>
      </c>
      <c r="U2036" s="6">
        <v>0.6</v>
      </c>
      <c r="V2036" s="85">
        <f t="shared" si="434"/>
        <v>1209.24</v>
      </c>
      <c r="W2036" s="86">
        <f t="shared" si="435"/>
        <v>3224.6400000000003</v>
      </c>
    </row>
    <row r="2037" spans="1:23" ht="16.5" x14ac:dyDescent="0.25">
      <c r="A2037" s="64" t="s">
        <v>7131</v>
      </c>
      <c r="B2037" s="65" t="s">
        <v>7395</v>
      </c>
      <c r="C2037" s="2" t="s">
        <v>7396</v>
      </c>
      <c r="D2037" s="1" t="s">
        <v>446</v>
      </c>
      <c r="E2037" s="3">
        <v>1</v>
      </c>
      <c r="F2037" s="3">
        <v>1</v>
      </c>
      <c r="G2037" s="7">
        <v>1052</v>
      </c>
      <c r="H2037" s="4">
        <f>+G2037*E2037</f>
        <v>1052</v>
      </c>
      <c r="I2037" s="5">
        <v>0.05</v>
      </c>
      <c r="J2037" s="4">
        <f t="shared" si="428"/>
        <v>52.6</v>
      </c>
      <c r="K2037" s="4">
        <f t="shared" si="429"/>
        <v>999.4</v>
      </c>
      <c r="L2037" s="6">
        <v>0.85</v>
      </c>
      <c r="M2037" s="4">
        <f t="shared" si="430"/>
        <v>849.49</v>
      </c>
      <c r="N2037" s="4">
        <f t="shared" si="431"/>
        <v>1848.8899999999999</v>
      </c>
      <c r="O2037" s="6">
        <v>0.75</v>
      </c>
      <c r="P2037" s="85">
        <f t="shared" si="436"/>
        <v>749.55</v>
      </c>
      <c r="Q2037" s="86">
        <f t="shared" si="437"/>
        <v>1748.9499999999998</v>
      </c>
      <c r="R2037" s="6">
        <v>0.95</v>
      </c>
      <c r="S2037" s="85">
        <f t="shared" si="432"/>
        <v>949.43</v>
      </c>
      <c r="T2037" s="86">
        <f t="shared" si="433"/>
        <v>1948.83</v>
      </c>
      <c r="U2037" s="6">
        <v>0.6</v>
      </c>
      <c r="V2037" s="85">
        <f t="shared" si="434"/>
        <v>599.64</v>
      </c>
      <c r="W2037" s="86">
        <f t="shared" si="435"/>
        <v>1599.04</v>
      </c>
    </row>
    <row r="2038" spans="1:23" ht="16.5" x14ac:dyDescent="0.25">
      <c r="A2038" s="64" t="s">
        <v>7131</v>
      </c>
      <c r="B2038" s="65" t="s">
        <v>7395</v>
      </c>
      <c r="C2038" s="2" t="s">
        <v>3317</v>
      </c>
      <c r="D2038" s="1" t="s">
        <v>3316</v>
      </c>
      <c r="E2038" s="3">
        <v>6</v>
      </c>
      <c r="F2038" s="3">
        <v>1</v>
      </c>
      <c r="G2038" s="4">
        <v>1349</v>
      </c>
      <c r="H2038" s="4">
        <f>+G2038*E2038</f>
        <v>8094</v>
      </c>
      <c r="I2038" s="5">
        <v>0.05</v>
      </c>
      <c r="J2038" s="4">
        <f t="shared" si="428"/>
        <v>67.45</v>
      </c>
      <c r="K2038" s="4">
        <f t="shared" si="429"/>
        <v>1281.55</v>
      </c>
      <c r="L2038" s="6">
        <v>0.75</v>
      </c>
      <c r="M2038" s="4">
        <f t="shared" si="430"/>
        <v>961.16249999999991</v>
      </c>
      <c r="N2038" s="4">
        <f t="shared" si="431"/>
        <v>2242.7124999999996</v>
      </c>
      <c r="O2038" s="6">
        <v>0.75</v>
      </c>
      <c r="P2038" s="85">
        <f t="shared" si="436"/>
        <v>961.16249999999991</v>
      </c>
      <c r="Q2038" s="86">
        <f t="shared" si="437"/>
        <v>2242.7124999999996</v>
      </c>
      <c r="R2038" s="6">
        <v>0.95</v>
      </c>
      <c r="S2038" s="85">
        <f t="shared" si="432"/>
        <v>1217.4724999999999</v>
      </c>
      <c r="T2038" s="86">
        <f t="shared" si="433"/>
        <v>2499.0225</v>
      </c>
      <c r="U2038" s="6">
        <v>0.6</v>
      </c>
      <c r="V2038" s="85">
        <f t="shared" si="434"/>
        <v>768.93</v>
      </c>
      <c r="W2038" s="86">
        <f t="shared" si="435"/>
        <v>2050.48</v>
      </c>
    </row>
    <row r="2039" spans="1:23" ht="16.5" x14ac:dyDescent="0.25">
      <c r="A2039" s="64" t="s">
        <v>7131</v>
      </c>
      <c r="B2039" s="65" t="s">
        <v>7395</v>
      </c>
      <c r="C2039" s="2" t="s">
        <v>439</v>
      </c>
      <c r="D2039" s="1" t="s">
        <v>438</v>
      </c>
      <c r="E2039" s="3">
        <v>5</v>
      </c>
      <c r="F2039" s="3">
        <v>1</v>
      </c>
      <c r="G2039" s="7">
        <v>255</v>
      </c>
      <c r="H2039" s="4">
        <f>+G2039*E2039</f>
        <v>1275</v>
      </c>
      <c r="I2039" s="5">
        <v>0.05</v>
      </c>
      <c r="J2039" s="4">
        <f t="shared" si="428"/>
        <v>12.75</v>
      </c>
      <c r="K2039" s="4">
        <f t="shared" si="429"/>
        <v>242.25</v>
      </c>
      <c r="L2039" s="6">
        <v>0.85</v>
      </c>
      <c r="M2039" s="4">
        <f t="shared" si="430"/>
        <v>205.91249999999999</v>
      </c>
      <c r="N2039" s="4">
        <f t="shared" si="431"/>
        <v>448.16250000000002</v>
      </c>
      <c r="O2039" s="6">
        <v>0.75</v>
      </c>
      <c r="P2039" s="85">
        <f t="shared" si="436"/>
        <v>181.6875</v>
      </c>
      <c r="Q2039" s="86">
        <f t="shared" si="437"/>
        <v>423.9375</v>
      </c>
      <c r="R2039" s="6">
        <v>0.95</v>
      </c>
      <c r="S2039" s="85">
        <f t="shared" si="432"/>
        <v>230.13749999999999</v>
      </c>
      <c r="T2039" s="86">
        <f t="shared" si="433"/>
        <v>472.38749999999999</v>
      </c>
      <c r="U2039" s="6">
        <v>0.6</v>
      </c>
      <c r="V2039" s="85">
        <f t="shared" si="434"/>
        <v>145.35</v>
      </c>
      <c r="W2039" s="86">
        <f t="shared" si="435"/>
        <v>387.6</v>
      </c>
    </row>
    <row r="2040" spans="1:23" ht="16.5" x14ac:dyDescent="0.25">
      <c r="A2040" s="64" t="s">
        <v>7131</v>
      </c>
      <c r="B2040" s="65" t="s">
        <v>7395</v>
      </c>
      <c r="C2040" s="2" t="s">
        <v>437</v>
      </c>
      <c r="D2040" s="1" t="s">
        <v>436</v>
      </c>
      <c r="E2040" s="3">
        <v>12</v>
      </c>
      <c r="F2040" s="3">
        <v>1</v>
      </c>
      <c r="G2040" s="7">
        <v>222</v>
      </c>
      <c r="H2040" s="4">
        <f>+G2040*E2040</f>
        <v>2664</v>
      </c>
      <c r="I2040" s="5">
        <v>0.05</v>
      </c>
      <c r="J2040" s="4">
        <f t="shared" ref="J2040:J2103" si="438">+G2040*I2040</f>
        <v>11.100000000000001</v>
      </c>
      <c r="K2040" s="4">
        <f t="shared" ref="K2040:K2103" si="439">+G2040-J2040</f>
        <v>210.9</v>
      </c>
      <c r="L2040" s="6">
        <v>0.85</v>
      </c>
      <c r="M2040" s="4">
        <f t="shared" si="430"/>
        <v>179.26499999999999</v>
      </c>
      <c r="N2040" s="4">
        <f t="shared" si="431"/>
        <v>390.16499999999996</v>
      </c>
      <c r="O2040" s="6">
        <v>0.75</v>
      </c>
      <c r="P2040" s="85">
        <f t="shared" si="436"/>
        <v>158.17500000000001</v>
      </c>
      <c r="Q2040" s="86">
        <f t="shared" si="437"/>
        <v>369.07500000000005</v>
      </c>
      <c r="R2040" s="6">
        <v>0.95</v>
      </c>
      <c r="S2040" s="85">
        <f t="shared" si="432"/>
        <v>200.35499999999999</v>
      </c>
      <c r="T2040" s="86">
        <f t="shared" si="433"/>
        <v>411.255</v>
      </c>
      <c r="U2040" s="6">
        <v>0.6</v>
      </c>
      <c r="V2040" s="85">
        <f t="shared" si="434"/>
        <v>126.53999999999999</v>
      </c>
      <c r="W2040" s="86">
        <f t="shared" si="435"/>
        <v>337.44</v>
      </c>
    </row>
    <row r="2041" spans="1:23" ht="16.5" x14ac:dyDescent="0.25">
      <c r="A2041" s="64" t="s">
        <v>7131</v>
      </c>
      <c r="B2041" s="65" t="s">
        <v>7395</v>
      </c>
      <c r="C2041" s="2" t="s">
        <v>441</v>
      </c>
      <c r="D2041" s="1" t="s">
        <v>440</v>
      </c>
      <c r="E2041" s="3">
        <v>1</v>
      </c>
      <c r="F2041" s="3">
        <v>1</v>
      </c>
      <c r="G2041" s="7">
        <v>333</v>
      </c>
      <c r="H2041" s="4">
        <f>+G2041*E2041</f>
        <v>333</v>
      </c>
      <c r="I2041" s="5">
        <v>0.05</v>
      </c>
      <c r="J2041" s="4">
        <f t="shared" si="438"/>
        <v>16.650000000000002</v>
      </c>
      <c r="K2041" s="4">
        <f t="shared" si="439"/>
        <v>316.35000000000002</v>
      </c>
      <c r="L2041" s="6">
        <v>0.85</v>
      </c>
      <c r="M2041" s="4">
        <f t="shared" si="430"/>
        <v>268.89750000000004</v>
      </c>
      <c r="N2041" s="4">
        <f t="shared" si="431"/>
        <v>585.24750000000006</v>
      </c>
      <c r="O2041" s="6">
        <v>0.75</v>
      </c>
      <c r="P2041" s="85">
        <f t="shared" si="436"/>
        <v>237.26250000000002</v>
      </c>
      <c r="Q2041" s="86">
        <f t="shared" si="437"/>
        <v>553.61250000000007</v>
      </c>
      <c r="R2041" s="6">
        <v>0.95</v>
      </c>
      <c r="S2041" s="85">
        <f t="shared" si="432"/>
        <v>300.53250000000003</v>
      </c>
      <c r="T2041" s="86">
        <f t="shared" si="433"/>
        <v>616.88250000000005</v>
      </c>
      <c r="U2041" s="6">
        <v>0.6</v>
      </c>
      <c r="V2041" s="85">
        <f t="shared" si="434"/>
        <v>189.81</v>
      </c>
      <c r="W2041" s="86">
        <f t="shared" si="435"/>
        <v>506.16</v>
      </c>
    </row>
    <row r="2042" spans="1:23" ht="16.5" x14ac:dyDescent="0.25">
      <c r="A2042" s="64" t="s">
        <v>7131</v>
      </c>
      <c r="B2042" s="65" t="s">
        <v>7395</v>
      </c>
      <c r="C2042" s="2" t="s">
        <v>443</v>
      </c>
      <c r="D2042" s="1" t="s">
        <v>442</v>
      </c>
      <c r="E2042" s="3">
        <v>2</v>
      </c>
      <c r="F2042" s="3">
        <v>1</v>
      </c>
      <c r="G2042" s="7">
        <v>506</v>
      </c>
      <c r="H2042" s="4">
        <f>+G2042*E2042</f>
        <v>1012</v>
      </c>
      <c r="I2042" s="5">
        <v>0.05</v>
      </c>
      <c r="J2042" s="4">
        <f t="shared" si="438"/>
        <v>25.3</v>
      </c>
      <c r="K2042" s="4">
        <f t="shared" si="439"/>
        <v>480.7</v>
      </c>
      <c r="L2042" s="6">
        <v>0.85</v>
      </c>
      <c r="M2042" s="4">
        <f t="shared" si="430"/>
        <v>408.59499999999997</v>
      </c>
      <c r="N2042" s="4">
        <f t="shared" si="431"/>
        <v>889.29499999999996</v>
      </c>
      <c r="O2042" s="6">
        <v>0.75</v>
      </c>
      <c r="P2042" s="85">
        <f t="shared" si="436"/>
        <v>360.52499999999998</v>
      </c>
      <c r="Q2042" s="86">
        <f t="shared" si="437"/>
        <v>841.22499999999991</v>
      </c>
      <c r="R2042" s="6">
        <v>0.95</v>
      </c>
      <c r="S2042" s="85">
        <f t="shared" si="432"/>
        <v>456.66499999999996</v>
      </c>
      <c r="T2042" s="86">
        <f t="shared" si="433"/>
        <v>937.36500000000001</v>
      </c>
      <c r="U2042" s="6">
        <v>0.6</v>
      </c>
      <c r="V2042" s="85">
        <f t="shared" si="434"/>
        <v>288.41999999999996</v>
      </c>
      <c r="W2042" s="86">
        <f t="shared" si="435"/>
        <v>769.11999999999989</v>
      </c>
    </row>
    <row r="2043" spans="1:23" ht="16.5" x14ac:dyDescent="0.25">
      <c r="A2043" s="64" t="s">
        <v>7131</v>
      </c>
      <c r="B2043" s="65" t="s">
        <v>7395</v>
      </c>
      <c r="C2043" s="2" t="s">
        <v>7402</v>
      </c>
      <c r="D2043" s="1" t="s">
        <v>447</v>
      </c>
      <c r="E2043" s="3">
        <v>2</v>
      </c>
      <c r="F2043" s="3">
        <v>1</v>
      </c>
      <c r="G2043" s="4">
        <v>453.2</v>
      </c>
      <c r="H2043" s="4">
        <f>+G2043*E2043</f>
        <v>906.4</v>
      </c>
      <c r="I2043" s="5">
        <v>0</v>
      </c>
      <c r="J2043" s="4">
        <f t="shared" si="438"/>
        <v>0</v>
      </c>
      <c r="K2043" s="4">
        <f t="shared" si="439"/>
        <v>453.2</v>
      </c>
      <c r="L2043" s="6">
        <v>0.85</v>
      </c>
      <c r="M2043" s="4">
        <f t="shared" si="430"/>
        <v>385.21999999999997</v>
      </c>
      <c r="N2043" s="4">
        <f t="shared" si="431"/>
        <v>838.42</v>
      </c>
      <c r="O2043" s="6">
        <v>0.75</v>
      </c>
      <c r="P2043" s="85">
        <f t="shared" si="436"/>
        <v>339.9</v>
      </c>
      <c r="Q2043" s="86">
        <f t="shared" si="437"/>
        <v>793.09999999999991</v>
      </c>
      <c r="R2043" s="6">
        <v>0.95</v>
      </c>
      <c r="S2043" s="85">
        <f t="shared" si="432"/>
        <v>430.53999999999996</v>
      </c>
      <c r="T2043" s="86">
        <f t="shared" si="433"/>
        <v>883.74</v>
      </c>
      <c r="U2043" s="6">
        <v>0.6</v>
      </c>
      <c r="V2043" s="85">
        <f t="shared" si="434"/>
        <v>271.91999999999996</v>
      </c>
      <c r="W2043" s="86">
        <f t="shared" si="435"/>
        <v>725.11999999999989</v>
      </c>
    </row>
    <row r="2044" spans="1:23" ht="16.5" x14ac:dyDescent="0.25">
      <c r="A2044" s="64" t="s">
        <v>7131</v>
      </c>
      <c r="B2044" s="65" t="s">
        <v>7395</v>
      </c>
      <c r="C2044" s="2" t="s">
        <v>5192</v>
      </c>
      <c r="D2044" s="1" t="s">
        <v>5191</v>
      </c>
      <c r="E2044" s="3">
        <v>2</v>
      </c>
      <c r="F2044" s="3">
        <v>1</v>
      </c>
      <c r="G2044" s="4">
        <v>1421.7</v>
      </c>
      <c r="H2044" s="4">
        <f>+G2044*E2044</f>
        <v>2843.4</v>
      </c>
      <c r="I2044" s="5">
        <v>0</v>
      </c>
      <c r="J2044" s="4">
        <f t="shared" si="438"/>
        <v>0</v>
      </c>
      <c r="K2044" s="4">
        <f t="shared" si="439"/>
        <v>1421.7</v>
      </c>
      <c r="L2044" s="6">
        <v>0.85</v>
      </c>
      <c r="M2044" s="4">
        <f t="shared" si="430"/>
        <v>1208.4449999999999</v>
      </c>
      <c r="N2044" s="4">
        <f t="shared" si="431"/>
        <v>2630.145</v>
      </c>
      <c r="O2044" s="6">
        <v>0.75</v>
      </c>
      <c r="P2044" s="85">
        <f t="shared" si="436"/>
        <v>1066.2750000000001</v>
      </c>
      <c r="Q2044" s="86">
        <f t="shared" si="437"/>
        <v>2487.9750000000004</v>
      </c>
      <c r="R2044" s="6">
        <v>0.95</v>
      </c>
      <c r="S2044" s="85">
        <f t="shared" si="432"/>
        <v>1350.615</v>
      </c>
      <c r="T2044" s="86">
        <f t="shared" si="433"/>
        <v>2772.3150000000001</v>
      </c>
      <c r="U2044" s="6">
        <v>0.6</v>
      </c>
      <c r="V2044" s="85">
        <f t="shared" si="434"/>
        <v>853.02</v>
      </c>
      <c r="W2044" s="86">
        <f t="shared" si="435"/>
        <v>2274.7200000000003</v>
      </c>
    </row>
    <row r="2045" spans="1:23" ht="16.5" x14ac:dyDescent="0.25">
      <c r="A2045" s="64" t="s">
        <v>7131</v>
      </c>
      <c r="B2045" s="65" t="s">
        <v>7395</v>
      </c>
      <c r="C2045" s="2" t="s">
        <v>783</v>
      </c>
      <c r="D2045" s="1" t="s">
        <v>782</v>
      </c>
      <c r="E2045" s="3">
        <v>5</v>
      </c>
      <c r="F2045" s="3">
        <v>1</v>
      </c>
      <c r="G2045" s="4">
        <v>1370</v>
      </c>
      <c r="H2045" s="4">
        <f>+G2045*E2045</f>
        <v>6850</v>
      </c>
      <c r="I2045" s="5">
        <v>0.1</v>
      </c>
      <c r="J2045" s="4">
        <f t="shared" si="438"/>
        <v>137</v>
      </c>
      <c r="K2045" s="4">
        <f t="shared" si="439"/>
        <v>1233</v>
      </c>
      <c r="L2045" s="6">
        <v>1.1000000000000001</v>
      </c>
      <c r="M2045" s="4">
        <f t="shared" si="430"/>
        <v>1356.3000000000002</v>
      </c>
      <c r="N2045" s="4">
        <f t="shared" si="431"/>
        <v>2589.3000000000002</v>
      </c>
      <c r="O2045" s="6">
        <v>0.75</v>
      </c>
      <c r="P2045" s="85">
        <f t="shared" si="436"/>
        <v>924.75</v>
      </c>
      <c r="Q2045" s="86">
        <f t="shared" si="437"/>
        <v>2157.75</v>
      </c>
      <c r="R2045" s="6">
        <v>0.95</v>
      </c>
      <c r="S2045" s="85">
        <f t="shared" si="432"/>
        <v>1171.3499999999999</v>
      </c>
      <c r="T2045" s="86">
        <f t="shared" si="433"/>
        <v>2404.35</v>
      </c>
      <c r="U2045" s="6">
        <v>0.6</v>
      </c>
      <c r="V2045" s="85">
        <f t="shared" si="434"/>
        <v>739.8</v>
      </c>
      <c r="W2045" s="86">
        <f t="shared" si="435"/>
        <v>1972.8</v>
      </c>
    </row>
    <row r="2046" spans="1:23" ht="16.5" x14ac:dyDescent="0.25">
      <c r="A2046" s="64" t="s">
        <v>7131</v>
      </c>
      <c r="B2046" s="65" t="s">
        <v>7395</v>
      </c>
      <c r="C2046" s="2" t="s">
        <v>3315</v>
      </c>
      <c r="D2046" s="1" t="s">
        <v>3314</v>
      </c>
      <c r="E2046" s="3">
        <v>4</v>
      </c>
      <c r="F2046" s="3">
        <v>1</v>
      </c>
      <c r="G2046" s="4">
        <v>818</v>
      </c>
      <c r="H2046" s="4">
        <f>+G2046*E2046</f>
        <v>3272</v>
      </c>
      <c r="I2046" s="5">
        <v>0.05</v>
      </c>
      <c r="J2046" s="4">
        <f t="shared" si="438"/>
        <v>40.900000000000006</v>
      </c>
      <c r="K2046" s="4">
        <f t="shared" si="439"/>
        <v>777.1</v>
      </c>
      <c r="L2046" s="6">
        <v>0.75</v>
      </c>
      <c r="M2046" s="4">
        <f t="shared" si="430"/>
        <v>582.82500000000005</v>
      </c>
      <c r="N2046" s="4">
        <f t="shared" si="431"/>
        <v>1359.9250000000002</v>
      </c>
      <c r="O2046" s="6">
        <v>0.75</v>
      </c>
      <c r="P2046" s="85">
        <f t="shared" si="436"/>
        <v>582.82500000000005</v>
      </c>
      <c r="Q2046" s="86">
        <f t="shared" si="437"/>
        <v>1359.9250000000002</v>
      </c>
      <c r="R2046" s="6">
        <v>0.95</v>
      </c>
      <c r="S2046" s="85">
        <f t="shared" si="432"/>
        <v>738.245</v>
      </c>
      <c r="T2046" s="86">
        <f t="shared" si="433"/>
        <v>1515.345</v>
      </c>
      <c r="U2046" s="6">
        <v>0.6</v>
      </c>
      <c r="V2046" s="85">
        <f t="shared" si="434"/>
        <v>466.26</v>
      </c>
      <c r="W2046" s="86">
        <f t="shared" si="435"/>
        <v>1243.3600000000001</v>
      </c>
    </row>
    <row r="2047" spans="1:23" ht="16.5" x14ac:dyDescent="0.25">
      <c r="A2047" s="64" t="s">
        <v>7131</v>
      </c>
      <c r="B2047" s="65" t="s">
        <v>7395</v>
      </c>
      <c r="C2047" s="2" t="s">
        <v>802</v>
      </c>
      <c r="D2047" s="1" t="s">
        <v>801</v>
      </c>
      <c r="E2047" s="3">
        <v>1</v>
      </c>
      <c r="F2047" s="3">
        <v>1</v>
      </c>
      <c r="G2047" s="7">
        <v>619</v>
      </c>
      <c r="H2047" s="4">
        <f>+G2047*E2047</f>
        <v>619</v>
      </c>
      <c r="I2047" s="5">
        <v>0.05</v>
      </c>
      <c r="J2047" s="4">
        <f t="shared" si="438"/>
        <v>30.950000000000003</v>
      </c>
      <c r="K2047" s="4">
        <f t="shared" si="439"/>
        <v>588.04999999999995</v>
      </c>
      <c r="L2047" s="6">
        <v>0.85</v>
      </c>
      <c r="M2047" s="4">
        <f t="shared" si="430"/>
        <v>499.84249999999997</v>
      </c>
      <c r="N2047" s="4">
        <f t="shared" si="431"/>
        <v>1087.8924999999999</v>
      </c>
      <c r="O2047" s="6">
        <v>0.75</v>
      </c>
      <c r="P2047" s="85">
        <f t="shared" si="436"/>
        <v>441.03749999999997</v>
      </c>
      <c r="Q2047" s="86">
        <f t="shared" si="437"/>
        <v>1029.0874999999999</v>
      </c>
      <c r="R2047" s="6">
        <v>0.95</v>
      </c>
      <c r="S2047" s="85">
        <f t="shared" si="432"/>
        <v>558.64749999999992</v>
      </c>
      <c r="T2047" s="86">
        <f t="shared" si="433"/>
        <v>1146.6974999999998</v>
      </c>
      <c r="U2047" s="6">
        <v>0.6</v>
      </c>
      <c r="V2047" s="85">
        <f t="shared" si="434"/>
        <v>352.83</v>
      </c>
      <c r="W2047" s="86">
        <f t="shared" si="435"/>
        <v>940.87999999999988</v>
      </c>
    </row>
    <row r="2048" spans="1:23" ht="16.5" x14ac:dyDescent="0.25">
      <c r="A2048" s="64" t="s">
        <v>7131</v>
      </c>
      <c r="B2048" s="65" t="s">
        <v>7395</v>
      </c>
      <c r="C2048" s="2" t="s">
        <v>798</v>
      </c>
      <c r="D2048" s="1" t="s">
        <v>797</v>
      </c>
      <c r="E2048" s="3">
        <f>12+6</f>
        <v>18</v>
      </c>
      <c r="F2048" s="3">
        <v>1</v>
      </c>
      <c r="G2048" s="7">
        <v>64</v>
      </c>
      <c r="H2048" s="4">
        <f>+G2048*E2048</f>
        <v>1152</v>
      </c>
      <c r="I2048" s="5">
        <v>0.05</v>
      </c>
      <c r="J2048" s="4">
        <f t="shared" si="438"/>
        <v>3.2</v>
      </c>
      <c r="K2048" s="4">
        <f t="shared" si="439"/>
        <v>60.8</v>
      </c>
      <c r="L2048" s="6">
        <v>0.85</v>
      </c>
      <c r="M2048" s="4">
        <f t="shared" si="430"/>
        <v>51.68</v>
      </c>
      <c r="N2048" s="4">
        <f t="shared" si="431"/>
        <v>112.47999999999999</v>
      </c>
      <c r="O2048" s="6">
        <v>0.75</v>
      </c>
      <c r="P2048" s="85">
        <f t="shared" si="436"/>
        <v>45.599999999999994</v>
      </c>
      <c r="Q2048" s="86">
        <f t="shared" si="437"/>
        <v>106.39999999999999</v>
      </c>
      <c r="R2048" s="6">
        <v>0.95</v>
      </c>
      <c r="S2048" s="85">
        <f t="shared" si="432"/>
        <v>57.76</v>
      </c>
      <c r="T2048" s="86">
        <f t="shared" si="433"/>
        <v>118.56</v>
      </c>
      <c r="U2048" s="6">
        <v>0.6</v>
      </c>
      <c r="V2048" s="85">
        <f t="shared" si="434"/>
        <v>36.479999999999997</v>
      </c>
      <c r="W2048" s="86">
        <f t="shared" si="435"/>
        <v>97.28</v>
      </c>
    </row>
    <row r="2049" spans="1:23" ht="16.5" x14ac:dyDescent="0.25">
      <c r="A2049" s="64" t="s">
        <v>7131</v>
      </c>
      <c r="B2049" s="65" t="s">
        <v>7395</v>
      </c>
      <c r="C2049" s="2" t="s">
        <v>800</v>
      </c>
      <c r="D2049" s="1" t="s">
        <v>799</v>
      </c>
      <c r="E2049" s="3">
        <v>5</v>
      </c>
      <c r="F2049" s="3">
        <v>1</v>
      </c>
      <c r="G2049" s="7">
        <f>12549.6/12</f>
        <v>1045.8</v>
      </c>
      <c r="H2049" s="4">
        <f>+G2049*E2049</f>
        <v>5229</v>
      </c>
      <c r="I2049" s="5">
        <v>0.05</v>
      </c>
      <c r="J2049" s="4">
        <f t="shared" si="438"/>
        <v>52.29</v>
      </c>
      <c r="K2049" s="4">
        <f t="shared" si="439"/>
        <v>993.51</v>
      </c>
      <c r="L2049" s="6">
        <v>0.85</v>
      </c>
      <c r="M2049" s="4">
        <f t="shared" si="430"/>
        <v>844.48349999999994</v>
      </c>
      <c r="N2049" s="4">
        <f t="shared" si="431"/>
        <v>1837.9935</v>
      </c>
      <c r="O2049" s="6">
        <v>0.75</v>
      </c>
      <c r="P2049" s="85">
        <f t="shared" si="436"/>
        <v>745.13249999999994</v>
      </c>
      <c r="Q2049" s="86">
        <f t="shared" si="437"/>
        <v>1738.6424999999999</v>
      </c>
      <c r="R2049" s="6">
        <v>0.95</v>
      </c>
      <c r="S2049" s="85">
        <f t="shared" si="432"/>
        <v>943.83449999999993</v>
      </c>
      <c r="T2049" s="86">
        <f t="shared" si="433"/>
        <v>1937.3444999999999</v>
      </c>
      <c r="U2049" s="6">
        <v>0.6</v>
      </c>
      <c r="V2049" s="85">
        <f t="shared" si="434"/>
        <v>596.10599999999999</v>
      </c>
      <c r="W2049" s="86">
        <f t="shared" si="435"/>
        <v>1589.616</v>
      </c>
    </row>
    <row r="2050" spans="1:23" ht="16.5" x14ac:dyDescent="0.25">
      <c r="A2050" s="64" t="s">
        <v>7131</v>
      </c>
      <c r="B2050" s="65" t="s">
        <v>7395</v>
      </c>
      <c r="C2050" s="2" t="s">
        <v>796</v>
      </c>
      <c r="D2050" s="1" t="s">
        <v>795</v>
      </c>
      <c r="E2050" s="3">
        <v>6</v>
      </c>
      <c r="F2050" s="3">
        <v>1</v>
      </c>
      <c r="G2050" s="7">
        <v>231</v>
      </c>
      <c r="H2050" s="4">
        <f>+G2050*E2050</f>
        <v>1386</v>
      </c>
      <c r="I2050" s="5">
        <v>0.05</v>
      </c>
      <c r="J2050" s="4">
        <f t="shared" si="438"/>
        <v>11.55</v>
      </c>
      <c r="K2050" s="4">
        <f t="shared" si="439"/>
        <v>219.45</v>
      </c>
      <c r="L2050" s="6">
        <v>0.85</v>
      </c>
      <c r="M2050" s="4">
        <f t="shared" si="430"/>
        <v>186.5325</v>
      </c>
      <c r="N2050" s="4">
        <f t="shared" si="431"/>
        <v>405.98249999999996</v>
      </c>
      <c r="O2050" s="6">
        <v>0.75</v>
      </c>
      <c r="P2050" s="85">
        <f t="shared" si="436"/>
        <v>164.58749999999998</v>
      </c>
      <c r="Q2050" s="86">
        <f t="shared" si="437"/>
        <v>384.03749999999997</v>
      </c>
      <c r="R2050" s="6">
        <v>0.95</v>
      </c>
      <c r="S2050" s="85">
        <f t="shared" si="432"/>
        <v>208.47749999999999</v>
      </c>
      <c r="T2050" s="86">
        <f t="shared" si="433"/>
        <v>427.92750000000001</v>
      </c>
      <c r="U2050" s="6">
        <v>0.6</v>
      </c>
      <c r="V2050" s="85">
        <f t="shared" si="434"/>
        <v>131.66999999999999</v>
      </c>
      <c r="W2050" s="86">
        <f t="shared" si="435"/>
        <v>351.12</v>
      </c>
    </row>
    <row r="2051" spans="1:23" ht="16.5" x14ac:dyDescent="0.25">
      <c r="A2051" s="64" t="s">
        <v>7131</v>
      </c>
      <c r="B2051" s="65" t="s">
        <v>7395</v>
      </c>
      <c r="C2051" s="2" t="s">
        <v>804</v>
      </c>
      <c r="D2051" s="1" t="s">
        <v>803</v>
      </c>
      <c r="E2051" s="3">
        <v>5</v>
      </c>
      <c r="F2051" s="3">
        <v>1</v>
      </c>
      <c r="G2051" s="7">
        <v>522</v>
      </c>
      <c r="H2051" s="4">
        <f>+G2051*E2051</f>
        <v>2610</v>
      </c>
      <c r="I2051" s="5">
        <v>0.05</v>
      </c>
      <c r="J2051" s="4">
        <f t="shared" si="438"/>
        <v>26.1</v>
      </c>
      <c r="K2051" s="4">
        <f t="shared" si="439"/>
        <v>495.9</v>
      </c>
      <c r="L2051" s="6">
        <v>0.85</v>
      </c>
      <c r="M2051" s="4">
        <f t="shared" si="430"/>
        <v>421.51499999999999</v>
      </c>
      <c r="N2051" s="4">
        <f t="shared" si="431"/>
        <v>917.41499999999996</v>
      </c>
      <c r="O2051" s="6">
        <v>0.75</v>
      </c>
      <c r="P2051" s="85">
        <f t="shared" si="436"/>
        <v>371.92499999999995</v>
      </c>
      <c r="Q2051" s="86">
        <f t="shared" si="437"/>
        <v>867.82499999999993</v>
      </c>
      <c r="R2051" s="6">
        <v>0.95</v>
      </c>
      <c r="S2051" s="85">
        <f t="shared" si="432"/>
        <v>471.10499999999996</v>
      </c>
      <c r="T2051" s="86">
        <f t="shared" si="433"/>
        <v>967.00499999999988</v>
      </c>
      <c r="U2051" s="6">
        <v>0.6</v>
      </c>
      <c r="V2051" s="85">
        <f t="shared" si="434"/>
        <v>297.53999999999996</v>
      </c>
      <c r="W2051" s="86">
        <f t="shared" si="435"/>
        <v>793.43999999999994</v>
      </c>
    </row>
    <row r="2052" spans="1:23" ht="16.5" x14ac:dyDescent="0.25">
      <c r="A2052" s="64" t="s">
        <v>7131</v>
      </c>
      <c r="B2052" s="65" t="s">
        <v>7395</v>
      </c>
      <c r="C2052" s="2" t="s">
        <v>810</v>
      </c>
      <c r="D2052" s="1" t="s">
        <v>809</v>
      </c>
      <c r="E2052" s="3">
        <v>1</v>
      </c>
      <c r="F2052" s="3">
        <v>1</v>
      </c>
      <c r="G2052" s="7">
        <v>463</v>
      </c>
      <c r="H2052" s="4">
        <f>+G2052*E2052</f>
        <v>463</v>
      </c>
      <c r="I2052" s="5">
        <v>0.05</v>
      </c>
      <c r="J2052" s="4">
        <f t="shared" si="438"/>
        <v>23.150000000000002</v>
      </c>
      <c r="K2052" s="4">
        <f t="shared" si="439"/>
        <v>439.85</v>
      </c>
      <c r="L2052" s="6">
        <v>0.85</v>
      </c>
      <c r="M2052" s="4">
        <f t="shared" si="430"/>
        <v>373.8725</v>
      </c>
      <c r="N2052" s="4">
        <f t="shared" si="431"/>
        <v>813.72250000000008</v>
      </c>
      <c r="O2052" s="6">
        <v>0.75</v>
      </c>
      <c r="P2052" s="85">
        <f t="shared" si="436"/>
        <v>329.88750000000005</v>
      </c>
      <c r="Q2052" s="86">
        <f t="shared" si="437"/>
        <v>769.73750000000007</v>
      </c>
      <c r="R2052" s="6">
        <v>0.95</v>
      </c>
      <c r="S2052" s="85">
        <f t="shared" si="432"/>
        <v>417.85750000000002</v>
      </c>
      <c r="T2052" s="86">
        <f t="shared" si="433"/>
        <v>857.70749999999998</v>
      </c>
      <c r="U2052" s="6">
        <v>0.6</v>
      </c>
      <c r="V2052" s="85">
        <f t="shared" si="434"/>
        <v>263.91000000000003</v>
      </c>
      <c r="W2052" s="86">
        <f t="shared" si="435"/>
        <v>703.76</v>
      </c>
    </row>
    <row r="2053" spans="1:23" ht="16.5" x14ac:dyDescent="0.25">
      <c r="A2053" s="64" t="s">
        <v>7131</v>
      </c>
      <c r="B2053" s="65" t="s">
        <v>7395</v>
      </c>
      <c r="C2053" s="2" t="s">
        <v>808</v>
      </c>
      <c r="D2053" s="1" t="s">
        <v>807</v>
      </c>
      <c r="E2053" s="3">
        <v>2</v>
      </c>
      <c r="F2053" s="3">
        <v>1</v>
      </c>
      <c r="G2053" s="7">
        <v>463</v>
      </c>
      <c r="H2053" s="4">
        <f>+G2053*E2053</f>
        <v>926</v>
      </c>
      <c r="I2053" s="5">
        <v>0.05</v>
      </c>
      <c r="J2053" s="4">
        <f t="shared" si="438"/>
        <v>23.150000000000002</v>
      </c>
      <c r="K2053" s="4">
        <f t="shared" si="439"/>
        <v>439.85</v>
      </c>
      <c r="L2053" s="6">
        <v>0.85</v>
      </c>
      <c r="M2053" s="4">
        <f t="shared" si="430"/>
        <v>373.8725</v>
      </c>
      <c r="N2053" s="4">
        <f t="shared" si="431"/>
        <v>813.72250000000008</v>
      </c>
      <c r="O2053" s="6">
        <v>0.75</v>
      </c>
      <c r="P2053" s="85">
        <f t="shared" si="436"/>
        <v>329.88750000000005</v>
      </c>
      <c r="Q2053" s="86">
        <f t="shared" si="437"/>
        <v>769.73750000000007</v>
      </c>
      <c r="R2053" s="6">
        <v>0.95</v>
      </c>
      <c r="S2053" s="85">
        <f t="shared" si="432"/>
        <v>417.85750000000002</v>
      </c>
      <c r="T2053" s="86">
        <f t="shared" si="433"/>
        <v>857.70749999999998</v>
      </c>
      <c r="U2053" s="6">
        <v>0.6</v>
      </c>
      <c r="V2053" s="85">
        <f t="shared" si="434"/>
        <v>263.91000000000003</v>
      </c>
      <c r="W2053" s="86">
        <f t="shared" si="435"/>
        <v>703.76</v>
      </c>
    </row>
    <row r="2054" spans="1:23" ht="16.5" x14ac:dyDescent="0.25">
      <c r="A2054" s="64" t="s">
        <v>7131</v>
      </c>
      <c r="B2054" s="65" t="s">
        <v>7395</v>
      </c>
      <c r="C2054" s="2" t="s">
        <v>816</v>
      </c>
      <c r="D2054" s="1" t="s">
        <v>815</v>
      </c>
      <c r="E2054" s="3">
        <v>14</v>
      </c>
      <c r="F2054" s="3">
        <v>1</v>
      </c>
      <c r="G2054" s="7">
        <v>443</v>
      </c>
      <c r="H2054" s="4">
        <f>+G2054*E2054</f>
        <v>6202</v>
      </c>
      <c r="I2054" s="5">
        <v>0.05</v>
      </c>
      <c r="J2054" s="4">
        <f t="shared" si="438"/>
        <v>22.150000000000002</v>
      </c>
      <c r="K2054" s="4">
        <f t="shared" si="439"/>
        <v>420.85</v>
      </c>
      <c r="L2054" s="6">
        <v>0.85</v>
      </c>
      <c r="M2054" s="4">
        <f t="shared" si="430"/>
        <v>357.72250000000003</v>
      </c>
      <c r="N2054" s="4">
        <f t="shared" si="431"/>
        <v>778.57249999999999</v>
      </c>
      <c r="O2054" s="6">
        <v>0.75</v>
      </c>
      <c r="P2054" s="85">
        <f t="shared" si="436"/>
        <v>315.63750000000005</v>
      </c>
      <c r="Q2054" s="86">
        <f t="shared" si="437"/>
        <v>736.48750000000007</v>
      </c>
      <c r="R2054" s="6">
        <v>0.95</v>
      </c>
      <c r="S2054" s="85">
        <f t="shared" si="432"/>
        <v>399.8075</v>
      </c>
      <c r="T2054" s="86">
        <f t="shared" si="433"/>
        <v>820.65750000000003</v>
      </c>
      <c r="U2054" s="6">
        <v>0.6</v>
      </c>
      <c r="V2054" s="85">
        <f t="shared" si="434"/>
        <v>252.51</v>
      </c>
      <c r="W2054" s="86">
        <f t="shared" si="435"/>
        <v>673.36</v>
      </c>
    </row>
    <row r="2055" spans="1:23" ht="16.5" x14ac:dyDescent="0.25">
      <c r="A2055" s="64" t="s">
        <v>7131</v>
      </c>
      <c r="B2055" s="65" t="s">
        <v>7395</v>
      </c>
      <c r="C2055" s="2" t="s">
        <v>781</v>
      </c>
      <c r="D2055" s="1" t="s">
        <v>780</v>
      </c>
      <c r="E2055" s="3">
        <v>2</v>
      </c>
      <c r="F2055" s="3">
        <v>1</v>
      </c>
      <c r="G2055" s="7">
        <v>3138.45</v>
      </c>
      <c r="H2055" s="4">
        <f>+G2055*E2055</f>
        <v>6276.9</v>
      </c>
      <c r="I2055" s="5">
        <v>0</v>
      </c>
      <c r="J2055" s="4">
        <f t="shared" si="438"/>
        <v>0</v>
      </c>
      <c r="K2055" s="4">
        <f t="shared" si="439"/>
        <v>3138.45</v>
      </c>
      <c r="L2055" s="6">
        <v>0.95</v>
      </c>
      <c r="M2055" s="4">
        <f t="shared" si="430"/>
        <v>2981.5274999999997</v>
      </c>
      <c r="N2055" s="4">
        <f t="shared" si="431"/>
        <v>6119.9774999999991</v>
      </c>
      <c r="O2055" s="6">
        <v>0.75</v>
      </c>
      <c r="P2055" s="85">
        <f t="shared" si="436"/>
        <v>2353.8374999999996</v>
      </c>
      <c r="Q2055" s="86">
        <f t="shared" si="437"/>
        <v>5492.2874999999995</v>
      </c>
      <c r="R2055" s="6">
        <v>0.95</v>
      </c>
      <c r="S2055" s="85">
        <f t="shared" si="432"/>
        <v>2981.5274999999997</v>
      </c>
      <c r="T2055" s="86">
        <f t="shared" si="433"/>
        <v>6119.9774999999991</v>
      </c>
      <c r="U2055" s="6">
        <v>0.6</v>
      </c>
      <c r="V2055" s="85">
        <f t="shared" si="434"/>
        <v>1883.0699999999997</v>
      </c>
      <c r="W2055" s="86">
        <f t="shared" si="435"/>
        <v>5021.5199999999995</v>
      </c>
    </row>
    <row r="2056" spans="1:23" ht="16.5" x14ac:dyDescent="0.25">
      <c r="A2056" s="64" t="s">
        <v>7131</v>
      </c>
      <c r="B2056" s="65" t="s">
        <v>7395</v>
      </c>
      <c r="C2056" s="2" t="s">
        <v>820</v>
      </c>
      <c r="D2056" s="1" t="s">
        <v>819</v>
      </c>
      <c r="E2056" s="3">
        <v>1</v>
      </c>
      <c r="F2056" s="3">
        <v>1</v>
      </c>
      <c r="G2056" s="4">
        <v>1966.78</v>
      </c>
      <c r="H2056" s="4">
        <f>+G2056*E2056</f>
        <v>1966.78</v>
      </c>
      <c r="I2056" s="5">
        <v>7.0000000000000007E-2</v>
      </c>
      <c r="J2056" s="4">
        <f t="shared" si="438"/>
        <v>137.6746</v>
      </c>
      <c r="K2056" s="4">
        <f t="shared" si="439"/>
        <v>1829.1053999999999</v>
      </c>
      <c r="L2056" s="6">
        <v>0.85</v>
      </c>
      <c r="M2056" s="4">
        <f t="shared" ref="M2056:M2118" si="440">+K2056*L2056</f>
        <v>1554.7395899999999</v>
      </c>
      <c r="N2056" s="4">
        <f t="shared" ref="N2056:N2118" si="441">+K2056+M2056</f>
        <v>3383.8449899999996</v>
      </c>
      <c r="O2056" s="6">
        <v>0.75</v>
      </c>
      <c r="P2056" s="85">
        <f t="shared" si="436"/>
        <v>1371.8290499999998</v>
      </c>
      <c r="Q2056" s="86">
        <f t="shared" si="437"/>
        <v>3200.9344499999997</v>
      </c>
      <c r="R2056" s="6">
        <v>0.95</v>
      </c>
      <c r="S2056" s="85">
        <f t="shared" si="432"/>
        <v>1737.6501299999998</v>
      </c>
      <c r="T2056" s="86">
        <f t="shared" si="433"/>
        <v>3566.7555299999995</v>
      </c>
      <c r="U2056" s="6">
        <v>0.6</v>
      </c>
      <c r="V2056" s="85">
        <f t="shared" si="434"/>
        <v>1097.4632399999998</v>
      </c>
      <c r="W2056" s="86">
        <f t="shared" si="435"/>
        <v>2926.5686399999995</v>
      </c>
    </row>
    <row r="2057" spans="1:23" ht="16.5" x14ac:dyDescent="0.25">
      <c r="A2057" s="64" t="s">
        <v>7131</v>
      </c>
      <c r="B2057" s="65" t="s">
        <v>7395</v>
      </c>
      <c r="C2057" s="2" t="s">
        <v>806</v>
      </c>
      <c r="D2057" s="1" t="s">
        <v>805</v>
      </c>
      <c r="E2057" s="3">
        <v>2</v>
      </c>
      <c r="F2057" s="3">
        <v>1</v>
      </c>
      <c r="G2057" s="4">
        <v>2457.16</v>
      </c>
      <c r="H2057" s="4">
        <f>+G2057*E2057</f>
        <v>4914.32</v>
      </c>
      <c r="I2057" s="5">
        <v>0</v>
      </c>
      <c r="J2057" s="4">
        <f t="shared" si="438"/>
        <v>0</v>
      </c>
      <c r="K2057" s="4">
        <f t="shared" si="439"/>
        <v>2457.16</v>
      </c>
      <c r="L2057" s="6">
        <v>0.95</v>
      </c>
      <c r="M2057" s="4">
        <f t="shared" si="440"/>
        <v>2334.3019999999997</v>
      </c>
      <c r="N2057" s="4">
        <f t="shared" si="441"/>
        <v>4791.4619999999995</v>
      </c>
      <c r="O2057" s="6">
        <v>0.75</v>
      </c>
      <c r="P2057" s="85">
        <f t="shared" si="436"/>
        <v>1842.87</v>
      </c>
      <c r="Q2057" s="86">
        <f t="shared" si="437"/>
        <v>4300.03</v>
      </c>
      <c r="R2057" s="6">
        <v>0.95</v>
      </c>
      <c r="S2057" s="85">
        <f t="shared" ref="S2057:S2119" si="442">+K2057*R2057</f>
        <v>2334.3019999999997</v>
      </c>
      <c r="T2057" s="86">
        <f t="shared" ref="T2057:T2119" si="443">+S2057+K2057</f>
        <v>4791.4619999999995</v>
      </c>
      <c r="U2057" s="6">
        <v>0.6</v>
      </c>
      <c r="V2057" s="85">
        <f t="shared" ref="V2057:V2119" si="444">+K2057*U2057</f>
        <v>1474.2959999999998</v>
      </c>
      <c r="W2057" s="86">
        <f t="shared" ref="W2057:W2119" si="445">+V2057+K2057</f>
        <v>3931.4559999999997</v>
      </c>
    </row>
    <row r="2058" spans="1:23" ht="16.5" x14ac:dyDescent="0.25">
      <c r="A2058" s="64" t="s">
        <v>7131</v>
      </c>
      <c r="B2058" s="65" t="s">
        <v>7395</v>
      </c>
      <c r="C2058" s="2" t="s">
        <v>7414</v>
      </c>
      <c r="D2058" s="1" t="s">
        <v>5131</v>
      </c>
      <c r="E2058" s="3">
        <v>13</v>
      </c>
      <c r="F2058" s="3">
        <v>1</v>
      </c>
      <c r="G2058" s="7">
        <v>98</v>
      </c>
      <c r="H2058" s="4">
        <f>+G2058*E2058</f>
        <v>1274</v>
      </c>
      <c r="I2058" s="5">
        <v>0.05</v>
      </c>
      <c r="J2058" s="4">
        <f t="shared" si="438"/>
        <v>4.9000000000000004</v>
      </c>
      <c r="K2058" s="4">
        <f t="shared" si="439"/>
        <v>93.1</v>
      </c>
      <c r="L2058" s="6">
        <v>0.95</v>
      </c>
      <c r="M2058" s="4">
        <f t="shared" si="440"/>
        <v>88.444999999999993</v>
      </c>
      <c r="N2058" s="4">
        <f t="shared" si="441"/>
        <v>181.54499999999999</v>
      </c>
      <c r="O2058" s="6">
        <v>0.75</v>
      </c>
      <c r="P2058" s="85">
        <f t="shared" ref="P2058:P2120" si="446">+K2058*O2058</f>
        <v>69.824999999999989</v>
      </c>
      <c r="Q2058" s="86">
        <f t="shared" ref="Q2058:Q2120" si="447">+K2058+P2058</f>
        <v>162.92499999999998</v>
      </c>
      <c r="R2058" s="6">
        <v>0.95</v>
      </c>
      <c r="S2058" s="85">
        <f t="shared" si="442"/>
        <v>88.444999999999993</v>
      </c>
      <c r="T2058" s="86">
        <f t="shared" si="443"/>
        <v>181.54499999999999</v>
      </c>
      <c r="U2058" s="6">
        <v>0.6</v>
      </c>
      <c r="V2058" s="85">
        <f t="shared" si="444"/>
        <v>55.859999999999992</v>
      </c>
      <c r="W2058" s="86">
        <f t="shared" si="445"/>
        <v>148.95999999999998</v>
      </c>
    </row>
    <row r="2059" spans="1:23" ht="16.5" x14ac:dyDescent="0.25">
      <c r="A2059" s="64" t="s">
        <v>7131</v>
      </c>
      <c r="B2059" s="65" t="s">
        <v>7395</v>
      </c>
      <c r="C2059" s="2" t="s">
        <v>2080</v>
      </c>
      <c r="D2059" s="8" t="s">
        <v>2079</v>
      </c>
      <c r="E2059" s="3">
        <v>93</v>
      </c>
      <c r="F2059" s="3">
        <v>1</v>
      </c>
      <c r="G2059" s="7">
        <v>13</v>
      </c>
      <c r="H2059" s="4">
        <f>+G2059*E2059</f>
        <v>1209</v>
      </c>
      <c r="I2059" s="5">
        <v>0.05</v>
      </c>
      <c r="J2059" s="4">
        <f t="shared" si="438"/>
        <v>0.65</v>
      </c>
      <c r="K2059" s="4">
        <f t="shared" si="439"/>
        <v>12.35</v>
      </c>
      <c r="L2059" s="6">
        <v>0.85</v>
      </c>
      <c r="M2059" s="4">
        <f t="shared" si="440"/>
        <v>10.497499999999999</v>
      </c>
      <c r="N2059" s="4">
        <f t="shared" si="441"/>
        <v>22.847499999999997</v>
      </c>
      <c r="O2059" s="6">
        <v>0.75</v>
      </c>
      <c r="P2059" s="85">
        <f t="shared" si="446"/>
        <v>9.2624999999999993</v>
      </c>
      <c r="Q2059" s="86">
        <f t="shared" si="447"/>
        <v>21.612499999999997</v>
      </c>
      <c r="R2059" s="6">
        <v>0.95</v>
      </c>
      <c r="S2059" s="85">
        <f t="shared" si="442"/>
        <v>11.7325</v>
      </c>
      <c r="T2059" s="86">
        <f t="shared" si="443"/>
        <v>24.0825</v>
      </c>
      <c r="U2059" s="6">
        <v>0.6</v>
      </c>
      <c r="V2059" s="85">
        <f t="shared" si="444"/>
        <v>7.4099999999999993</v>
      </c>
      <c r="W2059" s="86">
        <f t="shared" si="445"/>
        <v>19.759999999999998</v>
      </c>
    </row>
    <row r="2060" spans="1:23" ht="16.5" x14ac:dyDescent="0.25">
      <c r="A2060" s="64" t="s">
        <v>7131</v>
      </c>
      <c r="B2060" s="65" t="s">
        <v>7395</v>
      </c>
      <c r="C2060" s="2" t="s">
        <v>2078</v>
      </c>
      <c r="D2060" s="1" t="s">
        <v>2077</v>
      </c>
      <c r="E2060" s="3">
        <v>366</v>
      </c>
      <c r="F2060" s="3">
        <v>1</v>
      </c>
      <c r="G2060" s="7">
        <v>10</v>
      </c>
      <c r="H2060" s="4">
        <f>+G2060*E2060</f>
        <v>3660</v>
      </c>
      <c r="I2060" s="5">
        <v>0.05</v>
      </c>
      <c r="J2060" s="4">
        <f t="shared" si="438"/>
        <v>0.5</v>
      </c>
      <c r="K2060" s="4">
        <f t="shared" si="439"/>
        <v>9.5</v>
      </c>
      <c r="L2060" s="6">
        <v>0.85</v>
      </c>
      <c r="M2060" s="4">
        <f t="shared" si="440"/>
        <v>8.0749999999999993</v>
      </c>
      <c r="N2060" s="4">
        <f t="shared" si="441"/>
        <v>17.574999999999999</v>
      </c>
      <c r="O2060" s="6">
        <v>0.75</v>
      </c>
      <c r="P2060" s="85">
        <f t="shared" si="446"/>
        <v>7.125</v>
      </c>
      <c r="Q2060" s="86">
        <f t="shared" si="447"/>
        <v>16.625</v>
      </c>
      <c r="R2060" s="6">
        <v>0.95</v>
      </c>
      <c r="S2060" s="85">
        <f t="shared" si="442"/>
        <v>9.0250000000000004</v>
      </c>
      <c r="T2060" s="86">
        <f t="shared" si="443"/>
        <v>18.524999999999999</v>
      </c>
      <c r="U2060" s="6">
        <v>0.6</v>
      </c>
      <c r="V2060" s="85">
        <f t="shared" si="444"/>
        <v>5.7</v>
      </c>
      <c r="W2060" s="86">
        <f t="shared" si="445"/>
        <v>15.2</v>
      </c>
    </row>
    <row r="2061" spans="1:23" ht="16.5" x14ac:dyDescent="0.25">
      <c r="A2061" s="64" t="s">
        <v>7131</v>
      </c>
      <c r="B2061" s="65" t="s">
        <v>7395</v>
      </c>
      <c r="C2061" s="2" t="s">
        <v>7415</v>
      </c>
      <c r="D2061" s="10" t="s">
        <v>5133</v>
      </c>
      <c r="E2061" s="3">
        <v>1</v>
      </c>
      <c r="F2061" s="3">
        <v>1</v>
      </c>
      <c r="G2061" s="7">
        <v>700</v>
      </c>
      <c r="H2061" s="4">
        <f>+G2061*E2061</f>
        <v>700</v>
      </c>
      <c r="I2061" s="5">
        <v>0.05</v>
      </c>
      <c r="J2061" s="4">
        <f t="shared" si="438"/>
        <v>35</v>
      </c>
      <c r="K2061" s="4">
        <f t="shared" si="439"/>
        <v>665</v>
      </c>
      <c r="L2061" s="6">
        <v>0.85</v>
      </c>
      <c r="M2061" s="4">
        <f t="shared" si="440"/>
        <v>565.25</v>
      </c>
      <c r="N2061" s="4">
        <f t="shared" si="441"/>
        <v>1230.25</v>
      </c>
      <c r="O2061" s="6">
        <v>0.75</v>
      </c>
      <c r="P2061" s="85">
        <f t="shared" si="446"/>
        <v>498.75</v>
      </c>
      <c r="Q2061" s="86">
        <f t="shared" si="447"/>
        <v>1163.75</v>
      </c>
      <c r="R2061" s="6">
        <v>0.95</v>
      </c>
      <c r="S2061" s="85">
        <f t="shared" si="442"/>
        <v>631.75</v>
      </c>
      <c r="T2061" s="86">
        <f t="shared" si="443"/>
        <v>1296.75</v>
      </c>
      <c r="U2061" s="6">
        <v>0.6</v>
      </c>
      <c r="V2061" s="85">
        <f t="shared" si="444"/>
        <v>399</v>
      </c>
      <c r="W2061" s="86">
        <f t="shared" si="445"/>
        <v>1064</v>
      </c>
    </row>
    <row r="2062" spans="1:23" ht="16.5" x14ac:dyDescent="0.25">
      <c r="A2062" s="64" t="s">
        <v>7131</v>
      </c>
      <c r="B2062" s="65" t="s">
        <v>7395</v>
      </c>
      <c r="C2062" s="2" t="s">
        <v>7416</v>
      </c>
      <c r="D2062" s="1" t="s">
        <v>5152</v>
      </c>
      <c r="E2062" s="3">
        <v>2</v>
      </c>
      <c r="F2062" s="3">
        <v>1</v>
      </c>
      <c r="G2062" s="7">
        <f>6794.6/2</f>
        <v>3397.3</v>
      </c>
      <c r="H2062" s="4">
        <f>+G2062*E2062</f>
        <v>6794.6</v>
      </c>
      <c r="I2062" s="5">
        <v>0.05</v>
      </c>
      <c r="J2062" s="4">
        <f t="shared" si="438"/>
        <v>169.86500000000001</v>
      </c>
      <c r="K2062" s="4">
        <f t="shared" si="439"/>
        <v>3227.4350000000004</v>
      </c>
      <c r="L2062" s="6">
        <v>0.85</v>
      </c>
      <c r="M2062" s="4">
        <f t="shared" si="440"/>
        <v>2743.3197500000001</v>
      </c>
      <c r="N2062" s="4">
        <f t="shared" si="441"/>
        <v>5970.7547500000001</v>
      </c>
      <c r="O2062" s="6">
        <v>0.75</v>
      </c>
      <c r="P2062" s="85">
        <f t="shared" si="446"/>
        <v>2420.5762500000001</v>
      </c>
      <c r="Q2062" s="86">
        <f t="shared" si="447"/>
        <v>5648.0112500000005</v>
      </c>
      <c r="R2062" s="6">
        <v>0.95</v>
      </c>
      <c r="S2062" s="85">
        <f t="shared" si="442"/>
        <v>3066.0632500000002</v>
      </c>
      <c r="T2062" s="86">
        <f t="shared" si="443"/>
        <v>6293.4982500000006</v>
      </c>
      <c r="U2062" s="6">
        <v>0.6</v>
      </c>
      <c r="V2062" s="85">
        <f t="shared" si="444"/>
        <v>1936.4610000000002</v>
      </c>
      <c r="W2062" s="86">
        <f t="shared" si="445"/>
        <v>5163.8960000000006</v>
      </c>
    </row>
    <row r="2063" spans="1:23" ht="16.5" x14ac:dyDescent="0.25">
      <c r="A2063" s="64" t="s">
        <v>7131</v>
      </c>
      <c r="B2063" s="65" t="s">
        <v>7395</v>
      </c>
      <c r="C2063" s="2" t="s">
        <v>7417</v>
      </c>
      <c r="D2063" s="10" t="s">
        <v>5185</v>
      </c>
      <c r="E2063" s="3">
        <v>1</v>
      </c>
      <c r="F2063" s="3">
        <v>1</v>
      </c>
      <c r="G2063" s="7">
        <v>3842</v>
      </c>
      <c r="H2063" s="4">
        <f>+G2063*E2063</f>
        <v>3842</v>
      </c>
      <c r="I2063" s="5">
        <v>0.05</v>
      </c>
      <c r="J2063" s="4">
        <f t="shared" si="438"/>
        <v>192.10000000000002</v>
      </c>
      <c r="K2063" s="4">
        <f t="shared" si="439"/>
        <v>3649.9</v>
      </c>
      <c r="L2063" s="6">
        <v>0.85</v>
      </c>
      <c r="M2063" s="4">
        <f t="shared" si="440"/>
        <v>3102.415</v>
      </c>
      <c r="N2063" s="4">
        <f t="shared" si="441"/>
        <v>6752.3150000000005</v>
      </c>
      <c r="O2063" s="6">
        <v>0.75</v>
      </c>
      <c r="P2063" s="85">
        <f t="shared" si="446"/>
        <v>2737.4250000000002</v>
      </c>
      <c r="Q2063" s="86">
        <f t="shared" si="447"/>
        <v>6387.3250000000007</v>
      </c>
      <c r="R2063" s="6">
        <v>0.95</v>
      </c>
      <c r="S2063" s="85">
        <f t="shared" si="442"/>
        <v>3467.4049999999997</v>
      </c>
      <c r="T2063" s="86">
        <f t="shared" si="443"/>
        <v>7117.3050000000003</v>
      </c>
      <c r="U2063" s="6">
        <v>0.6</v>
      </c>
      <c r="V2063" s="85">
        <f t="shared" si="444"/>
        <v>2189.94</v>
      </c>
      <c r="W2063" s="86">
        <f t="shared" si="445"/>
        <v>5839.84</v>
      </c>
    </row>
    <row r="2064" spans="1:23" ht="16.5" x14ac:dyDescent="0.25">
      <c r="A2064" s="64" t="s">
        <v>7131</v>
      </c>
      <c r="B2064" s="65" t="s">
        <v>7395</v>
      </c>
      <c r="C2064" s="2" t="s">
        <v>7418</v>
      </c>
      <c r="D2064" s="1" t="s">
        <v>4426</v>
      </c>
      <c r="E2064" s="3">
        <v>9</v>
      </c>
      <c r="F2064" s="3">
        <v>1</v>
      </c>
      <c r="G2064" s="7">
        <v>463</v>
      </c>
      <c r="H2064" s="4">
        <f>+G2064*E2064</f>
        <v>4167</v>
      </c>
      <c r="I2064" s="5">
        <v>0.05</v>
      </c>
      <c r="J2064" s="4">
        <f t="shared" si="438"/>
        <v>23.150000000000002</v>
      </c>
      <c r="K2064" s="4">
        <f t="shared" si="439"/>
        <v>439.85</v>
      </c>
      <c r="L2064" s="6">
        <v>0.85</v>
      </c>
      <c r="M2064" s="4">
        <f t="shared" si="440"/>
        <v>373.8725</v>
      </c>
      <c r="N2064" s="4">
        <f t="shared" si="441"/>
        <v>813.72250000000008</v>
      </c>
      <c r="O2064" s="6">
        <v>0.75</v>
      </c>
      <c r="P2064" s="85">
        <f t="shared" si="446"/>
        <v>329.88750000000005</v>
      </c>
      <c r="Q2064" s="86">
        <f t="shared" si="447"/>
        <v>769.73750000000007</v>
      </c>
      <c r="R2064" s="6">
        <v>0.95</v>
      </c>
      <c r="S2064" s="85">
        <f t="shared" si="442"/>
        <v>417.85750000000002</v>
      </c>
      <c r="T2064" s="86">
        <f t="shared" si="443"/>
        <v>857.70749999999998</v>
      </c>
      <c r="U2064" s="6">
        <v>0.6</v>
      </c>
      <c r="V2064" s="85">
        <f t="shared" si="444"/>
        <v>263.91000000000003</v>
      </c>
      <c r="W2064" s="86">
        <f t="shared" si="445"/>
        <v>703.76</v>
      </c>
    </row>
    <row r="2065" spans="1:23" ht="16.5" x14ac:dyDescent="0.25">
      <c r="A2065" s="64" t="s">
        <v>7131</v>
      </c>
      <c r="B2065" s="65" t="s">
        <v>7395</v>
      </c>
      <c r="C2065" s="2" t="s">
        <v>3323</v>
      </c>
      <c r="D2065" s="1" t="s">
        <v>3322</v>
      </c>
      <c r="E2065" s="3">
        <v>5</v>
      </c>
      <c r="F2065" s="3">
        <v>1</v>
      </c>
      <c r="G2065" s="7">
        <v>723</v>
      </c>
      <c r="H2065" s="4">
        <f>+G2065*E2065</f>
        <v>3615</v>
      </c>
      <c r="I2065" s="5">
        <v>0.05</v>
      </c>
      <c r="J2065" s="4">
        <f t="shared" si="438"/>
        <v>36.15</v>
      </c>
      <c r="K2065" s="4">
        <f t="shared" si="439"/>
        <v>686.85</v>
      </c>
      <c r="L2065" s="6">
        <v>0.85</v>
      </c>
      <c r="M2065" s="4">
        <f t="shared" si="440"/>
        <v>583.82249999999999</v>
      </c>
      <c r="N2065" s="4">
        <f t="shared" si="441"/>
        <v>1270.6725000000001</v>
      </c>
      <c r="O2065" s="6">
        <v>0.75</v>
      </c>
      <c r="P2065" s="85">
        <f t="shared" si="446"/>
        <v>515.13750000000005</v>
      </c>
      <c r="Q2065" s="86">
        <f t="shared" si="447"/>
        <v>1201.9875000000002</v>
      </c>
      <c r="R2065" s="6">
        <v>0.95</v>
      </c>
      <c r="S2065" s="85">
        <f t="shared" si="442"/>
        <v>652.50749999999994</v>
      </c>
      <c r="T2065" s="86">
        <f t="shared" si="443"/>
        <v>1339.3575000000001</v>
      </c>
      <c r="U2065" s="6">
        <v>0.6</v>
      </c>
      <c r="V2065" s="85">
        <f t="shared" si="444"/>
        <v>412.11</v>
      </c>
      <c r="W2065" s="86">
        <f t="shared" si="445"/>
        <v>1098.96</v>
      </c>
    </row>
    <row r="2066" spans="1:23" ht="16.5" x14ac:dyDescent="0.25">
      <c r="A2066" s="64" t="s">
        <v>7131</v>
      </c>
      <c r="B2066" s="65" t="s">
        <v>7395</v>
      </c>
      <c r="C2066" s="2" t="s">
        <v>3325</v>
      </c>
      <c r="D2066" s="1" t="s">
        <v>3324</v>
      </c>
      <c r="E2066" s="3">
        <v>1</v>
      </c>
      <c r="F2066" s="3">
        <v>1</v>
      </c>
      <c r="G2066" s="7">
        <v>929</v>
      </c>
      <c r="H2066" s="4">
        <f>+G2066*E2066</f>
        <v>929</v>
      </c>
      <c r="I2066" s="5">
        <v>0.05</v>
      </c>
      <c r="J2066" s="4">
        <f t="shared" si="438"/>
        <v>46.45</v>
      </c>
      <c r="K2066" s="4">
        <f t="shared" si="439"/>
        <v>882.55</v>
      </c>
      <c r="L2066" s="6">
        <v>0.85</v>
      </c>
      <c r="M2066" s="4">
        <f t="shared" si="440"/>
        <v>750.1674999999999</v>
      </c>
      <c r="N2066" s="4">
        <f t="shared" si="441"/>
        <v>1632.7174999999997</v>
      </c>
      <c r="O2066" s="6">
        <v>0.75</v>
      </c>
      <c r="P2066" s="85">
        <f t="shared" si="446"/>
        <v>661.91249999999991</v>
      </c>
      <c r="Q2066" s="86">
        <f t="shared" si="447"/>
        <v>1544.4624999999999</v>
      </c>
      <c r="R2066" s="6">
        <v>0.95</v>
      </c>
      <c r="S2066" s="85">
        <f t="shared" si="442"/>
        <v>838.4224999999999</v>
      </c>
      <c r="T2066" s="86">
        <f t="shared" si="443"/>
        <v>1720.9724999999999</v>
      </c>
      <c r="U2066" s="6">
        <v>0.6</v>
      </c>
      <c r="V2066" s="85">
        <f t="shared" si="444"/>
        <v>529.53</v>
      </c>
      <c r="W2066" s="86">
        <f t="shared" si="445"/>
        <v>1412.08</v>
      </c>
    </row>
    <row r="2067" spans="1:23" ht="16.5" x14ac:dyDescent="0.25">
      <c r="A2067" s="64" t="s">
        <v>7131</v>
      </c>
      <c r="B2067" s="65" t="s">
        <v>7395</v>
      </c>
      <c r="C2067" s="2" t="s">
        <v>7404</v>
      </c>
      <c r="D2067" s="1" t="s">
        <v>3327</v>
      </c>
      <c r="E2067" s="3">
        <v>1</v>
      </c>
      <c r="F2067" s="3">
        <v>1</v>
      </c>
      <c r="G2067" s="7">
        <v>2468</v>
      </c>
      <c r="H2067" s="4">
        <f>+G2067*E2067</f>
        <v>2468</v>
      </c>
      <c r="I2067" s="5">
        <v>0.05</v>
      </c>
      <c r="J2067" s="4">
        <f t="shared" si="438"/>
        <v>123.4</v>
      </c>
      <c r="K2067" s="4">
        <f t="shared" si="439"/>
        <v>2344.6</v>
      </c>
      <c r="L2067" s="6">
        <v>0.85</v>
      </c>
      <c r="M2067" s="4">
        <f t="shared" si="440"/>
        <v>1992.9099999999999</v>
      </c>
      <c r="N2067" s="4">
        <f t="shared" si="441"/>
        <v>4337.51</v>
      </c>
      <c r="O2067" s="6">
        <v>0.75</v>
      </c>
      <c r="P2067" s="85">
        <f t="shared" si="446"/>
        <v>1758.4499999999998</v>
      </c>
      <c r="Q2067" s="86">
        <f t="shared" si="447"/>
        <v>4103.0499999999993</v>
      </c>
      <c r="R2067" s="6">
        <v>0.95</v>
      </c>
      <c r="S2067" s="85">
        <f t="shared" si="442"/>
        <v>2227.37</v>
      </c>
      <c r="T2067" s="86">
        <f t="shared" si="443"/>
        <v>4571.9699999999993</v>
      </c>
      <c r="U2067" s="6">
        <v>0.6</v>
      </c>
      <c r="V2067" s="85">
        <f t="shared" si="444"/>
        <v>1406.76</v>
      </c>
      <c r="W2067" s="86">
        <f t="shared" si="445"/>
        <v>3751.3599999999997</v>
      </c>
    </row>
    <row r="2068" spans="1:23" ht="16.5" x14ac:dyDescent="0.25">
      <c r="A2068" s="64" t="s">
        <v>7131</v>
      </c>
      <c r="B2068" s="65" t="s">
        <v>7395</v>
      </c>
      <c r="C2068" s="2" t="s">
        <v>7405</v>
      </c>
      <c r="D2068" s="1" t="s">
        <v>3328</v>
      </c>
      <c r="E2068" s="3">
        <v>2</v>
      </c>
      <c r="F2068" s="3">
        <v>1</v>
      </c>
      <c r="G2068" s="7">
        <v>2345</v>
      </c>
      <c r="H2068" s="4">
        <f>+G2068*E2068</f>
        <v>4690</v>
      </c>
      <c r="I2068" s="5">
        <v>0.05</v>
      </c>
      <c r="J2068" s="4">
        <f t="shared" si="438"/>
        <v>117.25</v>
      </c>
      <c r="K2068" s="4">
        <f t="shared" si="439"/>
        <v>2227.75</v>
      </c>
      <c r="L2068" s="6">
        <v>0.85</v>
      </c>
      <c r="M2068" s="4">
        <f t="shared" si="440"/>
        <v>1893.5874999999999</v>
      </c>
      <c r="N2068" s="4">
        <f t="shared" si="441"/>
        <v>4121.3374999999996</v>
      </c>
      <c r="O2068" s="6">
        <v>0.75</v>
      </c>
      <c r="P2068" s="85">
        <f t="shared" si="446"/>
        <v>1670.8125</v>
      </c>
      <c r="Q2068" s="86">
        <f t="shared" si="447"/>
        <v>3898.5625</v>
      </c>
      <c r="R2068" s="6">
        <v>0.95</v>
      </c>
      <c r="S2068" s="85">
        <f t="shared" si="442"/>
        <v>2116.3624999999997</v>
      </c>
      <c r="T2068" s="86">
        <f t="shared" si="443"/>
        <v>4344.1124999999993</v>
      </c>
      <c r="U2068" s="6">
        <v>0.6</v>
      </c>
      <c r="V2068" s="85">
        <f t="shared" si="444"/>
        <v>1336.6499999999999</v>
      </c>
      <c r="W2068" s="86">
        <f t="shared" si="445"/>
        <v>3564.3999999999996</v>
      </c>
    </row>
    <row r="2069" spans="1:23" ht="16.5" x14ac:dyDescent="0.25">
      <c r="A2069" s="64" t="s">
        <v>7131</v>
      </c>
      <c r="B2069" s="65" t="s">
        <v>7395</v>
      </c>
      <c r="C2069" s="2" t="s">
        <v>7406</v>
      </c>
      <c r="D2069" s="1" t="s">
        <v>4419</v>
      </c>
      <c r="E2069" s="3">
        <v>2</v>
      </c>
      <c r="F2069" s="3">
        <v>1</v>
      </c>
      <c r="G2069" s="4">
        <v>486</v>
      </c>
      <c r="H2069" s="4">
        <f>+G2069*E2069</f>
        <v>972</v>
      </c>
      <c r="I2069" s="5">
        <v>0</v>
      </c>
      <c r="J2069" s="4">
        <f t="shared" si="438"/>
        <v>0</v>
      </c>
      <c r="K2069" s="4">
        <f t="shared" si="439"/>
        <v>486</v>
      </c>
      <c r="L2069" s="6">
        <v>0.85</v>
      </c>
      <c r="M2069" s="4">
        <f t="shared" si="440"/>
        <v>413.09999999999997</v>
      </c>
      <c r="N2069" s="4">
        <f t="shared" si="441"/>
        <v>899.09999999999991</v>
      </c>
      <c r="O2069" s="6">
        <v>0.75</v>
      </c>
      <c r="P2069" s="85">
        <f t="shared" si="446"/>
        <v>364.5</v>
      </c>
      <c r="Q2069" s="86">
        <f t="shared" si="447"/>
        <v>850.5</v>
      </c>
      <c r="R2069" s="6">
        <v>0.95</v>
      </c>
      <c r="S2069" s="85">
        <f t="shared" si="442"/>
        <v>461.7</v>
      </c>
      <c r="T2069" s="86">
        <f t="shared" si="443"/>
        <v>947.7</v>
      </c>
      <c r="U2069" s="6">
        <v>0.6</v>
      </c>
      <c r="V2069" s="85">
        <f t="shared" si="444"/>
        <v>291.59999999999997</v>
      </c>
      <c r="W2069" s="86">
        <f t="shared" si="445"/>
        <v>777.59999999999991</v>
      </c>
    </row>
    <row r="2070" spans="1:23" ht="16.5" x14ac:dyDescent="0.25">
      <c r="A2070" s="64" t="s">
        <v>7131</v>
      </c>
      <c r="B2070" s="65" t="s">
        <v>7395</v>
      </c>
      <c r="C2070" s="2" t="s">
        <v>5132</v>
      </c>
      <c r="D2070" s="1" t="s">
        <v>4420</v>
      </c>
      <c r="E2070" s="3">
        <v>1</v>
      </c>
      <c r="F2070" s="3">
        <v>1</v>
      </c>
      <c r="G2070" s="7">
        <v>2098</v>
      </c>
      <c r="H2070" s="4">
        <f>+G2070*E2070</f>
        <v>2098</v>
      </c>
      <c r="I2070" s="5">
        <v>0.05</v>
      </c>
      <c r="J2070" s="4">
        <f t="shared" si="438"/>
        <v>104.9</v>
      </c>
      <c r="K2070" s="4">
        <f t="shared" si="439"/>
        <v>1993.1</v>
      </c>
      <c r="L2070" s="6">
        <v>0.85</v>
      </c>
      <c r="M2070" s="4">
        <f t="shared" si="440"/>
        <v>1694.135</v>
      </c>
      <c r="N2070" s="4">
        <f t="shared" si="441"/>
        <v>3687.2349999999997</v>
      </c>
      <c r="O2070" s="6">
        <v>0.75</v>
      </c>
      <c r="P2070" s="85">
        <f t="shared" si="446"/>
        <v>1494.8249999999998</v>
      </c>
      <c r="Q2070" s="86">
        <f t="shared" si="447"/>
        <v>3487.9249999999997</v>
      </c>
      <c r="R2070" s="6">
        <v>0.95</v>
      </c>
      <c r="S2070" s="85">
        <f t="shared" si="442"/>
        <v>1893.4449999999999</v>
      </c>
      <c r="T2070" s="86">
        <f t="shared" si="443"/>
        <v>3886.5450000000001</v>
      </c>
      <c r="U2070" s="6">
        <v>0.6</v>
      </c>
      <c r="V2070" s="85">
        <f t="shared" si="444"/>
        <v>1195.8599999999999</v>
      </c>
      <c r="W2070" s="86">
        <f t="shared" si="445"/>
        <v>3188.96</v>
      </c>
    </row>
    <row r="2071" spans="1:23" ht="16.5" x14ac:dyDescent="0.25">
      <c r="A2071" s="64" t="s">
        <v>7131</v>
      </c>
      <c r="B2071" s="65" t="s">
        <v>7395</v>
      </c>
      <c r="C2071" s="2" t="s">
        <v>7407</v>
      </c>
      <c r="D2071" s="1" t="s">
        <v>4421</v>
      </c>
      <c r="E2071" s="3">
        <v>1</v>
      </c>
      <c r="F2071" s="3">
        <v>1</v>
      </c>
      <c r="G2071" s="7">
        <v>2170</v>
      </c>
      <c r="H2071" s="4">
        <f>+G2071*E2071</f>
        <v>2170</v>
      </c>
      <c r="I2071" s="5">
        <v>0.05</v>
      </c>
      <c r="J2071" s="4">
        <f t="shared" si="438"/>
        <v>108.5</v>
      </c>
      <c r="K2071" s="4">
        <f t="shared" si="439"/>
        <v>2061.5</v>
      </c>
      <c r="L2071" s="6">
        <v>0.85</v>
      </c>
      <c r="M2071" s="4">
        <f t="shared" si="440"/>
        <v>1752.2749999999999</v>
      </c>
      <c r="N2071" s="4">
        <f t="shared" si="441"/>
        <v>3813.7749999999996</v>
      </c>
      <c r="O2071" s="6">
        <v>0.75</v>
      </c>
      <c r="P2071" s="85">
        <f t="shared" si="446"/>
        <v>1546.125</v>
      </c>
      <c r="Q2071" s="86">
        <f t="shared" si="447"/>
        <v>3607.625</v>
      </c>
      <c r="R2071" s="6">
        <v>0.95</v>
      </c>
      <c r="S2071" s="85">
        <f t="shared" si="442"/>
        <v>1958.425</v>
      </c>
      <c r="T2071" s="86">
        <f t="shared" si="443"/>
        <v>4019.9250000000002</v>
      </c>
      <c r="U2071" s="6">
        <v>0.6</v>
      </c>
      <c r="V2071" s="85">
        <f t="shared" si="444"/>
        <v>1236.8999999999999</v>
      </c>
      <c r="W2071" s="86">
        <f t="shared" si="445"/>
        <v>3298.3999999999996</v>
      </c>
    </row>
    <row r="2072" spans="1:23" ht="16.5" x14ac:dyDescent="0.25">
      <c r="A2072" s="64" t="s">
        <v>7131</v>
      </c>
      <c r="B2072" s="65" t="s">
        <v>7395</v>
      </c>
      <c r="C2072" s="2" t="s">
        <v>5134</v>
      </c>
      <c r="D2072" s="1" t="s">
        <v>4423</v>
      </c>
      <c r="E2072" s="3">
        <v>4</v>
      </c>
      <c r="F2072" s="3">
        <v>1</v>
      </c>
      <c r="G2072" s="7">
        <v>679</v>
      </c>
      <c r="H2072" s="4">
        <f>+G2072*E2072</f>
        <v>2716</v>
      </c>
      <c r="I2072" s="5">
        <v>0.05</v>
      </c>
      <c r="J2072" s="4">
        <f t="shared" si="438"/>
        <v>33.950000000000003</v>
      </c>
      <c r="K2072" s="4">
        <f t="shared" si="439"/>
        <v>645.04999999999995</v>
      </c>
      <c r="L2072" s="6">
        <v>0.85</v>
      </c>
      <c r="M2072" s="4">
        <f t="shared" si="440"/>
        <v>548.2924999999999</v>
      </c>
      <c r="N2072" s="4">
        <f t="shared" si="441"/>
        <v>1193.3424999999997</v>
      </c>
      <c r="O2072" s="6">
        <v>0.75</v>
      </c>
      <c r="P2072" s="85">
        <f t="shared" si="446"/>
        <v>483.78749999999997</v>
      </c>
      <c r="Q2072" s="86">
        <f t="shared" si="447"/>
        <v>1128.8374999999999</v>
      </c>
      <c r="R2072" s="6">
        <v>0.95</v>
      </c>
      <c r="S2072" s="85">
        <f t="shared" si="442"/>
        <v>612.7974999999999</v>
      </c>
      <c r="T2072" s="86">
        <f t="shared" si="443"/>
        <v>1257.8474999999999</v>
      </c>
      <c r="U2072" s="6">
        <v>0.6</v>
      </c>
      <c r="V2072" s="85">
        <f t="shared" si="444"/>
        <v>387.03</v>
      </c>
      <c r="W2072" s="86">
        <f t="shared" si="445"/>
        <v>1032.08</v>
      </c>
    </row>
    <row r="2073" spans="1:23" ht="16.5" x14ac:dyDescent="0.25">
      <c r="A2073" s="64" t="s">
        <v>7131</v>
      </c>
      <c r="B2073" s="65" t="s">
        <v>7395</v>
      </c>
      <c r="C2073" s="2" t="s">
        <v>5153</v>
      </c>
      <c r="D2073" s="1" t="s">
        <v>4424</v>
      </c>
      <c r="E2073" s="3">
        <v>2</v>
      </c>
      <c r="F2073" s="3">
        <v>1</v>
      </c>
      <c r="G2073" s="7">
        <v>256</v>
      </c>
      <c r="H2073" s="4">
        <f>+G2073*E2073</f>
        <v>512</v>
      </c>
      <c r="I2073" s="5">
        <v>0.05</v>
      </c>
      <c r="J2073" s="4">
        <f t="shared" si="438"/>
        <v>12.8</v>
      </c>
      <c r="K2073" s="4">
        <f t="shared" si="439"/>
        <v>243.2</v>
      </c>
      <c r="L2073" s="6">
        <v>0.85</v>
      </c>
      <c r="M2073" s="4">
        <f t="shared" si="440"/>
        <v>206.72</v>
      </c>
      <c r="N2073" s="4">
        <f t="shared" si="441"/>
        <v>449.91999999999996</v>
      </c>
      <c r="O2073" s="6">
        <v>0.75</v>
      </c>
      <c r="P2073" s="85">
        <f t="shared" si="446"/>
        <v>182.39999999999998</v>
      </c>
      <c r="Q2073" s="86">
        <f t="shared" si="447"/>
        <v>425.59999999999997</v>
      </c>
      <c r="R2073" s="6">
        <v>0.95</v>
      </c>
      <c r="S2073" s="85">
        <f t="shared" si="442"/>
        <v>231.04</v>
      </c>
      <c r="T2073" s="86">
        <f t="shared" si="443"/>
        <v>474.24</v>
      </c>
      <c r="U2073" s="6">
        <v>0.6</v>
      </c>
      <c r="V2073" s="85">
        <f t="shared" si="444"/>
        <v>145.91999999999999</v>
      </c>
      <c r="W2073" s="86">
        <f t="shared" si="445"/>
        <v>389.12</v>
      </c>
    </row>
    <row r="2074" spans="1:23" ht="16.5" x14ac:dyDescent="0.25">
      <c r="A2074" s="64" t="s">
        <v>7131</v>
      </c>
      <c r="B2074" s="65" t="s">
        <v>7395</v>
      </c>
      <c r="C2074" s="2" t="s">
        <v>5186</v>
      </c>
      <c r="D2074" s="1" t="s">
        <v>4425</v>
      </c>
      <c r="E2074" s="3">
        <v>12</v>
      </c>
      <c r="F2074" s="3">
        <v>1</v>
      </c>
      <c r="G2074" s="7">
        <v>342</v>
      </c>
      <c r="H2074" s="4">
        <f>+G2074*E2074</f>
        <v>4104</v>
      </c>
      <c r="I2074" s="5">
        <v>0.05</v>
      </c>
      <c r="J2074" s="4">
        <f t="shared" si="438"/>
        <v>17.100000000000001</v>
      </c>
      <c r="K2074" s="4">
        <f t="shared" si="439"/>
        <v>324.89999999999998</v>
      </c>
      <c r="L2074" s="6">
        <v>0.85</v>
      </c>
      <c r="M2074" s="4">
        <f t="shared" si="440"/>
        <v>276.16499999999996</v>
      </c>
      <c r="N2074" s="4">
        <f t="shared" si="441"/>
        <v>601.06499999999994</v>
      </c>
      <c r="O2074" s="6">
        <v>0.75</v>
      </c>
      <c r="P2074" s="85">
        <f t="shared" si="446"/>
        <v>243.67499999999998</v>
      </c>
      <c r="Q2074" s="86">
        <f t="shared" si="447"/>
        <v>568.57499999999993</v>
      </c>
      <c r="R2074" s="6">
        <v>0.95</v>
      </c>
      <c r="S2074" s="85">
        <f t="shared" si="442"/>
        <v>308.65499999999997</v>
      </c>
      <c r="T2074" s="86">
        <f t="shared" si="443"/>
        <v>633.55499999999995</v>
      </c>
      <c r="U2074" s="6">
        <v>0.6</v>
      </c>
      <c r="V2074" s="85">
        <f t="shared" si="444"/>
        <v>194.93999999999997</v>
      </c>
      <c r="W2074" s="86">
        <f t="shared" si="445"/>
        <v>519.83999999999992</v>
      </c>
    </row>
    <row r="2075" spans="1:23" ht="16.5" x14ac:dyDescent="0.25">
      <c r="A2075" s="64" t="s">
        <v>7131</v>
      </c>
      <c r="B2075" s="65" t="s">
        <v>7395</v>
      </c>
      <c r="C2075" s="2" t="s">
        <v>7400</v>
      </c>
      <c r="D2075" s="1" t="s">
        <v>655</v>
      </c>
      <c r="E2075" s="3">
        <v>16</v>
      </c>
      <c r="F2075" s="3">
        <v>1</v>
      </c>
      <c r="G2075" s="7">
        <v>43</v>
      </c>
      <c r="H2075" s="4">
        <f>+G2075*E2075</f>
        <v>688</v>
      </c>
      <c r="I2075" s="5">
        <v>0.05</v>
      </c>
      <c r="J2075" s="4">
        <f t="shared" si="438"/>
        <v>2.15</v>
      </c>
      <c r="K2075" s="4">
        <f t="shared" si="439"/>
        <v>40.85</v>
      </c>
      <c r="L2075" s="6">
        <v>0.85</v>
      </c>
      <c r="M2075" s="4">
        <f t="shared" si="440"/>
        <v>34.722500000000004</v>
      </c>
      <c r="N2075" s="4">
        <f t="shared" si="441"/>
        <v>75.572500000000005</v>
      </c>
      <c r="O2075" s="6">
        <v>0.75</v>
      </c>
      <c r="P2075" s="85">
        <f t="shared" si="446"/>
        <v>30.637500000000003</v>
      </c>
      <c r="Q2075" s="86">
        <f t="shared" si="447"/>
        <v>71.487500000000011</v>
      </c>
      <c r="R2075" s="6">
        <v>0.95</v>
      </c>
      <c r="S2075" s="85">
        <f t="shared" si="442"/>
        <v>38.807499999999997</v>
      </c>
      <c r="T2075" s="86">
        <f t="shared" si="443"/>
        <v>79.657499999999999</v>
      </c>
      <c r="U2075" s="6">
        <v>0.6</v>
      </c>
      <c r="V2075" s="85">
        <f t="shared" si="444"/>
        <v>24.51</v>
      </c>
      <c r="W2075" s="86">
        <f t="shared" si="445"/>
        <v>65.36</v>
      </c>
    </row>
    <row r="2076" spans="1:23" ht="16.5" x14ac:dyDescent="0.25">
      <c r="A2076" s="64" t="s">
        <v>7131</v>
      </c>
      <c r="B2076" s="65" t="s">
        <v>7395</v>
      </c>
      <c r="C2076" s="2" t="s">
        <v>7408</v>
      </c>
      <c r="D2076" s="1" t="s">
        <v>4427</v>
      </c>
      <c r="E2076" s="3">
        <v>3</v>
      </c>
      <c r="F2076" s="3">
        <v>1</v>
      </c>
      <c r="G2076" s="7">
        <v>568</v>
      </c>
      <c r="H2076" s="4">
        <f>+G2076*E2076</f>
        <v>1704</v>
      </c>
      <c r="I2076" s="5">
        <v>0.05</v>
      </c>
      <c r="J2076" s="4">
        <f t="shared" si="438"/>
        <v>28.400000000000002</v>
      </c>
      <c r="K2076" s="4">
        <f t="shared" si="439"/>
        <v>539.6</v>
      </c>
      <c r="L2076" s="6">
        <v>0.85</v>
      </c>
      <c r="M2076" s="4">
        <f t="shared" si="440"/>
        <v>458.66</v>
      </c>
      <c r="N2076" s="4">
        <f t="shared" si="441"/>
        <v>998.26</v>
      </c>
      <c r="O2076" s="6">
        <v>0.75</v>
      </c>
      <c r="P2076" s="85">
        <f t="shared" si="446"/>
        <v>404.70000000000005</v>
      </c>
      <c r="Q2076" s="86">
        <f t="shared" si="447"/>
        <v>944.30000000000007</v>
      </c>
      <c r="R2076" s="6">
        <v>0.95</v>
      </c>
      <c r="S2076" s="85">
        <f t="shared" si="442"/>
        <v>512.62</v>
      </c>
      <c r="T2076" s="86">
        <f t="shared" si="443"/>
        <v>1052.22</v>
      </c>
      <c r="U2076" s="6">
        <v>0.6</v>
      </c>
      <c r="V2076" s="85">
        <f t="shared" si="444"/>
        <v>323.76</v>
      </c>
      <c r="W2076" s="86">
        <f t="shared" si="445"/>
        <v>863.36</v>
      </c>
    </row>
    <row r="2077" spans="1:23" ht="16.5" x14ac:dyDescent="0.25">
      <c r="A2077" s="64" t="s">
        <v>7131</v>
      </c>
      <c r="B2077" s="65" t="s">
        <v>7395</v>
      </c>
      <c r="C2077" s="2" t="s">
        <v>7409</v>
      </c>
      <c r="D2077" s="1" t="s">
        <v>4428</v>
      </c>
      <c r="E2077" s="3">
        <v>4</v>
      </c>
      <c r="F2077" s="3">
        <v>1</v>
      </c>
      <c r="G2077" s="7">
        <v>634</v>
      </c>
      <c r="H2077" s="4">
        <f>+G2077*E2077</f>
        <v>2536</v>
      </c>
      <c r="I2077" s="5">
        <v>0.05</v>
      </c>
      <c r="J2077" s="4">
        <f t="shared" si="438"/>
        <v>31.700000000000003</v>
      </c>
      <c r="K2077" s="4">
        <f t="shared" si="439"/>
        <v>602.29999999999995</v>
      </c>
      <c r="L2077" s="6">
        <v>0.85</v>
      </c>
      <c r="M2077" s="4">
        <f t="shared" si="440"/>
        <v>511.95499999999993</v>
      </c>
      <c r="N2077" s="4">
        <f t="shared" si="441"/>
        <v>1114.2549999999999</v>
      </c>
      <c r="O2077" s="6">
        <v>0.75</v>
      </c>
      <c r="P2077" s="85">
        <f t="shared" si="446"/>
        <v>451.72499999999997</v>
      </c>
      <c r="Q2077" s="86">
        <f t="shared" si="447"/>
        <v>1054.0249999999999</v>
      </c>
      <c r="R2077" s="6">
        <v>0.95</v>
      </c>
      <c r="S2077" s="85">
        <f t="shared" si="442"/>
        <v>572.18499999999995</v>
      </c>
      <c r="T2077" s="86">
        <f t="shared" si="443"/>
        <v>1174.4849999999999</v>
      </c>
      <c r="U2077" s="6">
        <v>0.6</v>
      </c>
      <c r="V2077" s="85">
        <f t="shared" si="444"/>
        <v>361.37999999999994</v>
      </c>
      <c r="W2077" s="86">
        <f t="shared" si="445"/>
        <v>963.67999999999984</v>
      </c>
    </row>
    <row r="2078" spans="1:23" ht="16.5" x14ac:dyDescent="0.25">
      <c r="A2078" s="64" t="s">
        <v>7131</v>
      </c>
      <c r="B2078" s="65" t="s">
        <v>7395</v>
      </c>
      <c r="C2078" s="2" t="s">
        <v>5188</v>
      </c>
      <c r="D2078" s="1" t="s">
        <v>4429</v>
      </c>
      <c r="E2078" s="3">
        <v>6</v>
      </c>
      <c r="F2078" s="3">
        <v>1</v>
      </c>
      <c r="G2078" s="7">
        <v>241</v>
      </c>
      <c r="H2078" s="4">
        <f>+G2078*E2078</f>
        <v>1446</v>
      </c>
      <c r="I2078" s="5">
        <v>0.05</v>
      </c>
      <c r="J2078" s="4">
        <f t="shared" si="438"/>
        <v>12.05</v>
      </c>
      <c r="K2078" s="4">
        <f t="shared" si="439"/>
        <v>228.95</v>
      </c>
      <c r="L2078" s="6">
        <v>0.85</v>
      </c>
      <c r="M2078" s="4">
        <f t="shared" si="440"/>
        <v>194.60749999999999</v>
      </c>
      <c r="N2078" s="4">
        <f t="shared" si="441"/>
        <v>423.5575</v>
      </c>
      <c r="O2078" s="6">
        <v>0.75</v>
      </c>
      <c r="P2078" s="85">
        <f t="shared" si="446"/>
        <v>171.71249999999998</v>
      </c>
      <c r="Q2078" s="86">
        <f t="shared" si="447"/>
        <v>400.66249999999997</v>
      </c>
      <c r="R2078" s="6">
        <v>0.95</v>
      </c>
      <c r="S2078" s="85">
        <f t="shared" si="442"/>
        <v>217.50249999999997</v>
      </c>
      <c r="T2078" s="86">
        <f t="shared" si="443"/>
        <v>446.45249999999999</v>
      </c>
      <c r="U2078" s="6">
        <v>0.6</v>
      </c>
      <c r="V2078" s="85">
        <f t="shared" si="444"/>
        <v>137.36999999999998</v>
      </c>
      <c r="W2078" s="86">
        <f t="shared" si="445"/>
        <v>366.31999999999994</v>
      </c>
    </row>
    <row r="2079" spans="1:23" ht="16.5" x14ac:dyDescent="0.25">
      <c r="A2079" s="64" t="s">
        <v>7131</v>
      </c>
      <c r="B2079" s="65" t="s">
        <v>7395</v>
      </c>
      <c r="C2079" s="2" t="s">
        <v>7410</v>
      </c>
      <c r="D2079" s="1" t="s">
        <v>4430</v>
      </c>
      <c r="E2079" s="3">
        <v>5</v>
      </c>
      <c r="F2079" s="3">
        <v>1</v>
      </c>
      <c r="G2079" s="7">
        <v>264</v>
      </c>
      <c r="H2079" s="4">
        <f>+G2079*E2079</f>
        <v>1320</v>
      </c>
      <c r="I2079" s="5">
        <v>0.05</v>
      </c>
      <c r="J2079" s="4">
        <f t="shared" si="438"/>
        <v>13.200000000000001</v>
      </c>
      <c r="K2079" s="4">
        <f t="shared" si="439"/>
        <v>250.8</v>
      </c>
      <c r="L2079" s="6">
        <v>0.85</v>
      </c>
      <c r="M2079" s="4">
        <f t="shared" si="440"/>
        <v>213.18</v>
      </c>
      <c r="N2079" s="4">
        <f t="shared" si="441"/>
        <v>463.98</v>
      </c>
      <c r="O2079" s="6">
        <v>0.75</v>
      </c>
      <c r="P2079" s="85">
        <f t="shared" si="446"/>
        <v>188.10000000000002</v>
      </c>
      <c r="Q2079" s="86">
        <f t="shared" si="447"/>
        <v>438.90000000000003</v>
      </c>
      <c r="R2079" s="6">
        <v>0.95</v>
      </c>
      <c r="S2079" s="85">
        <f t="shared" si="442"/>
        <v>238.26</v>
      </c>
      <c r="T2079" s="86">
        <f t="shared" si="443"/>
        <v>489.06</v>
      </c>
      <c r="U2079" s="6">
        <v>0.6</v>
      </c>
      <c r="V2079" s="85">
        <f t="shared" si="444"/>
        <v>150.47999999999999</v>
      </c>
      <c r="W2079" s="86">
        <f t="shared" si="445"/>
        <v>401.28</v>
      </c>
    </row>
    <row r="2080" spans="1:23" ht="16.5" x14ac:dyDescent="0.25">
      <c r="A2080" s="64" t="s">
        <v>7131</v>
      </c>
      <c r="B2080" s="65" t="s">
        <v>7395</v>
      </c>
      <c r="C2080" s="2" t="s">
        <v>5190</v>
      </c>
      <c r="D2080" s="1" t="s">
        <v>4434</v>
      </c>
      <c r="E2080" s="3">
        <v>2</v>
      </c>
      <c r="F2080" s="3">
        <v>1</v>
      </c>
      <c r="G2080" s="4">
        <v>1908.88</v>
      </c>
      <c r="H2080" s="4">
        <f>+G2080*E2080</f>
        <v>3817.76</v>
      </c>
      <c r="I2080" s="5">
        <v>0.05</v>
      </c>
      <c r="J2080" s="4">
        <f t="shared" si="438"/>
        <v>95.444000000000017</v>
      </c>
      <c r="K2080" s="4">
        <f t="shared" si="439"/>
        <v>1813.4360000000001</v>
      </c>
      <c r="L2080" s="6">
        <v>0.85</v>
      </c>
      <c r="M2080" s="4">
        <f t="shared" si="440"/>
        <v>1541.4206000000001</v>
      </c>
      <c r="N2080" s="4">
        <f t="shared" si="441"/>
        <v>3354.8566000000001</v>
      </c>
      <c r="O2080" s="6">
        <v>0.75</v>
      </c>
      <c r="P2080" s="85">
        <f t="shared" si="446"/>
        <v>1360.0770000000002</v>
      </c>
      <c r="Q2080" s="86">
        <f t="shared" si="447"/>
        <v>3173.5130000000004</v>
      </c>
      <c r="R2080" s="6">
        <v>0.95</v>
      </c>
      <c r="S2080" s="85">
        <f t="shared" si="442"/>
        <v>1722.7642000000001</v>
      </c>
      <c r="T2080" s="86">
        <f t="shared" si="443"/>
        <v>3536.2002000000002</v>
      </c>
      <c r="U2080" s="6">
        <v>0.6</v>
      </c>
      <c r="V2080" s="85">
        <f t="shared" si="444"/>
        <v>1088.0616</v>
      </c>
      <c r="W2080" s="86">
        <f t="shared" si="445"/>
        <v>2901.4976000000001</v>
      </c>
    </row>
    <row r="2081" spans="1:23" ht="16.5" x14ac:dyDescent="0.25">
      <c r="A2081" s="64" t="s">
        <v>7131</v>
      </c>
      <c r="B2081" s="65" t="s">
        <v>7395</v>
      </c>
      <c r="C2081" s="2" t="s">
        <v>5360</v>
      </c>
      <c r="D2081" s="1" t="s">
        <v>4435</v>
      </c>
      <c r="E2081" s="3">
        <v>1</v>
      </c>
      <c r="F2081" s="3">
        <v>1</v>
      </c>
      <c r="G2081" s="4">
        <v>873.34</v>
      </c>
      <c r="H2081" s="4">
        <f>+G2081*E2081</f>
        <v>873.34</v>
      </c>
      <c r="I2081" s="5">
        <v>7.0000000000000007E-2</v>
      </c>
      <c r="J2081" s="4">
        <f t="shared" si="438"/>
        <v>61.133800000000008</v>
      </c>
      <c r="K2081" s="4">
        <f t="shared" si="439"/>
        <v>812.20620000000008</v>
      </c>
      <c r="L2081" s="6">
        <v>0.85</v>
      </c>
      <c r="M2081" s="4">
        <f t="shared" si="440"/>
        <v>690.37527</v>
      </c>
      <c r="N2081" s="4">
        <f t="shared" si="441"/>
        <v>1502.5814700000001</v>
      </c>
      <c r="O2081" s="6">
        <v>0.75</v>
      </c>
      <c r="P2081" s="85">
        <f t="shared" si="446"/>
        <v>609.15465000000006</v>
      </c>
      <c r="Q2081" s="86">
        <f t="shared" si="447"/>
        <v>1421.36085</v>
      </c>
      <c r="R2081" s="6">
        <v>0.95</v>
      </c>
      <c r="S2081" s="85">
        <f t="shared" si="442"/>
        <v>771.59589000000005</v>
      </c>
      <c r="T2081" s="86">
        <f t="shared" si="443"/>
        <v>1583.8020900000001</v>
      </c>
      <c r="U2081" s="6">
        <v>0.6</v>
      </c>
      <c r="V2081" s="85">
        <f t="shared" si="444"/>
        <v>487.32372000000004</v>
      </c>
      <c r="W2081" s="86">
        <f t="shared" si="445"/>
        <v>1299.5299200000002</v>
      </c>
    </row>
    <row r="2082" spans="1:23" ht="16.5" x14ac:dyDescent="0.25">
      <c r="A2082" s="64" t="s">
        <v>7131</v>
      </c>
      <c r="B2082" s="65" t="s">
        <v>7395</v>
      </c>
      <c r="C2082" s="2" t="s">
        <v>818</v>
      </c>
      <c r="D2082" s="1" t="s">
        <v>817</v>
      </c>
      <c r="E2082" s="3">
        <v>2</v>
      </c>
      <c r="F2082" s="3">
        <v>1</v>
      </c>
      <c r="G2082" s="7">
        <v>444</v>
      </c>
      <c r="H2082" s="4">
        <f>+G2082*E2082</f>
        <v>888</v>
      </c>
      <c r="I2082" s="5">
        <v>0.05</v>
      </c>
      <c r="J2082" s="4">
        <f t="shared" si="438"/>
        <v>22.200000000000003</v>
      </c>
      <c r="K2082" s="4">
        <f t="shared" si="439"/>
        <v>421.8</v>
      </c>
      <c r="L2082" s="6">
        <v>0.85</v>
      </c>
      <c r="M2082" s="4">
        <f t="shared" si="440"/>
        <v>358.53</v>
      </c>
      <c r="N2082" s="4">
        <f t="shared" si="441"/>
        <v>780.32999999999993</v>
      </c>
      <c r="O2082" s="6">
        <v>0.75</v>
      </c>
      <c r="P2082" s="85">
        <f t="shared" si="446"/>
        <v>316.35000000000002</v>
      </c>
      <c r="Q2082" s="86">
        <f t="shared" si="447"/>
        <v>738.15000000000009</v>
      </c>
      <c r="R2082" s="6">
        <v>0.95</v>
      </c>
      <c r="S2082" s="85">
        <f t="shared" si="442"/>
        <v>400.71</v>
      </c>
      <c r="T2082" s="86">
        <f t="shared" si="443"/>
        <v>822.51</v>
      </c>
      <c r="U2082" s="6">
        <v>0.6</v>
      </c>
      <c r="V2082" s="85">
        <f t="shared" si="444"/>
        <v>253.07999999999998</v>
      </c>
      <c r="W2082" s="86">
        <f t="shared" si="445"/>
        <v>674.88</v>
      </c>
    </row>
    <row r="2083" spans="1:23" ht="16.5" x14ac:dyDescent="0.25">
      <c r="A2083" s="64" t="s">
        <v>7131</v>
      </c>
      <c r="B2083" s="65" t="s">
        <v>7395</v>
      </c>
      <c r="C2083" s="2" t="s">
        <v>7411</v>
      </c>
      <c r="D2083" s="1" t="s">
        <v>5187</v>
      </c>
      <c r="E2083" s="3">
        <v>4</v>
      </c>
      <c r="F2083" s="3">
        <v>1</v>
      </c>
      <c r="G2083" s="7">
        <v>2659</v>
      </c>
      <c r="H2083" s="4">
        <f>+G2083*E2083</f>
        <v>10636</v>
      </c>
      <c r="I2083" s="5">
        <v>0.05</v>
      </c>
      <c r="J2083" s="4">
        <f t="shared" si="438"/>
        <v>132.95000000000002</v>
      </c>
      <c r="K2083" s="4">
        <f t="shared" si="439"/>
        <v>2526.0500000000002</v>
      </c>
      <c r="L2083" s="6">
        <v>0.85</v>
      </c>
      <c r="M2083" s="4">
        <f t="shared" si="440"/>
        <v>2147.1424999999999</v>
      </c>
      <c r="N2083" s="4">
        <f t="shared" si="441"/>
        <v>4673.1925000000001</v>
      </c>
      <c r="O2083" s="6">
        <v>0.75</v>
      </c>
      <c r="P2083" s="85">
        <f t="shared" si="446"/>
        <v>1894.5375000000001</v>
      </c>
      <c r="Q2083" s="86">
        <f t="shared" si="447"/>
        <v>4420.5875000000005</v>
      </c>
      <c r="R2083" s="6">
        <v>0.95</v>
      </c>
      <c r="S2083" s="85">
        <f t="shared" si="442"/>
        <v>2399.7474999999999</v>
      </c>
      <c r="T2083" s="86">
        <f t="shared" si="443"/>
        <v>4925.7975000000006</v>
      </c>
      <c r="U2083" s="6">
        <v>0.6</v>
      </c>
      <c r="V2083" s="85">
        <f t="shared" si="444"/>
        <v>1515.63</v>
      </c>
      <c r="W2083" s="86">
        <f t="shared" si="445"/>
        <v>4041.6800000000003</v>
      </c>
    </row>
    <row r="2084" spans="1:23" ht="16.5" x14ac:dyDescent="0.25">
      <c r="A2084" s="64" t="s">
        <v>7131</v>
      </c>
      <c r="B2084" s="65" t="s">
        <v>7395</v>
      </c>
      <c r="C2084" s="2" t="s">
        <v>7412</v>
      </c>
      <c r="D2084" s="1" t="s">
        <v>5189</v>
      </c>
      <c r="E2084" s="3">
        <v>3</v>
      </c>
      <c r="F2084" s="3">
        <v>1</v>
      </c>
      <c r="G2084" s="4">
        <v>1421.7</v>
      </c>
      <c r="H2084" s="4">
        <f>+G2084*E2084</f>
        <v>4265.1000000000004</v>
      </c>
      <c r="I2084" s="5">
        <v>0</v>
      </c>
      <c r="J2084" s="4">
        <f t="shared" si="438"/>
        <v>0</v>
      </c>
      <c r="K2084" s="4">
        <f t="shared" si="439"/>
        <v>1421.7</v>
      </c>
      <c r="L2084" s="6">
        <v>0.85</v>
      </c>
      <c r="M2084" s="4">
        <f t="shared" si="440"/>
        <v>1208.4449999999999</v>
      </c>
      <c r="N2084" s="4">
        <f t="shared" si="441"/>
        <v>2630.145</v>
      </c>
      <c r="O2084" s="6">
        <v>0.75</v>
      </c>
      <c r="P2084" s="85">
        <f t="shared" si="446"/>
        <v>1066.2750000000001</v>
      </c>
      <c r="Q2084" s="86">
        <f t="shared" si="447"/>
        <v>2487.9750000000004</v>
      </c>
      <c r="R2084" s="6">
        <v>0.95</v>
      </c>
      <c r="S2084" s="85">
        <f t="shared" si="442"/>
        <v>1350.615</v>
      </c>
      <c r="T2084" s="86">
        <f t="shared" si="443"/>
        <v>2772.3150000000001</v>
      </c>
      <c r="U2084" s="6">
        <v>0.6</v>
      </c>
      <c r="V2084" s="85">
        <f t="shared" si="444"/>
        <v>853.02</v>
      </c>
      <c r="W2084" s="86">
        <f t="shared" si="445"/>
        <v>2274.7200000000003</v>
      </c>
    </row>
    <row r="2085" spans="1:23" ht="16.5" x14ac:dyDescent="0.25">
      <c r="A2085" s="64" t="s">
        <v>7131</v>
      </c>
      <c r="B2085" s="65" t="s">
        <v>7395</v>
      </c>
      <c r="C2085" s="2" t="s">
        <v>7413</v>
      </c>
      <c r="D2085" s="1" t="s">
        <v>5359</v>
      </c>
      <c r="E2085" s="3">
        <v>20</v>
      </c>
      <c r="F2085" s="3">
        <v>1</v>
      </c>
      <c r="G2085" s="7">
        <v>92</v>
      </c>
      <c r="H2085" s="4">
        <f>+G2085*E2085</f>
        <v>1840</v>
      </c>
      <c r="I2085" s="5">
        <v>0.05</v>
      </c>
      <c r="J2085" s="4">
        <f t="shared" si="438"/>
        <v>4.6000000000000005</v>
      </c>
      <c r="K2085" s="4">
        <f t="shared" si="439"/>
        <v>87.4</v>
      </c>
      <c r="L2085" s="6">
        <v>0.85</v>
      </c>
      <c r="M2085" s="4">
        <f t="shared" si="440"/>
        <v>74.290000000000006</v>
      </c>
      <c r="N2085" s="4">
        <f t="shared" si="441"/>
        <v>161.69</v>
      </c>
      <c r="O2085" s="6">
        <v>0.75</v>
      </c>
      <c r="P2085" s="85">
        <f t="shared" si="446"/>
        <v>65.550000000000011</v>
      </c>
      <c r="Q2085" s="86">
        <f t="shared" si="447"/>
        <v>152.95000000000002</v>
      </c>
      <c r="R2085" s="6">
        <v>0.95</v>
      </c>
      <c r="S2085" s="85">
        <f t="shared" si="442"/>
        <v>83.03</v>
      </c>
      <c r="T2085" s="86">
        <f t="shared" si="443"/>
        <v>170.43</v>
      </c>
      <c r="U2085" s="6">
        <v>0.6</v>
      </c>
      <c r="V2085" s="85">
        <f t="shared" si="444"/>
        <v>52.440000000000005</v>
      </c>
      <c r="W2085" s="86">
        <f t="shared" si="445"/>
        <v>139.84</v>
      </c>
    </row>
    <row r="2086" spans="1:23" ht="16.5" x14ac:dyDescent="0.25">
      <c r="A2086" s="64" t="s">
        <v>7131</v>
      </c>
      <c r="B2086" s="65" t="s">
        <v>7395</v>
      </c>
      <c r="C2086" s="2" t="s">
        <v>2082</v>
      </c>
      <c r="D2086" s="1" t="s">
        <v>4432</v>
      </c>
      <c r="E2086" s="3">
        <v>6</v>
      </c>
      <c r="F2086" s="3">
        <v>1</v>
      </c>
      <c r="G2086" s="7">
        <v>307</v>
      </c>
      <c r="H2086" s="4">
        <f>+G2086*E2086</f>
        <v>1842</v>
      </c>
      <c r="I2086" s="5">
        <v>0.05</v>
      </c>
      <c r="J2086" s="4">
        <f t="shared" si="438"/>
        <v>15.350000000000001</v>
      </c>
      <c r="K2086" s="4">
        <f t="shared" si="439"/>
        <v>291.64999999999998</v>
      </c>
      <c r="L2086" s="6">
        <v>0.85</v>
      </c>
      <c r="M2086" s="4">
        <f t="shared" si="440"/>
        <v>247.90249999999997</v>
      </c>
      <c r="N2086" s="4">
        <f t="shared" si="441"/>
        <v>539.55250000000001</v>
      </c>
      <c r="O2086" s="6">
        <v>0.75</v>
      </c>
      <c r="P2086" s="85">
        <f t="shared" si="446"/>
        <v>218.73749999999998</v>
      </c>
      <c r="Q2086" s="86">
        <f t="shared" si="447"/>
        <v>510.38749999999993</v>
      </c>
      <c r="R2086" s="6">
        <v>0.95</v>
      </c>
      <c r="S2086" s="85">
        <f t="shared" si="442"/>
        <v>277.06749999999994</v>
      </c>
      <c r="T2086" s="86">
        <f t="shared" si="443"/>
        <v>568.71749999999997</v>
      </c>
      <c r="U2086" s="6">
        <v>0.6</v>
      </c>
      <c r="V2086" s="85">
        <f t="shared" si="444"/>
        <v>174.98999999999998</v>
      </c>
      <c r="W2086" s="86">
        <f t="shared" si="445"/>
        <v>466.64</v>
      </c>
    </row>
    <row r="2087" spans="1:23" ht="16.5" x14ac:dyDescent="0.25">
      <c r="A2087" s="64" t="s">
        <v>7131</v>
      </c>
      <c r="B2087" s="65" t="s">
        <v>7395</v>
      </c>
      <c r="C2087" s="2" t="s">
        <v>4876</v>
      </c>
      <c r="D2087" s="1" t="s">
        <v>4875</v>
      </c>
      <c r="E2087" s="3">
        <v>2</v>
      </c>
      <c r="F2087" s="3">
        <v>1</v>
      </c>
      <c r="G2087" s="7">
        <v>2708</v>
      </c>
      <c r="H2087" s="4">
        <f>+G2087*E2087</f>
        <v>5416</v>
      </c>
      <c r="I2087" s="5">
        <v>0</v>
      </c>
      <c r="J2087" s="4">
        <f t="shared" si="438"/>
        <v>0</v>
      </c>
      <c r="K2087" s="4">
        <f t="shared" si="439"/>
        <v>2708</v>
      </c>
      <c r="L2087" s="6">
        <v>0.85</v>
      </c>
      <c r="M2087" s="4">
        <f t="shared" si="440"/>
        <v>2301.7999999999997</v>
      </c>
      <c r="N2087" s="4">
        <f t="shared" si="441"/>
        <v>5009.7999999999993</v>
      </c>
      <c r="O2087" s="6">
        <v>0.75</v>
      </c>
      <c r="P2087" s="85">
        <f t="shared" si="446"/>
        <v>2031</v>
      </c>
      <c r="Q2087" s="86">
        <f t="shared" si="447"/>
        <v>4739</v>
      </c>
      <c r="R2087" s="6">
        <v>0.95</v>
      </c>
      <c r="S2087" s="85">
        <f t="shared" si="442"/>
        <v>2572.6</v>
      </c>
      <c r="T2087" s="86">
        <f t="shared" si="443"/>
        <v>5280.6</v>
      </c>
      <c r="U2087" s="6">
        <v>0.6</v>
      </c>
      <c r="V2087" s="85">
        <f t="shared" si="444"/>
        <v>1624.8</v>
      </c>
      <c r="W2087" s="86">
        <f t="shared" si="445"/>
        <v>4332.8</v>
      </c>
    </row>
    <row r="2088" spans="1:23" ht="16.5" x14ac:dyDescent="0.25">
      <c r="A2088" s="64" t="s">
        <v>7131</v>
      </c>
      <c r="B2088" s="65" t="s">
        <v>7395</v>
      </c>
      <c r="C2088" s="2" t="s">
        <v>7423</v>
      </c>
      <c r="D2088" s="1" t="s">
        <v>4436</v>
      </c>
      <c r="E2088" s="3">
        <v>3</v>
      </c>
      <c r="F2088" s="3">
        <v>1</v>
      </c>
      <c r="G2088" s="4">
        <v>1318.88</v>
      </c>
      <c r="H2088" s="4">
        <f>+G2088*E2088</f>
        <v>3956.6400000000003</v>
      </c>
      <c r="I2088" s="5">
        <v>7.0000000000000007E-2</v>
      </c>
      <c r="J2088" s="4">
        <f t="shared" si="438"/>
        <v>92.321600000000018</v>
      </c>
      <c r="K2088" s="4">
        <f t="shared" si="439"/>
        <v>1226.5584000000001</v>
      </c>
      <c r="L2088" s="6">
        <v>0.85</v>
      </c>
      <c r="M2088" s="4">
        <f t="shared" si="440"/>
        <v>1042.57464</v>
      </c>
      <c r="N2088" s="4">
        <f t="shared" si="441"/>
        <v>2269.1330400000002</v>
      </c>
      <c r="O2088" s="6">
        <v>0.75</v>
      </c>
      <c r="P2088" s="85">
        <f t="shared" si="446"/>
        <v>919.91880000000015</v>
      </c>
      <c r="Q2088" s="86">
        <f t="shared" si="447"/>
        <v>2146.4772000000003</v>
      </c>
      <c r="R2088" s="6">
        <v>0.95</v>
      </c>
      <c r="S2088" s="85">
        <f t="shared" si="442"/>
        <v>1165.2304800000002</v>
      </c>
      <c r="T2088" s="86">
        <f t="shared" si="443"/>
        <v>2391.7888800000001</v>
      </c>
      <c r="U2088" s="6">
        <v>0.6</v>
      </c>
      <c r="V2088" s="85">
        <f t="shared" si="444"/>
        <v>735.93504000000007</v>
      </c>
      <c r="W2088" s="86">
        <f t="shared" si="445"/>
        <v>1962.4934400000002</v>
      </c>
    </row>
    <row r="2089" spans="1:23" ht="16.5" x14ac:dyDescent="0.25">
      <c r="A2089" s="64" t="s">
        <v>7131</v>
      </c>
      <c r="B2089" s="65" t="s">
        <v>7395</v>
      </c>
      <c r="C2089" s="2" t="s">
        <v>445</v>
      </c>
      <c r="D2089" s="1" t="s">
        <v>444</v>
      </c>
      <c r="E2089" s="3">
        <v>3</v>
      </c>
      <c r="F2089" s="3">
        <v>1</v>
      </c>
      <c r="G2089" s="7">
        <v>602</v>
      </c>
      <c r="H2089" s="4">
        <f>+G2089*E2089</f>
        <v>1806</v>
      </c>
      <c r="I2089" s="5">
        <v>0.05</v>
      </c>
      <c r="J2089" s="4">
        <f t="shared" si="438"/>
        <v>30.1</v>
      </c>
      <c r="K2089" s="4">
        <f t="shared" si="439"/>
        <v>571.9</v>
      </c>
      <c r="L2089" s="6">
        <v>0.85</v>
      </c>
      <c r="M2089" s="4">
        <f t="shared" si="440"/>
        <v>486.11499999999995</v>
      </c>
      <c r="N2089" s="4">
        <f t="shared" si="441"/>
        <v>1058.0149999999999</v>
      </c>
      <c r="O2089" s="6">
        <v>0.75</v>
      </c>
      <c r="P2089" s="85">
        <f t="shared" si="446"/>
        <v>428.92499999999995</v>
      </c>
      <c r="Q2089" s="86">
        <f t="shared" si="447"/>
        <v>1000.8249999999999</v>
      </c>
      <c r="R2089" s="6">
        <v>0.95</v>
      </c>
      <c r="S2089" s="85">
        <f t="shared" si="442"/>
        <v>543.30499999999995</v>
      </c>
      <c r="T2089" s="86">
        <f t="shared" si="443"/>
        <v>1115.2049999999999</v>
      </c>
      <c r="U2089" s="6">
        <v>0.6</v>
      </c>
      <c r="V2089" s="85">
        <f t="shared" si="444"/>
        <v>343.14</v>
      </c>
      <c r="W2089" s="86">
        <f t="shared" si="445"/>
        <v>915.04</v>
      </c>
    </row>
    <row r="2090" spans="1:23" ht="16.5" x14ac:dyDescent="0.25">
      <c r="A2090" s="64" t="s">
        <v>7131</v>
      </c>
      <c r="B2090" s="65" t="s">
        <v>7395</v>
      </c>
      <c r="C2090" s="2" t="s">
        <v>7419</v>
      </c>
      <c r="D2090" s="1" t="s">
        <v>4437</v>
      </c>
      <c r="E2090" s="3">
        <v>1</v>
      </c>
      <c r="F2090" s="3">
        <v>1</v>
      </c>
      <c r="G2090" s="4">
        <v>1472</v>
      </c>
      <c r="H2090" s="4">
        <f>+G2090*E2090</f>
        <v>1472</v>
      </c>
      <c r="I2090" s="5">
        <v>0</v>
      </c>
      <c r="J2090" s="4">
        <f t="shared" si="438"/>
        <v>0</v>
      </c>
      <c r="K2090" s="4">
        <f t="shared" si="439"/>
        <v>1472</v>
      </c>
      <c r="L2090" s="6">
        <v>0.85</v>
      </c>
      <c r="M2090" s="4">
        <f t="shared" si="440"/>
        <v>1251.2</v>
      </c>
      <c r="N2090" s="4">
        <f t="shared" si="441"/>
        <v>2723.2</v>
      </c>
      <c r="O2090" s="6">
        <v>0.75</v>
      </c>
      <c r="P2090" s="85">
        <f t="shared" si="446"/>
        <v>1104</v>
      </c>
      <c r="Q2090" s="86">
        <f t="shared" si="447"/>
        <v>2576</v>
      </c>
      <c r="R2090" s="6">
        <v>0.95</v>
      </c>
      <c r="S2090" s="85">
        <f t="shared" si="442"/>
        <v>1398.3999999999999</v>
      </c>
      <c r="T2090" s="86">
        <f t="shared" si="443"/>
        <v>2870.3999999999996</v>
      </c>
      <c r="U2090" s="6">
        <v>0.6</v>
      </c>
      <c r="V2090" s="85">
        <f t="shared" si="444"/>
        <v>883.19999999999993</v>
      </c>
      <c r="W2090" s="86">
        <f t="shared" si="445"/>
        <v>2355.1999999999998</v>
      </c>
    </row>
    <row r="2091" spans="1:23" ht="16.5" x14ac:dyDescent="0.25">
      <c r="A2091" s="64" t="s">
        <v>7131</v>
      </c>
      <c r="B2091" s="65" t="s">
        <v>7395</v>
      </c>
      <c r="C2091" s="2" t="s">
        <v>7420</v>
      </c>
      <c r="D2091" s="1" t="s">
        <v>4431</v>
      </c>
      <c r="E2091" s="3">
        <v>11</v>
      </c>
      <c r="F2091" s="3">
        <v>1</v>
      </c>
      <c r="G2091" s="7">
        <v>280</v>
      </c>
      <c r="H2091" s="4">
        <f>+G2091*E2091</f>
        <v>3080</v>
      </c>
      <c r="I2091" s="5">
        <v>0.05</v>
      </c>
      <c r="J2091" s="4">
        <f t="shared" si="438"/>
        <v>14</v>
      </c>
      <c r="K2091" s="4">
        <f t="shared" si="439"/>
        <v>266</v>
      </c>
      <c r="L2091" s="6">
        <v>0.85</v>
      </c>
      <c r="M2091" s="4">
        <f t="shared" si="440"/>
        <v>226.1</v>
      </c>
      <c r="N2091" s="4">
        <f t="shared" si="441"/>
        <v>492.1</v>
      </c>
      <c r="O2091" s="6">
        <v>0.75</v>
      </c>
      <c r="P2091" s="85">
        <f t="shared" si="446"/>
        <v>199.5</v>
      </c>
      <c r="Q2091" s="86">
        <f t="shared" si="447"/>
        <v>465.5</v>
      </c>
      <c r="R2091" s="6">
        <v>0.95</v>
      </c>
      <c r="S2091" s="85">
        <f t="shared" si="442"/>
        <v>252.7</v>
      </c>
      <c r="T2091" s="86">
        <f t="shared" si="443"/>
        <v>518.70000000000005</v>
      </c>
      <c r="U2091" s="6">
        <v>0.6</v>
      </c>
      <c r="V2091" s="85">
        <f t="shared" si="444"/>
        <v>159.6</v>
      </c>
      <c r="W2091" s="86">
        <f t="shared" si="445"/>
        <v>425.6</v>
      </c>
    </row>
    <row r="2092" spans="1:23" ht="16.5" x14ac:dyDescent="0.25">
      <c r="A2092" s="64" t="s">
        <v>7131</v>
      </c>
      <c r="B2092" s="65" t="s">
        <v>7395</v>
      </c>
      <c r="C2092" s="2" t="s">
        <v>7421</v>
      </c>
      <c r="D2092" s="1" t="s">
        <v>5813</v>
      </c>
      <c r="E2092" s="3">
        <v>4</v>
      </c>
      <c r="F2092" s="3">
        <v>1</v>
      </c>
      <c r="G2092" s="4">
        <v>1203.22</v>
      </c>
      <c r="H2092" s="4">
        <f>+G2092*E2092</f>
        <v>4812.88</v>
      </c>
      <c r="I2092" s="5">
        <v>0.1</v>
      </c>
      <c r="J2092" s="4">
        <f t="shared" si="438"/>
        <v>120.322</v>
      </c>
      <c r="K2092" s="4">
        <f t="shared" si="439"/>
        <v>1082.8980000000001</v>
      </c>
      <c r="L2092" s="6">
        <v>0.85</v>
      </c>
      <c r="M2092" s="4">
        <f t="shared" si="440"/>
        <v>920.46330000000012</v>
      </c>
      <c r="N2092" s="4">
        <f t="shared" si="441"/>
        <v>2003.3613000000003</v>
      </c>
      <c r="O2092" s="6">
        <v>0.75</v>
      </c>
      <c r="P2092" s="85">
        <f t="shared" si="446"/>
        <v>812.1735000000001</v>
      </c>
      <c r="Q2092" s="86">
        <f t="shared" si="447"/>
        <v>1895.0715000000002</v>
      </c>
      <c r="R2092" s="6">
        <v>0.95</v>
      </c>
      <c r="S2092" s="85">
        <f t="shared" si="442"/>
        <v>1028.7531000000001</v>
      </c>
      <c r="T2092" s="86">
        <f t="shared" si="443"/>
        <v>2111.6511</v>
      </c>
      <c r="U2092" s="6">
        <v>0.6</v>
      </c>
      <c r="V2092" s="85">
        <f t="shared" si="444"/>
        <v>649.73880000000008</v>
      </c>
      <c r="W2092" s="86">
        <f t="shared" si="445"/>
        <v>1732.6368000000002</v>
      </c>
    </row>
    <row r="2093" spans="1:23" ht="16.5" x14ac:dyDescent="0.25">
      <c r="A2093" s="64" t="s">
        <v>7131</v>
      </c>
      <c r="B2093" s="65" t="s">
        <v>7395</v>
      </c>
      <c r="C2093" s="2" t="s">
        <v>7422</v>
      </c>
      <c r="D2093" s="1" t="s">
        <v>5814</v>
      </c>
      <c r="E2093" s="3">
        <v>4</v>
      </c>
      <c r="F2093" s="3">
        <v>1</v>
      </c>
      <c r="G2093" s="4">
        <v>1207.42</v>
      </c>
      <c r="H2093" s="4">
        <f>+G2093*E2093</f>
        <v>4829.68</v>
      </c>
      <c r="I2093" s="5">
        <v>0.1</v>
      </c>
      <c r="J2093" s="4">
        <f t="shared" si="438"/>
        <v>120.74200000000002</v>
      </c>
      <c r="K2093" s="4">
        <f t="shared" si="439"/>
        <v>1086.6780000000001</v>
      </c>
      <c r="L2093" s="6">
        <v>0.85</v>
      </c>
      <c r="M2093" s="4">
        <f t="shared" si="440"/>
        <v>923.67630000000008</v>
      </c>
      <c r="N2093" s="4">
        <f t="shared" si="441"/>
        <v>2010.3543000000002</v>
      </c>
      <c r="O2093" s="6">
        <v>0.75</v>
      </c>
      <c r="P2093" s="85">
        <f t="shared" si="446"/>
        <v>815.00850000000014</v>
      </c>
      <c r="Q2093" s="86">
        <f t="shared" si="447"/>
        <v>1901.6865000000003</v>
      </c>
      <c r="R2093" s="6">
        <v>0.95</v>
      </c>
      <c r="S2093" s="85">
        <f t="shared" si="442"/>
        <v>1032.3441</v>
      </c>
      <c r="T2093" s="86">
        <f t="shared" si="443"/>
        <v>2119.0221000000001</v>
      </c>
      <c r="U2093" s="6">
        <v>0.6</v>
      </c>
      <c r="V2093" s="85">
        <f t="shared" si="444"/>
        <v>652.0068</v>
      </c>
      <c r="W2093" s="86">
        <f t="shared" si="445"/>
        <v>1738.6848</v>
      </c>
    </row>
    <row r="2094" spans="1:23" ht="16.5" x14ac:dyDescent="0.25">
      <c r="A2094" s="64" t="s">
        <v>7131</v>
      </c>
      <c r="B2094" s="65" t="s">
        <v>7395</v>
      </c>
      <c r="C2094" s="2" t="s">
        <v>7424</v>
      </c>
      <c r="D2094" s="8" t="s">
        <v>2081</v>
      </c>
      <c r="E2094" s="3">
        <v>24</v>
      </c>
      <c r="F2094" s="3">
        <v>1</v>
      </c>
      <c r="G2094" s="7">
        <v>17</v>
      </c>
      <c r="H2094" s="4">
        <f>+G2094*E2094</f>
        <v>408</v>
      </c>
      <c r="I2094" s="5">
        <v>0.05</v>
      </c>
      <c r="J2094" s="4">
        <f t="shared" si="438"/>
        <v>0.85000000000000009</v>
      </c>
      <c r="K2094" s="4">
        <f t="shared" si="439"/>
        <v>16.149999999999999</v>
      </c>
      <c r="L2094" s="6">
        <v>0.85</v>
      </c>
      <c r="M2094" s="4">
        <f t="shared" si="440"/>
        <v>13.727499999999999</v>
      </c>
      <c r="N2094" s="4">
        <f t="shared" si="441"/>
        <v>29.877499999999998</v>
      </c>
      <c r="O2094" s="6">
        <v>0.75</v>
      </c>
      <c r="P2094" s="85">
        <f t="shared" si="446"/>
        <v>12.112499999999999</v>
      </c>
      <c r="Q2094" s="86">
        <f t="shared" si="447"/>
        <v>28.262499999999996</v>
      </c>
      <c r="R2094" s="6">
        <v>0.95</v>
      </c>
      <c r="S2094" s="85">
        <f t="shared" si="442"/>
        <v>15.342499999999998</v>
      </c>
      <c r="T2094" s="86">
        <f t="shared" si="443"/>
        <v>31.492499999999996</v>
      </c>
      <c r="U2094" s="6">
        <v>0.6</v>
      </c>
      <c r="V2094" s="85">
        <f t="shared" si="444"/>
        <v>9.69</v>
      </c>
      <c r="W2094" s="86">
        <f t="shared" si="445"/>
        <v>25.839999999999996</v>
      </c>
    </row>
    <row r="2095" spans="1:23" ht="16.5" x14ac:dyDescent="0.25">
      <c r="A2095" s="64" t="s">
        <v>7131</v>
      </c>
      <c r="B2095" s="65" t="s">
        <v>7395</v>
      </c>
      <c r="C2095" s="2" t="s">
        <v>785</v>
      </c>
      <c r="D2095" s="1" t="s">
        <v>784</v>
      </c>
      <c r="E2095" s="3">
        <f>22-3</f>
        <v>19</v>
      </c>
      <c r="F2095" s="3">
        <v>1</v>
      </c>
      <c r="G2095" s="7">
        <v>173</v>
      </c>
      <c r="H2095" s="4">
        <f>+G2095*E2095</f>
        <v>3287</v>
      </c>
      <c r="I2095" s="5">
        <v>0.05</v>
      </c>
      <c r="J2095" s="4">
        <f t="shared" si="438"/>
        <v>8.65</v>
      </c>
      <c r="K2095" s="4">
        <f t="shared" si="439"/>
        <v>164.35</v>
      </c>
      <c r="L2095" s="6">
        <v>0.85</v>
      </c>
      <c r="M2095" s="4">
        <f t="shared" si="440"/>
        <v>139.69749999999999</v>
      </c>
      <c r="N2095" s="4">
        <f t="shared" si="441"/>
        <v>304.04750000000001</v>
      </c>
      <c r="O2095" s="6">
        <v>0.75</v>
      </c>
      <c r="P2095" s="85">
        <f t="shared" si="446"/>
        <v>123.26249999999999</v>
      </c>
      <c r="Q2095" s="86">
        <f t="shared" si="447"/>
        <v>287.61249999999995</v>
      </c>
      <c r="R2095" s="6">
        <v>0.95</v>
      </c>
      <c r="S2095" s="85">
        <f t="shared" si="442"/>
        <v>156.13249999999999</v>
      </c>
      <c r="T2095" s="86">
        <f t="shared" si="443"/>
        <v>320.48249999999996</v>
      </c>
      <c r="U2095" s="6">
        <v>0.6</v>
      </c>
      <c r="V2095" s="85">
        <f t="shared" si="444"/>
        <v>98.61</v>
      </c>
      <c r="W2095" s="86">
        <f t="shared" si="445"/>
        <v>262.95999999999998</v>
      </c>
    </row>
    <row r="2096" spans="1:23" ht="16.5" x14ac:dyDescent="0.25">
      <c r="A2096" s="64" t="s">
        <v>7131</v>
      </c>
      <c r="B2096" s="65" t="s">
        <v>7395</v>
      </c>
      <c r="C2096" s="2" t="s">
        <v>787</v>
      </c>
      <c r="D2096" s="1" t="s">
        <v>786</v>
      </c>
      <c r="E2096" s="3">
        <v>1</v>
      </c>
      <c r="F2096" s="3">
        <v>1</v>
      </c>
      <c r="G2096" s="7">
        <v>1361</v>
      </c>
      <c r="H2096" s="4">
        <f>+G2096*E2096</f>
        <v>1361</v>
      </c>
      <c r="I2096" s="5">
        <v>0.05</v>
      </c>
      <c r="J2096" s="4">
        <f t="shared" si="438"/>
        <v>68.05</v>
      </c>
      <c r="K2096" s="4">
        <f t="shared" si="439"/>
        <v>1292.95</v>
      </c>
      <c r="L2096" s="6">
        <v>0.85</v>
      </c>
      <c r="M2096" s="4">
        <f t="shared" si="440"/>
        <v>1099.0074999999999</v>
      </c>
      <c r="N2096" s="4">
        <f t="shared" si="441"/>
        <v>2391.9575</v>
      </c>
      <c r="O2096" s="6">
        <v>0.75</v>
      </c>
      <c r="P2096" s="85">
        <f t="shared" si="446"/>
        <v>969.71250000000009</v>
      </c>
      <c r="Q2096" s="86">
        <f t="shared" si="447"/>
        <v>2262.6625000000004</v>
      </c>
      <c r="R2096" s="6">
        <v>0.95</v>
      </c>
      <c r="S2096" s="85">
        <f t="shared" si="442"/>
        <v>1228.3025</v>
      </c>
      <c r="T2096" s="86">
        <f t="shared" si="443"/>
        <v>2521.2525000000001</v>
      </c>
      <c r="U2096" s="6">
        <v>0.6</v>
      </c>
      <c r="V2096" s="85">
        <f t="shared" si="444"/>
        <v>775.77</v>
      </c>
      <c r="W2096" s="86">
        <f t="shared" si="445"/>
        <v>2068.7200000000003</v>
      </c>
    </row>
    <row r="2097" spans="1:23" ht="16.5" x14ac:dyDescent="0.25">
      <c r="A2097" s="64" t="s">
        <v>7131</v>
      </c>
      <c r="B2097" s="65" t="s">
        <v>7395</v>
      </c>
      <c r="C2097" s="2" t="s">
        <v>812</v>
      </c>
      <c r="D2097" s="1" t="s">
        <v>811</v>
      </c>
      <c r="E2097" s="3">
        <v>2</v>
      </c>
      <c r="F2097" s="3">
        <v>1</v>
      </c>
      <c r="G2097" s="7">
        <v>433</v>
      </c>
      <c r="H2097" s="4">
        <f>+G2097*E2097</f>
        <v>866</v>
      </c>
      <c r="I2097" s="5">
        <v>0.05</v>
      </c>
      <c r="J2097" s="4">
        <f t="shared" si="438"/>
        <v>21.650000000000002</v>
      </c>
      <c r="K2097" s="4">
        <f t="shared" si="439"/>
        <v>411.35</v>
      </c>
      <c r="L2097" s="6">
        <v>0.85</v>
      </c>
      <c r="M2097" s="4">
        <f t="shared" si="440"/>
        <v>349.64750000000004</v>
      </c>
      <c r="N2097" s="4">
        <f t="shared" si="441"/>
        <v>760.99750000000006</v>
      </c>
      <c r="O2097" s="6">
        <v>0.75</v>
      </c>
      <c r="P2097" s="85">
        <f t="shared" si="446"/>
        <v>308.51250000000005</v>
      </c>
      <c r="Q2097" s="86">
        <f t="shared" si="447"/>
        <v>719.86250000000007</v>
      </c>
      <c r="R2097" s="6">
        <v>0.95</v>
      </c>
      <c r="S2097" s="85">
        <f t="shared" si="442"/>
        <v>390.78250000000003</v>
      </c>
      <c r="T2097" s="86">
        <f t="shared" si="443"/>
        <v>802.13250000000005</v>
      </c>
      <c r="U2097" s="6">
        <v>0.6</v>
      </c>
      <c r="V2097" s="85">
        <f t="shared" si="444"/>
        <v>246.81</v>
      </c>
      <c r="W2097" s="86">
        <f t="shared" si="445"/>
        <v>658.16000000000008</v>
      </c>
    </row>
    <row r="2098" spans="1:23" ht="16.5" x14ac:dyDescent="0.25">
      <c r="A2098" s="64" t="s">
        <v>7131</v>
      </c>
      <c r="B2098" s="65" t="s">
        <v>7395</v>
      </c>
      <c r="C2098" s="2" t="s">
        <v>814</v>
      </c>
      <c r="D2098" s="1" t="s">
        <v>813</v>
      </c>
      <c r="E2098" s="3">
        <v>4</v>
      </c>
      <c r="F2098" s="3">
        <v>1</v>
      </c>
      <c r="G2098" s="7">
        <v>433</v>
      </c>
      <c r="H2098" s="4">
        <f>+G2098*E2098</f>
        <v>1732</v>
      </c>
      <c r="I2098" s="5">
        <v>0.05</v>
      </c>
      <c r="J2098" s="4">
        <f t="shared" si="438"/>
        <v>21.650000000000002</v>
      </c>
      <c r="K2098" s="4">
        <f t="shared" si="439"/>
        <v>411.35</v>
      </c>
      <c r="L2098" s="6">
        <v>0.85</v>
      </c>
      <c r="M2098" s="4">
        <f t="shared" si="440"/>
        <v>349.64750000000004</v>
      </c>
      <c r="N2098" s="4">
        <f t="shared" si="441"/>
        <v>760.99750000000006</v>
      </c>
      <c r="O2098" s="6">
        <v>0.75</v>
      </c>
      <c r="P2098" s="85">
        <f t="shared" si="446"/>
        <v>308.51250000000005</v>
      </c>
      <c r="Q2098" s="86">
        <f t="shared" si="447"/>
        <v>719.86250000000007</v>
      </c>
      <c r="R2098" s="6">
        <v>0.95</v>
      </c>
      <c r="S2098" s="85">
        <f t="shared" si="442"/>
        <v>390.78250000000003</v>
      </c>
      <c r="T2098" s="86">
        <f t="shared" si="443"/>
        <v>802.13250000000005</v>
      </c>
      <c r="U2098" s="6">
        <v>0.6</v>
      </c>
      <c r="V2098" s="85">
        <f t="shared" si="444"/>
        <v>246.81</v>
      </c>
      <c r="W2098" s="86">
        <f t="shared" si="445"/>
        <v>658.16000000000008</v>
      </c>
    </row>
    <row r="2099" spans="1:23" ht="16.5" x14ac:dyDescent="0.25">
      <c r="A2099" s="64" t="s">
        <v>7131</v>
      </c>
      <c r="B2099" s="65" t="s">
        <v>7395</v>
      </c>
      <c r="C2099" s="2" t="s">
        <v>750</v>
      </c>
      <c r="D2099" s="8" t="s">
        <v>749</v>
      </c>
      <c r="E2099" s="3">
        <v>2</v>
      </c>
      <c r="F2099" s="3">
        <v>1</v>
      </c>
      <c r="G2099" s="4">
        <v>5766.19</v>
      </c>
      <c r="H2099" s="4">
        <f>+G2099*E2099</f>
        <v>11532.38</v>
      </c>
      <c r="I2099" s="5">
        <v>0.05</v>
      </c>
      <c r="J2099" s="4">
        <f t="shared" si="438"/>
        <v>288.30950000000001</v>
      </c>
      <c r="K2099" s="4">
        <f t="shared" si="439"/>
        <v>5477.8804999999993</v>
      </c>
      <c r="L2099" s="6">
        <v>0.85</v>
      </c>
      <c r="M2099" s="4">
        <f t="shared" si="440"/>
        <v>4656.1984249999996</v>
      </c>
      <c r="N2099" s="4">
        <f t="shared" si="441"/>
        <v>10134.078924999998</v>
      </c>
      <c r="O2099" s="6">
        <v>0.75</v>
      </c>
      <c r="P2099" s="85">
        <f t="shared" si="446"/>
        <v>4108.4103749999995</v>
      </c>
      <c r="Q2099" s="86">
        <f t="shared" si="447"/>
        <v>9586.2908749999988</v>
      </c>
      <c r="R2099" s="6">
        <v>0.95</v>
      </c>
      <c r="S2099" s="85">
        <f t="shared" si="442"/>
        <v>5203.9864749999988</v>
      </c>
      <c r="T2099" s="86">
        <f t="shared" si="443"/>
        <v>10681.866974999997</v>
      </c>
      <c r="U2099" s="6">
        <v>0.6</v>
      </c>
      <c r="V2099" s="85">
        <f t="shared" si="444"/>
        <v>3286.7282999999993</v>
      </c>
      <c r="W2099" s="86">
        <f t="shared" si="445"/>
        <v>8764.6087999999982</v>
      </c>
    </row>
    <row r="2100" spans="1:23" ht="16.5" x14ac:dyDescent="0.25">
      <c r="A2100" s="64" t="s">
        <v>7131</v>
      </c>
      <c r="B2100" s="65" t="s">
        <v>7395</v>
      </c>
      <c r="C2100" s="2" t="s">
        <v>794</v>
      </c>
      <c r="D2100" s="1" t="s">
        <v>793</v>
      </c>
      <c r="E2100" s="3">
        <v>4</v>
      </c>
      <c r="F2100" s="3">
        <v>1</v>
      </c>
      <c r="G2100" s="7">
        <v>156</v>
      </c>
      <c r="H2100" s="4">
        <f>+G2100*E2100</f>
        <v>624</v>
      </c>
      <c r="I2100" s="5">
        <v>0.05</v>
      </c>
      <c r="J2100" s="4">
        <f t="shared" si="438"/>
        <v>7.8000000000000007</v>
      </c>
      <c r="K2100" s="4">
        <f t="shared" si="439"/>
        <v>148.19999999999999</v>
      </c>
      <c r="L2100" s="6">
        <v>0.85</v>
      </c>
      <c r="M2100" s="4">
        <f t="shared" si="440"/>
        <v>125.96999999999998</v>
      </c>
      <c r="N2100" s="4">
        <f t="shared" si="441"/>
        <v>274.16999999999996</v>
      </c>
      <c r="O2100" s="6">
        <v>0.75</v>
      </c>
      <c r="P2100" s="85">
        <f t="shared" si="446"/>
        <v>111.14999999999999</v>
      </c>
      <c r="Q2100" s="86">
        <f t="shared" si="447"/>
        <v>259.34999999999997</v>
      </c>
      <c r="R2100" s="6">
        <v>0.95</v>
      </c>
      <c r="S2100" s="85">
        <f t="shared" si="442"/>
        <v>140.79</v>
      </c>
      <c r="T2100" s="86">
        <f t="shared" si="443"/>
        <v>288.99</v>
      </c>
      <c r="U2100" s="6">
        <v>0.6</v>
      </c>
      <c r="V2100" s="85">
        <f t="shared" si="444"/>
        <v>88.919999999999987</v>
      </c>
      <c r="W2100" s="86">
        <f t="shared" si="445"/>
        <v>237.11999999999998</v>
      </c>
    </row>
    <row r="2101" spans="1:23" ht="16.5" x14ac:dyDescent="0.25">
      <c r="A2101" s="64" t="s">
        <v>7131</v>
      </c>
      <c r="B2101" s="65" t="s">
        <v>7395</v>
      </c>
      <c r="C2101" s="2" t="s">
        <v>789</v>
      </c>
      <c r="D2101" s="1" t="s">
        <v>788</v>
      </c>
      <c r="E2101" s="3">
        <v>3</v>
      </c>
      <c r="F2101" s="3">
        <v>1</v>
      </c>
      <c r="G2101" s="7">
        <v>177</v>
      </c>
      <c r="H2101" s="4">
        <f>+G2101*E2101</f>
        <v>531</v>
      </c>
      <c r="I2101" s="5">
        <v>0.05</v>
      </c>
      <c r="J2101" s="4">
        <f t="shared" si="438"/>
        <v>8.85</v>
      </c>
      <c r="K2101" s="4">
        <f t="shared" si="439"/>
        <v>168.15</v>
      </c>
      <c r="L2101" s="6">
        <v>0.85</v>
      </c>
      <c r="M2101" s="4">
        <f t="shared" si="440"/>
        <v>142.92750000000001</v>
      </c>
      <c r="N2101" s="4">
        <f t="shared" si="441"/>
        <v>311.07749999999999</v>
      </c>
      <c r="O2101" s="6">
        <v>0.75</v>
      </c>
      <c r="P2101" s="85">
        <f t="shared" si="446"/>
        <v>126.11250000000001</v>
      </c>
      <c r="Q2101" s="86">
        <f t="shared" si="447"/>
        <v>294.26250000000005</v>
      </c>
      <c r="R2101" s="6">
        <v>0.95</v>
      </c>
      <c r="S2101" s="85">
        <f t="shared" si="442"/>
        <v>159.74250000000001</v>
      </c>
      <c r="T2101" s="86">
        <f t="shared" si="443"/>
        <v>327.89250000000004</v>
      </c>
      <c r="U2101" s="6">
        <v>0.6</v>
      </c>
      <c r="V2101" s="85">
        <f t="shared" si="444"/>
        <v>100.89</v>
      </c>
      <c r="W2101" s="86">
        <f t="shared" si="445"/>
        <v>269.04000000000002</v>
      </c>
    </row>
    <row r="2102" spans="1:23" ht="16.5" x14ac:dyDescent="0.25">
      <c r="A2102" s="64" t="s">
        <v>7131</v>
      </c>
      <c r="B2102" s="65" t="s">
        <v>7395</v>
      </c>
      <c r="C2102" s="2" t="s">
        <v>733</v>
      </c>
      <c r="D2102" s="8" t="s">
        <v>732</v>
      </c>
      <c r="E2102" s="3">
        <v>2</v>
      </c>
      <c r="F2102" s="3">
        <v>1</v>
      </c>
      <c r="G2102" s="4">
        <v>4935.76</v>
      </c>
      <c r="H2102" s="4">
        <f>+G2102*E2102</f>
        <v>9871.52</v>
      </c>
      <c r="I2102" s="5">
        <v>0</v>
      </c>
      <c r="J2102" s="4">
        <f t="shared" si="438"/>
        <v>0</v>
      </c>
      <c r="K2102" s="4">
        <f t="shared" si="439"/>
        <v>4935.76</v>
      </c>
      <c r="L2102" s="6">
        <v>1</v>
      </c>
      <c r="M2102" s="4">
        <f t="shared" si="440"/>
        <v>4935.76</v>
      </c>
      <c r="N2102" s="4">
        <f t="shared" si="441"/>
        <v>9871.52</v>
      </c>
      <c r="O2102" s="6">
        <v>0.75</v>
      </c>
      <c r="P2102" s="85">
        <f t="shared" si="446"/>
        <v>3701.82</v>
      </c>
      <c r="Q2102" s="86">
        <f t="shared" si="447"/>
        <v>8637.58</v>
      </c>
      <c r="R2102" s="6">
        <v>0.95</v>
      </c>
      <c r="S2102" s="85">
        <f t="shared" si="442"/>
        <v>4688.9719999999998</v>
      </c>
      <c r="T2102" s="86">
        <f t="shared" si="443"/>
        <v>9624.732</v>
      </c>
      <c r="U2102" s="6">
        <v>0.6</v>
      </c>
      <c r="V2102" s="85">
        <f t="shared" si="444"/>
        <v>2961.4560000000001</v>
      </c>
      <c r="W2102" s="86">
        <f t="shared" si="445"/>
        <v>7897.2160000000003</v>
      </c>
    </row>
    <row r="2103" spans="1:23" ht="16.5" x14ac:dyDescent="0.25">
      <c r="A2103" s="64" t="s">
        <v>7131</v>
      </c>
      <c r="B2103" s="65" t="s">
        <v>7395</v>
      </c>
      <c r="C2103" s="2" t="s">
        <v>822</v>
      </c>
      <c r="D2103" s="1" t="s">
        <v>821</v>
      </c>
      <c r="E2103" s="3">
        <v>4</v>
      </c>
      <c r="F2103" s="3">
        <v>1</v>
      </c>
      <c r="G2103" s="7">
        <v>2934</v>
      </c>
      <c r="H2103" s="4">
        <f>+G2103*E2103</f>
        <v>11736</v>
      </c>
      <c r="I2103" s="5">
        <v>0.05</v>
      </c>
      <c r="J2103" s="4">
        <f t="shared" si="438"/>
        <v>146.70000000000002</v>
      </c>
      <c r="K2103" s="4">
        <f t="shared" si="439"/>
        <v>2787.3</v>
      </c>
      <c r="L2103" s="6">
        <v>0.85</v>
      </c>
      <c r="M2103" s="4">
        <f t="shared" si="440"/>
        <v>2369.2049999999999</v>
      </c>
      <c r="N2103" s="4">
        <f t="shared" si="441"/>
        <v>5156.5050000000001</v>
      </c>
      <c r="O2103" s="6">
        <v>0.75</v>
      </c>
      <c r="P2103" s="85">
        <f t="shared" si="446"/>
        <v>2090.4750000000004</v>
      </c>
      <c r="Q2103" s="86">
        <f t="shared" si="447"/>
        <v>4877.7750000000005</v>
      </c>
      <c r="R2103" s="6">
        <v>0.95</v>
      </c>
      <c r="S2103" s="85">
        <f t="shared" si="442"/>
        <v>2647.9349999999999</v>
      </c>
      <c r="T2103" s="86">
        <f t="shared" si="443"/>
        <v>5435.2350000000006</v>
      </c>
      <c r="U2103" s="6">
        <v>0.6</v>
      </c>
      <c r="V2103" s="85">
        <f t="shared" si="444"/>
        <v>1672.38</v>
      </c>
      <c r="W2103" s="86">
        <f t="shared" si="445"/>
        <v>4459.68</v>
      </c>
    </row>
    <row r="2104" spans="1:23" ht="16.5" x14ac:dyDescent="0.25">
      <c r="A2104" s="64" t="s">
        <v>7131</v>
      </c>
      <c r="B2104" s="65" t="s">
        <v>7395</v>
      </c>
      <c r="C2104" s="2" t="s">
        <v>7397</v>
      </c>
      <c r="D2104" s="1" t="s">
        <v>4433</v>
      </c>
      <c r="E2104" s="3">
        <f>4-1.5</f>
        <v>2.5</v>
      </c>
      <c r="F2104" s="3">
        <v>1</v>
      </c>
      <c r="G2104" s="4">
        <v>949.2</v>
      </c>
      <c r="H2104" s="4">
        <f>+G2104*E2104</f>
        <v>2373</v>
      </c>
      <c r="I2104" s="5">
        <v>0</v>
      </c>
      <c r="J2104" s="4">
        <f t="shared" ref="J2104:J2165" si="448">+G2104*I2104</f>
        <v>0</v>
      </c>
      <c r="K2104" s="4">
        <f t="shared" ref="K2104:K2165" si="449">+G2104-J2104</f>
        <v>949.2</v>
      </c>
      <c r="L2104" s="6">
        <v>0.85</v>
      </c>
      <c r="M2104" s="4">
        <f t="shared" si="440"/>
        <v>806.82</v>
      </c>
      <c r="N2104" s="4">
        <f t="shared" si="441"/>
        <v>1756.02</v>
      </c>
      <c r="O2104" s="6">
        <v>0.75</v>
      </c>
      <c r="P2104" s="85">
        <f t="shared" si="446"/>
        <v>711.90000000000009</v>
      </c>
      <c r="Q2104" s="86">
        <f t="shared" si="447"/>
        <v>1661.1000000000001</v>
      </c>
      <c r="R2104" s="6">
        <v>0.95</v>
      </c>
      <c r="S2104" s="85">
        <f t="shared" si="442"/>
        <v>901.74</v>
      </c>
      <c r="T2104" s="86">
        <f t="shared" si="443"/>
        <v>1850.94</v>
      </c>
      <c r="U2104" s="6">
        <v>0.6</v>
      </c>
      <c r="V2104" s="85">
        <f t="shared" si="444"/>
        <v>569.52</v>
      </c>
      <c r="W2104" s="86">
        <f t="shared" si="445"/>
        <v>1518.72</v>
      </c>
    </row>
    <row r="2105" spans="1:23" ht="16.5" x14ac:dyDescent="0.25">
      <c r="A2105" s="64" t="s">
        <v>7131</v>
      </c>
      <c r="B2105" s="65" t="s">
        <v>7395</v>
      </c>
      <c r="C2105" s="2" t="s">
        <v>7398</v>
      </c>
      <c r="D2105" s="1" t="s">
        <v>3326</v>
      </c>
      <c r="E2105" s="3">
        <v>1</v>
      </c>
      <c r="F2105" s="3">
        <v>1</v>
      </c>
      <c r="G2105" s="7">
        <v>2092</v>
      </c>
      <c r="H2105" s="4">
        <f>+G2105*E2105</f>
        <v>2092</v>
      </c>
      <c r="I2105" s="5">
        <v>0.05</v>
      </c>
      <c r="J2105" s="4">
        <f t="shared" si="448"/>
        <v>104.60000000000001</v>
      </c>
      <c r="K2105" s="4">
        <f t="shared" si="449"/>
        <v>1987.4</v>
      </c>
      <c r="L2105" s="6">
        <v>0.8</v>
      </c>
      <c r="M2105" s="4">
        <f t="shared" si="440"/>
        <v>1589.92</v>
      </c>
      <c r="N2105" s="4">
        <f t="shared" si="441"/>
        <v>3577.32</v>
      </c>
      <c r="O2105" s="6">
        <v>0.75</v>
      </c>
      <c r="P2105" s="85">
        <f t="shared" si="446"/>
        <v>1490.5500000000002</v>
      </c>
      <c r="Q2105" s="86">
        <f t="shared" si="447"/>
        <v>3477.9500000000003</v>
      </c>
      <c r="R2105" s="6">
        <v>0.95</v>
      </c>
      <c r="S2105" s="85">
        <f t="shared" si="442"/>
        <v>1888.03</v>
      </c>
      <c r="T2105" s="86">
        <f t="shared" si="443"/>
        <v>3875.4300000000003</v>
      </c>
      <c r="U2105" s="6">
        <v>0.6</v>
      </c>
      <c r="V2105" s="85">
        <f t="shared" si="444"/>
        <v>1192.44</v>
      </c>
      <c r="W2105" s="86">
        <f t="shared" si="445"/>
        <v>3179.84</v>
      </c>
    </row>
    <row r="2106" spans="1:23" ht="16.5" x14ac:dyDescent="0.25">
      <c r="A2106" s="64" t="s">
        <v>7131</v>
      </c>
      <c r="B2106" s="65" t="s">
        <v>7395</v>
      </c>
      <c r="C2106" s="2" t="s">
        <v>791</v>
      </c>
      <c r="D2106" s="1" t="s">
        <v>790</v>
      </c>
      <c r="E2106" s="3">
        <v>10</v>
      </c>
      <c r="F2106" s="3">
        <v>1</v>
      </c>
      <c r="G2106" s="7">
        <v>713</v>
      </c>
      <c r="H2106" s="4">
        <f>+G2106*E2106</f>
        <v>7130</v>
      </c>
      <c r="I2106" s="5">
        <v>0.05</v>
      </c>
      <c r="J2106" s="4">
        <f t="shared" si="448"/>
        <v>35.65</v>
      </c>
      <c r="K2106" s="4">
        <f t="shared" si="449"/>
        <v>677.35</v>
      </c>
      <c r="L2106" s="6">
        <v>0.85</v>
      </c>
      <c r="M2106" s="4">
        <f t="shared" si="440"/>
        <v>575.74750000000006</v>
      </c>
      <c r="N2106" s="4">
        <f t="shared" si="441"/>
        <v>1253.0975000000001</v>
      </c>
      <c r="O2106" s="6">
        <v>0.75</v>
      </c>
      <c r="P2106" s="85">
        <f t="shared" si="446"/>
        <v>508.01250000000005</v>
      </c>
      <c r="Q2106" s="86">
        <f t="shared" si="447"/>
        <v>1185.3625000000002</v>
      </c>
      <c r="R2106" s="6">
        <v>0.95</v>
      </c>
      <c r="S2106" s="85">
        <f t="shared" si="442"/>
        <v>643.48249999999996</v>
      </c>
      <c r="T2106" s="86">
        <f t="shared" si="443"/>
        <v>1320.8325</v>
      </c>
      <c r="U2106" s="6">
        <v>0.6</v>
      </c>
      <c r="V2106" s="85">
        <f t="shared" si="444"/>
        <v>406.41</v>
      </c>
      <c r="W2106" s="86">
        <f t="shared" si="445"/>
        <v>1083.76</v>
      </c>
    </row>
    <row r="2107" spans="1:23" ht="16.5" x14ac:dyDescent="0.25">
      <c r="A2107" s="64" t="s">
        <v>7131</v>
      </c>
      <c r="B2107" s="65" t="s">
        <v>7395</v>
      </c>
      <c r="C2107" s="2" t="s">
        <v>7403</v>
      </c>
      <c r="D2107" s="1" t="s">
        <v>792</v>
      </c>
      <c r="E2107" s="3">
        <v>9</v>
      </c>
      <c r="F2107" s="3">
        <v>1</v>
      </c>
      <c r="G2107" s="7">
        <v>325</v>
      </c>
      <c r="H2107" s="4">
        <f>+G2107*E2107</f>
        <v>2925</v>
      </c>
      <c r="I2107" s="5">
        <v>0.05</v>
      </c>
      <c r="J2107" s="4">
        <f t="shared" si="448"/>
        <v>16.25</v>
      </c>
      <c r="K2107" s="4">
        <f t="shared" si="449"/>
        <v>308.75</v>
      </c>
      <c r="L2107" s="6">
        <v>0.85</v>
      </c>
      <c r="M2107" s="4">
        <f t="shared" si="440"/>
        <v>262.4375</v>
      </c>
      <c r="N2107" s="4">
        <f t="shared" si="441"/>
        <v>571.1875</v>
      </c>
      <c r="O2107" s="6">
        <v>0.75</v>
      </c>
      <c r="P2107" s="85">
        <f t="shared" si="446"/>
        <v>231.5625</v>
      </c>
      <c r="Q2107" s="86">
        <f t="shared" si="447"/>
        <v>540.3125</v>
      </c>
      <c r="R2107" s="6">
        <v>0.95</v>
      </c>
      <c r="S2107" s="85">
        <f t="shared" si="442"/>
        <v>293.3125</v>
      </c>
      <c r="T2107" s="86">
        <f t="shared" si="443"/>
        <v>602.0625</v>
      </c>
      <c r="U2107" s="6">
        <v>0.6</v>
      </c>
      <c r="V2107" s="85">
        <f t="shared" si="444"/>
        <v>185.25</v>
      </c>
      <c r="W2107" s="86">
        <f t="shared" si="445"/>
        <v>494</v>
      </c>
    </row>
    <row r="2108" spans="1:23" ht="16.5" x14ac:dyDescent="0.25">
      <c r="A2108" s="64" t="s">
        <v>7131</v>
      </c>
      <c r="B2108" s="65" t="s">
        <v>7395</v>
      </c>
      <c r="C2108" s="2" t="s">
        <v>8259</v>
      </c>
      <c r="D2108" s="15" t="s">
        <v>1660</v>
      </c>
      <c r="E2108" s="17">
        <v>1</v>
      </c>
      <c r="F2108" s="3">
        <v>1</v>
      </c>
      <c r="G2108" s="18">
        <v>15898</v>
      </c>
      <c r="H2108" s="4">
        <f>+G2108*E2108</f>
        <v>15898</v>
      </c>
      <c r="I2108" s="19">
        <v>0.1</v>
      </c>
      <c r="J2108" s="4">
        <f t="shared" si="448"/>
        <v>1589.8000000000002</v>
      </c>
      <c r="K2108" s="4">
        <f t="shared" si="449"/>
        <v>14308.2</v>
      </c>
      <c r="L2108" s="6">
        <v>0.75</v>
      </c>
      <c r="M2108" s="4">
        <f t="shared" si="440"/>
        <v>10731.150000000001</v>
      </c>
      <c r="N2108" s="4">
        <f t="shared" si="441"/>
        <v>25039.350000000002</v>
      </c>
      <c r="O2108" s="6">
        <v>0.75</v>
      </c>
      <c r="P2108" s="85">
        <f t="shared" si="446"/>
        <v>10731.150000000001</v>
      </c>
      <c r="Q2108" s="86">
        <f t="shared" si="447"/>
        <v>25039.350000000002</v>
      </c>
      <c r="R2108" s="6">
        <v>0.95</v>
      </c>
      <c r="S2108" s="85">
        <f t="shared" si="442"/>
        <v>13592.79</v>
      </c>
      <c r="T2108" s="86">
        <f t="shared" si="443"/>
        <v>27900.99</v>
      </c>
      <c r="U2108" s="6">
        <v>0.6</v>
      </c>
      <c r="V2108" s="85">
        <f t="shared" si="444"/>
        <v>8584.92</v>
      </c>
      <c r="W2108" s="86">
        <f t="shared" si="445"/>
        <v>22893.120000000003</v>
      </c>
    </row>
    <row r="2109" spans="1:23" ht="16.5" x14ac:dyDescent="0.25">
      <c r="A2109" s="64" t="s">
        <v>7131</v>
      </c>
      <c r="B2109" s="65" t="s">
        <v>7399</v>
      </c>
      <c r="C2109" s="2" t="s">
        <v>7067</v>
      </c>
      <c r="D2109" s="10" t="s">
        <v>7066</v>
      </c>
      <c r="E2109" s="3">
        <v>2</v>
      </c>
      <c r="F2109" s="3">
        <v>1</v>
      </c>
      <c r="G2109" s="4">
        <v>5494</v>
      </c>
      <c r="H2109" s="4">
        <f>+G2109*E2109</f>
        <v>10988</v>
      </c>
      <c r="I2109" s="5">
        <v>0.18</v>
      </c>
      <c r="J2109" s="4">
        <f t="shared" si="448"/>
        <v>988.92</v>
      </c>
      <c r="K2109" s="4">
        <f t="shared" si="449"/>
        <v>4505.08</v>
      </c>
      <c r="L2109" s="6">
        <v>0.85</v>
      </c>
      <c r="M2109" s="4">
        <f t="shared" si="440"/>
        <v>3829.3179999999998</v>
      </c>
      <c r="N2109" s="4">
        <f t="shared" si="441"/>
        <v>8334.3979999999992</v>
      </c>
      <c r="O2109" s="6">
        <v>0.75</v>
      </c>
      <c r="P2109" s="85">
        <f t="shared" si="446"/>
        <v>3378.81</v>
      </c>
      <c r="Q2109" s="86">
        <f t="shared" si="447"/>
        <v>7883.8899999999994</v>
      </c>
      <c r="R2109" s="6">
        <v>0.95</v>
      </c>
      <c r="S2109" s="85">
        <f t="shared" si="442"/>
        <v>4279.826</v>
      </c>
      <c r="T2109" s="86">
        <f t="shared" si="443"/>
        <v>8784.905999999999</v>
      </c>
      <c r="U2109" s="6">
        <v>0.6</v>
      </c>
      <c r="V2109" s="85">
        <f t="shared" si="444"/>
        <v>2703.0479999999998</v>
      </c>
      <c r="W2109" s="86">
        <f t="shared" si="445"/>
        <v>7208.1279999999997</v>
      </c>
    </row>
    <row r="2110" spans="1:23" ht="16.5" x14ac:dyDescent="0.25">
      <c r="A2110" s="64" t="s">
        <v>7131</v>
      </c>
      <c r="B2110" s="65" t="s">
        <v>7399</v>
      </c>
      <c r="C2110" s="2" t="s">
        <v>4326</v>
      </c>
      <c r="D2110" s="8" t="s">
        <v>4324</v>
      </c>
      <c r="E2110" s="3">
        <v>4</v>
      </c>
      <c r="F2110" s="3">
        <v>1</v>
      </c>
      <c r="G2110" s="7">
        <v>711.11</v>
      </c>
      <c r="H2110" s="4">
        <f>+G2110*E2110</f>
        <v>2844.44</v>
      </c>
      <c r="I2110" s="5">
        <v>0</v>
      </c>
      <c r="J2110" s="4">
        <f t="shared" si="448"/>
        <v>0</v>
      </c>
      <c r="K2110" s="4">
        <f t="shared" si="449"/>
        <v>711.11</v>
      </c>
      <c r="L2110" s="6">
        <v>0.85</v>
      </c>
      <c r="M2110" s="4">
        <f t="shared" si="440"/>
        <v>604.44349999999997</v>
      </c>
      <c r="N2110" s="4">
        <f t="shared" si="441"/>
        <v>1315.5535</v>
      </c>
      <c r="O2110" s="6">
        <v>0.75</v>
      </c>
      <c r="P2110" s="85">
        <f t="shared" si="446"/>
        <v>533.33249999999998</v>
      </c>
      <c r="Q2110" s="86">
        <f t="shared" si="447"/>
        <v>1244.4425000000001</v>
      </c>
      <c r="R2110" s="6">
        <v>0.95</v>
      </c>
      <c r="S2110" s="85">
        <f t="shared" si="442"/>
        <v>675.55449999999996</v>
      </c>
      <c r="T2110" s="86">
        <f t="shared" si="443"/>
        <v>1386.6644999999999</v>
      </c>
      <c r="U2110" s="6">
        <v>0.6</v>
      </c>
      <c r="V2110" s="85">
        <f t="shared" si="444"/>
        <v>426.666</v>
      </c>
      <c r="W2110" s="86">
        <f t="shared" si="445"/>
        <v>1137.7760000000001</v>
      </c>
    </row>
    <row r="2111" spans="1:23" ht="16.5" x14ac:dyDescent="0.25">
      <c r="A2111" s="64" t="s">
        <v>7131</v>
      </c>
      <c r="B2111" s="65" t="s">
        <v>7399</v>
      </c>
      <c r="C2111" s="2" t="s">
        <v>934</v>
      </c>
      <c r="D2111" s="10" t="s">
        <v>933</v>
      </c>
      <c r="E2111" s="3">
        <v>1</v>
      </c>
      <c r="F2111" s="3">
        <v>1</v>
      </c>
      <c r="G2111" s="4">
        <v>3697</v>
      </c>
      <c r="H2111" s="4">
        <f>+G2111*E2111</f>
        <v>3697</v>
      </c>
      <c r="I2111" s="5">
        <v>0.18</v>
      </c>
      <c r="J2111" s="4">
        <f t="shared" si="448"/>
        <v>665.45999999999992</v>
      </c>
      <c r="K2111" s="4">
        <f t="shared" si="449"/>
        <v>3031.54</v>
      </c>
      <c r="L2111" s="6">
        <v>0.65</v>
      </c>
      <c r="M2111" s="4">
        <f t="shared" si="440"/>
        <v>1970.501</v>
      </c>
      <c r="N2111" s="4">
        <f t="shared" si="441"/>
        <v>5002.0410000000002</v>
      </c>
      <c r="O2111" s="6">
        <v>0.75</v>
      </c>
      <c r="P2111" s="85">
        <f t="shared" si="446"/>
        <v>2273.6549999999997</v>
      </c>
      <c r="Q2111" s="86">
        <f t="shared" si="447"/>
        <v>5305.1949999999997</v>
      </c>
      <c r="R2111" s="6">
        <v>0.95</v>
      </c>
      <c r="S2111" s="85">
        <f t="shared" si="442"/>
        <v>2879.9629999999997</v>
      </c>
      <c r="T2111" s="86">
        <f t="shared" si="443"/>
        <v>5911.5029999999997</v>
      </c>
      <c r="U2111" s="6">
        <v>0.6</v>
      </c>
      <c r="V2111" s="85">
        <f t="shared" si="444"/>
        <v>1818.924</v>
      </c>
      <c r="W2111" s="86">
        <f t="shared" si="445"/>
        <v>4850.4639999999999</v>
      </c>
    </row>
    <row r="2112" spans="1:23" ht="16.5" x14ac:dyDescent="0.25">
      <c r="A2112" s="64" t="s">
        <v>7131</v>
      </c>
      <c r="B2112" s="65" t="s">
        <v>7399</v>
      </c>
      <c r="C2112" s="2" t="s">
        <v>4325</v>
      </c>
      <c r="D2112" s="8" t="s">
        <v>4324</v>
      </c>
      <c r="E2112" s="3">
        <v>4</v>
      </c>
      <c r="F2112" s="3">
        <v>1</v>
      </c>
      <c r="G2112" s="7">
        <v>1227.08</v>
      </c>
      <c r="H2112" s="4">
        <f>+G2112*E2112</f>
        <v>4908.32</v>
      </c>
      <c r="I2112" s="5">
        <v>0</v>
      </c>
      <c r="J2112" s="4">
        <f t="shared" si="448"/>
        <v>0</v>
      </c>
      <c r="K2112" s="4">
        <f t="shared" si="449"/>
        <v>1227.08</v>
      </c>
      <c r="L2112" s="6">
        <v>0.85</v>
      </c>
      <c r="M2112" s="4">
        <f t="shared" si="440"/>
        <v>1043.0179999999998</v>
      </c>
      <c r="N2112" s="4">
        <f t="shared" si="441"/>
        <v>2270.098</v>
      </c>
      <c r="O2112" s="6">
        <v>0.75</v>
      </c>
      <c r="P2112" s="85">
        <f t="shared" si="446"/>
        <v>920.31</v>
      </c>
      <c r="Q2112" s="86">
        <f t="shared" si="447"/>
        <v>2147.39</v>
      </c>
      <c r="R2112" s="6">
        <v>0.95</v>
      </c>
      <c r="S2112" s="85">
        <f t="shared" si="442"/>
        <v>1165.7259999999999</v>
      </c>
      <c r="T2112" s="86">
        <f t="shared" si="443"/>
        <v>2392.8059999999996</v>
      </c>
      <c r="U2112" s="6">
        <v>0.6</v>
      </c>
      <c r="V2112" s="85">
        <f t="shared" si="444"/>
        <v>736.24799999999993</v>
      </c>
      <c r="W2112" s="86">
        <f t="shared" si="445"/>
        <v>1963.328</v>
      </c>
    </row>
    <row r="2113" spans="1:23" ht="16.5" x14ac:dyDescent="0.25">
      <c r="A2113" s="64" t="s">
        <v>7131</v>
      </c>
      <c r="B2113" s="65" t="s">
        <v>7399</v>
      </c>
      <c r="C2113" s="2" t="s">
        <v>1547</v>
      </c>
      <c r="D2113" s="1" t="s">
        <v>1546</v>
      </c>
      <c r="E2113" s="3">
        <v>6</v>
      </c>
      <c r="F2113" s="3">
        <v>1</v>
      </c>
      <c r="G2113" s="4">
        <v>288.56</v>
      </c>
      <c r="H2113" s="4">
        <f>+G2113*E2113</f>
        <v>1731.3600000000001</v>
      </c>
      <c r="I2113" s="5">
        <v>0.05</v>
      </c>
      <c r="J2113" s="4">
        <f t="shared" si="448"/>
        <v>14.428000000000001</v>
      </c>
      <c r="K2113" s="4">
        <f t="shared" si="449"/>
        <v>274.13200000000001</v>
      </c>
      <c r="L2113" s="6">
        <v>0.75</v>
      </c>
      <c r="M2113" s="4">
        <f t="shared" si="440"/>
        <v>205.59899999999999</v>
      </c>
      <c r="N2113" s="4">
        <f t="shared" si="441"/>
        <v>479.73099999999999</v>
      </c>
      <c r="O2113" s="6">
        <v>0.75</v>
      </c>
      <c r="P2113" s="85">
        <f t="shared" si="446"/>
        <v>205.59899999999999</v>
      </c>
      <c r="Q2113" s="86">
        <f t="shared" si="447"/>
        <v>479.73099999999999</v>
      </c>
      <c r="R2113" s="6">
        <v>0.95</v>
      </c>
      <c r="S2113" s="85">
        <f t="shared" si="442"/>
        <v>260.42539999999997</v>
      </c>
      <c r="T2113" s="86">
        <f t="shared" si="443"/>
        <v>534.55739999999992</v>
      </c>
      <c r="U2113" s="6">
        <v>0.6</v>
      </c>
      <c r="V2113" s="85">
        <f t="shared" si="444"/>
        <v>164.47919999999999</v>
      </c>
      <c r="W2113" s="86">
        <f t="shared" si="445"/>
        <v>438.6112</v>
      </c>
    </row>
    <row r="2114" spans="1:23" ht="16.5" x14ac:dyDescent="0.25">
      <c r="A2114" s="64" t="s">
        <v>7131</v>
      </c>
      <c r="B2114" s="65" t="s">
        <v>7399</v>
      </c>
      <c r="C2114" s="2" t="s">
        <v>7220</v>
      </c>
      <c r="D2114" s="1" t="s">
        <v>7426</v>
      </c>
      <c r="E2114" s="3">
        <v>20</v>
      </c>
      <c r="F2114" s="3">
        <v>1</v>
      </c>
      <c r="G2114" s="7">
        <f>113097/20</f>
        <v>5654.85</v>
      </c>
      <c r="H2114" s="4">
        <f>+G2114*E2114</f>
        <v>113097</v>
      </c>
      <c r="I2114" s="5">
        <v>3.7150000000000002E-2</v>
      </c>
      <c r="J2114" s="4">
        <f t="shared" si="448"/>
        <v>210.07767750000002</v>
      </c>
      <c r="K2114" s="4">
        <f t="shared" si="449"/>
        <v>5444.7723225</v>
      </c>
      <c r="L2114" s="6">
        <v>0.25</v>
      </c>
      <c r="M2114" s="4">
        <f t="shared" si="440"/>
        <v>1361.193080625</v>
      </c>
      <c r="N2114" s="4">
        <f t="shared" si="441"/>
        <v>6805.9654031250002</v>
      </c>
      <c r="O2114" s="6">
        <v>0.75</v>
      </c>
      <c r="P2114" s="85">
        <f t="shared" si="446"/>
        <v>4083.5792418749998</v>
      </c>
      <c r="Q2114" s="86">
        <f t="shared" si="447"/>
        <v>9528.3515643749997</v>
      </c>
      <c r="R2114" s="6">
        <v>0.95</v>
      </c>
      <c r="S2114" s="85">
        <f t="shared" si="442"/>
        <v>5172.5337063749994</v>
      </c>
      <c r="T2114" s="86">
        <f t="shared" si="443"/>
        <v>10617.306028874998</v>
      </c>
      <c r="U2114" s="6">
        <v>0.6</v>
      </c>
      <c r="V2114" s="85">
        <f t="shared" si="444"/>
        <v>3266.8633934999998</v>
      </c>
      <c r="W2114" s="86">
        <f t="shared" si="445"/>
        <v>8711.6357160000007</v>
      </c>
    </row>
    <row r="2115" spans="1:23" ht="16.5" x14ac:dyDescent="0.25">
      <c r="A2115" s="64" t="s">
        <v>7131</v>
      </c>
      <c r="B2115" s="65" t="s">
        <v>7399</v>
      </c>
      <c r="C2115" s="2" t="s">
        <v>7128</v>
      </c>
      <c r="D2115" s="1" t="s">
        <v>7127</v>
      </c>
      <c r="E2115" s="3">
        <v>20</v>
      </c>
      <c r="F2115" s="3">
        <v>1</v>
      </c>
      <c r="G2115" s="4">
        <f>5393.81/25</f>
        <v>215.75240000000002</v>
      </c>
      <c r="H2115" s="4">
        <f>+G2115*E2115</f>
        <v>4315.0480000000007</v>
      </c>
      <c r="I2115" s="5">
        <v>0</v>
      </c>
      <c r="J2115" s="4">
        <f t="shared" si="448"/>
        <v>0</v>
      </c>
      <c r="K2115" s="4">
        <f t="shared" si="449"/>
        <v>215.75240000000002</v>
      </c>
      <c r="L2115" s="6">
        <v>0.2</v>
      </c>
      <c r="M2115" s="4">
        <f t="shared" si="440"/>
        <v>43.150480000000009</v>
      </c>
      <c r="N2115" s="4">
        <f t="shared" si="441"/>
        <v>258.90288000000004</v>
      </c>
      <c r="O2115" s="6">
        <v>0.75</v>
      </c>
      <c r="P2115" s="85">
        <f t="shared" si="446"/>
        <v>161.8143</v>
      </c>
      <c r="Q2115" s="86">
        <f t="shared" si="447"/>
        <v>377.56670000000003</v>
      </c>
      <c r="R2115" s="6">
        <v>0.95</v>
      </c>
      <c r="S2115" s="85">
        <f t="shared" si="442"/>
        <v>204.96478000000002</v>
      </c>
      <c r="T2115" s="86">
        <f t="shared" si="443"/>
        <v>420.71718000000004</v>
      </c>
      <c r="U2115" s="6">
        <v>0.6</v>
      </c>
      <c r="V2115" s="85">
        <f t="shared" si="444"/>
        <v>129.45144000000002</v>
      </c>
      <c r="W2115" s="86">
        <f t="shared" si="445"/>
        <v>345.20384000000001</v>
      </c>
    </row>
    <row r="2116" spans="1:23" ht="16.5" x14ac:dyDescent="0.25">
      <c r="A2116" s="64" t="s">
        <v>7131</v>
      </c>
      <c r="B2116" s="65" t="s">
        <v>7399</v>
      </c>
      <c r="C2116" s="2" t="s">
        <v>7065</v>
      </c>
      <c r="D2116" s="10" t="s">
        <v>7064</v>
      </c>
      <c r="E2116" s="3">
        <v>3</v>
      </c>
      <c r="F2116" s="3">
        <v>1</v>
      </c>
      <c r="G2116" s="4">
        <v>2002</v>
      </c>
      <c r="H2116" s="4">
        <f>+G2116*E2116</f>
        <v>6006</v>
      </c>
      <c r="I2116" s="5">
        <v>0</v>
      </c>
      <c r="J2116" s="4">
        <f t="shared" si="448"/>
        <v>0</v>
      </c>
      <c r="K2116" s="4">
        <f t="shared" si="449"/>
        <v>2002</v>
      </c>
      <c r="L2116" s="6">
        <v>0.65</v>
      </c>
      <c r="M2116" s="4">
        <f t="shared" si="440"/>
        <v>1301.3</v>
      </c>
      <c r="N2116" s="4">
        <f t="shared" si="441"/>
        <v>3303.3</v>
      </c>
      <c r="O2116" s="6">
        <v>0.75</v>
      </c>
      <c r="P2116" s="85">
        <f t="shared" si="446"/>
        <v>1501.5</v>
      </c>
      <c r="Q2116" s="86">
        <f t="shared" si="447"/>
        <v>3503.5</v>
      </c>
      <c r="R2116" s="6">
        <v>0.95</v>
      </c>
      <c r="S2116" s="85">
        <f t="shared" si="442"/>
        <v>1901.8999999999999</v>
      </c>
      <c r="T2116" s="86">
        <f t="shared" si="443"/>
        <v>3903.8999999999996</v>
      </c>
      <c r="U2116" s="6">
        <v>0.6</v>
      </c>
      <c r="V2116" s="85">
        <f t="shared" si="444"/>
        <v>1201.2</v>
      </c>
      <c r="W2116" s="86">
        <f t="shared" si="445"/>
        <v>3203.2</v>
      </c>
    </row>
    <row r="2117" spans="1:23" ht="16.5" x14ac:dyDescent="0.25">
      <c r="A2117" s="64" t="s">
        <v>7131</v>
      </c>
      <c r="B2117" s="65" t="s">
        <v>7399</v>
      </c>
      <c r="C2117" s="2" t="s">
        <v>7061</v>
      </c>
      <c r="D2117" s="10" t="s">
        <v>7060</v>
      </c>
      <c r="E2117" s="3">
        <v>6</v>
      </c>
      <c r="F2117" s="3">
        <v>1</v>
      </c>
      <c r="G2117" s="4">
        <v>2680</v>
      </c>
      <c r="H2117" s="4">
        <f>+G2117*E2117</f>
        <v>16080</v>
      </c>
      <c r="I2117" s="5">
        <v>0</v>
      </c>
      <c r="J2117" s="4">
        <f t="shared" si="448"/>
        <v>0</v>
      </c>
      <c r="K2117" s="4">
        <f t="shared" si="449"/>
        <v>2680</v>
      </c>
      <c r="L2117" s="6">
        <v>0.65</v>
      </c>
      <c r="M2117" s="4">
        <f t="shared" si="440"/>
        <v>1742</v>
      </c>
      <c r="N2117" s="4">
        <f t="shared" si="441"/>
        <v>4422</v>
      </c>
      <c r="O2117" s="6">
        <v>0.75</v>
      </c>
      <c r="P2117" s="85">
        <f t="shared" si="446"/>
        <v>2010</v>
      </c>
      <c r="Q2117" s="86">
        <f t="shared" si="447"/>
        <v>4690</v>
      </c>
      <c r="R2117" s="6">
        <v>0.95</v>
      </c>
      <c r="S2117" s="85">
        <f t="shared" si="442"/>
        <v>2546</v>
      </c>
      <c r="T2117" s="86">
        <f t="shared" si="443"/>
        <v>5226</v>
      </c>
      <c r="U2117" s="6">
        <v>0.6</v>
      </c>
      <c r="V2117" s="85">
        <f t="shared" si="444"/>
        <v>1608</v>
      </c>
      <c r="W2117" s="86">
        <f t="shared" si="445"/>
        <v>4288</v>
      </c>
    </row>
    <row r="2118" spans="1:23" ht="16.5" x14ac:dyDescent="0.25">
      <c r="A2118" s="64" t="s">
        <v>7131</v>
      </c>
      <c r="B2118" s="65" t="s">
        <v>7399</v>
      </c>
      <c r="C2118" s="2" t="s">
        <v>3104</v>
      </c>
      <c r="D2118" s="1" t="s">
        <v>3103</v>
      </c>
      <c r="E2118" s="3">
        <v>2</v>
      </c>
      <c r="F2118" s="3">
        <v>1</v>
      </c>
      <c r="G2118" s="7">
        <v>949</v>
      </c>
      <c r="H2118" s="4">
        <f>+G2118*E2118</f>
        <v>1898</v>
      </c>
      <c r="I2118" s="5">
        <v>0</v>
      </c>
      <c r="J2118" s="4">
        <f t="shared" si="448"/>
        <v>0</v>
      </c>
      <c r="K2118" s="4">
        <f t="shared" si="449"/>
        <v>949</v>
      </c>
      <c r="L2118" s="6">
        <v>0.85</v>
      </c>
      <c r="M2118" s="4">
        <f t="shared" si="440"/>
        <v>806.65</v>
      </c>
      <c r="N2118" s="4">
        <f t="shared" si="441"/>
        <v>1755.65</v>
      </c>
      <c r="O2118" s="6">
        <v>0.75</v>
      </c>
      <c r="P2118" s="85">
        <f t="shared" si="446"/>
        <v>711.75</v>
      </c>
      <c r="Q2118" s="86">
        <f t="shared" si="447"/>
        <v>1660.75</v>
      </c>
      <c r="R2118" s="6">
        <v>0.95</v>
      </c>
      <c r="S2118" s="85">
        <f t="shared" si="442"/>
        <v>901.55</v>
      </c>
      <c r="T2118" s="86">
        <f t="shared" si="443"/>
        <v>1850.55</v>
      </c>
      <c r="U2118" s="6">
        <v>0.6</v>
      </c>
      <c r="V2118" s="85">
        <f t="shared" si="444"/>
        <v>569.4</v>
      </c>
      <c r="W2118" s="86">
        <f t="shared" si="445"/>
        <v>1518.4</v>
      </c>
    </row>
    <row r="2119" spans="1:23" ht="16.5" x14ac:dyDescent="0.25">
      <c r="A2119" s="64" t="s">
        <v>7131</v>
      </c>
      <c r="B2119" s="65" t="s">
        <v>7399</v>
      </c>
      <c r="C2119" s="2" t="s">
        <v>3106</v>
      </c>
      <c r="D2119" s="10" t="s">
        <v>3105</v>
      </c>
      <c r="E2119" s="3">
        <v>8</v>
      </c>
      <c r="F2119" s="3">
        <v>1</v>
      </c>
      <c r="G2119" s="4">
        <v>1172.6400000000001</v>
      </c>
      <c r="H2119" s="4">
        <f>+G2119*E2119</f>
        <v>9381.1200000000008</v>
      </c>
      <c r="I2119" s="5">
        <v>0.16</v>
      </c>
      <c r="J2119" s="4">
        <f t="shared" si="448"/>
        <v>187.62240000000003</v>
      </c>
      <c r="K2119" s="4">
        <f t="shared" si="449"/>
        <v>985.01760000000013</v>
      </c>
      <c r="L2119" s="6">
        <v>0.65</v>
      </c>
      <c r="M2119" s="4">
        <f t="shared" ref="M2119:M2181" si="450">+K2119*L2119</f>
        <v>640.26144000000011</v>
      </c>
      <c r="N2119" s="4">
        <f t="shared" ref="N2119:N2181" si="451">+K2119+M2119</f>
        <v>1625.2790400000004</v>
      </c>
      <c r="O2119" s="6">
        <v>0.75</v>
      </c>
      <c r="P2119" s="85">
        <f t="shared" si="446"/>
        <v>738.7632000000001</v>
      </c>
      <c r="Q2119" s="86">
        <f t="shared" si="447"/>
        <v>1723.7808000000002</v>
      </c>
      <c r="R2119" s="6">
        <v>0.95</v>
      </c>
      <c r="S2119" s="85">
        <f t="shared" si="442"/>
        <v>935.76672000000008</v>
      </c>
      <c r="T2119" s="86">
        <f t="shared" si="443"/>
        <v>1920.7843200000002</v>
      </c>
      <c r="U2119" s="6">
        <v>0.6</v>
      </c>
      <c r="V2119" s="85">
        <f t="shared" si="444"/>
        <v>591.01056000000005</v>
      </c>
      <c r="W2119" s="86">
        <f t="shared" si="445"/>
        <v>1576.0281600000003</v>
      </c>
    </row>
    <row r="2120" spans="1:23" ht="16.5" x14ac:dyDescent="0.25">
      <c r="A2120" s="64" t="s">
        <v>7131</v>
      </c>
      <c r="B2120" s="65" t="s">
        <v>7399</v>
      </c>
      <c r="C2120" s="2" t="s">
        <v>3110</v>
      </c>
      <c r="D2120" s="10" t="s">
        <v>3109</v>
      </c>
      <c r="E2120" s="3">
        <v>6</v>
      </c>
      <c r="F2120" s="3">
        <v>1</v>
      </c>
      <c r="G2120" s="4">
        <v>1396</v>
      </c>
      <c r="H2120" s="4">
        <f>+G2120*E2120</f>
        <v>8376</v>
      </c>
      <c r="I2120" s="5">
        <v>0.16</v>
      </c>
      <c r="J2120" s="4">
        <f t="shared" si="448"/>
        <v>223.36</v>
      </c>
      <c r="K2120" s="4">
        <f t="shared" si="449"/>
        <v>1172.6399999999999</v>
      </c>
      <c r="L2120" s="6">
        <v>0.65</v>
      </c>
      <c r="M2120" s="4">
        <f t="shared" si="450"/>
        <v>762.21599999999989</v>
      </c>
      <c r="N2120" s="4">
        <f t="shared" si="451"/>
        <v>1934.8559999999998</v>
      </c>
      <c r="O2120" s="6">
        <v>0.75</v>
      </c>
      <c r="P2120" s="85">
        <f t="shared" si="446"/>
        <v>879.4799999999999</v>
      </c>
      <c r="Q2120" s="86">
        <f t="shared" si="447"/>
        <v>2052.12</v>
      </c>
      <c r="R2120" s="6">
        <v>0.95</v>
      </c>
      <c r="S2120" s="85">
        <f t="shared" ref="S2120:S2182" si="452">+K2120*R2120</f>
        <v>1114.0079999999998</v>
      </c>
      <c r="T2120" s="86">
        <f t="shared" ref="T2120:T2182" si="453">+S2120+K2120</f>
        <v>2286.6479999999997</v>
      </c>
      <c r="U2120" s="6">
        <v>0.6</v>
      </c>
      <c r="V2120" s="85">
        <f t="shared" ref="V2120:V2182" si="454">+K2120*U2120</f>
        <v>703.58399999999995</v>
      </c>
      <c r="W2120" s="86">
        <f t="shared" ref="W2120:W2182" si="455">+V2120+K2120</f>
        <v>1876.2239999999997</v>
      </c>
    </row>
    <row r="2121" spans="1:23" ht="16.5" x14ac:dyDescent="0.25">
      <c r="A2121" s="64" t="s">
        <v>7131</v>
      </c>
      <c r="B2121" s="65" t="s">
        <v>7399</v>
      </c>
      <c r="C2121" s="2" t="s">
        <v>3108</v>
      </c>
      <c r="D2121" s="10" t="s">
        <v>3107</v>
      </c>
      <c r="E2121" s="3">
        <v>8</v>
      </c>
      <c r="F2121" s="3">
        <v>1</v>
      </c>
      <c r="G2121" s="4">
        <v>1172.6400000000001</v>
      </c>
      <c r="H2121" s="4">
        <f>+G2121*E2121</f>
        <v>9381.1200000000008</v>
      </c>
      <c r="I2121" s="5">
        <v>0.16</v>
      </c>
      <c r="J2121" s="4">
        <f t="shared" si="448"/>
        <v>187.62240000000003</v>
      </c>
      <c r="K2121" s="4">
        <f t="shared" si="449"/>
        <v>985.01760000000013</v>
      </c>
      <c r="L2121" s="6">
        <v>0.65</v>
      </c>
      <c r="M2121" s="4">
        <f t="shared" si="450"/>
        <v>640.26144000000011</v>
      </c>
      <c r="N2121" s="4">
        <f t="shared" si="451"/>
        <v>1625.2790400000004</v>
      </c>
      <c r="O2121" s="6">
        <v>0.75</v>
      </c>
      <c r="P2121" s="85">
        <f t="shared" ref="P2121:P2183" si="456">+K2121*O2121</f>
        <v>738.7632000000001</v>
      </c>
      <c r="Q2121" s="86">
        <f t="shared" ref="Q2121:Q2183" si="457">+K2121+P2121</f>
        <v>1723.7808000000002</v>
      </c>
      <c r="R2121" s="6">
        <v>0.95</v>
      </c>
      <c r="S2121" s="85">
        <f t="shared" si="452"/>
        <v>935.76672000000008</v>
      </c>
      <c r="T2121" s="86">
        <f t="shared" si="453"/>
        <v>1920.7843200000002</v>
      </c>
      <c r="U2121" s="6">
        <v>0.6</v>
      </c>
      <c r="V2121" s="85">
        <f t="shared" si="454"/>
        <v>591.01056000000005</v>
      </c>
      <c r="W2121" s="86">
        <f t="shared" si="455"/>
        <v>1576.0281600000003</v>
      </c>
    </row>
    <row r="2122" spans="1:23" ht="16.5" x14ac:dyDescent="0.25">
      <c r="A2122" s="64" t="s">
        <v>7131</v>
      </c>
      <c r="B2122" s="65" t="s">
        <v>7399</v>
      </c>
      <c r="C2122" s="2" t="s">
        <v>3112</v>
      </c>
      <c r="D2122" s="10" t="s">
        <v>3111</v>
      </c>
      <c r="E2122" s="3">
        <v>8</v>
      </c>
      <c r="F2122" s="3">
        <v>1</v>
      </c>
      <c r="G2122" s="4">
        <v>1172.6400000000001</v>
      </c>
      <c r="H2122" s="4">
        <f>+G2122*E2122</f>
        <v>9381.1200000000008</v>
      </c>
      <c r="I2122" s="5">
        <v>0.16</v>
      </c>
      <c r="J2122" s="4">
        <f t="shared" si="448"/>
        <v>187.62240000000003</v>
      </c>
      <c r="K2122" s="4">
        <f t="shared" si="449"/>
        <v>985.01760000000013</v>
      </c>
      <c r="L2122" s="6">
        <v>0.65</v>
      </c>
      <c r="M2122" s="4">
        <f t="shared" si="450"/>
        <v>640.26144000000011</v>
      </c>
      <c r="N2122" s="4">
        <f t="shared" si="451"/>
        <v>1625.2790400000004</v>
      </c>
      <c r="O2122" s="6">
        <v>0.75</v>
      </c>
      <c r="P2122" s="85">
        <f t="shared" si="456"/>
        <v>738.7632000000001</v>
      </c>
      <c r="Q2122" s="86">
        <f t="shared" si="457"/>
        <v>1723.7808000000002</v>
      </c>
      <c r="R2122" s="6">
        <v>0.95</v>
      </c>
      <c r="S2122" s="85">
        <f t="shared" si="452"/>
        <v>935.76672000000008</v>
      </c>
      <c r="T2122" s="86">
        <f t="shared" si="453"/>
        <v>1920.7843200000002</v>
      </c>
      <c r="U2122" s="6">
        <v>0.6</v>
      </c>
      <c r="V2122" s="85">
        <f t="shared" si="454"/>
        <v>591.01056000000005</v>
      </c>
      <c r="W2122" s="86">
        <f t="shared" si="455"/>
        <v>1576.0281600000003</v>
      </c>
    </row>
    <row r="2123" spans="1:23" ht="16.5" x14ac:dyDescent="0.25">
      <c r="A2123" s="64" t="s">
        <v>7131</v>
      </c>
      <c r="B2123" s="65" t="s">
        <v>7399</v>
      </c>
      <c r="C2123" s="2" t="s">
        <v>3114</v>
      </c>
      <c r="D2123" s="1" t="s">
        <v>3113</v>
      </c>
      <c r="E2123" s="3">
        <v>1</v>
      </c>
      <c r="F2123" s="3">
        <v>1</v>
      </c>
      <c r="G2123" s="7">
        <v>1263</v>
      </c>
      <c r="H2123" s="4">
        <f>+G2123*E2123</f>
        <v>1263</v>
      </c>
      <c r="I2123" s="5">
        <v>0</v>
      </c>
      <c r="J2123" s="4">
        <f t="shared" si="448"/>
        <v>0</v>
      </c>
      <c r="K2123" s="4">
        <f t="shared" si="449"/>
        <v>1263</v>
      </c>
      <c r="L2123" s="6">
        <v>0.85</v>
      </c>
      <c r="M2123" s="4">
        <f t="shared" si="450"/>
        <v>1073.55</v>
      </c>
      <c r="N2123" s="4">
        <f t="shared" si="451"/>
        <v>2336.5500000000002</v>
      </c>
      <c r="O2123" s="6">
        <v>0.75</v>
      </c>
      <c r="P2123" s="85">
        <f t="shared" si="456"/>
        <v>947.25</v>
      </c>
      <c r="Q2123" s="86">
        <f t="shared" si="457"/>
        <v>2210.25</v>
      </c>
      <c r="R2123" s="6">
        <v>0.95</v>
      </c>
      <c r="S2123" s="85">
        <f t="shared" si="452"/>
        <v>1199.8499999999999</v>
      </c>
      <c r="T2123" s="86">
        <f t="shared" si="453"/>
        <v>2462.85</v>
      </c>
      <c r="U2123" s="6">
        <v>0.6</v>
      </c>
      <c r="V2123" s="85">
        <f t="shared" si="454"/>
        <v>757.8</v>
      </c>
      <c r="W2123" s="86">
        <f t="shared" si="455"/>
        <v>2020.8</v>
      </c>
    </row>
    <row r="2124" spans="1:23" ht="16.5" x14ac:dyDescent="0.25">
      <c r="A2124" s="64" t="s">
        <v>7131</v>
      </c>
      <c r="B2124" s="65" t="s">
        <v>7399</v>
      </c>
      <c r="C2124" s="2" t="s">
        <v>4137</v>
      </c>
      <c r="D2124" s="10" t="s">
        <v>4136</v>
      </c>
      <c r="E2124" s="3">
        <v>1</v>
      </c>
      <c r="F2124" s="3">
        <v>1</v>
      </c>
      <c r="G2124" s="4">
        <v>2570</v>
      </c>
      <c r="H2124" s="4">
        <f>+G2124*E2124</f>
        <v>2570</v>
      </c>
      <c r="I2124" s="5">
        <v>0.2</v>
      </c>
      <c r="J2124" s="4">
        <f t="shared" si="448"/>
        <v>514</v>
      </c>
      <c r="K2124" s="4">
        <f t="shared" si="449"/>
        <v>2056</v>
      </c>
      <c r="L2124" s="6">
        <v>0.65</v>
      </c>
      <c r="M2124" s="4">
        <f t="shared" si="450"/>
        <v>1336.4</v>
      </c>
      <c r="N2124" s="4">
        <f t="shared" si="451"/>
        <v>3392.4</v>
      </c>
      <c r="O2124" s="6">
        <v>0.75</v>
      </c>
      <c r="P2124" s="85">
        <f t="shared" si="456"/>
        <v>1542</v>
      </c>
      <c r="Q2124" s="86">
        <f t="shared" si="457"/>
        <v>3598</v>
      </c>
      <c r="R2124" s="6">
        <v>0.95</v>
      </c>
      <c r="S2124" s="85">
        <f t="shared" si="452"/>
        <v>1953.1999999999998</v>
      </c>
      <c r="T2124" s="86">
        <f t="shared" si="453"/>
        <v>4009.2</v>
      </c>
      <c r="U2124" s="6">
        <v>0.6</v>
      </c>
      <c r="V2124" s="85">
        <f t="shared" si="454"/>
        <v>1233.5999999999999</v>
      </c>
      <c r="W2124" s="86">
        <f t="shared" si="455"/>
        <v>3289.6</v>
      </c>
    </row>
    <row r="2125" spans="1:23" ht="16.5" x14ac:dyDescent="0.25">
      <c r="A2125" s="64" t="s">
        <v>7131</v>
      </c>
      <c r="B2125" s="65" t="s">
        <v>7399</v>
      </c>
      <c r="C2125" s="2" t="s">
        <v>4384</v>
      </c>
      <c r="D2125" s="10" t="s">
        <v>4383</v>
      </c>
      <c r="E2125" s="3">
        <v>2</v>
      </c>
      <c r="F2125" s="3">
        <v>1</v>
      </c>
      <c r="G2125" s="4">
        <v>2018</v>
      </c>
      <c r="H2125" s="4">
        <f>+G2125*E2125</f>
        <v>4036</v>
      </c>
      <c r="I2125" s="5">
        <v>0</v>
      </c>
      <c r="J2125" s="4">
        <f t="shared" si="448"/>
        <v>0</v>
      </c>
      <c r="K2125" s="4">
        <f t="shared" si="449"/>
        <v>2018</v>
      </c>
      <c r="L2125" s="6">
        <v>0.65</v>
      </c>
      <c r="M2125" s="4">
        <f t="shared" si="450"/>
        <v>1311.7</v>
      </c>
      <c r="N2125" s="4">
        <f t="shared" si="451"/>
        <v>3329.7</v>
      </c>
      <c r="O2125" s="6">
        <v>0.75</v>
      </c>
      <c r="P2125" s="85">
        <f t="shared" si="456"/>
        <v>1513.5</v>
      </c>
      <c r="Q2125" s="86">
        <f t="shared" si="457"/>
        <v>3531.5</v>
      </c>
      <c r="R2125" s="6">
        <v>0.95</v>
      </c>
      <c r="S2125" s="85">
        <f t="shared" si="452"/>
        <v>1917.1</v>
      </c>
      <c r="T2125" s="86">
        <f t="shared" si="453"/>
        <v>3935.1</v>
      </c>
      <c r="U2125" s="6">
        <v>0.6</v>
      </c>
      <c r="V2125" s="85">
        <f t="shared" si="454"/>
        <v>1210.8</v>
      </c>
      <c r="W2125" s="86">
        <f t="shared" si="455"/>
        <v>3228.8</v>
      </c>
    </row>
    <row r="2126" spans="1:23" ht="16.5" x14ac:dyDescent="0.25">
      <c r="A2126" s="64" t="s">
        <v>7131</v>
      </c>
      <c r="B2126" s="65" t="s">
        <v>7399</v>
      </c>
      <c r="C2126" s="2" t="s">
        <v>7063</v>
      </c>
      <c r="D2126" s="10" t="s">
        <v>7062</v>
      </c>
      <c r="E2126" s="3">
        <v>4</v>
      </c>
      <c r="F2126" s="3">
        <v>1</v>
      </c>
      <c r="G2126" s="4">
        <v>2680</v>
      </c>
      <c r="H2126" s="4">
        <f>+G2126*E2126</f>
        <v>10720</v>
      </c>
      <c r="I2126" s="5">
        <v>0</v>
      </c>
      <c r="J2126" s="4">
        <f t="shared" si="448"/>
        <v>0</v>
      </c>
      <c r="K2126" s="4">
        <f t="shared" si="449"/>
        <v>2680</v>
      </c>
      <c r="L2126" s="6">
        <v>0.65</v>
      </c>
      <c r="M2126" s="4">
        <f t="shared" si="450"/>
        <v>1742</v>
      </c>
      <c r="N2126" s="4">
        <f t="shared" si="451"/>
        <v>4422</v>
      </c>
      <c r="O2126" s="6">
        <v>0.75</v>
      </c>
      <c r="P2126" s="85">
        <f t="shared" si="456"/>
        <v>2010</v>
      </c>
      <c r="Q2126" s="86">
        <f t="shared" si="457"/>
        <v>4690</v>
      </c>
      <c r="R2126" s="6">
        <v>0.95</v>
      </c>
      <c r="S2126" s="85">
        <f t="shared" si="452"/>
        <v>2546</v>
      </c>
      <c r="T2126" s="86">
        <f t="shared" si="453"/>
        <v>5226</v>
      </c>
      <c r="U2126" s="6">
        <v>0.6</v>
      </c>
      <c r="V2126" s="85">
        <f t="shared" si="454"/>
        <v>1608</v>
      </c>
      <c r="W2126" s="86">
        <f t="shared" si="455"/>
        <v>4288</v>
      </c>
    </row>
    <row r="2127" spans="1:23" ht="16.5" x14ac:dyDescent="0.25">
      <c r="A2127" s="64" t="s">
        <v>7131</v>
      </c>
      <c r="B2127" s="65" t="s">
        <v>7399</v>
      </c>
      <c r="C2127" s="2" t="s">
        <v>5084</v>
      </c>
      <c r="D2127" s="10" t="s">
        <v>5083</v>
      </c>
      <c r="E2127" s="3">
        <v>2</v>
      </c>
      <c r="F2127" s="3">
        <v>1</v>
      </c>
      <c r="G2127" s="4">
        <v>3563</v>
      </c>
      <c r="H2127" s="4">
        <f>+G2127*E2127</f>
        <v>7126</v>
      </c>
      <c r="I2127" s="5">
        <v>0.16</v>
      </c>
      <c r="J2127" s="4">
        <f t="shared" si="448"/>
        <v>570.08000000000004</v>
      </c>
      <c r="K2127" s="4">
        <f t="shared" si="449"/>
        <v>2992.92</v>
      </c>
      <c r="L2127" s="6">
        <v>0.65</v>
      </c>
      <c r="M2127" s="4">
        <f t="shared" si="450"/>
        <v>1945.3980000000001</v>
      </c>
      <c r="N2127" s="4">
        <f t="shared" si="451"/>
        <v>4938.3180000000002</v>
      </c>
      <c r="O2127" s="6">
        <v>0.75</v>
      </c>
      <c r="P2127" s="85">
        <f t="shared" si="456"/>
        <v>2244.69</v>
      </c>
      <c r="Q2127" s="86">
        <f t="shared" si="457"/>
        <v>5237.6100000000006</v>
      </c>
      <c r="R2127" s="6">
        <v>0.95</v>
      </c>
      <c r="S2127" s="85">
        <f t="shared" si="452"/>
        <v>2843.2739999999999</v>
      </c>
      <c r="T2127" s="86">
        <f t="shared" si="453"/>
        <v>5836.1939999999995</v>
      </c>
      <c r="U2127" s="6">
        <v>0.6</v>
      </c>
      <c r="V2127" s="85">
        <f t="shared" si="454"/>
        <v>1795.752</v>
      </c>
      <c r="W2127" s="86">
        <f t="shared" si="455"/>
        <v>4788.6720000000005</v>
      </c>
    </row>
    <row r="2128" spans="1:23" ht="16.5" x14ac:dyDescent="0.25">
      <c r="A2128" s="64" t="s">
        <v>7131</v>
      </c>
      <c r="B2128" s="65" t="s">
        <v>7399</v>
      </c>
      <c r="C2128" s="2" t="s">
        <v>5086</v>
      </c>
      <c r="D2128" s="10" t="s">
        <v>5085</v>
      </c>
      <c r="E2128" s="3">
        <v>4</v>
      </c>
      <c r="F2128" s="3">
        <v>1</v>
      </c>
      <c r="G2128" s="4">
        <v>3283</v>
      </c>
      <c r="H2128" s="4">
        <f>+G2128*E2128</f>
        <v>13132</v>
      </c>
      <c r="I2128" s="5">
        <v>0.16</v>
      </c>
      <c r="J2128" s="4">
        <f t="shared" si="448"/>
        <v>525.28</v>
      </c>
      <c r="K2128" s="4">
        <f t="shared" si="449"/>
        <v>2757.7200000000003</v>
      </c>
      <c r="L2128" s="6">
        <v>0.65</v>
      </c>
      <c r="M2128" s="4">
        <f t="shared" si="450"/>
        <v>1792.5180000000003</v>
      </c>
      <c r="N2128" s="4">
        <f t="shared" si="451"/>
        <v>4550.2380000000003</v>
      </c>
      <c r="O2128" s="6">
        <v>0.75</v>
      </c>
      <c r="P2128" s="85">
        <f t="shared" si="456"/>
        <v>2068.29</v>
      </c>
      <c r="Q2128" s="86">
        <f t="shared" si="457"/>
        <v>4826.01</v>
      </c>
      <c r="R2128" s="6">
        <v>0.95</v>
      </c>
      <c r="S2128" s="85">
        <f t="shared" si="452"/>
        <v>2619.8340000000003</v>
      </c>
      <c r="T2128" s="86">
        <f t="shared" si="453"/>
        <v>5377.5540000000001</v>
      </c>
      <c r="U2128" s="6">
        <v>0.6</v>
      </c>
      <c r="V2128" s="85">
        <f t="shared" si="454"/>
        <v>1654.6320000000001</v>
      </c>
      <c r="W2128" s="86">
        <f t="shared" si="455"/>
        <v>4412.3520000000008</v>
      </c>
    </row>
    <row r="2129" spans="1:23" ht="16.5" x14ac:dyDescent="0.25">
      <c r="A2129" s="64" t="s">
        <v>7131</v>
      </c>
      <c r="B2129" s="65" t="s">
        <v>7399</v>
      </c>
      <c r="C2129" s="2" t="s">
        <v>4323</v>
      </c>
      <c r="D2129" s="8" t="s">
        <v>4322</v>
      </c>
      <c r="E2129" s="3">
        <v>3</v>
      </c>
      <c r="F2129" s="3">
        <v>1</v>
      </c>
      <c r="G2129" s="7">
        <v>1227.08</v>
      </c>
      <c r="H2129" s="4">
        <f>+G2129*E2129</f>
        <v>3681.24</v>
      </c>
      <c r="I2129" s="5">
        <v>0</v>
      </c>
      <c r="J2129" s="4">
        <f t="shared" si="448"/>
        <v>0</v>
      </c>
      <c r="K2129" s="4">
        <f t="shared" si="449"/>
        <v>1227.08</v>
      </c>
      <c r="L2129" s="6">
        <v>0.85</v>
      </c>
      <c r="M2129" s="4">
        <f t="shared" si="450"/>
        <v>1043.0179999999998</v>
      </c>
      <c r="N2129" s="4">
        <f t="shared" si="451"/>
        <v>2270.098</v>
      </c>
      <c r="O2129" s="6">
        <v>0.75</v>
      </c>
      <c r="P2129" s="85">
        <f t="shared" si="456"/>
        <v>920.31</v>
      </c>
      <c r="Q2129" s="86">
        <f t="shared" si="457"/>
        <v>2147.39</v>
      </c>
      <c r="R2129" s="6">
        <v>0.95</v>
      </c>
      <c r="S2129" s="85">
        <f t="shared" si="452"/>
        <v>1165.7259999999999</v>
      </c>
      <c r="T2129" s="86">
        <f t="shared" si="453"/>
        <v>2392.8059999999996</v>
      </c>
      <c r="U2129" s="6">
        <v>0.6</v>
      </c>
      <c r="V2129" s="85">
        <f t="shared" si="454"/>
        <v>736.24799999999993</v>
      </c>
      <c r="W2129" s="86">
        <f t="shared" si="455"/>
        <v>1963.328</v>
      </c>
    </row>
    <row r="2130" spans="1:23" ht="16.5" x14ac:dyDescent="0.25">
      <c r="A2130" s="64" t="s">
        <v>7131</v>
      </c>
      <c r="B2130" s="65" t="s">
        <v>7399</v>
      </c>
      <c r="C2130" s="2" t="s">
        <v>5088</v>
      </c>
      <c r="D2130" s="10" t="s">
        <v>5087</v>
      </c>
      <c r="E2130" s="3">
        <v>4</v>
      </c>
      <c r="F2130" s="3">
        <v>1</v>
      </c>
      <c r="G2130" s="4">
        <v>4893</v>
      </c>
      <c r="H2130" s="4">
        <f>+G2130*E2130</f>
        <v>19572</v>
      </c>
      <c r="I2130" s="5">
        <v>0.16</v>
      </c>
      <c r="J2130" s="4">
        <f t="shared" si="448"/>
        <v>782.88</v>
      </c>
      <c r="K2130" s="4">
        <f t="shared" si="449"/>
        <v>4110.12</v>
      </c>
      <c r="L2130" s="6">
        <v>0.85</v>
      </c>
      <c r="M2130" s="4">
        <f t="shared" si="450"/>
        <v>3493.6019999999999</v>
      </c>
      <c r="N2130" s="4">
        <f t="shared" si="451"/>
        <v>7603.7219999999998</v>
      </c>
      <c r="O2130" s="6">
        <v>0.75</v>
      </c>
      <c r="P2130" s="85">
        <f t="shared" si="456"/>
        <v>3082.59</v>
      </c>
      <c r="Q2130" s="86">
        <f t="shared" si="457"/>
        <v>7192.71</v>
      </c>
      <c r="R2130" s="6">
        <v>0.95</v>
      </c>
      <c r="S2130" s="85">
        <f t="shared" si="452"/>
        <v>3904.6139999999996</v>
      </c>
      <c r="T2130" s="86">
        <f t="shared" si="453"/>
        <v>8014.7339999999995</v>
      </c>
      <c r="U2130" s="6">
        <v>0.6</v>
      </c>
      <c r="V2130" s="85">
        <f t="shared" si="454"/>
        <v>2466.0719999999997</v>
      </c>
      <c r="W2130" s="86">
        <f t="shared" si="455"/>
        <v>6576.1919999999991</v>
      </c>
    </row>
    <row r="2131" spans="1:23" ht="16.5" x14ac:dyDescent="0.25">
      <c r="A2131" s="64" t="s">
        <v>7131</v>
      </c>
      <c r="B2131" s="65" t="s">
        <v>7399</v>
      </c>
      <c r="C2131" s="2" t="s">
        <v>5090</v>
      </c>
      <c r="D2131" s="10" t="s">
        <v>5089</v>
      </c>
      <c r="E2131" s="3">
        <v>5</v>
      </c>
      <c r="F2131" s="3">
        <v>1</v>
      </c>
      <c r="G2131" s="4">
        <v>4795</v>
      </c>
      <c r="H2131" s="4">
        <f>+G2131*E2131</f>
        <v>23975</v>
      </c>
      <c r="I2131" s="5">
        <v>0.16</v>
      </c>
      <c r="J2131" s="4">
        <f t="shared" si="448"/>
        <v>767.2</v>
      </c>
      <c r="K2131" s="4">
        <f t="shared" si="449"/>
        <v>4027.8</v>
      </c>
      <c r="L2131" s="6">
        <v>0.65</v>
      </c>
      <c r="M2131" s="4">
        <f t="shared" si="450"/>
        <v>2618.0700000000002</v>
      </c>
      <c r="N2131" s="4">
        <f t="shared" si="451"/>
        <v>6645.8700000000008</v>
      </c>
      <c r="O2131" s="6">
        <v>0.75</v>
      </c>
      <c r="P2131" s="85">
        <f t="shared" si="456"/>
        <v>3020.8500000000004</v>
      </c>
      <c r="Q2131" s="86">
        <f t="shared" si="457"/>
        <v>7048.6500000000005</v>
      </c>
      <c r="R2131" s="6">
        <v>0.95</v>
      </c>
      <c r="S2131" s="85">
        <f t="shared" si="452"/>
        <v>3826.41</v>
      </c>
      <c r="T2131" s="86">
        <f t="shared" si="453"/>
        <v>7854.21</v>
      </c>
      <c r="U2131" s="6">
        <v>0.6</v>
      </c>
      <c r="V2131" s="85">
        <f t="shared" si="454"/>
        <v>2416.6799999999998</v>
      </c>
      <c r="W2131" s="86">
        <f t="shared" si="455"/>
        <v>6444.48</v>
      </c>
    </row>
    <row r="2132" spans="1:23" ht="16.5" x14ac:dyDescent="0.25">
      <c r="A2132" s="64" t="s">
        <v>7131</v>
      </c>
      <c r="B2132" s="65" t="s">
        <v>7399</v>
      </c>
      <c r="C2132" s="2" t="s">
        <v>7434</v>
      </c>
      <c r="D2132" s="1" t="s">
        <v>212</v>
      </c>
      <c r="E2132" s="3">
        <v>1</v>
      </c>
      <c r="F2132" s="3">
        <v>1</v>
      </c>
      <c r="G2132" s="7">
        <v>5274.34</v>
      </c>
      <c r="H2132" s="4">
        <f>+G2132*E2132</f>
        <v>5274.34</v>
      </c>
      <c r="I2132" s="5">
        <v>0</v>
      </c>
      <c r="J2132" s="4">
        <f t="shared" si="448"/>
        <v>0</v>
      </c>
      <c r="K2132" s="4">
        <f t="shared" si="449"/>
        <v>5274.34</v>
      </c>
      <c r="L2132" s="6">
        <v>0.55000000000000004</v>
      </c>
      <c r="M2132" s="4">
        <f t="shared" si="450"/>
        <v>2900.8870000000002</v>
      </c>
      <c r="N2132" s="4">
        <f t="shared" si="451"/>
        <v>8175.2270000000008</v>
      </c>
      <c r="O2132" s="6">
        <v>0.75</v>
      </c>
      <c r="P2132" s="85">
        <f t="shared" si="456"/>
        <v>3955.7550000000001</v>
      </c>
      <c r="Q2132" s="86">
        <f t="shared" si="457"/>
        <v>9230.0950000000012</v>
      </c>
      <c r="R2132" s="6">
        <v>0.95</v>
      </c>
      <c r="S2132" s="85">
        <f t="shared" si="452"/>
        <v>5010.6229999999996</v>
      </c>
      <c r="T2132" s="86">
        <f t="shared" si="453"/>
        <v>10284.963</v>
      </c>
      <c r="U2132" s="6">
        <v>0.6</v>
      </c>
      <c r="V2132" s="85">
        <f t="shared" si="454"/>
        <v>3164.6039999999998</v>
      </c>
      <c r="W2132" s="86">
        <f t="shared" si="455"/>
        <v>8438.9439999999995</v>
      </c>
    </row>
    <row r="2133" spans="1:23" ht="16.5" x14ac:dyDescent="0.25">
      <c r="A2133" s="64" t="s">
        <v>7131</v>
      </c>
      <c r="B2133" s="65" t="s">
        <v>7399</v>
      </c>
      <c r="C2133" s="2" t="s">
        <v>7384</v>
      </c>
      <c r="D2133" s="10" t="s">
        <v>7383</v>
      </c>
      <c r="E2133" s="3">
        <v>2</v>
      </c>
      <c r="F2133" s="3">
        <v>1</v>
      </c>
      <c r="G2133" s="4">
        <v>4643</v>
      </c>
      <c r="H2133" s="4">
        <f>+G2133*E2133</f>
        <v>9286</v>
      </c>
      <c r="I2133" s="5">
        <v>0</v>
      </c>
      <c r="J2133" s="4">
        <f t="shared" si="448"/>
        <v>0</v>
      </c>
      <c r="K2133" s="4">
        <f t="shared" si="449"/>
        <v>4643</v>
      </c>
      <c r="L2133" s="6">
        <v>0.85</v>
      </c>
      <c r="M2133" s="4">
        <f t="shared" si="450"/>
        <v>3946.5499999999997</v>
      </c>
      <c r="N2133" s="4">
        <f t="shared" si="451"/>
        <v>8589.5499999999993</v>
      </c>
      <c r="O2133" s="6">
        <v>0.75</v>
      </c>
      <c r="P2133" s="85">
        <f t="shared" si="456"/>
        <v>3482.25</v>
      </c>
      <c r="Q2133" s="86">
        <f t="shared" si="457"/>
        <v>8125.25</v>
      </c>
      <c r="R2133" s="6">
        <v>0.95</v>
      </c>
      <c r="S2133" s="85">
        <f t="shared" si="452"/>
        <v>4410.8499999999995</v>
      </c>
      <c r="T2133" s="86">
        <f t="shared" si="453"/>
        <v>9053.8499999999985</v>
      </c>
      <c r="U2133" s="6">
        <v>0.6</v>
      </c>
      <c r="V2133" s="85">
        <f t="shared" si="454"/>
        <v>2785.7999999999997</v>
      </c>
      <c r="W2133" s="86">
        <f t="shared" si="455"/>
        <v>7428.7999999999993</v>
      </c>
    </row>
    <row r="2134" spans="1:23" ht="16.5" x14ac:dyDescent="0.25">
      <c r="A2134" s="64" t="s">
        <v>7131</v>
      </c>
      <c r="B2134" s="65" t="s">
        <v>7399</v>
      </c>
      <c r="C2134" s="2" t="s">
        <v>5149</v>
      </c>
      <c r="D2134" s="10" t="s">
        <v>5148</v>
      </c>
      <c r="E2134" s="3">
        <v>3</v>
      </c>
      <c r="F2134" s="3">
        <v>1</v>
      </c>
      <c r="G2134" s="4">
        <v>7907</v>
      </c>
      <c r="H2134" s="4">
        <f>+G2134*E2134</f>
        <v>23721</v>
      </c>
      <c r="I2134" s="5">
        <v>0</v>
      </c>
      <c r="J2134" s="4">
        <f t="shared" si="448"/>
        <v>0</v>
      </c>
      <c r="K2134" s="4">
        <f t="shared" si="449"/>
        <v>7907</v>
      </c>
      <c r="L2134" s="6">
        <v>0.85</v>
      </c>
      <c r="M2134" s="4">
        <f t="shared" si="450"/>
        <v>6720.95</v>
      </c>
      <c r="N2134" s="4">
        <f t="shared" si="451"/>
        <v>14627.95</v>
      </c>
      <c r="O2134" s="6">
        <v>0.75</v>
      </c>
      <c r="P2134" s="85">
        <f t="shared" si="456"/>
        <v>5930.25</v>
      </c>
      <c r="Q2134" s="86">
        <f t="shared" si="457"/>
        <v>13837.25</v>
      </c>
      <c r="R2134" s="6">
        <v>0.95</v>
      </c>
      <c r="S2134" s="85">
        <f t="shared" si="452"/>
        <v>7511.65</v>
      </c>
      <c r="T2134" s="86">
        <f t="shared" si="453"/>
        <v>15418.65</v>
      </c>
      <c r="U2134" s="6">
        <v>0.6</v>
      </c>
      <c r="V2134" s="85">
        <f t="shared" si="454"/>
        <v>4744.2</v>
      </c>
      <c r="W2134" s="86">
        <f t="shared" si="455"/>
        <v>12651.2</v>
      </c>
    </row>
    <row r="2135" spans="1:23" ht="16.5" x14ac:dyDescent="0.25">
      <c r="A2135" s="64" t="s">
        <v>7131</v>
      </c>
      <c r="B2135" s="65" t="s">
        <v>7399</v>
      </c>
      <c r="C2135" s="2" t="s">
        <v>5151</v>
      </c>
      <c r="D2135" s="10" t="s">
        <v>5150</v>
      </c>
      <c r="E2135" s="3">
        <v>1</v>
      </c>
      <c r="F2135" s="3">
        <v>1</v>
      </c>
      <c r="G2135" s="4">
        <v>3785.6</v>
      </c>
      <c r="H2135" s="4">
        <f>+G2135*E2135</f>
        <v>3785.6</v>
      </c>
      <c r="I2135" s="5">
        <v>0.05</v>
      </c>
      <c r="J2135" s="4">
        <f t="shared" si="448"/>
        <v>189.28</v>
      </c>
      <c r="K2135" s="4">
        <f t="shared" si="449"/>
        <v>3596.3199999999997</v>
      </c>
      <c r="L2135" s="6">
        <v>0.85</v>
      </c>
      <c r="M2135" s="4">
        <f t="shared" si="450"/>
        <v>3056.8719999999998</v>
      </c>
      <c r="N2135" s="4">
        <f t="shared" si="451"/>
        <v>6653.1919999999991</v>
      </c>
      <c r="O2135" s="6">
        <v>0.75</v>
      </c>
      <c r="P2135" s="85">
        <f t="shared" si="456"/>
        <v>2697.24</v>
      </c>
      <c r="Q2135" s="86">
        <f t="shared" si="457"/>
        <v>6293.5599999999995</v>
      </c>
      <c r="R2135" s="6">
        <v>0.95</v>
      </c>
      <c r="S2135" s="85">
        <f t="shared" si="452"/>
        <v>3416.5039999999995</v>
      </c>
      <c r="T2135" s="86">
        <f t="shared" si="453"/>
        <v>7012.8239999999987</v>
      </c>
      <c r="U2135" s="6">
        <v>0.6</v>
      </c>
      <c r="V2135" s="85">
        <f t="shared" si="454"/>
        <v>2157.7919999999999</v>
      </c>
      <c r="W2135" s="86">
        <f t="shared" si="455"/>
        <v>5754.1119999999992</v>
      </c>
    </row>
    <row r="2136" spans="1:23" ht="16.5" x14ac:dyDescent="0.25">
      <c r="A2136" s="64" t="s">
        <v>7131</v>
      </c>
      <c r="B2136" s="65" t="s">
        <v>7399</v>
      </c>
      <c r="C2136" s="2" t="s">
        <v>7024</v>
      </c>
      <c r="D2136" s="1" t="s">
        <v>7023</v>
      </c>
      <c r="E2136" s="3">
        <v>3</v>
      </c>
      <c r="F2136" s="3">
        <v>1</v>
      </c>
      <c r="G2136" s="7">
        <v>671</v>
      </c>
      <c r="H2136" s="4">
        <f>+G2136*E2136</f>
        <v>2013</v>
      </c>
      <c r="I2136" s="5">
        <v>0</v>
      </c>
      <c r="J2136" s="4">
        <f t="shared" si="448"/>
        <v>0</v>
      </c>
      <c r="K2136" s="4">
        <f t="shared" si="449"/>
        <v>671</v>
      </c>
      <c r="L2136" s="6">
        <v>0.85</v>
      </c>
      <c r="M2136" s="4">
        <f t="shared" si="450"/>
        <v>570.35</v>
      </c>
      <c r="N2136" s="4">
        <f t="shared" si="451"/>
        <v>1241.3499999999999</v>
      </c>
      <c r="O2136" s="6">
        <v>0.75</v>
      </c>
      <c r="P2136" s="85">
        <f t="shared" si="456"/>
        <v>503.25</v>
      </c>
      <c r="Q2136" s="86">
        <f t="shared" si="457"/>
        <v>1174.25</v>
      </c>
      <c r="R2136" s="6">
        <v>0.95</v>
      </c>
      <c r="S2136" s="85">
        <f t="shared" si="452"/>
        <v>637.44999999999993</v>
      </c>
      <c r="T2136" s="86">
        <f t="shared" si="453"/>
        <v>1308.4499999999998</v>
      </c>
      <c r="U2136" s="6">
        <v>0.6</v>
      </c>
      <c r="V2136" s="85">
        <f t="shared" si="454"/>
        <v>402.59999999999997</v>
      </c>
      <c r="W2136" s="86">
        <f t="shared" si="455"/>
        <v>1073.5999999999999</v>
      </c>
    </row>
    <row r="2137" spans="1:23" ht="16.5" x14ac:dyDescent="0.25">
      <c r="A2137" s="64" t="s">
        <v>7131</v>
      </c>
      <c r="B2137" s="65" t="s">
        <v>7399</v>
      </c>
      <c r="C2137" s="2" t="s">
        <v>7022</v>
      </c>
      <c r="D2137" s="1" t="s">
        <v>7021</v>
      </c>
      <c r="E2137" s="3">
        <v>1</v>
      </c>
      <c r="F2137" s="3">
        <v>1</v>
      </c>
      <c r="G2137" s="7">
        <v>879</v>
      </c>
      <c r="H2137" s="4">
        <f>+G2137*E2137</f>
        <v>879</v>
      </c>
      <c r="I2137" s="5">
        <v>0</v>
      </c>
      <c r="J2137" s="4">
        <f t="shared" si="448"/>
        <v>0</v>
      </c>
      <c r="K2137" s="4">
        <f t="shared" si="449"/>
        <v>879</v>
      </c>
      <c r="L2137" s="6">
        <v>0.85</v>
      </c>
      <c r="M2137" s="4">
        <f t="shared" si="450"/>
        <v>747.15</v>
      </c>
      <c r="N2137" s="4">
        <f t="shared" si="451"/>
        <v>1626.15</v>
      </c>
      <c r="O2137" s="6">
        <v>0.75</v>
      </c>
      <c r="P2137" s="85">
        <f t="shared" si="456"/>
        <v>659.25</v>
      </c>
      <c r="Q2137" s="86">
        <f t="shared" si="457"/>
        <v>1538.25</v>
      </c>
      <c r="R2137" s="6">
        <v>0.95</v>
      </c>
      <c r="S2137" s="85">
        <f t="shared" si="452"/>
        <v>835.05</v>
      </c>
      <c r="T2137" s="86">
        <f t="shared" si="453"/>
        <v>1714.05</v>
      </c>
      <c r="U2137" s="6">
        <v>0.6</v>
      </c>
      <c r="V2137" s="85">
        <f t="shared" si="454"/>
        <v>527.4</v>
      </c>
      <c r="W2137" s="86">
        <f t="shared" si="455"/>
        <v>1406.4</v>
      </c>
    </row>
    <row r="2138" spans="1:23" ht="16.5" x14ac:dyDescent="0.25">
      <c r="A2138" s="64" t="s">
        <v>7131</v>
      </c>
      <c r="B2138" s="65" t="s">
        <v>7399</v>
      </c>
      <c r="C2138" s="2" t="s">
        <v>7044</v>
      </c>
      <c r="D2138" s="1" t="s">
        <v>7043</v>
      </c>
      <c r="E2138" s="3">
        <f>25+23</f>
        <v>48</v>
      </c>
      <c r="F2138" s="3">
        <v>1</v>
      </c>
      <c r="G2138" s="7">
        <v>459.84</v>
      </c>
      <c r="H2138" s="4">
        <f>+G2138*E2138</f>
        <v>22072.32</v>
      </c>
      <c r="I2138" s="5">
        <v>0.05</v>
      </c>
      <c r="J2138" s="4">
        <f t="shared" si="448"/>
        <v>22.992000000000001</v>
      </c>
      <c r="K2138" s="4">
        <f t="shared" si="449"/>
        <v>436.84799999999996</v>
      </c>
      <c r="L2138" s="6">
        <v>0.95</v>
      </c>
      <c r="M2138" s="4">
        <f t="shared" si="450"/>
        <v>415.00559999999996</v>
      </c>
      <c r="N2138" s="4">
        <f t="shared" si="451"/>
        <v>851.85359999999991</v>
      </c>
      <c r="O2138" s="6">
        <v>0.75</v>
      </c>
      <c r="P2138" s="85">
        <f t="shared" si="456"/>
        <v>327.63599999999997</v>
      </c>
      <c r="Q2138" s="86">
        <f t="shared" si="457"/>
        <v>764.48399999999992</v>
      </c>
      <c r="R2138" s="6">
        <v>0.95</v>
      </c>
      <c r="S2138" s="85">
        <f t="shared" si="452"/>
        <v>415.00559999999996</v>
      </c>
      <c r="T2138" s="86">
        <f t="shared" si="453"/>
        <v>851.85359999999991</v>
      </c>
      <c r="U2138" s="6">
        <v>0.6</v>
      </c>
      <c r="V2138" s="85">
        <f t="shared" si="454"/>
        <v>262.10879999999997</v>
      </c>
      <c r="W2138" s="86">
        <f t="shared" si="455"/>
        <v>698.95679999999993</v>
      </c>
    </row>
    <row r="2139" spans="1:23" ht="16.5" x14ac:dyDescent="0.25">
      <c r="A2139" s="64" t="s">
        <v>7131</v>
      </c>
      <c r="B2139" s="65" t="s">
        <v>7399</v>
      </c>
      <c r="C2139" s="2" t="s">
        <v>7425</v>
      </c>
      <c r="D2139" s="10" t="s">
        <v>4135</v>
      </c>
      <c r="E2139" s="3">
        <v>3</v>
      </c>
      <c r="F2139" s="3">
        <v>1</v>
      </c>
      <c r="G2139" s="4">
        <v>3260</v>
      </c>
      <c r="H2139" s="4">
        <f>+G2139*E2139</f>
        <v>9780</v>
      </c>
      <c r="I2139" s="5">
        <v>0.2</v>
      </c>
      <c r="J2139" s="4">
        <f t="shared" si="448"/>
        <v>652</v>
      </c>
      <c r="K2139" s="4">
        <f t="shared" si="449"/>
        <v>2608</v>
      </c>
      <c r="L2139" s="6">
        <v>0.65</v>
      </c>
      <c r="M2139" s="4">
        <f t="shared" si="450"/>
        <v>1695.2</v>
      </c>
      <c r="N2139" s="4">
        <f t="shared" si="451"/>
        <v>4303.2</v>
      </c>
      <c r="O2139" s="6">
        <v>0.75</v>
      </c>
      <c r="P2139" s="85">
        <f t="shared" si="456"/>
        <v>1956</v>
      </c>
      <c r="Q2139" s="86">
        <f t="shared" si="457"/>
        <v>4564</v>
      </c>
      <c r="R2139" s="6">
        <v>0.95</v>
      </c>
      <c r="S2139" s="85">
        <f t="shared" si="452"/>
        <v>2477.6</v>
      </c>
      <c r="T2139" s="86">
        <f t="shared" si="453"/>
        <v>5085.6000000000004</v>
      </c>
      <c r="U2139" s="6">
        <v>0.6</v>
      </c>
      <c r="V2139" s="85">
        <f t="shared" si="454"/>
        <v>1564.8</v>
      </c>
      <c r="W2139" s="86">
        <f t="shared" si="455"/>
        <v>4172.8</v>
      </c>
    </row>
    <row r="2140" spans="1:23" ht="16.5" x14ac:dyDescent="0.25">
      <c r="A2140" s="64" t="s">
        <v>7131</v>
      </c>
      <c r="B2140" s="65" t="s">
        <v>7427</v>
      </c>
      <c r="C2140" s="16" t="s">
        <v>5094</v>
      </c>
      <c r="D2140" s="24" t="s">
        <v>5144</v>
      </c>
      <c r="E2140" s="17">
        <v>1</v>
      </c>
      <c r="F2140" s="3">
        <v>1</v>
      </c>
      <c r="G2140" s="20">
        <v>3985</v>
      </c>
      <c r="H2140" s="4">
        <f>+G2140*E2140</f>
        <v>3985</v>
      </c>
      <c r="I2140" s="19">
        <v>0.05</v>
      </c>
      <c r="J2140" s="4">
        <f t="shared" si="448"/>
        <v>199.25</v>
      </c>
      <c r="K2140" s="4">
        <f t="shared" si="449"/>
        <v>3785.75</v>
      </c>
      <c r="L2140" s="6">
        <v>0.85</v>
      </c>
      <c r="M2140" s="4">
        <f t="shared" si="450"/>
        <v>3217.8874999999998</v>
      </c>
      <c r="N2140" s="4">
        <f t="shared" si="451"/>
        <v>7003.6374999999998</v>
      </c>
      <c r="O2140" s="6">
        <v>0.75</v>
      </c>
      <c r="P2140" s="85">
        <f t="shared" si="456"/>
        <v>2839.3125</v>
      </c>
      <c r="Q2140" s="86">
        <f t="shared" si="457"/>
        <v>6625.0625</v>
      </c>
      <c r="R2140" s="6">
        <v>0.95</v>
      </c>
      <c r="S2140" s="85">
        <f t="shared" si="452"/>
        <v>3596.4624999999996</v>
      </c>
      <c r="T2140" s="86">
        <f t="shared" si="453"/>
        <v>7382.2124999999996</v>
      </c>
      <c r="U2140" s="6">
        <v>0.6</v>
      </c>
      <c r="V2140" s="85">
        <f t="shared" si="454"/>
        <v>2271.4499999999998</v>
      </c>
      <c r="W2140" s="86">
        <f t="shared" si="455"/>
        <v>6057.2</v>
      </c>
    </row>
    <row r="2141" spans="1:23" ht="16.5" x14ac:dyDescent="0.25">
      <c r="A2141" s="64" t="s">
        <v>7131</v>
      </c>
      <c r="B2141" s="65" t="s">
        <v>7427</v>
      </c>
      <c r="C2141" s="2" t="s">
        <v>7430</v>
      </c>
      <c r="D2141" s="1" t="s">
        <v>5728</v>
      </c>
      <c r="E2141" s="3">
        <v>1</v>
      </c>
      <c r="F2141" s="3">
        <v>1</v>
      </c>
      <c r="G2141" s="7">
        <v>721</v>
      </c>
      <c r="H2141" s="4">
        <f>+G2141*E2141</f>
        <v>721</v>
      </c>
      <c r="I2141" s="5">
        <v>0.05</v>
      </c>
      <c r="J2141" s="4">
        <f t="shared" si="448"/>
        <v>36.050000000000004</v>
      </c>
      <c r="K2141" s="4">
        <f t="shared" si="449"/>
        <v>684.95</v>
      </c>
      <c r="L2141" s="6">
        <v>0.85</v>
      </c>
      <c r="M2141" s="4">
        <f t="shared" si="450"/>
        <v>582.20749999999998</v>
      </c>
      <c r="N2141" s="4">
        <f t="shared" si="451"/>
        <v>1267.1575</v>
      </c>
      <c r="O2141" s="6">
        <v>0.75</v>
      </c>
      <c r="P2141" s="85">
        <f t="shared" si="456"/>
        <v>513.71250000000009</v>
      </c>
      <c r="Q2141" s="86">
        <f t="shared" si="457"/>
        <v>1198.6625000000001</v>
      </c>
      <c r="R2141" s="6">
        <v>0.95</v>
      </c>
      <c r="S2141" s="85">
        <f t="shared" si="452"/>
        <v>650.70249999999999</v>
      </c>
      <c r="T2141" s="86">
        <f t="shared" si="453"/>
        <v>1335.6525000000001</v>
      </c>
      <c r="U2141" s="6">
        <v>0.6</v>
      </c>
      <c r="V2141" s="85">
        <f t="shared" si="454"/>
        <v>410.97</v>
      </c>
      <c r="W2141" s="86">
        <f t="shared" si="455"/>
        <v>1095.92</v>
      </c>
    </row>
    <row r="2142" spans="1:23" ht="16.5" x14ac:dyDescent="0.25">
      <c r="A2142" s="64" t="s">
        <v>7131</v>
      </c>
      <c r="B2142" s="65" t="s">
        <v>7427</v>
      </c>
      <c r="C2142" s="2" t="s">
        <v>1230</v>
      </c>
      <c r="D2142" s="8" t="s">
        <v>1229</v>
      </c>
      <c r="E2142" s="3">
        <v>1</v>
      </c>
      <c r="F2142" s="3">
        <v>1</v>
      </c>
      <c r="G2142" s="4">
        <v>1119.3</v>
      </c>
      <c r="H2142" s="4">
        <f>+G2142*E2142</f>
        <v>1119.3</v>
      </c>
      <c r="I2142" s="5">
        <v>0</v>
      </c>
      <c r="J2142" s="4">
        <f t="shared" si="448"/>
        <v>0</v>
      </c>
      <c r="K2142" s="4">
        <f t="shared" si="449"/>
        <v>1119.3</v>
      </c>
      <c r="L2142" s="6">
        <v>1</v>
      </c>
      <c r="M2142" s="4">
        <f t="shared" si="450"/>
        <v>1119.3</v>
      </c>
      <c r="N2142" s="4">
        <f t="shared" si="451"/>
        <v>2238.6</v>
      </c>
      <c r="O2142" s="6">
        <v>0.75</v>
      </c>
      <c r="P2142" s="85">
        <f t="shared" si="456"/>
        <v>839.47499999999991</v>
      </c>
      <c r="Q2142" s="86">
        <f t="shared" si="457"/>
        <v>1958.7749999999999</v>
      </c>
      <c r="R2142" s="6">
        <v>0.95</v>
      </c>
      <c r="S2142" s="85">
        <f t="shared" si="452"/>
        <v>1063.3349999999998</v>
      </c>
      <c r="T2142" s="86">
        <f t="shared" si="453"/>
        <v>2182.6349999999998</v>
      </c>
      <c r="U2142" s="6">
        <v>0.6</v>
      </c>
      <c r="V2142" s="85">
        <f t="shared" si="454"/>
        <v>671.57999999999993</v>
      </c>
      <c r="W2142" s="86">
        <f t="shared" si="455"/>
        <v>1790.8799999999999</v>
      </c>
    </row>
    <row r="2143" spans="1:23" ht="16.5" x14ac:dyDescent="0.25">
      <c r="A2143" s="64" t="s">
        <v>7131</v>
      </c>
      <c r="B2143" s="65" t="s">
        <v>7427</v>
      </c>
      <c r="C2143" s="2" t="s">
        <v>7431</v>
      </c>
      <c r="D2143" s="1" t="s">
        <v>1335</v>
      </c>
      <c r="E2143" s="3">
        <v>4</v>
      </c>
      <c r="F2143" s="3">
        <v>1</v>
      </c>
      <c r="G2143" s="7">
        <v>340</v>
      </c>
      <c r="H2143" s="4">
        <f>+G2143*E2143</f>
        <v>1360</v>
      </c>
      <c r="I2143" s="5">
        <v>0.05</v>
      </c>
      <c r="J2143" s="4">
        <f t="shared" si="448"/>
        <v>17</v>
      </c>
      <c r="K2143" s="4">
        <f t="shared" si="449"/>
        <v>323</v>
      </c>
      <c r="L2143" s="6">
        <v>0.85</v>
      </c>
      <c r="M2143" s="4">
        <f t="shared" si="450"/>
        <v>274.55</v>
      </c>
      <c r="N2143" s="4">
        <f t="shared" si="451"/>
        <v>597.54999999999995</v>
      </c>
      <c r="O2143" s="6">
        <v>0.75</v>
      </c>
      <c r="P2143" s="85">
        <f t="shared" si="456"/>
        <v>242.25</v>
      </c>
      <c r="Q2143" s="86">
        <f t="shared" si="457"/>
        <v>565.25</v>
      </c>
      <c r="R2143" s="6">
        <v>0.95</v>
      </c>
      <c r="S2143" s="85">
        <f t="shared" si="452"/>
        <v>306.84999999999997</v>
      </c>
      <c r="T2143" s="86">
        <f t="shared" si="453"/>
        <v>629.84999999999991</v>
      </c>
      <c r="U2143" s="6">
        <v>0.6</v>
      </c>
      <c r="V2143" s="85">
        <f t="shared" si="454"/>
        <v>193.79999999999998</v>
      </c>
      <c r="W2143" s="86">
        <f t="shared" si="455"/>
        <v>516.79999999999995</v>
      </c>
    </row>
    <row r="2144" spans="1:23" ht="16.5" x14ac:dyDescent="0.25">
      <c r="A2144" s="64" t="s">
        <v>7131</v>
      </c>
      <c r="B2144" s="65" t="s">
        <v>7427</v>
      </c>
      <c r="C2144" s="2" t="s">
        <v>1304</v>
      </c>
      <c r="D2144" s="1" t="s">
        <v>1303</v>
      </c>
      <c r="E2144" s="3">
        <v>1</v>
      </c>
      <c r="F2144" s="3">
        <v>1</v>
      </c>
      <c r="G2144" s="7">
        <v>1636</v>
      </c>
      <c r="H2144" s="4">
        <f>+G2144*E2144</f>
        <v>1636</v>
      </c>
      <c r="I2144" s="5">
        <v>0.05</v>
      </c>
      <c r="J2144" s="4">
        <f t="shared" si="448"/>
        <v>81.800000000000011</v>
      </c>
      <c r="K2144" s="4">
        <f t="shared" si="449"/>
        <v>1554.2</v>
      </c>
      <c r="L2144" s="6">
        <v>0.85</v>
      </c>
      <c r="M2144" s="4">
        <f t="shared" si="450"/>
        <v>1321.07</v>
      </c>
      <c r="N2144" s="4">
        <f t="shared" si="451"/>
        <v>2875.27</v>
      </c>
      <c r="O2144" s="6">
        <v>0.75</v>
      </c>
      <c r="P2144" s="85">
        <f t="shared" si="456"/>
        <v>1165.6500000000001</v>
      </c>
      <c r="Q2144" s="86">
        <f t="shared" si="457"/>
        <v>2719.8500000000004</v>
      </c>
      <c r="R2144" s="6">
        <v>0.95</v>
      </c>
      <c r="S2144" s="85">
        <f t="shared" si="452"/>
        <v>1476.49</v>
      </c>
      <c r="T2144" s="86">
        <f t="shared" si="453"/>
        <v>3030.69</v>
      </c>
      <c r="U2144" s="6">
        <v>0.6</v>
      </c>
      <c r="V2144" s="85">
        <f t="shared" si="454"/>
        <v>932.52</v>
      </c>
      <c r="W2144" s="86">
        <f t="shared" si="455"/>
        <v>2486.7200000000003</v>
      </c>
    </row>
    <row r="2145" spans="1:23" ht="16.5" x14ac:dyDescent="0.25">
      <c r="A2145" s="64" t="s">
        <v>7131</v>
      </c>
      <c r="B2145" s="65" t="s">
        <v>7427</v>
      </c>
      <c r="C2145" s="2" t="s">
        <v>7432</v>
      </c>
      <c r="D2145" s="1" t="s">
        <v>1336</v>
      </c>
      <c r="E2145" s="3">
        <v>5</v>
      </c>
      <c r="F2145" s="3">
        <v>1</v>
      </c>
      <c r="G2145" s="7">
        <v>340</v>
      </c>
      <c r="H2145" s="4">
        <f>+G2145*E2145</f>
        <v>1700</v>
      </c>
      <c r="I2145" s="5">
        <v>0.05</v>
      </c>
      <c r="J2145" s="4">
        <f t="shared" si="448"/>
        <v>17</v>
      </c>
      <c r="K2145" s="4">
        <f t="shared" si="449"/>
        <v>323</v>
      </c>
      <c r="L2145" s="6">
        <v>0.85</v>
      </c>
      <c r="M2145" s="4">
        <f t="shared" si="450"/>
        <v>274.55</v>
      </c>
      <c r="N2145" s="4">
        <f t="shared" si="451"/>
        <v>597.54999999999995</v>
      </c>
      <c r="O2145" s="6">
        <v>0.75</v>
      </c>
      <c r="P2145" s="85">
        <f t="shared" si="456"/>
        <v>242.25</v>
      </c>
      <c r="Q2145" s="86">
        <f t="shared" si="457"/>
        <v>565.25</v>
      </c>
      <c r="R2145" s="6">
        <v>0.95</v>
      </c>
      <c r="S2145" s="85">
        <f t="shared" si="452"/>
        <v>306.84999999999997</v>
      </c>
      <c r="T2145" s="86">
        <f t="shared" si="453"/>
        <v>629.84999999999991</v>
      </c>
      <c r="U2145" s="6">
        <v>0.6</v>
      </c>
      <c r="V2145" s="85">
        <f t="shared" si="454"/>
        <v>193.79999999999998</v>
      </c>
      <c r="W2145" s="86">
        <f t="shared" si="455"/>
        <v>516.79999999999995</v>
      </c>
    </row>
    <row r="2146" spans="1:23" ht="16.5" x14ac:dyDescent="0.25">
      <c r="A2146" s="64" t="s">
        <v>7131</v>
      </c>
      <c r="B2146" s="65" t="s">
        <v>7427</v>
      </c>
      <c r="C2146" s="2" t="s">
        <v>1310</v>
      </c>
      <c r="D2146" s="8" t="s">
        <v>1309</v>
      </c>
      <c r="E2146" s="3">
        <v>2</v>
      </c>
      <c r="F2146" s="3">
        <v>1</v>
      </c>
      <c r="G2146" s="4">
        <v>2495.71</v>
      </c>
      <c r="H2146" s="4">
        <f>+G2146*E2146</f>
        <v>4991.42</v>
      </c>
      <c r="I2146" s="5">
        <v>0.1</v>
      </c>
      <c r="J2146" s="4">
        <f t="shared" si="448"/>
        <v>249.57100000000003</v>
      </c>
      <c r="K2146" s="4">
        <f t="shared" si="449"/>
        <v>2246.1390000000001</v>
      </c>
      <c r="L2146" s="6">
        <v>0.95</v>
      </c>
      <c r="M2146" s="4">
        <f t="shared" si="450"/>
        <v>2133.83205</v>
      </c>
      <c r="N2146" s="4">
        <f t="shared" si="451"/>
        <v>4379.9710500000001</v>
      </c>
      <c r="O2146" s="6">
        <v>0.75</v>
      </c>
      <c r="P2146" s="85">
        <f t="shared" si="456"/>
        <v>1684.6042500000001</v>
      </c>
      <c r="Q2146" s="86">
        <f t="shared" si="457"/>
        <v>3930.7432500000004</v>
      </c>
      <c r="R2146" s="6">
        <v>0.95</v>
      </c>
      <c r="S2146" s="85">
        <f t="shared" si="452"/>
        <v>2133.83205</v>
      </c>
      <c r="T2146" s="86">
        <f t="shared" si="453"/>
        <v>4379.9710500000001</v>
      </c>
      <c r="U2146" s="6">
        <v>0.6</v>
      </c>
      <c r="V2146" s="85">
        <f t="shared" si="454"/>
        <v>1347.6834000000001</v>
      </c>
      <c r="W2146" s="86">
        <f t="shared" si="455"/>
        <v>3593.8224</v>
      </c>
    </row>
    <row r="2147" spans="1:23" ht="16.5" x14ac:dyDescent="0.25">
      <c r="A2147" s="64" t="s">
        <v>7131</v>
      </c>
      <c r="B2147" s="65" t="s">
        <v>7427</v>
      </c>
      <c r="C2147" s="2" t="s">
        <v>1500</v>
      </c>
      <c r="D2147" s="1" t="s">
        <v>1499</v>
      </c>
      <c r="E2147" s="3">
        <v>2</v>
      </c>
      <c r="F2147" s="3">
        <v>1</v>
      </c>
      <c r="G2147" s="7">
        <v>1523</v>
      </c>
      <c r="H2147" s="4">
        <f>+G2147*E2147</f>
        <v>3046</v>
      </c>
      <c r="I2147" s="5">
        <v>0.05</v>
      </c>
      <c r="J2147" s="4">
        <f t="shared" si="448"/>
        <v>76.150000000000006</v>
      </c>
      <c r="K2147" s="4">
        <f t="shared" si="449"/>
        <v>1446.85</v>
      </c>
      <c r="L2147" s="6">
        <v>0.95</v>
      </c>
      <c r="M2147" s="4">
        <f t="shared" si="450"/>
        <v>1374.5074999999999</v>
      </c>
      <c r="N2147" s="4">
        <f t="shared" si="451"/>
        <v>2821.3575000000001</v>
      </c>
      <c r="O2147" s="6">
        <v>0.75</v>
      </c>
      <c r="P2147" s="85">
        <f t="shared" si="456"/>
        <v>1085.1374999999998</v>
      </c>
      <c r="Q2147" s="86">
        <f t="shared" si="457"/>
        <v>2531.9874999999997</v>
      </c>
      <c r="R2147" s="6">
        <v>0.95</v>
      </c>
      <c r="S2147" s="85">
        <f t="shared" si="452"/>
        <v>1374.5074999999999</v>
      </c>
      <c r="T2147" s="86">
        <f t="shared" si="453"/>
        <v>2821.3575000000001</v>
      </c>
      <c r="U2147" s="6">
        <v>0.6</v>
      </c>
      <c r="V2147" s="85">
        <f t="shared" si="454"/>
        <v>868.1099999999999</v>
      </c>
      <c r="W2147" s="86">
        <f t="shared" si="455"/>
        <v>2314.96</v>
      </c>
    </row>
    <row r="2148" spans="1:23" ht="16.5" x14ac:dyDescent="0.25">
      <c r="A2148" s="64" t="s">
        <v>7131</v>
      </c>
      <c r="B2148" s="65" t="s">
        <v>7427</v>
      </c>
      <c r="C2148" s="2" t="s">
        <v>7433</v>
      </c>
      <c r="D2148" s="34" t="s">
        <v>3088</v>
      </c>
      <c r="E2148" s="3">
        <v>8</v>
      </c>
      <c r="F2148" s="3">
        <v>1</v>
      </c>
      <c r="G2148" s="4">
        <v>99</v>
      </c>
      <c r="H2148" s="4">
        <f>+G2148*E2148</f>
        <v>792</v>
      </c>
      <c r="I2148" s="5">
        <v>0</v>
      </c>
      <c r="J2148" s="4">
        <f t="shared" si="448"/>
        <v>0</v>
      </c>
      <c r="K2148" s="4">
        <f t="shared" si="449"/>
        <v>99</v>
      </c>
      <c r="L2148" s="6">
        <v>1.4</v>
      </c>
      <c r="M2148" s="4">
        <f t="shared" si="450"/>
        <v>138.6</v>
      </c>
      <c r="N2148" s="4">
        <f t="shared" si="451"/>
        <v>237.6</v>
      </c>
      <c r="O2148" s="6">
        <v>0.75</v>
      </c>
      <c r="P2148" s="85">
        <f t="shared" si="456"/>
        <v>74.25</v>
      </c>
      <c r="Q2148" s="86">
        <f t="shared" si="457"/>
        <v>173.25</v>
      </c>
      <c r="R2148" s="6">
        <v>0.95</v>
      </c>
      <c r="S2148" s="85">
        <f t="shared" si="452"/>
        <v>94.05</v>
      </c>
      <c r="T2148" s="86">
        <f t="shared" si="453"/>
        <v>193.05</v>
      </c>
      <c r="U2148" s="6">
        <v>0.6</v>
      </c>
      <c r="V2148" s="85">
        <f t="shared" si="454"/>
        <v>59.4</v>
      </c>
      <c r="W2148" s="86">
        <f t="shared" si="455"/>
        <v>158.4</v>
      </c>
    </row>
    <row r="2149" spans="1:23" ht="16.5" x14ac:dyDescent="0.25">
      <c r="A2149" s="64" t="s">
        <v>7131</v>
      </c>
      <c r="B2149" s="65" t="s">
        <v>7427</v>
      </c>
      <c r="C2149" s="2" t="s">
        <v>1502</v>
      </c>
      <c r="D2149" s="1" t="s">
        <v>1501</v>
      </c>
      <c r="E2149" s="3">
        <v>3</v>
      </c>
      <c r="F2149" s="3">
        <v>1</v>
      </c>
      <c r="G2149" s="7">
        <v>2100</v>
      </c>
      <c r="H2149" s="4">
        <f>+G2149*E2149</f>
        <v>6300</v>
      </c>
      <c r="I2149" s="5">
        <v>0.05</v>
      </c>
      <c r="J2149" s="4">
        <f t="shared" si="448"/>
        <v>105</v>
      </c>
      <c r="K2149" s="4">
        <f t="shared" si="449"/>
        <v>1995</v>
      </c>
      <c r="L2149" s="6">
        <v>0.95</v>
      </c>
      <c r="M2149" s="4">
        <f t="shared" si="450"/>
        <v>1895.25</v>
      </c>
      <c r="N2149" s="4">
        <f t="shared" si="451"/>
        <v>3890.25</v>
      </c>
      <c r="O2149" s="6">
        <v>0.75</v>
      </c>
      <c r="P2149" s="85">
        <f t="shared" si="456"/>
        <v>1496.25</v>
      </c>
      <c r="Q2149" s="86">
        <f t="shared" si="457"/>
        <v>3491.25</v>
      </c>
      <c r="R2149" s="6">
        <v>0.95</v>
      </c>
      <c r="S2149" s="85">
        <f t="shared" si="452"/>
        <v>1895.25</v>
      </c>
      <c r="T2149" s="86">
        <f t="shared" si="453"/>
        <v>3890.25</v>
      </c>
      <c r="U2149" s="6">
        <v>0.6</v>
      </c>
      <c r="V2149" s="85">
        <f t="shared" si="454"/>
        <v>1197</v>
      </c>
      <c r="W2149" s="86">
        <f t="shared" si="455"/>
        <v>3192</v>
      </c>
    </row>
    <row r="2150" spans="1:23" ht="16.5" x14ac:dyDescent="0.25">
      <c r="A2150" s="64" t="s">
        <v>7131</v>
      </c>
      <c r="B2150" s="65" t="s">
        <v>7427</v>
      </c>
      <c r="C2150" s="2" t="s">
        <v>1504</v>
      </c>
      <c r="D2150" s="1" t="s">
        <v>1503</v>
      </c>
      <c r="E2150" s="3">
        <v>3</v>
      </c>
      <c r="F2150" s="3">
        <v>1</v>
      </c>
      <c r="G2150" s="7">
        <v>1194</v>
      </c>
      <c r="H2150" s="4">
        <f>+G2150*E2150</f>
        <v>3582</v>
      </c>
      <c r="I2150" s="5">
        <v>0.05</v>
      </c>
      <c r="J2150" s="4">
        <f t="shared" si="448"/>
        <v>59.7</v>
      </c>
      <c r="K2150" s="4">
        <f t="shared" si="449"/>
        <v>1134.3</v>
      </c>
      <c r="L2150" s="6">
        <v>0.95</v>
      </c>
      <c r="M2150" s="4">
        <f t="shared" si="450"/>
        <v>1077.5849999999998</v>
      </c>
      <c r="N2150" s="4">
        <f t="shared" si="451"/>
        <v>2211.8849999999998</v>
      </c>
      <c r="O2150" s="6">
        <v>0.75</v>
      </c>
      <c r="P2150" s="85">
        <f t="shared" si="456"/>
        <v>850.72499999999991</v>
      </c>
      <c r="Q2150" s="86">
        <f t="shared" si="457"/>
        <v>1985.0249999999999</v>
      </c>
      <c r="R2150" s="6">
        <v>0.95</v>
      </c>
      <c r="S2150" s="85">
        <f t="shared" si="452"/>
        <v>1077.5849999999998</v>
      </c>
      <c r="T2150" s="86">
        <f t="shared" si="453"/>
        <v>2211.8849999999998</v>
      </c>
      <c r="U2150" s="6">
        <v>0.6</v>
      </c>
      <c r="V2150" s="85">
        <f t="shared" si="454"/>
        <v>680.57999999999993</v>
      </c>
      <c r="W2150" s="86">
        <f t="shared" si="455"/>
        <v>1814.8799999999999</v>
      </c>
    </row>
    <row r="2151" spans="1:23" ht="16.5" x14ac:dyDescent="0.25">
      <c r="A2151" s="64" t="s">
        <v>7131</v>
      </c>
      <c r="B2151" s="65" t="s">
        <v>7427</v>
      </c>
      <c r="C2151" s="2" t="s">
        <v>8271</v>
      </c>
      <c r="D2151" s="10" t="s">
        <v>1377</v>
      </c>
      <c r="E2151" s="3">
        <v>1</v>
      </c>
      <c r="F2151" s="3">
        <v>1</v>
      </c>
      <c r="G2151" s="4">
        <v>3577.6</v>
      </c>
      <c r="H2151" s="4">
        <f>+G2151*E2151</f>
        <v>3577.6</v>
      </c>
      <c r="I2151" s="5">
        <v>0.05</v>
      </c>
      <c r="J2151" s="4">
        <f t="shared" si="448"/>
        <v>178.88</v>
      </c>
      <c r="K2151" s="4">
        <f t="shared" si="449"/>
        <v>3398.72</v>
      </c>
      <c r="L2151" s="6">
        <v>0.85</v>
      </c>
      <c r="M2151" s="4">
        <f t="shared" si="450"/>
        <v>2888.9119999999998</v>
      </c>
      <c r="N2151" s="4">
        <f t="shared" si="451"/>
        <v>6287.6319999999996</v>
      </c>
      <c r="O2151" s="6">
        <v>0.75</v>
      </c>
      <c r="P2151" s="85">
        <f t="shared" si="456"/>
        <v>2549.04</v>
      </c>
      <c r="Q2151" s="86">
        <f t="shared" si="457"/>
        <v>5947.76</v>
      </c>
      <c r="R2151" s="6">
        <v>0.95</v>
      </c>
      <c r="S2151" s="85">
        <f t="shared" si="452"/>
        <v>3228.7839999999997</v>
      </c>
      <c r="T2151" s="86">
        <f t="shared" si="453"/>
        <v>6627.503999999999</v>
      </c>
      <c r="U2151" s="6">
        <v>0.6</v>
      </c>
      <c r="V2151" s="85">
        <f t="shared" si="454"/>
        <v>2039.2319999999997</v>
      </c>
      <c r="W2151" s="86">
        <f t="shared" si="455"/>
        <v>5437.9519999999993</v>
      </c>
    </row>
    <row r="2152" spans="1:23" ht="16.5" x14ac:dyDescent="0.25">
      <c r="A2152" s="64" t="s">
        <v>7131</v>
      </c>
      <c r="B2152" s="65" t="s">
        <v>7427</v>
      </c>
      <c r="C2152" s="2" t="s">
        <v>1506</v>
      </c>
      <c r="D2152" s="1" t="s">
        <v>1505</v>
      </c>
      <c r="E2152" s="3">
        <v>3</v>
      </c>
      <c r="F2152" s="3">
        <v>1</v>
      </c>
      <c r="G2152" s="7">
        <v>2100</v>
      </c>
      <c r="H2152" s="4">
        <f>+G2152*E2152</f>
        <v>6300</v>
      </c>
      <c r="I2152" s="5">
        <v>0.05</v>
      </c>
      <c r="J2152" s="4">
        <f t="shared" si="448"/>
        <v>105</v>
      </c>
      <c r="K2152" s="4">
        <f t="shared" si="449"/>
        <v>1995</v>
      </c>
      <c r="L2152" s="6">
        <v>0.95</v>
      </c>
      <c r="M2152" s="4">
        <f t="shared" si="450"/>
        <v>1895.25</v>
      </c>
      <c r="N2152" s="4">
        <f t="shared" si="451"/>
        <v>3890.25</v>
      </c>
      <c r="O2152" s="6">
        <v>0.75</v>
      </c>
      <c r="P2152" s="85">
        <f t="shared" si="456"/>
        <v>1496.25</v>
      </c>
      <c r="Q2152" s="86">
        <f t="shared" si="457"/>
        <v>3491.25</v>
      </c>
      <c r="R2152" s="6">
        <v>0.95</v>
      </c>
      <c r="S2152" s="85">
        <f t="shared" si="452"/>
        <v>1895.25</v>
      </c>
      <c r="T2152" s="86">
        <f t="shared" si="453"/>
        <v>3890.25</v>
      </c>
      <c r="U2152" s="6">
        <v>0.6</v>
      </c>
      <c r="V2152" s="85">
        <f t="shared" si="454"/>
        <v>1197</v>
      </c>
      <c r="W2152" s="86">
        <f t="shared" si="455"/>
        <v>3192</v>
      </c>
    </row>
    <row r="2153" spans="1:23" ht="16.5" x14ac:dyDescent="0.25">
      <c r="A2153" s="64" t="s">
        <v>7131</v>
      </c>
      <c r="B2153" s="65" t="s">
        <v>7427</v>
      </c>
      <c r="C2153" s="2" t="s">
        <v>1508</v>
      </c>
      <c r="D2153" s="1" t="s">
        <v>1507</v>
      </c>
      <c r="E2153" s="3">
        <v>3</v>
      </c>
      <c r="F2153" s="3">
        <v>1</v>
      </c>
      <c r="G2153" s="7">
        <v>1317</v>
      </c>
      <c r="H2153" s="4">
        <f>+G2153*E2153</f>
        <v>3951</v>
      </c>
      <c r="I2153" s="5">
        <v>0.05</v>
      </c>
      <c r="J2153" s="4">
        <f t="shared" si="448"/>
        <v>65.850000000000009</v>
      </c>
      <c r="K2153" s="4">
        <f t="shared" si="449"/>
        <v>1251.1500000000001</v>
      </c>
      <c r="L2153" s="6">
        <v>0.95</v>
      </c>
      <c r="M2153" s="4">
        <f t="shared" si="450"/>
        <v>1188.5925</v>
      </c>
      <c r="N2153" s="4">
        <f t="shared" si="451"/>
        <v>2439.7425000000003</v>
      </c>
      <c r="O2153" s="6">
        <v>0.75</v>
      </c>
      <c r="P2153" s="85">
        <f t="shared" si="456"/>
        <v>938.36250000000007</v>
      </c>
      <c r="Q2153" s="86">
        <f t="shared" si="457"/>
        <v>2189.5125000000003</v>
      </c>
      <c r="R2153" s="6">
        <v>0.95</v>
      </c>
      <c r="S2153" s="85">
        <f t="shared" si="452"/>
        <v>1188.5925</v>
      </c>
      <c r="T2153" s="86">
        <f t="shared" si="453"/>
        <v>2439.7425000000003</v>
      </c>
      <c r="U2153" s="6">
        <v>0.6</v>
      </c>
      <c r="V2153" s="85">
        <f t="shared" si="454"/>
        <v>750.69</v>
      </c>
      <c r="W2153" s="86">
        <f t="shared" si="455"/>
        <v>2001.8400000000001</v>
      </c>
    </row>
    <row r="2154" spans="1:23" ht="16.5" x14ac:dyDescent="0.25">
      <c r="A2154" s="64" t="s">
        <v>7131</v>
      </c>
      <c r="B2154" s="65" t="s">
        <v>7427</v>
      </c>
      <c r="C2154" s="2" t="s">
        <v>1510</v>
      </c>
      <c r="D2154" s="1" t="s">
        <v>1509</v>
      </c>
      <c r="E2154" s="3">
        <v>2</v>
      </c>
      <c r="F2154" s="3">
        <v>1</v>
      </c>
      <c r="G2154" s="7">
        <v>2100</v>
      </c>
      <c r="H2154" s="4">
        <f>+G2154*E2154</f>
        <v>4200</v>
      </c>
      <c r="I2154" s="5">
        <v>0.05</v>
      </c>
      <c r="J2154" s="4">
        <f t="shared" si="448"/>
        <v>105</v>
      </c>
      <c r="K2154" s="4">
        <f t="shared" si="449"/>
        <v>1995</v>
      </c>
      <c r="L2154" s="6">
        <v>0.95</v>
      </c>
      <c r="M2154" s="4">
        <f t="shared" si="450"/>
        <v>1895.25</v>
      </c>
      <c r="N2154" s="4">
        <f t="shared" si="451"/>
        <v>3890.25</v>
      </c>
      <c r="O2154" s="6">
        <v>0.75</v>
      </c>
      <c r="P2154" s="85">
        <f t="shared" si="456"/>
        <v>1496.25</v>
      </c>
      <c r="Q2154" s="86">
        <f t="shared" si="457"/>
        <v>3491.25</v>
      </c>
      <c r="R2154" s="6">
        <v>0.95</v>
      </c>
      <c r="S2154" s="85">
        <f t="shared" si="452"/>
        <v>1895.25</v>
      </c>
      <c r="T2154" s="86">
        <f t="shared" si="453"/>
        <v>3890.25</v>
      </c>
      <c r="U2154" s="6">
        <v>0.6</v>
      </c>
      <c r="V2154" s="85">
        <f t="shared" si="454"/>
        <v>1197</v>
      </c>
      <c r="W2154" s="86">
        <f t="shared" si="455"/>
        <v>3192</v>
      </c>
    </row>
    <row r="2155" spans="1:23" ht="16.5" x14ac:dyDescent="0.25">
      <c r="A2155" s="64" t="s">
        <v>7131</v>
      </c>
      <c r="B2155" s="65" t="s">
        <v>7427</v>
      </c>
      <c r="C2155" s="2" t="s">
        <v>1512</v>
      </c>
      <c r="D2155" s="1" t="s">
        <v>1511</v>
      </c>
      <c r="E2155" s="3">
        <v>2</v>
      </c>
      <c r="F2155" s="3">
        <v>1</v>
      </c>
      <c r="G2155" s="7">
        <v>2100</v>
      </c>
      <c r="H2155" s="4">
        <f>+G2155*E2155</f>
        <v>4200</v>
      </c>
      <c r="I2155" s="5">
        <v>0.05</v>
      </c>
      <c r="J2155" s="4">
        <f t="shared" si="448"/>
        <v>105</v>
      </c>
      <c r="K2155" s="4">
        <f t="shared" si="449"/>
        <v>1995</v>
      </c>
      <c r="L2155" s="6">
        <v>0.95</v>
      </c>
      <c r="M2155" s="4">
        <f t="shared" si="450"/>
        <v>1895.25</v>
      </c>
      <c r="N2155" s="4">
        <f t="shared" si="451"/>
        <v>3890.25</v>
      </c>
      <c r="O2155" s="6">
        <v>0.75</v>
      </c>
      <c r="P2155" s="85">
        <f t="shared" si="456"/>
        <v>1496.25</v>
      </c>
      <c r="Q2155" s="86">
        <f t="shared" si="457"/>
        <v>3491.25</v>
      </c>
      <c r="R2155" s="6">
        <v>0.95</v>
      </c>
      <c r="S2155" s="85">
        <f t="shared" si="452"/>
        <v>1895.25</v>
      </c>
      <c r="T2155" s="86">
        <f t="shared" si="453"/>
        <v>3890.25</v>
      </c>
      <c r="U2155" s="6">
        <v>0.6</v>
      </c>
      <c r="V2155" s="85">
        <f t="shared" si="454"/>
        <v>1197</v>
      </c>
      <c r="W2155" s="86">
        <f t="shared" si="455"/>
        <v>3192</v>
      </c>
    </row>
    <row r="2156" spans="1:23" ht="16.5" x14ac:dyDescent="0.25">
      <c r="A2156" s="64" t="s">
        <v>7131</v>
      </c>
      <c r="B2156" s="65" t="s">
        <v>7427</v>
      </c>
      <c r="C2156" s="2" t="s">
        <v>1514</v>
      </c>
      <c r="D2156" s="1" t="s">
        <v>1513</v>
      </c>
      <c r="E2156" s="3">
        <v>3</v>
      </c>
      <c r="F2156" s="3">
        <v>1</v>
      </c>
      <c r="G2156" s="7">
        <v>2100</v>
      </c>
      <c r="H2156" s="4">
        <f>+G2156*E2156</f>
        <v>6300</v>
      </c>
      <c r="I2156" s="5">
        <v>0.05</v>
      </c>
      <c r="J2156" s="4">
        <f t="shared" si="448"/>
        <v>105</v>
      </c>
      <c r="K2156" s="4">
        <f t="shared" si="449"/>
        <v>1995</v>
      </c>
      <c r="L2156" s="6">
        <v>0.95</v>
      </c>
      <c r="M2156" s="4">
        <f t="shared" si="450"/>
        <v>1895.25</v>
      </c>
      <c r="N2156" s="4">
        <f t="shared" si="451"/>
        <v>3890.25</v>
      </c>
      <c r="O2156" s="6">
        <v>0.75</v>
      </c>
      <c r="P2156" s="85">
        <f t="shared" si="456"/>
        <v>1496.25</v>
      </c>
      <c r="Q2156" s="86">
        <f t="shared" si="457"/>
        <v>3491.25</v>
      </c>
      <c r="R2156" s="6">
        <v>0.95</v>
      </c>
      <c r="S2156" s="85">
        <f t="shared" si="452"/>
        <v>1895.25</v>
      </c>
      <c r="T2156" s="86">
        <f t="shared" si="453"/>
        <v>3890.25</v>
      </c>
      <c r="U2156" s="6">
        <v>0.6</v>
      </c>
      <c r="V2156" s="85">
        <f t="shared" si="454"/>
        <v>1197</v>
      </c>
      <c r="W2156" s="86">
        <f t="shared" si="455"/>
        <v>3192</v>
      </c>
    </row>
    <row r="2157" spans="1:23" ht="16.5" x14ac:dyDescent="0.25">
      <c r="A2157" s="64" t="s">
        <v>7131</v>
      </c>
      <c r="B2157" s="65" t="s">
        <v>7427</v>
      </c>
      <c r="C2157" s="2" t="s">
        <v>1664</v>
      </c>
      <c r="D2157" s="1" t="s">
        <v>8301</v>
      </c>
      <c r="E2157" s="3">
        <v>2</v>
      </c>
      <c r="F2157" s="3">
        <v>1</v>
      </c>
      <c r="G2157" s="4">
        <v>1090</v>
      </c>
      <c r="H2157" s="4">
        <f>+G2157*E2157</f>
        <v>2180</v>
      </c>
      <c r="I2157" s="5">
        <v>0.12</v>
      </c>
      <c r="J2157" s="4">
        <f t="shared" si="448"/>
        <v>130.79999999999998</v>
      </c>
      <c r="K2157" s="4">
        <f t="shared" si="449"/>
        <v>959.2</v>
      </c>
      <c r="L2157" s="6">
        <v>0.85</v>
      </c>
      <c r="M2157" s="4">
        <f t="shared" si="450"/>
        <v>815.32</v>
      </c>
      <c r="N2157" s="4">
        <f t="shared" si="451"/>
        <v>1774.52</v>
      </c>
      <c r="O2157" s="6">
        <v>0.75</v>
      </c>
      <c r="P2157" s="85">
        <f t="shared" si="456"/>
        <v>719.40000000000009</v>
      </c>
      <c r="Q2157" s="86">
        <f t="shared" si="457"/>
        <v>1678.6000000000001</v>
      </c>
      <c r="R2157" s="6">
        <v>0.95</v>
      </c>
      <c r="S2157" s="85">
        <f t="shared" si="452"/>
        <v>911.24</v>
      </c>
      <c r="T2157" s="86">
        <f t="shared" si="453"/>
        <v>1870.44</v>
      </c>
      <c r="U2157" s="6">
        <v>0.6</v>
      </c>
      <c r="V2157" s="85">
        <f t="shared" si="454"/>
        <v>575.52</v>
      </c>
      <c r="W2157" s="86">
        <f t="shared" si="455"/>
        <v>1534.72</v>
      </c>
    </row>
    <row r="2158" spans="1:23" ht="16.5" x14ac:dyDescent="0.25">
      <c r="A2158" s="64" t="s">
        <v>7131</v>
      </c>
      <c r="B2158" s="65" t="s">
        <v>7427</v>
      </c>
      <c r="C2158" s="2" t="s">
        <v>1663</v>
      </c>
      <c r="D2158" s="1" t="s">
        <v>1662</v>
      </c>
      <c r="E2158" s="3">
        <v>4</v>
      </c>
      <c r="F2158" s="3">
        <v>1</v>
      </c>
      <c r="G2158" s="4">
        <v>1050.02</v>
      </c>
      <c r="H2158" s="4">
        <f>+G2158*E2158</f>
        <v>4200.08</v>
      </c>
      <c r="I2158" s="5">
        <v>0</v>
      </c>
      <c r="J2158" s="4">
        <f t="shared" si="448"/>
        <v>0</v>
      </c>
      <c r="K2158" s="4">
        <f t="shared" si="449"/>
        <v>1050.02</v>
      </c>
      <c r="L2158" s="6">
        <v>0.85</v>
      </c>
      <c r="M2158" s="4">
        <f t="shared" si="450"/>
        <v>892.51699999999994</v>
      </c>
      <c r="N2158" s="4">
        <f t="shared" si="451"/>
        <v>1942.5369999999998</v>
      </c>
      <c r="O2158" s="6">
        <v>0.75</v>
      </c>
      <c r="P2158" s="85">
        <f t="shared" si="456"/>
        <v>787.51499999999999</v>
      </c>
      <c r="Q2158" s="86">
        <f t="shared" si="457"/>
        <v>1837.5349999999999</v>
      </c>
      <c r="R2158" s="6">
        <v>0.95</v>
      </c>
      <c r="S2158" s="85">
        <f t="shared" si="452"/>
        <v>997.51899999999989</v>
      </c>
      <c r="T2158" s="86">
        <f t="shared" si="453"/>
        <v>2047.5389999999998</v>
      </c>
      <c r="U2158" s="6">
        <v>0.6</v>
      </c>
      <c r="V2158" s="85">
        <f t="shared" si="454"/>
        <v>630.01199999999994</v>
      </c>
      <c r="W2158" s="86">
        <f t="shared" si="455"/>
        <v>1680.0319999999999</v>
      </c>
    </row>
    <row r="2159" spans="1:23" ht="16.5" x14ac:dyDescent="0.25">
      <c r="A2159" s="64" t="s">
        <v>7131</v>
      </c>
      <c r="B2159" s="65" t="s">
        <v>7427</v>
      </c>
      <c r="C2159" s="2" t="s">
        <v>5044</v>
      </c>
      <c r="D2159" s="1" t="s">
        <v>5043</v>
      </c>
      <c r="E2159" s="3">
        <v>2</v>
      </c>
      <c r="F2159" s="3">
        <v>1</v>
      </c>
      <c r="G2159" s="7">
        <v>4240</v>
      </c>
      <c r="H2159" s="4">
        <f>+G2159*E2159</f>
        <v>8480</v>
      </c>
      <c r="I2159" s="5">
        <v>0.05</v>
      </c>
      <c r="J2159" s="4">
        <f t="shared" si="448"/>
        <v>212</v>
      </c>
      <c r="K2159" s="4">
        <f t="shared" si="449"/>
        <v>4028</v>
      </c>
      <c r="L2159" s="6">
        <v>0.95</v>
      </c>
      <c r="M2159" s="4">
        <f t="shared" si="450"/>
        <v>3826.6</v>
      </c>
      <c r="N2159" s="4">
        <f t="shared" si="451"/>
        <v>7854.6</v>
      </c>
      <c r="O2159" s="6">
        <v>0.75</v>
      </c>
      <c r="P2159" s="85">
        <f t="shared" si="456"/>
        <v>3021</v>
      </c>
      <c r="Q2159" s="86">
        <f t="shared" si="457"/>
        <v>7049</v>
      </c>
      <c r="R2159" s="6">
        <v>0.95</v>
      </c>
      <c r="S2159" s="85">
        <f t="shared" si="452"/>
        <v>3826.6</v>
      </c>
      <c r="T2159" s="86">
        <f t="shared" si="453"/>
        <v>7854.6</v>
      </c>
      <c r="U2159" s="6">
        <v>0.6</v>
      </c>
      <c r="V2159" s="85">
        <f t="shared" si="454"/>
        <v>2416.7999999999997</v>
      </c>
      <c r="W2159" s="86">
        <f t="shared" si="455"/>
        <v>6444.7999999999993</v>
      </c>
    </row>
    <row r="2160" spans="1:23" ht="16.5" x14ac:dyDescent="0.25">
      <c r="A2160" s="64" t="s">
        <v>7131</v>
      </c>
      <c r="B2160" s="65" t="s">
        <v>7427</v>
      </c>
      <c r="C2160" s="2" t="s">
        <v>2071</v>
      </c>
      <c r="D2160" s="8" t="s">
        <v>2070</v>
      </c>
      <c r="E2160" s="3">
        <v>2</v>
      </c>
      <c r="F2160" s="3">
        <v>1</v>
      </c>
      <c r="G2160" s="4">
        <v>2220</v>
      </c>
      <c r="H2160" s="4">
        <f>+G2160*E2160</f>
        <v>4440</v>
      </c>
      <c r="I2160" s="5">
        <v>0.05</v>
      </c>
      <c r="J2160" s="4">
        <f t="shared" si="448"/>
        <v>111</v>
      </c>
      <c r="K2160" s="4">
        <f t="shared" si="449"/>
        <v>2109</v>
      </c>
      <c r="L2160" s="6">
        <v>1</v>
      </c>
      <c r="M2160" s="4">
        <f t="shared" si="450"/>
        <v>2109</v>
      </c>
      <c r="N2160" s="4">
        <f t="shared" si="451"/>
        <v>4218</v>
      </c>
      <c r="O2160" s="6">
        <v>0.75</v>
      </c>
      <c r="P2160" s="85">
        <f t="shared" si="456"/>
        <v>1581.75</v>
      </c>
      <c r="Q2160" s="86">
        <f t="shared" si="457"/>
        <v>3690.75</v>
      </c>
      <c r="R2160" s="6">
        <v>0.95</v>
      </c>
      <c r="S2160" s="85">
        <f t="shared" si="452"/>
        <v>2003.55</v>
      </c>
      <c r="T2160" s="86">
        <f t="shared" si="453"/>
        <v>4112.55</v>
      </c>
      <c r="U2160" s="6">
        <v>0.6</v>
      </c>
      <c r="V2160" s="85">
        <f t="shared" si="454"/>
        <v>1265.3999999999999</v>
      </c>
      <c r="W2160" s="86">
        <f t="shared" si="455"/>
        <v>3374.3999999999996</v>
      </c>
    </row>
    <row r="2161" spans="1:23" ht="16.5" x14ac:dyDescent="0.25">
      <c r="A2161" s="64" t="s">
        <v>7131</v>
      </c>
      <c r="B2161" s="65" t="s">
        <v>7427</v>
      </c>
      <c r="C2161" s="2" t="s">
        <v>2069</v>
      </c>
      <c r="D2161" s="8" t="s">
        <v>2068</v>
      </c>
      <c r="E2161" s="3">
        <v>2</v>
      </c>
      <c r="F2161" s="3">
        <v>1</v>
      </c>
      <c r="G2161" s="4">
        <v>1092.43</v>
      </c>
      <c r="H2161" s="4">
        <f>+G2161*E2161</f>
        <v>2184.86</v>
      </c>
      <c r="I2161" s="5">
        <v>0</v>
      </c>
      <c r="J2161" s="4">
        <f t="shared" si="448"/>
        <v>0</v>
      </c>
      <c r="K2161" s="4">
        <f t="shared" si="449"/>
        <v>1092.43</v>
      </c>
      <c r="L2161" s="6">
        <v>1</v>
      </c>
      <c r="M2161" s="4">
        <f t="shared" si="450"/>
        <v>1092.43</v>
      </c>
      <c r="N2161" s="4">
        <f t="shared" si="451"/>
        <v>2184.86</v>
      </c>
      <c r="O2161" s="6">
        <v>0.75</v>
      </c>
      <c r="P2161" s="85">
        <f t="shared" si="456"/>
        <v>819.32249999999999</v>
      </c>
      <c r="Q2161" s="86">
        <f t="shared" si="457"/>
        <v>1911.7525000000001</v>
      </c>
      <c r="R2161" s="6">
        <v>0.95</v>
      </c>
      <c r="S2161" s="85">
        <f t="shared" si="452"/>
        <v>1037.8085000000001</v>
      </c>
      <c r="T2161" s="86">
        <f t="shared" si="453"/>
        <v>2130.2385000000004</v>
      </c>
      <c r="U2161" s="6">
        <v>0.6</v>
      </c>
      <c r="V2161" s="85">
        <f t="shared" si="454"/>
        <v>655.45799999999997</v>
      </c>
      <c r="W2161" s="86">
        <f t="shared" si="455"/>
        <v>1747.8879999999999</v>
      </c>
    </row>
    <row r="2162" spans="1:23" ht="16.5" x14ac:dyDescent="0.25">
      <c r="A2162" s="64" t="s">
        <v>7131</v>
      </c>
      <c r="B2162" s="65" t="s">
        <v>7427</v>
      </c>
      <c r="C2162" s="2" t="s">
        <v>2067</v>
      </c>
      <c r="D2162" s="8" t="s">
        <v>2066</v>
      </c>
      <c r="E2162" s="3">
        <v>1</v>
      </c>
      <c r="F2162" s="3">
        <v>1</v>
      </c>
      <c r="G2162" s="4">
        <v>2582.81</v>
      </c>
      <c r="H2162" s="4">
        <f>+G2162*E2162</f>
        <v>2582.81</v>
      </c>
      <c r="I2162" s="5">
        <v>0</v>
      </c>
      <c r="J2162" s="4">
        <f t="shared" si="448"/>
        <v>0</v>
      </c>
      <c r="K2162" s="4">
        <f t="shared" si="449"/>
        <v>2582.81</v>
      </c>
      <c r="L2162" s="6">
        <v>1</v>
      </c>
      <c r="M2162" s="4">
        <f t="shared" si="450"/>
        <v>2582.81</v>
      </c>
      <c r="N2162" s="4">
        <f t="shared" si="451"/>
        <v>5165.62</v>
      </c>
      <c r="O2162" s="6">
        <v>0.75</v>
      </c>
      <c r="P2162" s="85">
        <f t="shared" si="456"/>
        <v>1937.1075000000001</v>
      </c>
      <c r="Q2162" s="86">
        <f t="shared" si="457"/>
        <v>4519.9174999999996</v>
      </c>
      <c r="R2162" s="6">
        <v>0.95</v>
      </c>
      <c r="S2162" s="85">
        <f t="shared" si="452"/>
        <v>2453.6695</v>
      </c>
      <c r="T2162" s="86">
        <f t="shared" si="453"/>
        <v>5036.4794999999995</v>
      </c>
      <c r="U2162" s="6">
        <v>0.6</v>
      </c>
      <c r="V2162" s="85">
        <f t="shared" si="454"/>
        <v>1549.6859999999999</v>
      </c>
      <c r="W2162" s="86">
        <f t="shared" si="455"/>
        <v>4132.4960000000001</v>
      </c>
    </row>
    <row r="2163" spans="1:23" ht="16.5" x14ac:dyDescent="0.25">
      <c r="A2163" s="64" t="s">
        <v>7131</v>
      </c>
      <c r="B2163" s="65" t="s">
        <v>7427</v>
      </c>
      <c r="C2163" s="2" t="s">
        <v>3283</v>
      </c>
      <c r="D2163" s="1" t="s">
        <v>3282</v>
      </c>
      <c r="E2163" s="3">
        <v>9</v>
      </c>
      <c r="F2163" s="3">
        <v>1</v>
      </c>
      <c r="G2163" s="7">
        <v>531</v>
      </c>
      <c r="H2163" s="4">
        <f>+G2163*E2163</f>
        <v>4779</v>
      </c>
      <c r="I2163" s="5">
        <v>0</v>
      </c>
      <c r="J2163" s="4">
        <f t="shared" si="448"/>
        <v>0</v>
      </c>
      <c r="K2163" s="4">
        <f t="shared" si="449"/>
        <v>531</v>
      </c>
      <c r="L2163" s="6">
        <v>0.85</v>
      </c>
      <c r="M2163" s="4">
        <f t="shared" si="450"/>
        <v>451.34999999999997</v>
      </c>
      <c r="N2163" s="4">
        <f t="shared" si="451"/>
        <v>982.34999999999991</v>
      </c>
      <c r="O2163" s="6">
        <v>0.75</v>
      </c>
      <c r="P2163" s="85">
        <f t="shared" si="456"/>
        <v>398.25</v>
      </c>
      <c r="Q2163" s="86">
        <f t="shared" si="457"/>
        <v>929.25</v>
      </c>
      <c r="R2163" s="6">
        <v>0.95</v>
      </c>
      <c r="S2163" s="85">
        <f t="shared" si="452"/>
        <v>504.45</v>
      </c>
      <c r="T2163" s="86">
        <f t="shared" si="453"/>
        <v>1035.45</v>
      </c>
      <c r="U2163" s="6">
        <v>0.6</v>
      </c>
      <c r="V2163" s="85">
        <f t="shared" si="454"/>
        <v>318.59999999999997</v>
      </c>
      <c r="W2163" s="86">
        <f t="shared" si="455"/>
        <v>849.59999999999991</v>
      </c>
    </row>
    <row r="2164" spans="1:23" ht="16.5" x14ac:dyDescent="0.25">
      <c r="A2164" s="64" t="s">
        <v>7131</v>
      </c>
      <c r="B2164" s="65" t="s">
        <v>7427</v>
      </c>
      <c r="C2164" s="2" t="s">
        <v>3425</v>
      </c>
      <c r="D2164" s="10" t="s">
        <v>3424</v>
      </c>
      <c r="E2164" s="3">
        <v>4</v>
      </c>
      <c r="F2164" s="3">
        <v>1</v>
      </c>
      <c r="G2164" s="4">
        <v>3656.65</v>
      </c>
      <c r="H2164" s="4">
        <f>+G2164*E2164</f>
        <v>14626.6</v>
      </c>
      <c r="I2164" s="5">
        <v>0.05</v>
      </c>
      <c r="J2164" s="4">
        <f t="shared" si="448"/>
        <v>182.83250000000001</v>
      </c>
      <c r="K2164" s="4">
        <f t="shared" si="449"/>
        <v>3473.8175000000001</v>
      </c>
      <c r="L2164" s="6">
        <v>0.85</v>
      </c>
      <c r="M2164" s="4">
        <f t="shared" si="450"/>
        <v>2952.7448749999999</v>
      </c>
      <c r="N2164" s="4">
        <f t="shared" si="451"/>
        <v>6426.5623749999995</v>
      </c>
      <c r="O2164" s="6">
        <v>0.75</v>
      </c>
      <c r="P2164" s="85">
        <f t="shared" si="456"/>
        <v>2605.3631249999999</v>
      </c>
      <c r="Q2164" s="86">
        <f t="shared" si="457"/>
        <v>6079.180625</v>
      </c>
      <c r="R2164" s="6">
        <v>0.95</v>
      </c>
      <c r="S2164" s="85">
        <f t="shared" si="452"/>
        <v>3300.1266249999999</v>
      </c>
      <c r="T2164" s="86">
        <f t="shared" si="453"/>
        <v>6773.944125</v>
      </c>
      <c r="U2164" s="6">
        <v>0.6</v>
      </c>
      <c r="V2164" s="85">
        <f t="shared" si="454"/>
        <v>2084.2905000000001</v>
      </c>
      <c r="W2164" s="86">
        <f t="shared" si="455"/>
        <v>5558.1080000000002</v>
      </c>
    </row>
    <row r="2165" spans="1:23" ht="16.5" x14ac:dyDescent="0.25">
      <c r="A2165" s="64" t="s">
        <v>7131</v>
      </c>
      <c r="B2165" s="65" t="s">
        <v>7427</v>
      </c>
      <c r="C2165" s="2" t="s">
        <v>3455</v>
      </c>
      <c r="D2165" s="10" t="s">
        <v>3454</v>
      </c>
      <c r="E2165" s="3">
        <v>1</v>
      </c>
      <c r="F2165" s="3">
        <v>1</v>
      </c>
      <c r="G2165" s="4">
        <v>3656.48</v>
      </c>
      <c r="H2165" s="4">
        <f>+G2165*E2165</f>
        <v>3656.48</v>
      </c>
      <c r="I2165" s="5">
        <v>0.05</v>
      </c>
      <c r="J2165" s="4">
        <f t="shared" si="448"/>
        <v>182.82400000000001</v>
      </c>
      <c r="K2165" s="4">
        <f t="shared" si="449"/>
        <v>3473.6559999999999</v>
      </c>
      <c r="L2165" s="6">
        <v>0.85</v>
      </c>
      <c r="M2165" s="4">
        <f t="shared" si="450"/>
        <v>2952.6075999999998</v>
      </c>
      <c r="N2165" s="4">
        <f t="shared" si="451"/>
        <v>6426.2636000000002</v>
      </c>
      <c r="O2165" s="6">
        <v>0.75</v>
      </c>
      <c r="P2165" s="85">
        <f t="shared" si="456"/>
        <v>2605.2420000000002</v>
      </c>
      <c r="Q2165" s="86">
        <f t="shared" si="457"/>
        <v>6078.8980000000001</v>
      </c>
      <c r="R2165" s="6">
        <v>0.95</v>
      </c>
      <c r="S2165" s="85">
        <f t="shared" si="452"/>
        <v>3299.9731999999999</v>
      </c>
      <c r="T2165" s="86">
        <f t="shared" si="453"/>
        <v>6773.6291999999994</v>
      </c>
      <c r="U2165" s="6">
        <v>0.6</v>
      </c>
      <c r="V2165" s="85">
        <f t="shared" si="454"/>
        <v>2084.1936000000001</v>
      </c>
      <c r="W2165" s="86">
        <f t="shared" si="455"/>
        <v>5557.8495999999996</v>
      </c>
    </row>
    <row r="2166" spans="1:23" ht="16.5" x14ac:dyDescent="0.25">
      <c r="A2166" s="64" t="s">
        <v>7131</v>
      </c>
      <c r="B2166" s="65" t="s">
        <v>7427</v>
      </c>
      <c r="C2166" s="2" t="s">
        <v>3928</v>
      </c>
      <c r="D2166" s="10" t="s">
        <v>3927</v>
      </c>
      <c r="E2166" s="3">
        <f>0.8-0.15</f>
        <v>0.65</v>
      </c>
      <c r="F2166" s="3">
        <v>1</v>
      </c>
      <c r="G2166" s="4">
        <v>4424.78</v>
      </c>
      <c r="H2166" s="4">
        <f>+G2166*E2166</f>
        <v>2876.107</v>
      </c>
      <c r="I2166" s="5">
        <v>0</v>
      </c>
      <c r="J2166" s="4">
        <f t="shared" ref="J2166:J2228" si="458">+G2166*I2166</f>
        <v>0</v>
      </c>
      <c r="K2166" s="4">
        <f t="shared" ref="K2166:K2228" si="459">+G2166-J2166</f>
        <v>4424.78</v>
      </c>
      <c r="L2166" s="6">
        <v>0.85</v>
      </c>
      <c r="M2166" s="4">
        <f t="shared" si="450"/>
        <v>3761.0629999999996</v>
      </c>
      <c r="N2166" s="4">
        <f t="shared" si="451"/>
        <v>8185.8429999999989</v>
      </c>
      <c r="O2166" s="6">
        <v>0.75</v>
      </c>
      <c r="P2166" s="85">
        <f t="shared" si="456"/>
        <v>3318.585</v>
      </c>
      <c r="Q2166" s="86">
        <f t="shared" si="457"/>
        <v>7743.3649999999998</v>
      </c>
      <c r="R2166" s="6">
        <v>0.95</v>
      </c>
      <c r="S2166" s="85">
        <f t="shared" si="452"/>
        <v>4203.5409999999993</v>
      </c>
      <c r="T2166" s="86">
        <f t="shared" si="453"/>
        <v>8628.3209999999999</v>
      </c>
      <c r="U2166" s="6">
        <v>0.6</v>
      </c>
      <c r="V2166" s="85">
        <f t="shared" si="454"/>
        <v>2654.8679999999999</v>
      </c>
      <c r="W2166" s="86">
        <f t="shared" si="455"/>
        <v>7079.6479999999992</v>
      </c>
    </row>
    <row r="2167" spans="1:23" ht="16.5" x14ac:dyDescent="0.25">
      <c r="A2167" s="64" t="s">
        <v>7131</v>
      </c>
      <c r="B2167" s="65" t="s">
        <v>7427</v>
      </c>
      <c r="C2167" s="2" t="s">
        <v>3967</v>
      </c>
      <c r="D2167" s="1" t="s">
        <v>3966</v>
      </c>
      <c r="E2167" s="3">
        <v>2</v>
      </c>
      <c r="F2167" s="3">
        <v>1</v>
      </c>
      <c r="G2167" s="7">
        <v>4245</v>
      </c>
      <c r="H2167" s="4">
        <f>+G2167*E2167</f>
        <v>8490</v>
      </c>
      <c r="I2167" s="5">
        <v>0.05</v>
      </c>
      <c r="J2167" s="4">
        <f t="shared" si="458"/>
        <v>212.25</v>
      </c>
      <c r="K2167" s="4">
        <f t="shared" si="459"/>
        <v>4032.75</v>
      </c>
      <c r="L2167" s="6">
        <v>0.85</v>
      </c>
      <c r="M2167" s="4">
        <f t="shared" si="450"/>
        <v>3427.8375000000001</v>
      </c>
      <c r="N2167" s="4">
        <f t="shared" si="451"/>
        <v>7460.5874999999996</v>
      </c>
      <c r="O2167" s="6">
        <v>0.75</v>
      </c>
      <c r="P2167" s="85">
        <f t="shared" si="456"/>
        <v>3024.5625</v>
      </c>
      <c r="Q2167" s="86">
        <f t="shared" si="457"/>
        <v>7057.3125</v>
      </c>
      <c r="R2167" s="6">
        <v>0.95</v>
      </c>
      <c r="S2167" s="85">
        <f t="shared" si="452"/>
        <v>3831.1124999999997</v>
      </c>
      <c r="T2167" s="86">
        <f t="shared" si="453"/>
        <v>7863.8624999999993</v>
      </c>
      <c r="U2167" s="6">
        <v>0.6</v>
      </c>
      <c r="V2167" s="85">
        <f t="shared" si="454"/>
        <v>2419.65</v>
      </c>
      <c r="W2167" s="86">
        <f t="shared" si="455"/>
        <v>6452.4</v>
      </c>
    </row>
    <row r="2168" spans="1:23" ht="16.5" x14ac:dyDescent="0.25">
      <c r="A2168" s="64" t="s">
        <v>7131</v>
      </c>
      <c r="B2168" s="65" t="s">
        <v>7427</v>
      </c>
      <c r="C2168" s="2" t="s">
        <v>3969</v>
      </c>
      <c r="D2168" s="1" t="s">
        <v>3968</v>
      </c>
      <c r="E2168" s="3">
        <v>2</v>
      </c>
      <c r="F2168" s="3">
        <v>1</v>
      </c>
      <c r="G2168" s="7">
        <v>4245</v>
      </c>
      <c r="H2168" s="4">
        <f>+G2168*E2168</f>
        <v>8490</v>
      </c>
      <c r="I2168" s="5">
        <v>0.05</v>
      </c>
      <c r="J2168" s="4">
        <f t="shared" si="458"/>
        <v>212.25</v>
      </c>
      <c r="K2168" s="4">
        <f t="shared" si="459"/>
        <v>4032.75</v>
      </c>
      <c r="L2168" s="6">
        <v>0.85</v>
      </c>
      <c r="M2168" s="4">
        <f t="shared" si="450"/>
        <v>3427.8375000000001</v>
      </c>
      <c r="N2168" s="4">
        <f t="shared" si="451"/>
        <v>7460.5874999999996</v>
      </c>
      <c r="O2168" s="6">
        <v>0.75</v>
      </c>
      <c r="P2168" s="85">
        <f t="shared" si="456"/>
        <v>3024.5625</v>
      </c>
      <c r="Q2168" s="86">
        <f t="shared" si="457"/>
        <v>7057.3125</v>
      </c>
      <c r="R2168" s="6">
        <v>0.95</v>
      </c>
      <c r="S2168" s="85">
        <f t="shared" si="452"/>
        <v>3831.1124999999997</v>
      </c>
      <c r="T2168" s="86">
        <f t="shared" si="453"/>
        <v>7863.8624999999993</v>
      </c>
      <c r="U2168" s="6">
        <v>0.6</v>
      </c>
      <c r="V2168" s="85">
        <f t="shared" si="454"/>
        <v>2419.65</v>
      </c>
      <c r="W2168" s="86">
        <f t="shared" si="455"/>
        <v>6452.4</v>
      </c>
    </row>
    <row r="2169" spans="1:23" ht="16.5" x14ac:dyDescent="0.25">
      <c r="A2169" s="64" t="s">
        <v>7131</v>
      </c>
      <c r="B2169" s="65" t="s">
        <v>7427</v>
      </c>
      <c r="C2169" s="2" t="s">
        <v>3973</v>
      </c>
      <c r="D2169" s="10" t="s">
        <v>3972</v>
      </c>
      <c r="E2169" s="3">
        <v>3</v>
      </c>
      <c r="F2169" s="3">
        <v>1</v>
      </c>
      <c r="G2169" s="4">
        <v>1600</v>
      </c>
      <c r="H2169" s="4">
        <f>+G2169*E2169</f>
        <v>4800</v>
      </c>
      <c r="I2169" s="5">
        <v>0</v>
      </c>
      <c r="J2169" s="4">
        <f t="shared" si="458"/>
        <v>0</v>
      </c>
      <c r="K2169" s="4">
        <f t="shared" si="459"/>
        <v>1600</v>
      </c>
      <c r="L2169" s="6">
        <v>0.85</v>
      </c>
      <c r="M2169" s="4">
        <f t="shared" si="450"/>
        <v>1360</v>
      </c>
      <c r="N2169" s="4">
        <f t="shared" si="451"/>
        <v>2960</v>
      </c>
      <c r="O2169" s="6">
        <v>0.75</v>
      </c>
      <c r="P2169" s="85">
        <f t="shared" si="456"/>
        <v>1200</v>
      </c>
      <c r="Q2169" s="86">
        <f t="shared" si="457"/>
        <v>2800</v>
      </c>
      <c r="R2169" s="6">
        <v>0.95</v>
      </c>
      <c r="S2169" s="85">
        <f t="shared" si="452"/>
        <v>1520</v>
      </c>
      <c r="T2169" s="86">
        <f t="shared" si="453"/>
        <v>3120</v>
      </c>
      <c r="U2169" s="6">
        <v>0.6</v>
      </c>
      <c r="V2169" s="85">
        <f t="shared" si="454"/>
        <v>960</v>
      </c>
      <c r="W2169" s="86">
        <f t="shared" si="455"/>
        <v>2560</v>
      </c>
    </row>
    <row r="2170" spans="1:23" ht="16.5" x14ac:dyDescent="0.25">
      <c r="A2170" s="64" t="s">
        <v>7131</v>
      </c>
      <c r="B2170" s="65" t="s">
        <v>7427</v>
      </c>
      <c r="C2170" s="2" t="s">
        <v>5096</v>
      </c>
      <c r="D2170" s="1" t="s">
        <v>5095</v>
      </c>
      <c r="E2170" s="3">
        <v>1</v>
      </c>
      <c r="F2170" s="3">
        <v>1</v>
      </c>
      <c r="G2170" s="7">
        <v>1956</v>
      </c>
      <c r="H2170" s="4">
        <f>+G2170*E2170</f>
        <v>1956</v>
      </c>
      <c r="I2170" s="5">
        <v>0.05</v>
      </c>
      <c r="J2170" s="4">
        <f t="shared" si="458"/>
        <v>97.800000000000011</v>
      </c>
      <c r="K2170" s="4">
        <f t="shared" si="459"/>
        <v>1858.2</v>
      </c>
      <c r="L2170" s="6">
        <v>0.85</v>
      </c>
      <c r="M2170" s="4">
        <f t="shared" si="450"/>
        <v>1579.47</v>
      </c>
      <c r="N2170" s="4">
        <f t="shared" si="451"/>
        <v>3437.67</v>
      </c>
      <c r="O2170" s="6">
        <v>0.75</v>
      </c>
      <c r="P2170" s="85">
        <f t="shared" si="456"/>
        <v>1393.65</v>
      </c>
      <c r="Q2170" s="86">
        <f t="shared" si="457"/>
        <v>3251.8500000000004</v>
      </c>
      <c r="R2170" s="6">
        <v>0.95</v>
      </c>
      <c r="S2170" s="85">
        <f t="shared" si="452"/>
        <v>1765.29</v>
      </c>
      <c r="T2170" s="86">
        <f t="shared" si="453"/>
        <v>3623.49</v>
      </c>
      <c r="U2170" s="6">
        <v>0.6</v>
      </c>
      <c r="V2170" s="85">
        <f t="shared" si="454"/>
        <v>1114.92</v>
      </c>
      <c r="W2170" s="86">
        <f t="shared" si="455"/>
        <v>2973.12</v>
      </c>
    </row>
    <row r="2171" spans="1:23" ht="16.5" x14ac:dyDescent="0.25">
      <c r="A2171" s="64" t="s">
        <v>7131</v>
      </c>
      <c r="B2171" s="65" t="s">
        <v>7427</v>
      </c>
      <c r="C2171" s="2" t="s">
        <v>3981</v>
      </c>
      <c r="D2171" s="1" t="s">
        <v>3980</v>
      </c>
      <c r="E2171" s="3">
        <v>6</v>
      </c>
      <c r="F2171" s="3">
        <v>1</v>
      </c>
      <c r="G2171" s="7">
        <v>1644</v>
      </c>
      <c r="H2171" s="4">
        <f>+G2171*E2171</f>
        <v>9864</v>
      </c>
      <c r="I2171" s="5">
        <v>0.05</v>
      </c>
      <c r="J2171" s="4">
        <f t="shared" si="458"/>
        <v>82.2</v>
      </c>
      <c r="K2171" s="4">
        <f t="shared" si="459"/>
        <v>1561.8</v>
      </c>
      <c r="L2171" s="6">
        <v>0.85</v>
      </c>
      <c r="M2171" s="4">
        <f t="shared" si="450"/>
        <v>1327.53</v>
      </c>
      <c r="N2171" s="4">
        <f t="shared" si="451"/>
        <v>2889.33</v>
      </c>
      <c r="O2171" s="6">
        <v>0.75</v>
      </c>
      <c r="P2171" s="85">
        <f t="shared" si="456"/>
        <v>1171.3499999999999</v>
      </c>
      <c r="Q2171" s="86">
        <f t="shared" si="457"/>
        <v>2733.1499999999996</v>
      </c>
      <c r="R2171" s="6">
        <v>0.95</v>
      </c>
      <c r="S2171" s="85">
        <f t="shared" si="452"/>
        <v>1483.7099999999998</v>
      </c>
      <c r="T2171" s="86">
        <f t="shared" si="453"/>
        <v>3045.5099999999998</v>
      </c>
      <c r="U2171" s="6">
        <v>0.6</v>
      </c>
      <c r="V2171" s="85">
        <f t="shared" si="454"/>
        <v>937.07999999999993</v>
      </c>
      <c r="W2171" s="86">
        <f t="shared" si="455"/>
        <v>2498.88</v>
      </c>
    </row>
    <row r="2172" spans="1:23" ht="16.5" x14ac:dyDescent="0.25">
      <c r="A2172" s="64" t="s">
        <v>7131</v>
      </c>
      <c r="B2172" s="65" t="s">
        <v>7427</v>
      </c>
      <c r="C2172" s="2" t="s">
        <v>5449</v>
      </c>
      <c r="D2172" s="1" t="s">
        <v>5448</v>
      </c>
      <c r="E2172" s="3">
        <v>4</v>
      </c>
      <c r="F2172" s="3">
        <v>1</v>
      </c>
      <c r="G2172" s="7">
        <v>32</v>
      </c>
      <c r="H2172" s="4">
        <f>+G2172*E2172</f>
        <v>128</v>
      </c>
      <c r="I2172" s="5">
        <v>0.05</v>
      </c>
      <c r="J2172" s="4">
        <f t="shared" si="458"/>
        <v>1.6</v>
      </c>
      <c r="K2172" s="4">
        <f t="shared" si="459"/>
        <v>30.4</v>
      </c>
      <c r="L2172" s="6">
        <v>0.85</v>
      </c>
      <c r="M2172" s="4">
        <f t="shared" si="450"/>
        <v>25.84</v>
      </c>
      <c r="N2172" s="4">
        <f t="shared" si="451"/>
        <v>56.239999999999995</v>
      </c>
      <c r="O2172" s="6">
        <v>0.75</v>
      </c>
      <c r="P2172" s="85">
        <f t="shared" si="456"/>
        <v>22.799999999999997</v>
      </c>
      <c r="Q2172" s="86">
        <f t="shared" si="457"/>
        <v>53.199999999999996</v>
      </c>
      <c r="R2172" s="6">
        <v>0.95</v>
      </c>
      <c r="S2172" s="85">
        <f t="shared" si="452"/>
        <v>28.88</v>
      </c>
      <c r="T2172" s="86">
        <f t="shared" si="453"/>
        <v>59.28</v>
      </c>
      <c r="U2172" s="6">
        <v>0.6</v>
      </c>
      <c r="V2172" s="85">
        <f t="shared" si="454"/>
        <v>18.239999999999998</v>
      </c>
      <c r="W2172" s="86">
        <f t="shared" si="455"/>
        <v>48.64</v>
      </c>
    </row>
    <row r="2173" spans="1:23" ht="16.5" x14ac:dyDescent="0.25">
      <c r="A2173" s="64" t="s">
        <v>7131</v>
      </c>
      <c r="B2173" s="65" t="s">
        <v>7427</v>
      </c>
      <c r="C2173" s="2" t="s">
        <v>1264</v>
      </c>
      <c r="D2173" s="8" t="s">
        <v>1263</v>
      </c>
      <c r="E2173" s="3">
        <v>3</v>
      </c>
      <c r="F2173" s="3">
        <v>1</v>
      </c>
      <c r="G2173" s="4">
        <v>1607.21</v>
      </c>
      <c r="H2173" s="4">
        <f>+G2173*E2173</f>
        <v>4821.63</v>
      </c>
      <c r="I2173" s="5">
        <v>0</v>
      </c>
      <c r="J2173" s="4">
        <f t="shared" si="458"/>
        <v>0</v>
      </c>
      <c r="K2173" s="4">
        <f t="shared" si="459"/>
        <v>1607.21</v>
      </c>
      <c r="L2173" s="6">
        <v>0.85</v>
      </c>
      <c r="M2173" s="4">
        <f t="shared" si="450"/>
        <v>1366.1285</v>
      </c>
      <c r="N2173" s="4">
        <f t="shared" si="451"/>
        <v>2973.3384999999998</v>
      </c>
      <c r="O2173" s="6">
        <v>0.75</v>
      </c>
      <c r="P2173" s="85">
        <f t="shared" si="456"/>
        <v>1205.4075</v>
      </c>
      <c r="Q2173" s="86">
        <f t="shared" si="457"/>
        <v>2812.6175000000003</v>
      </c>
      <c r="R2173" s="6">
        <v>0.95</v>
      </c>
      <c r="S2173" s="85">
        <f t="shared" si="452"/>
        <v>1526.8495</v>
      </c>
      <c r="T2173" s="86">
        <f t="shared" si="453"/>
        <v>3134.0595000000003</v>
      </c>
      <c r="U2173" s="6">
        <v>0.6</v>
      </c>
      <c r="V2173" s="85">
        <f t="shared" si="454"/>
        <v>964.32600000000002</v>
      </c>
      <c r="W2173" s="86">
        <f t="shared" si="455"/>
        <v>2571.5360000000001</v>
      </c>
    </row>
    <row r="2174" spans="1:23" ht="16.5" x14ac:dyDescent="0.25">
      <c r="A2174" s="64" t="s">
        <v>7131</v>
      </c>
      <c r="B2174" s="65" t="s">
        <v>7427</v>
      </c>
      <c r="C2174" s="2" t="s">
        <v>4077</v>
      </c>
      <c r="D2174" s="1" t="s">
        <v>4076</v>
      </c>
      <c r="E2174" s="3">
        <v>9</v>
      </c>
      <c r="F2174" s="3">
        <v>1</v>
      </c>
      <c r="G2174" s="7">
        <v>415</v>
      </c>
      <c r="H2174" s="4">
        <f>+G2174*E2174</f>
        <v>3735</v>
      </c>
      <c r="I2174" s="5">
        <v>0.05</v>
      </c>
      <c r="J2174" s="4">
        <f t="shared" si="458"/>
        <v>20.75</v>
      </c>
      <c r="K2174" s="4">
        <f t="shared" si="459"/>
        <v>394.25</v>
      </c>
      <c r="L2174" s="6">
        <v>0.85</v>
      </c>
      <c r="M2174" s="4">
        <f t="shared" si="450"/>
        <v>335.11250000000001</v>
      </c>
      <c r="N2174" s="4">
        <f t="shared" si="451"/>
        <v>729.36249999999995</v>
      </c>
      <c r="O2174" s="6">
        <v>0.75</v>
      </c>
      <c r="P2174" s="85">
        <f t="shared" si="456"/>
        <v>295.6875</v>
      </c>
      <c r="Q2174" s="86">
        <f t="shared" si="457"/>
        <v>689.9375</v>
      </c>
      <c r="R2174" s="6">
        <v>0.95</v>
      </c>
      <c r="S2174" s="85">
        <f t="shared" si="452"/>
        <v>374.53749999999997</v>
      </c>
      <c r="T2174" s="86">
        <f t="shared" si="453"/>
        <v>768.78749999999991</v>
      </c>
      <c r="U2174" s="6">
        <v>0.6</v>
      </c>
      <c r="V2174" s="85">
        <f t="shared" si="454"/>
        <v>236.54999999999998</v>
      </c>
      <c r="W2174" s="86">
        <f t="shared" si="455"/>
        <v>630.79999999999995</v>
      </c>
    </row>
    <row r="2175" spans="1:23" ht="16.5" x14ac:dyDescent="0.25">
      <c r="A2175" s="64" t="s">
        <v>7131</v>
      </c>
      <c r="B2175" s="65" t="s">
        <v>7427</v>
      </c>
      <c r="C2175" s="2" t="s">
        <v>4730</v>
      </c>
      <c r="D2175" s="1" t="s">
        <v>4729</v>
      </c>
      <c r="E2175" s="3">
        <v>1</v>
      </c>
      <c r="F2175" s="3">
        <v>1</v>
      </c>
      <c r="G2175" s="7">
        <v>4400</v>
      </c>
      <c r="H2175" s="4">
        <f>+G2175*E2175</f>
        <v>4400</v>
      </c>
      <c r="I2175" s="5">
        <v>0.05</v>
      </c>
      <c r="J2175" s="4">
        <f t="shared" si="458"/>
        <v>220</v>
      </c>
      <c r="K2175" s="4">
        <f t="shared" si="459"/>
        <v>4180</v>
      </c>
      <c r="L2175" s="6">
        <v>2.5</v>
      </c>
      <c r="M2175" s="4">
        <f t="shared" si="450"/>
        <v>10450</v>
      </c>
      <c r="N2175" s="4">
        <f t="shared" si="451"/>
        <v>14630</v>
      </c>
      <c r="O2175" s="6">
        <v>0.75</v>
      </c>
      <c r="P2175" s="85">
        <f t="shared" si="456"/>
        <v>3135</v>
      </c>
      <c r="Q2175" s="86">
        <f t="shared" si="457"/>
        <v>7315</v>
      </c>
      <c r="R2175" s="6">
        <v>0.95</v>
      </c>
      <c r="S2175" s="85">
        <f t="shared" si="452"/>
        <v>3971</v>
      </c>
      <c r="T2175" s="86">
        <f t="shared" si="453"/>
        <v>8151</v>
      </c>
      <c r="U2175" s="6">
        <v>0.6</v>
      </c>
      <c r="V2175" s="85">
        <f t="shared" si="454"/>
        <v>2508</v>
      </c>
      <c r="W2175" s="86">
        <f t="shared" si="455"/>
        <v>6688</v>
      </c>
    </row>
    <row r="2176" spans="1:23" ht="16.5" x14ac:dyDescent="0.25">
      <c r="A2176" s="64" t="s">
        <v>7131</v>
      </c>
      <c r="B2176" s="65" t="s">
        <v>7427</v>
      </c>
      <c r="C2176" s="2" t="s">
        <v>5122</v>
      </c>
      <c r="D2176" s="1" t="s">
        <v>5121</v>
      </c>
      <c r="E2176" s="3">
        <v>2</v>
      </c>
      <c r="F2176" s="3">
        <v>1</v>
      </c>
      <c r="G2176" s="7">
        <v>700</v>
      </c>
      <c r="H2176" s="4">
        <f>+G2176*E2176</f>
        <v>1400</v>
      </c>
      <c r="I2176" s="5">
        <v>0</v>
      </c>
      <c r="J2176" s="4">
        <f t="shared" si="458"/>
        <v>0</v>
      </c>
      <c r="K2176" s="4">
        <f t="shared" si="459"/>
        <v>700</v>
      </c>
      <c r="L2176" s="6">
        <v>0.85</v>
      </c>
      <c r="M2176" s="4">
        <f t="shared" si="450"/>
        <v>595</v>
      </c>
      <c r="N2176" s="4">
        <f t="shared" si="451"/>
        <v>1295</v>
      </c>
      <c r="O2176" s="6">
        <v>0.75</v>
      </c>
      <c r="P2176" s="85">
        <f t="shared" si="456"/>
        <v>525</v>
      </c>
      <c r="Q2176" s="86">
        <f t="shared" si="457"/>
        <v>1225</v>
      </c>
      <c r="R2176" s="6">
        <v>0.95</v>
      </c>
      <c r="S2176" s="85">
        <f t="shared" si="452"/>
        <v>665</v>
      </c>
      <c r="T2176" s="86">
        <f t="shared" si="453"/>
        <v>1365</v>
      </c>
      <c r="U2176" s="6">
        <v>0.6</v>
      </c>
      <c r="V2176" s="85">
        <f t="shared" si="454"/>
        <v>420</v>
      </c>
      <c r="W2176" s="86">
        <f t="shared" si="455"/>
        <v>1120</v>
      </c>
    </row>
    <row r="2177" spans="1:23" ht="16.5" x14ac:dyDescent="0.25">
      <c r="A2177" s="64" t="s">
        <v>7131</v>
      </c>
      <c r="B2177" s="65" t="s">
        <v>7427</v>
      </c>
      <c r="C2177" s="2" t="s">
        <v>5111</v>
      </c>
      <c r="D2177" s="1" t="s">
        <v>5110</v>
      </c>
      <c r="E2177" s="3">
        <v>1</v>
      </c>
      <c r="F2177" s="3">
        <v>1</v>
      </c>
      <c r="G2177" s="4">
        <v>374.4</v>
      </c>
      <c r="H2177" s="4">
        <f>+G2177*E2177</f>
        <v>374.4</v>
      </c>
      <c r="I2177" s="5">
        <v>0.05</v>
      </c>
      <c r="J2177" s="4">
        <f t="shared" si="458"/>
        <v>18.72</v>
      </c>
      <c r="K2177" s="4">
        <f t="shared" si="459"/>
        <v>355.67999999999995</v>
      </c>
      <c r="L2177" s="6">
        <v>0.85</v>
      </c>
      <c r="M2177" s="4">
        <f t="shared" si="450"/>
        <v>302.32799999999997</v>
      </c>
      <c r="N2177" s="4">
        <f t="shared" si="451"/>
        <v>658.00799999999992</v>
      </c>
      <c r="O2177" s="6">
        <v>0.75</v>
      </c>
      <c r="P2177" s="85">
        <f t="shared" si="456"/>
        <v>266.76</v>
      </c>
      <c r="Q2177" s="86">
        <f t="shared" si="457"/>
        <v>622.43999999999994</v>
      </c>
      <c r="R2177" s="6">
        <v>0.95</v>
      </c>
      <c r="S2177" s="85">
        <f t="shared" si="452"/>
        <v>337.89599999999996</v>
      </c>
      <c r="T2177" s="86">
        <f t="shared" si="453"/>
        <v>693.57599999999991</v>
      </c>
      <c r="U2177" s="6">
        <v>0.6</v>
      </c>
      <c r="V2177" s="85">
        <f t="shared" si="454"/>
        <v>213.40799999999996</v>
      </c>
      <c r="W2177" s="86">
        <f t="shared" si="455"/>
        <v>569.08799999999997</v>
      </c>
    </row>
    <row r="2178" spans="1:23" ht="16.5" x14ac:dyDescent="0.25">
      <c r="A2178" s="64" t="s">
        <v>7131</v>
      </c>
      <c r="B2178" s="65" t="s">
        <v>7427</v>
      </c>
      <c r="C2178" s="2" t="s">
        <v>5119</v>
      </c>
      <c r="D2178" s="1" t="s">
        <v>5118</v>
      </c>
      <c r="E2178" s="3">
        <v>2</v>
      </c>
      <c r="F2178" s="3">
        <v>1</v>
      </c>
      <c r="G2178" s="7">
        <v>295</v>
      </c>
      <c r="H2178" s="4">
        <f>+G2178*E2178</f>
        <v>590</v>
      </c>
      <c r="I2178" s="5">
        <v>0.05</v>
      </c>
      <c r="J2178" s="4">
        <f t="shared" si="458"/>
        <v>14.75</v>
      </c>
      <c r="K2178" s="4">
        <f t="shared" si="459"/>
        <v>280.25</v>
      </c>
      <c r="L2178" s="6">
        <v>0.85</v>
      </c>
      <c r="M2178" s="4">
        <f t="shared" si="450"/>
        <v>238.21250000000001</v>
      </c>
      <c r="N2178" s="4">
        <f t="shared" si="451"/>
        <v>518.46249999999998</v>
      </c>
      <c r="O2178" s="6">
        <v>0.75</v>
      </c>
      <c r="P2178" s="85">
        <f t="shared" si="456"/>
        <v>210.1875</v>
      </c>
      <c r="Q2178" s="86">
        <f t="shared" si="457"/>
        <v>490.4375</v>
      </c>
      <c r="R2178" s="6">
        <v>0.95</v>
      </c>
      <c r="S2178" s="85">
        <f t="shared" si="452"/>
        <v>266.23750000000001</v>
      </c>
      <c r="T2178" s="86">
        <f t="shared" si="453"/>
        <v>546.48749999999995</v>
      </c>
      <c r="U2178" s="6">
        <v>0.6</v>
      </c>
      <c r="V2178" s="85">
        <f t="shared" si="454"/>
        <v>168.15</v>
      </c>
      <c r="W2178" s="86">
        <f t="shared" si="455"/>
        <v>448.4</v>
      </c>
    </row>
    <row r="2179" spans="1:23" ht="16.5" x14ac:dyDescent="0.25">
      <c r="A2179" s="64" t="s">
        <v>7131</v>
      </c>
      <c r="B2179" s="65" t="s">
        <v>7427</v>
      </c>
      <c r="C2179" s="2" t="s">
        <v>5126</v>
      </c>
      <c r="D2179" s="10" t="s">
        <v>5125</v>
      </c>
      <c r="E2179" s="3">
        <v>1</v>
      </c>
      <c r="F2179" s="3">
        <v>1</v>
      </c>
      <c r="G2179" s="4">
        <v>1127.3599999999999</v>
      </c>
      <c r="H2179" s="4">
        <f>+G2179*E2179</f>
        <v>1127.3599999999999</v>
      </c>
      <c r="I2179" s="5">
        <v>0.05</v>
      </c>
      <c r="J2179" s="4">
        <f t="shared" si="458"/>
        <v>56.367999999999995</v>
      </c>
      <c r="K2179" s="4">
        <f t="shared" si="459"/>
        <v>1070.992</v>
      </c>
      <c r="L2179" s="6">
        <v>0.85</v>
      </c>
      <c r="M2179" s="4">
        <f t="shared" si="450"/>
        <v>910.34319999999991</v>
      </c>
      <c r="N2179" s="4">
        <f t="shared" si="451"/>
        <v>1981.3352</v>
      </c>
      <c r="O2179" s="6">
        <v>0.75</v>
      </c>
      <c r="P2179" s="85">
        <f t="shared" si="456"/>
        <v>803.24399999999991</v>
      </c>
      <c r="Q2179" s="86">
        <f t="shared" si="457"/>
        <v>1874.2359999999999</v>
      </c>
      <c r="R2179" s="6">
        <v>0.95</v>
      </c>
      <c r="S2179" s="85">
        <f t="shared" si="452"/>
        <v>1017.4423999999999</v>
      </c>
      <c r="T2179" s="86">
        <f t="shared" si="453"/>
        <v>2088.4344000000001</v>
      </c>
      <c r="U2179" s="6">
        <v>0.6</v>
      </c>
      <c r="V2179" s="85">
        <f t="shared" si="454"/>
        <v>642.59519999999998</v>
      </c>
      <c r="W2179" s="86">
        <f t="shared" si="455"/>
        <v>1713.5871999999999</v>
      </c>
    </row>
    <row r="2180" spans="1:23" ht="16.5" x14ac:dyDescent="0.25">
      <c r="A2180" s="64" t="s">
        <v>7131</v>
      </c>
      <c r="B2180" s="65" t="s">
        <v>7427</v>
      </c>
      <c r="C2180" s="2" t="s">
        <v>5139</v>
      </c>
      <c r="D2180" s="1" t="s">
        <v>5138</v>
      </c>
      <c r="E2180" s="3">
        <v>10</v>
      </c>
      <c r="F2180" s="3">
        <v>1</v>
      </c>
      <c r="G2180" s="4">
        <f>5575.22/12</f>
        <v>464.60166666666669</v>
      </c>
      <c r="H2180" s="4">
        <f>+G2180*E2180</f>
        <v>4646.0166666666664</v>
      </c>
      <c r="I2180" s="5">
        <v>0</v>
      </c>
      <c r="J2180" s="4">
        <f t="shared" si="458"/>
        <v>0</v>
      </c>
      <c r="K2180" s="4">
        <f t="shared" si="459"/>
        <v>464.60166666666669</v>
      </c>
      <c r="L2180" s="6">
        <v>0.85</v>
      </c>
      <c r="M2180" s="4">
        <f t="shared" si="450"/>
        <v>394.9114166666667</v>
      </c>
      <c r="N2180" s="4">
        <f t="shared" si="451"/>
        <v>859.51308333333338</v>
      </c>
      <c r="O2180" s="6">
        <v>0.75</v>
      </c>
      <c r="P2180" s="85">
        <f t="shared" si="456"/>
        <v>348.45125000000002</v>
      </c>
      <c r="Q2180" s="86">
        <f t="shared" si="457"/>
        <v>813.05291666666676</v>
      </c>
      <c r="R2180" s="6">
        <v>0.95</v>
      </c>
      <c r="S2180" s="85">
        <f t="shared" si="452"/>
        <v>441.37158333333332</v>
      </c>
      <c r="T2180" s="86">
        <f t="shared" si="453"/>
        <v>905.97325000000001</v>
      </c>
      <c r="U2180" s="6">
        <v>0.6</v>
      </c>
      <c r="V2180" s="85">
        <f t="shared" si="454"/>
        <v>278.76100000000002</v>
      </c>
      <c r="W2180" s="86">
        <f t="shared" si="455"/>
        <v>743.36266666666666</v>
      </c>
    </row>
    <row r="2181" spans="1:23" ht="16.5" x14ac:dyDescent="0.25">
      <c r="A2181" s="64" t="s">
        <v>7131</v>
      </c>
      <c r="B2181" s="65" t="s">
        <v>7427</v>
      </c>
      <c r="C2181" s="2" t="s">
        <v>5141</v>
      </c>
      <c r="D2181" s="1" t="s">
        <v>5140</v>
      </c>
      <c r="E2181" s="3">
        <v>4</v>
      </c>
      <c r="F2181" s="3">
        <v>1</v>
      </c>
      <c r="G2181" s="4">
        <v>2660.21</v>
      </c>
      <c r="H2181" s="4">
        <f>+G2181*E2181</f>
        <v>10640.84</v>
      </c>
      <c r="I2181" s="5">
        <v>0.05</v>
      </c>
      <c r="J2181" s="4">
        <f t="shared" si="458"/>
        <v>133.01050000000001</v>
      </c>
      <c r="K2181" s="4">
        <f t="shared" si="459"/>
        <v>2527.1995000000002</v>
      </c>
      <c r="L2181" s="6">
        <v>0.85</v>
      </c>
      <c r="M2181" s="4">
        <f t="shared" si="450"/>
        <v>2148.1195750000002</v>
      </c>
      <c r="N2181" s="4">
        <f t="shared" si="451"/>
        <v>4675.3190750000003</v>
      </c>
      <c r="O2181" s="6">
        <v>0.75</v>
      </c>
      <c r="P2181" s="85">
        <f t="shared" si="456"/>
        <v>1895.399625</v>
      </c>
      <c r="Q2181" s="86">
        <f t="shared" si="457"/>
        <v>4422.5991250000006</v>
      </c>
      <c r="R2181" s="6">
        <v>0.95</v>
      </c>
      <c r="S2181" s="85">
        <f t="shared" si="452"/>
        <v>2400.8395249999999</v>
      </c>
      <c r="T2181" s="86">
        <f t="shared" si="453"/>
        <v>4928.039025</v>
      </c>
      <c r="U2181" s="6">
        <v>0.6</v>
      </c>
      <c r="V2181" s="85">
        <f t="shared" si="454"/>
        <v>1516.3197</v>
      </c>
      <c r="W2181" s="86">
        <f t="shared" si="455"/>
        <v>4043.5192000000002</v>
      </c>
    </row>
    <row r="2182" spans="1:23" ht="16.5" x14ac:dyDescent="0.25">
      <c r="A2182" s="64" t="s">
        <v>7131</v>
      </c>
      <c r="B2182" s="65" t="s">
        <v>7427</v>
      </c>
      <c r="C2182" s="2" t="s">
        <v>5143</v>
      </c>
      <c r="D2182" s="10" t="s">
        <v>5142</v>
      </c>
      <c r="E2182" s="3">
        <v>3</v>
      </c>
      <c r="F2182" s="3">
        <v>1</v>
      </c>
      <c r="G2182" s="7">
        <v>1398</v>
      </c>
      <c r="H2182" s="4">
        <f>+G2182*E2182</f>
        <v>4194</v>
      </c>
      <c r="I2182" s="5">
        <v>0.05</v>
      </c>
      <c r="J2182" s="4">
        <f t="shared" si="458"/>
        <v>69.900000000000006</v>
      </c>
      <c r="K2182" s="4">
        <f t="shared" si="459"/>
        <v>1328.1</v>
      </c>
      <c r="L2182" s="6">
        <v>0.85</v>
      </c>
      <c r="M2182" s="4">
        <f t="shared" ref="M2182:M2244" si="460">+K2182*L2182</f>
        <v>1128.885</v>
      </c>
      <c r="N2182" s="4">
        <f t="shared" ref="N2182:N2244" si="461">+K2182+M2182</f>
        <v>2456.9849999999997</v>
      </c>
      <c r="O2182" s="6">
        <v>0.75</v>
      </c>
      <c r="P2182" s="85">
        <f t="shared" si="456"/>
        <v>996.07499999999993</v>
      </c>
      <c r="Q2182" s="86">
        <f t="shared" si="457"/>
        <v>2324.1749999999997</v>
      </c>
      <c r="R2182" s="6">
        <v>0.95</v>
      </c>
      <c r="S2182" s="85">
        <f t="shared" si="452"/>
        <v>1261.6949999999999</v>
      </c>
      <c r="T2182" s="86">
        <f t="shared" si="453"/>
        <v>2589.7950000000001</v>
      </c>
      <c r="U2182" s="6">
        <v>0.6</v>
      </c>
      <c r="V2182" s="85">
        <f t="shared" si="454"/>
        <v>796.8599999999999</v>
      </c>
      <c r="W2182" s="86">
        <f t="shared" si="455"/>
        <v>2124.96</v>
      </c>
    </row>
    <row r="2183" spans="1:23" ht="16.5" x14ac:dyDescent="0.25">
      <c r="A2183" s="64" t="s">
        <v>7131</v>
      </c>
      <c r="B2183" s="65" t="s">
        <v>7427</v>
      </c>
      <c r="C2183" s="2" t="s">
        <v>7109</v>
      </c>
      <c r="D2183" s="1" t="s">
        <v>7108</v>
      </c>
      <c r="E2183" s="3">
        <v>4</v>
      </c>
      <c r="F2183" s="3">
        <v>1</v>
      </c>
      <c r="G2183" s="7">
        <v>2964.5</v>
      </c>
      <c r="H2183" s="4">
        <f>+G2183*E2183</f>
        <v>11858</v>
      </c>
      <c r="I2183" s="5">
        <v>0</v>
      </c>
      <c r="J2183" s="4">
        <f t="shared" si="458"/>
        <v>0</v>
      </c>
      <c r="K2183" s="4">
        <f t="shared" si="459"/>
        <v>2964.5</v>
      </c>
      <c r="L2183" s="6">
        <v>0.85</v>
      </c>
      <c r="M2183" s="4">
        <f t="shared" si="460"/>
        <v>2519.8249999999998</v>
      </c>
      <c r="N2183" s="4">
        <f t="shared" si="461"/>
        <v>5484.3249999999998</v>
      </c>
      <c r="O2183" s="6">
        <v>0.75</v>
      </c>
      <c r="P2183" s="85">
        <f t="shared" si="456"/>
        <v>2223.375</v>
      </c>
      <c r="Q2183" s="86">
        <f t="shared" si="457"/>
        <v>5187.875</v>
      </c>
      <c r="R2183" s="6">
        <v>0.95</v>
      </c>
      <c r="S2183" s="85">
        <f t="shared" ref="S2183:S2245" si="462">+K2183*R2183</f>
        <v>2816.2750000000001</v>
      </c>
      <c r="T2183" s="86">
        <f t="shared" ref="T2183:T2245" si="463">+S2183+K2183</f>
        <v>5780.7749999999996</v>
      </c>
      <c r="U2183" s="6">
        <v>0.6</v>
      </c>
      <c r="V2183" s="85">
        <f t="shared" ref="V2183:V2245" si="464">+K2183*U2183</f>
        <v>1778.7</v>
      </c>
      <c r="W2183" s="86">
        <f t="shared" ref="W2183:W2245" si="465">+V2183+K2183</f>
        <v>4743.2</v>
      </c>
    </row>
    <row r="2184" spans="1:23" ht="16.5" x14ac:dyDescent="0.25">
      <c r="A2184" s="64" t="s">
        <v>7131</v>
      </c>
      <c r="B2184" s="65" t="s">
        <v>7427</v>
      </c>
      <c r="C2184" s="2" t="s">
        <v>5447</v>
      </c>
      <c r="D2184" s="1" t="s">
        <v>5446</v>
      </c>
      <c r="E2184" s="3">
        <f>11-4</f>
        <v>7</v>
      </c>
      <c r="F2184" s="3">
        <v>1</v>
      </c>
      <c r="G2184" s="7">
        <v>40</v>
      </c>
      <c r="H2184" s="4">
        <f>+G2184*E2184</f>
        <v>280</v>
      </c>
      <c r="I2184" s="5">
        <v>0.05</v>
      </c>
      <c r="J2184" s="4">
        <f t="shared" si="458"/>
        <v>2</v>
      </c>
      <c r="K2184" s="4">
        <f t="shared" si="459"/>
        <v>38</v>
      </c>
      <c r="L2184" s="6">
        <v>0.85</v>
      </c>
      <c r="M2184" s="4">
        <f t="shared" si="460"/>
        <v>32.299999999999997</v>
      </c>
      <c r="N2184" s="4">
        <f t="shared" si="461"/>
        <v>70.3</v>
      </c>
      <c r="O2184" s="6">
        <v>0.75</v>
      </c>
      <c r="P2184" s="85">
        <f t="shared" ref="P2184:P2246" si="466">+K2184*O2184</f>
        <v>28.5</v>
      </c>
      <c r="Q2184" s="86">
        <f t="shared" ref="Q2184:Q2246" si="467">+K2184+P2184</f>
        <v>66.5</v>
      </c>
      <c r="R2184" s="6">
        <v>0.95</v>
      </c>
      <c r="S2184" s="85">
        <f t="shared" si="462"/>
        <v>36.1</v>
      </c>
      <c r="T2184" s="86">
        <f t="shared" si="463"/>
        <v>74.099999999999994</v>
      </c>
      <c r="U2184" s="6">
        <v>0.6</v>
      </c>
      <c r="V2184" s="85">
        <f t="shared" si="464"/>
        <v>22.8</v>
      </c>
      <c r="W2184" s="86">
        <f t="shared" si="465"/>
        <v>60.8</v>
      </c>
    </row>
    <row r="2185" spans="1:23" ht="16.5" x14ac:dyDescent="0.25">
      <c r="A2185" s="64" t="s">
        <v>7131</v>
      </c>
      <c r="B2185" s="65" t="s">
        <v>7427</v>
      </c>
      <c r="C2185" s="2" t="s">
        <v>5439</v>
      </c>
      <c r="D2185" s="1" t="s">
        <v>8302</v>
      </c>
      <c r="E2185" s="3">
        <v>2</v>
      </c>
      <c r="F2185" s="3">
        <v>1</v>
      </c>
      <c r="G2185" s="4">
        <v>150</v>
      </c>
      <c r="H2185" s="4">
        <f>+G2185*E2185</f>
        <v>300</v>
      </c>
      <c r="I2185" s="5">
        <v>7.0000000000000007E-2</v>
      </c>
      <c r="J2185" s="4">
        <f t="shared" si="458"/>
        <v>10.500000000000002</v>
      </c>
      <c r="K2185" s="4">
        <f t="shared" si="459"/>
        <v>139.5</v>
      </c>
      <c r="L2185" s="6">
        <v>0.85</v>
      </c>
      <c r="M2185" s="4">
        <f t="shared" si="460"/>
        <v>118.575</v>
      </c>
      <c r="N2185" s="4">
        <f t="shared" si="461"/>
        <v>258.07499999999999</v>
      </c>
      <c r="O2185" s="6">
        <v>0.75</v>
      </c>
      <c r="P2185" s="85">
        <f t="shared" si="466"/>
        <v>104.625</v>
      </c>
      <c r="Q2185" s="86">
        <f t="shared" si="467"/>
        <v>244.125</v>
      </c>
      <c r="R2185" s="6">
        <v>0.95</v>
      </c>
      <c r="S2185" s="85">
        <f t="shared" si="462"/>
        <v>132.52500000000001</v>
      </c>
      <c r="T2185" s="86">
        <f t="shared" si="463"/>
        <v>272.02499999999998</v>
      </c>
      <c r="U2185" s="6">
        <v>0.6</v>
      </c>
      <c r="V2185" s="85">
        <f t="shared" si="464"/>
        <v>83.7</v>
      </c>
      <c r="W2185" s="86">
        <f t="shared" si="465"/>
        <v>223.2</v>
      </c>
    </row>
    <row r="2186" spans="1:23" ht="16.5" x14ac:dyDescent="0.25">
      <c r="A2186" s="64" t="s">
        <v>7131</v>
      </c>
      <c r="B2186" s="65" t="s">
        <v>7427</v>
      </c>
      <c r="C2186" s="2" t="s">
        <v>5441</v>
      </c>
      <c r="D2186" s="1" t="s">
        <v>5440</v>
      </c>
      <c r="E2186" s="3">
        <f>12+11</f>
        <v>23</v>
      </c>
      <c r="F2186" s="3">
        <v>1</v>
      </c>
      <c r="G2186" s="7">
        <v>301</v>
      </c>
      <c r="H2186" s="4">
        <f>+G2186*E2186</f>
        <v>6923</v>
      </c>
      <c r="I2186" s="5">
        <v>0.05</v>
      </c>
      <c r="J2186" s="4">
        <f t="shared" si="458"/>
        <v>15.05</v>
      </c>
      <c r="K2186" s="4">
        <f t="shared" si="459"/>
        <v>285.95</v>
      </c>
      <c r="L2186" s="6">
        <v>0.85</v>
      </c>
      <c r="M2186" s="4">
        <f t="shared" si="460"/>
        <v>243.05749999999998</v>
      </c>
      <c r="N2186" s="4">
        <f t="shared" si="461"/>
        <v>529.00749999999994</v>
      </c>
      <c r="O2186" s="6">
        <v>0.75</v>
      </c>
      <c r="P2186" s="85">
        <f t="shared" si="466"/>
        <v>214.46249999999998</v>
      </c>
      <c r="Q2186" s="86">
        <f t="shared" si="467"/>
        <v>500.41249999999997</v>
      </c>
      <c r="R2186" s="6">
        <v>0.95</v>
      </c>
      <c r="S2186" s="85">
        <f t="shared" si="462"/>
        <v>271.65249999999997</v>
      </c>
      <c r="T2186" s="86">
        <f t="shared" si="463"/>
        <v>557.60249999999996</v>
      </c>
      <c r="U2186" s="6">
        <v>0.6</v>
      </c>
      <c r="V2186" s="85">
        <f t="shared" si="464"/>
        <v>171.57</v>
      </c>
      <c r="W2186" s="86">
        <f t="shared" si="465"/>
        <v>457.52</v>
      </c>
    </row>
    <row r="2187" spans="1:23" ht="16.5" x14ac:dyDescent="0.25">
      <c r="A2187" s="64" t="s">
        <v>7131</v>
      </c>
      <c r="B2187" s="65" t="s">
        <v>7427</v>
      </c>
      <c r="C2187" s="2" t="s">
        <v>5443</v>
      </c>
      <c r="D2187" s="1" t="s">
        <v>5442</v>
      </c>
      <c r="E2187" s="3">
        <v>50</v>
      </c>
      <c r="F2187" s="3">
        <v>1</v>
      </c>
      <c r="G2187" s="7">
        <v>35</v>
      </c>
      <c r="H2187" s="4">
        <f>+G2187*E2187</f>
        <v>1750</v>
      </c>
      <c r="I2187" s="5">
        <v>0.05</v>
      </c>
      <c r="J2187" s="4">
        <f t="shared" si="458"/>
        <v>1.75</v>
      </c>
      <c r="K2187" s="4">
        <f t="shared" si="459"/>
        <v>33.25</v>
      </c>
      <c r="L2187" s="6">
        <v>0.85</v>
      </c>
      <c r="M2187" s="4">
        <f t="shared" si="460"/>
        <v>28.262499999999999</v>
      </c>
      <c r="N2187" s="4">
        <f t="shared" si="461"/>
        <v>61.512500000000003</v>
      </c>
      <c r="O2187" s="6">
        <v>0.75</v>
      </c>
      <c r="P2187" s="85">
        <f t="shared" si="466"/>
        <v>24.9375</v>
      </c>
      <c r="Q2187" s="86">
        <f t="shared" si="467"/>
        <v>58.1875</v>
      </c>
      <c r="R2187" s="6">
        <v>0.95</v>
      </c>
      <c r="S2187" s="85">
        <f t="shared" si="462"/>
        <v>31.587499999999999</v>
      </c>
      <c r="T2187" s="86">
        <f t="shared" si="463"/>
        <v>64.837500000000006</v>
      </c>
      <c r="U2187" s="6">
        <v>0.6</v>
      </c>
      <c r="V2187" s="85">
        <f t="shared" si="464"/>
        <v>19.95</v>
      </c>
      <c r="W2187" s="86">
        <f t="shared" si="465"/>
        <v>53.2</v>
      </c>
    </row>
    <row r="2188" spans="1:23" ht="16.5" x14ac:dyDescent="0.25">
      <c r="A2188" s="64" t="s">
        <v>7131</v>
      </c>
      <c r="B2188" s="65" t="s">
        <v>7427</v>
      </c>
      <c r="C2188" s="2" t="s">
        <v>5445</v>
      </c>
      <c r="D2188" s="1" t="s">
        <v>5444</v>
      </c>
      <c r="E2188" s="3">
        <v>35</v>
      </c>
      <c r="F2188" s="3">
        <v>1</v>
      </c>
      <c r="G2188" s="7">
        <v>43</v>
      </c>
      <c r="H2188" s="4">
        <f>+G2188*E2188</f>
        <v>1505</v>
      </c>
      <c r="I2188" s="5">
        <v>0.05</v>
      </c>
      <c r="J2188" s="4">
        <f t="shared" si="458"/>
        <v>2.15</v>
      </c>
      <c r="K2188" s="4">
        <f t="shared" si="459"/>
        <v>40.85</v>
      </c>
      <c r="L2188" s="6">
        <v>0.85</v>
      </c>
      <c r="M2188" s="4">
        <f t="shared" si="460"/>
        <v>34.722500000000004</v>
      </c>
      <c r="N2188" s="4">
        <f t="shared" si="461"/>
        <v>75.572500000000005</v>
      </c>
      <c r="O2188" s="6">
        <v>0.75</v>
      </c>
      <c r="P2188" s="85">
        <f t="shared" si="466"/>
        <v>30.637500000000003</v>
      </c>
      <c r="Q2188" s="86">
        <f t="shared" si="467"/>
        <v>71.487500000000011</v>
      </c>
      <c r="R2188" s="6">
        <v>0.95</v>
      </c>
      <c r="S2188" s="85">
        <f t="shared" si="462"/>
        <v>38.807499999999997</v>
      </c>
      <c r="T2188" s="86">
        <f t="shared" si="463"/>
        <v>79.657499999999999</v>
      </c>
      <c r="U2188" s="6">
        <v>0.6</v>
      </c>
      <c r="V2188" s="85">
        <f t="shared" si="464"/>
        <v>24.51</v>
      </c>
      <c r="W2188" s="86">
        <f t="shared" si="465"/>
        <v>65.36</v>
      </c>
    </row>
    <row r="2189" spans="1:23" ht="16.5" x14ac:dyDescent="0.25">
      <c r="A2189" s="64" t="s">
        <v>7131</v>
      </c>
      <c r="B2189" s="65" t="s">
        <v>7427</v>
      </c>
      <c r="C2189" s="2" t="s">
        <v>5451</v>
      </c>
      <c r="D2189" s="1" t="s">
        <v>5450</v>
      </c>
      <c r="E2189" s="3">
        <v>8</v>
      </c>
      <c r="F2189" s="3">
        <v>1</v>
      </c>
      <c r="G2189" s="7">
        <v>210</v>
      </c>
      <c r="H2189" s="4">
        <f>+G2189*E2189</f>
        <v>1680</v>
      </c>
      <c r="I2189" s="5">
        <v>0.05</v>
      </c>
      <c r="J2189" s="4">
        <f t="shared" si="458"/>
        <v>10.5</v>
      </c>
      <c r="K2189" s="4">
        <f t="shared" si="459"/>
        <v>199.5</v>
      </c>
      <c r="L2189" s="6">
        <v>0.85</v>
      </c>
      <c r="M2189" s="4">
        <f t="shared" si="460"/>
        <v>169.57499999999999</v>
      </c>
      <c r="N2189" s="4">
        <f t="shared" si="461"/>
        <v>369.07499999999999</v>
      </c>
      <c r="O2189" s="6">
        <v>0.75</v>
      </c>
      <c r="P2189" s="85">
        <f t="shared" si="466"/>
        <v>149.625</v>
      </c>
      <c r="Q2189" s="86">
        <f t="shared" si="467"/>
        <v>349.125</v>
      </c>
      <c r="R2189" s="6">
        <v>0.95</v>
      </c>
      <c r="S2189" s="85">
        <f t="shared" si="462"/>
        <v>189.52499999999998</v>
      </c>
      <c r="T2189" s="86">
        <f t="shared" si="463"/>
        <v>389.02499999999998</v>
      </c>
      <c r="U2189" s="6">
        <v>0.6</v>
      </c>
      <c r="V2189" s="85">
        <f t="shared" si="464"/>
        <v>119.69999999999999</v>
      </c>
      <c r="W2189" s="86">
        <f t="shared" si="465"/>
        <v>319.2</v>
      </c>
    </row>
    <row r="2190" spans="1:23" ht="16.5" x14ac:dyDescent="0.25">
      <c r="A2190" s="64" t="s">
        <v>7131</v>
      </c>
      <c r="B2190" s="65" t="s">
        <v>7427</v>
      </c>
      <c r="C2190" s="2" t="s">
        <v>5452</v>
      </c>
      <c r="D2190" s="1" t="s">
        <v>8303</v>
      </c>
      <c r="E2190" s="3">
        <v>13</v>
      </c>
      <c r="F2190" s="3">
        <v>1</v>
      </c>
      <c r="G2190" s="4">
        <v>150</v>
      </c>
      <c r="H2190" s="4">
        <f>+G2190*E2190</f>
        <v>1950</v>
      </c>
      <c r="I2190" s="5">
        <v>7.0000000000000007E-2</v>
      </c>
      <c r="J2190" s="4">
        <f t="shared" si="458"/>
        <v>10.500000000000002</v>
      </c>
      <c r="K2190" s="4">
        <f t="shared" si="459"/>
        <v>139.5</v>
      </c>
      <c r="L2190" s="6">
        <v>0.85</v>
      </c>
      <c r="M2190" s="4">
        <f t="shared" si="460"/>
        <v>118.575</v>
      </c>
      <c r="N2190" s="4">
        <f t="shared" si="461"/>
        <v>258.07499999999999</v>
      </c>
      <c r="O2190" s="6">
        <v>0.75</v>
      </c>
      <c r="P2190" s="85">
        <f t="shared" si="466"/>
        <v>104.625</v>
      </c>
      <c r="Q2190" s="86">
        <f t="shared" si="467"/>
        <v>244.125</v>
      </c>
      <c r="R2190" s="6">
        <v>0.95</v>
      </c>
      <c r="S2190" s="85">
        <f t="shared" si="462"/>
        <v>132.52500000000001</v>
      </c>
      <c r="T2190" s="86">
        <f t="shared" si="463"/>
        <v>272.02499999999998</v>
      </c>
      <c r="U2190" s="6">
        <v>0.6</v>
      </c>
      <c r="V2190" s="85">
        <f t="shared" si="464"/>
        <v>83.7</v>
      </c>
      <c r="W2190" s="86">
        <f t="shared" si="465"/>
        <v>223.2</v>
      </c>
    </row>
    <row r="2191" spans="1:23" ht="16.5" x14ac:dyDescent="0.25">
      <c r="A2191" s="64" t="s">
        <v>7131</v>
      </c>
      <c r="B2191" s="65" t="s">
        <v>7427</v>
      </c>
      <c r="C2191" s="2" t="s">
        <v>5460</v>
      </c>
      <c r="D2191" s="1" t="s">
        <v>5459</v>
      </c>
      <c r="E2191" s="3">
        <v>2</v>
      </c>
      <c r="F2191" s="3">
        <v>1</v>
      </c>
      <c r="G2191" s="7">
        <v>43</v>
      </c>
      <c r="H2191" s="4">
        <f>+G2191*E2191</f>
        <v>86</v>
      </c>
      <c r="I2191" s="5">
        <v>0.05</v>
      </c>
      <c r="J2191" s="4">
        <f t="shared" si="458"/>
        <v>2.15</v>
      </c>
      <c r="K2191" s="4">
        <f t="shared" si="459"/>
        <v>40.85</v>
      </c>
      <c r="L2191" s="6">
        <v>0.85</v>
      </c>
      <c r="M2191" s="4">
        <f t="shared" si="460"/>
        <v>34.722500000000004</v>
      </c>
      <c r="N2191" s="4">
        <f t="shared" si="461"/>
        <v>75.572500000000005</v>
      </c>
      <c r="O2191" s="6">
        <v>0.75</v>
      </c>
      <c r="P2191" s="85">
        <f t="shared" si="466"/>
        <v>30.637500000000003</v>
      </c>
      <c r="Q2191" s="86">
        <f t="shared" si="467"/>
        <v>71.487500000000011</v>
      </c>
      <c r="R2191" s="6">
        <v>0.95</v>
      </c>
      <c r="S2191" s="85">
        <f t="shared" si="462"/>
        <v>38.807499999999997</v>
      </c>
      <c r="T2191" s="86">
        <f t="shared" si="463"/>
        <v>79.657499999999999</v>
      </c>
      <c r="U2191" s="6">
        <v>0.6</v>
      </c>
      <c r="V2191" s="85">
        <f t="shared" si="464"/>
        <v>24.51</v>
      </c>
      <c r="W2191" s="86">
        <f t="shared" si="465"/>
        <v>65.36</v>
      </c>
    </row>
    <row r="2192" spans="1:23" ht="16.5" x14ac:dyDescent="0.25">
      <c r="A2192" s="64" t="s">
        <v>7131</v>
      </c>
      <c r="B2192" s="65" t="s">
        <v>7427</v>
      </c>
      <c r="C2192" s="2" t="s">
        <v>5218</v>
      </c>
      <c r="D2192" s="10" t="s">
        <v>5217</v>
      </c>
      <c r="E2192" s="3">
        <v>4</v>
      </c>
      <c r="F2192" s="3">
        <v>1</v>
      </c>
      <c r="G2192" s="4">
        <v>2223</v>
      </c>
      <c r="H2192" s="4">
        <f>+G2192*E2192</f>
        <v>8892</v>
      </c>
      <c r="I2192" s="5">
        <v>0</v>
      </c>
      <c r="J2192" s="4">
        <f t="shared" si="458"/>
        <v>0</v>
      </c>
      <c r="K2192" s="4">
        <f t="shared" si="459"/>
        <v>2223</v>
      </c>
      <c r="L2192" s="6">
        <v>0.85</v>
      </c>
      <c r="M2192" s="4">
        <f t="shared" si="460"/>
        <v>1889.55</v>
      </c>
      <c r="N2192" s="4">
        <f t="shared" si="461"/>
        <v>4112.55</v>
      </c>
      <c r="O2192" s="6">
        <v>0.75</v>
      </c>
      <c r="P2192" s="85">
        <f t="shared" si="466"/>
        <v>1667.25</v>
      </c>
      <c r="Q2192" s="86">
        <f t="shared" si="467"/>
        <v>3890.25</v>
      </c>
      <c r="R2192" s="6">
        <v>0.95</v>
      </c>
      <c r="S2192" s="85">
        <f t="shared" si="462"/>
        <v>2111.85</v>
      </c>
      <c r="T2192" s="86">
        <f t="shared" si="463"/>
        <v>4334.8500000000004</v>
      </c>
      <c r="U2192" s="6">
        <v>0.6</v>
      </c>
      <c r="V2192" s="85">
        <f t="shared" si="464"/>
        <v>1333.8</v>
      </c>
      <c r="W2192" s="86">
        <f t="shared" si="465"/>
        <v>3556.8</v>
      </c>
    </row>
    <row r="2193" spans="1:23" ht="16.5" x14ac:dyDescent="0.25">
      <c r="A2193" s="64" t="s">
        <v>7131</v>
      </c>
      <c r="B2193" s="65" t="s">
        <v>7427</v>
      </c>
      <c r="C2193" s="2" t="s">
        <v>5454</v>
      </c>
      <c r="D2193" s="1" t="s">
        <v>5453</v>
      </c>
      <c r="E2193" s="3">
        <v>20</v>
      </c>
      <c r="F2193" s="3">
        <v>1</v>
      </c>
      <c r="G2193" s="7">
        <v>35</v>
      </c>
      <c r="H2193" s="4">
        <f>+G2193*E2193</f>
        <v>700</v>
      </c>
      <c r="I2193" s="5">
        <v>0.05</v>
      </c>
      <c r="J2193" s="4">
        <f t="shared" si="458"/>
        <v>1.75</v>
      </c>
      <c r="K2193" s="4">
        <f t="shared" si="459"/>
        <v>33.25</v>
      </c>
      <c r="L2193" s="6">
        <v>0.85</v>
      </c>
      <c r="M2193" s="4">
        <f t="shared" si="460"/>
        <v>28.262499999999999</v>
      </c>
      <c r="N2193" s="4">
        <f t="shared" si="461"/>
        <v>61.512500000000003</v>
      </c>
      <c r="O2193" s="6">
        <v>0.75</v>
      </c>
      <c r="P2193" s="85">
        <f t="shared" si="466"/>
        <v>24.9375</v>
      </c>
      <c r="Q2193" s="86">
        <f t="shared" si="467"/>
        <v>58.1875</v>
      </c>
      <c r="R2193" s="6">
        <v>0.95</v>
      </c>
      <c r="S2193" s="85">
        <f t="shared" si="462"/>
        <v>31.587499999999999</v>
      </c>
      <c r="T2193" s="86">
        <f t="shared" si="463"/>
        <v>64.837500000000006</v>
      </c>
      <c r="U2193" s="6">
        <v>0.6</v>
      </c>
      <c r="V2193" s="85">
        <f t="shared" si="464"/>
        <v>19.95</v>
      </c>
      <c r="W2193" s="86">
        <f t="shared" si="465"/>
        <v>53.2</v>
      </c>
    </row>
    <row r="2194" spans="1:23" ht="16.5" x14ac:dyDescent="0.25">
      <c r="A2194" s="64" t="s">
        <v>7131</v>
      </c>
      <c r="B2194" s="65" t="s">
        <v>7427</v>
      </c>
      <c r="C2194" s="2" t="s">
        <v>5456</v>
      </c>
      <c r="D2194" s="1" t="s">
        <v>5455</v>
      </c>
      <c r="E2194" s="3">
        <v>6</v>
      </c>
      <c r="F2194" s="3">
        <v>1</v>
      </c>
      <c r="G2194" s="7">
        <v>35</v>
      </c>
      <c r="H2194" s="4">
        <f>+G2194*E2194</f>
        <v>210</v>
      </c>
      <c r="I2194" s="5">
        <v>0.05</v>
      </c>
      <c r="J2194" s="4">
        <f t="shared" si="458"/>
        <v>1.75</v>
      </c>
      <c r="K2194" s="4">
        <f t="shared" si="459"/>
        <v>33.25</v>
      </c>
      <c r="L2194" s="6">
        <v>0.85</v>
      </c>
      <c r="M2194" s="4">
        <f t="shared" si="460"/>
        <v>28.262499999999999</v>
      </c>
      <c r="N2194" s="4">
        <f t="shared" si="461"/>
        <v>61.512500000000003</v>
      </c>
      <c r="O2194" s="6">
        <v>0.75</v>
      </c>
      <c r="P2194" s="85">
        <f t="shared" si="466"/>
        <v>24.9375</v>
      </c>
      <c r="Q2194" s="86">
        <f t="shared" si="467"/>
        <v>58.1875</v>
      </c>
      <c r="R2194" s="6">
        <v>0.95</v>
      </c>
      <c r="S2194" s="85">
        <f t="shared" si="462"/>
        <v>31.587499999999999</v>
      </c>
      <c r="T2194" s="86">
        <f t="shared" si="463"/>
        <v>64.837500000000006</v>
      </c>
      <c r="U2194" s="6">
        <v>0.6</v>
      </c>
      <c r="V2194" s="85">
        <f t="shared" si="464"/>
        <v>19.95</v>
      </c>
      <c r="W2194" s="86">
        <f t="shared" si="465"/>
        <v>53.2</v>
      </c>
    </row>
    <row r="2195" spans="1:23" ht="16.5" x14ac:dyDescent="0.25">
      <c r="A2195" s="64" t="s">
        <v>7131</v>
      </c>
      <c r="B2195" s="65" t="s">
        <v>7427</v>
      </c>
      <c r="C2195" s="2" t="s">
        <v>5458</v>
      </c>
      <c r="D2195" s="1" t="s">
        <v>5457</v>
      </c>
      <c r="E2195" s="3">
        <v>9</v>
      </c>
      <c r="F2195" s="3">
        <v>1</v>
      </c>
      <c r="G2195" s="7">
        <v>32</v>
      </c>
      <c r="H2195" s="4">
        <f>+G2195*E2195</f>
        <v>288</v>
      </c>
      <c r="I2195" s="5">
        <v>0.05</v>
      </c>
      <c r="J2195" s="4">
        <f t="shared" si="458"/>
        <v>1.6</v>
      </c>
      <c r="K2195" s="4">
        <f t="shared" si="459"/>
        <v>30.4</v>
      </c>
      <c r="L2195" s="6">
        <v>0.85</v>
      </c>
      <c r="M2195" s="4">
        <f t="shared" si="460"/>
        <v>25.84</v>
      </c>
      <c r="N2195" s="4">
        <f t="shared" si="461"/>
        <v>56.239999999999995</v>
      </c>
      <c r="O2195" s="6">
        <v>0.75</v>
      </c>
      <c r="P2195" s="85">
        <f t="shared" si="466"/>
        <v>22.799999999999997</v>
      </c>
      <c r="Q2195" s="86">
        <f t="shared" si="467"/>
        <v>53.199999999999996</v>
      </c>
      <c r="R2195" s="6">
        <v>0.95</v>
      </c>
      <c r="S2195" s="85">
        <f t="shared" si="462"/>
        <v>28.88</v>
      </c>
      <c r="T2195" s="86">
        <f t="shared" si="463"/>
        <v>59.28</v>
      </c>
      <c r="U2195" s="6">
        <v>0.6</v>
      </c>
      <c r="V2195" s="85">
        <f t="shared" si="464"/>
        <v>18.239999999999998</v>
      </c>
      <c r="W2195" s="86">
        <f t="shared" si="465"/>
        <v>48.64</v>
      </c>
    </row>
    <row r="2196" spans="1:23" ht="16.5" x14ac:dyDescent="0.25">
      <c r="A2196" s="64" t="s">
        <v>7131</v>
      </c>
      <c r="B2196" s="65" t="s">
        <v>7427</v>
      </c>
      <c r="C2196" s="2" t="s">
        <v>5117</v>
      </c>
      <c r="D2196" s="1" t="s">
        <v>5116</v>
      </c>
      <c r="E2196" s="3">
        <v>6</v>
      </c>
      <c r="F2196" s="3">
        <v>1</v>
      </c>
      <c r="G2196" s="7">
        <v>789</v>
      </c>
      <c r="H2196" s="4">
        <f>+G2196*E2196</f>
        <v>4734</v>
      </c>
      <c r="I2196" s="5">
        <v>0.05</v>
      </c>
      <c r="J2196" s="4">
        <f t="shared" si="458"/>
        <v>39.450000000000003</v>
      </c>
      <c r="K2196" s="4">
        <f t="shared" si="459"/>
        <v>749.55</v>
      </c>
      <c r="L2196" s="6">
        <v>0.85</v>
      </c>
      <c r="M2196" s="4">
        <f t="shared" si="460"/>
        <v>637.11749999999995</v>
      </c>
      <c r="N2196" s="4">
        <f t="shared" si="461"/>
        <v>1386.6675</v>
      </c>
      <c r="O2196" s="6">
        <v>0.75</v>
      </c>
      <c r="P2196" s="85">
        <f t="shared" si="466"/>
        <v>562.16249999999991</v>
      </c>
      <c r="Q2196" s="86">
        <f t="shared" si="467"/>
        <v>1311.7124999999999</v>
      </c>
      <c r="R2196" s="6">
        <v>0.95</v>
      </c>
      <c r="S2196" s="85">
        <f t="shared" si="462"/>
        <v>712.07249999999988</v>
      </c>
      <c r="T2196" s="86">
        <f t="shared" si="463"/>
        <v>1461.6224999999999</v>
      </c>
      <c r="U2196" s="6">
        <v>0.6</v>
      </c>
      <c r="V2196" s="85">
        <f t="shared" si="464"/>
        <v>449.72999999999996</v>
      </c>
      <c r="W2196" s="86">
        <f t="shared" si="465"/>
        <v>1199.28</v>
      </c>
    </row>
    <row r="2197" spans="1:23" ht="16.5" x14ac:dyDescent="0.25">
      <c r="A2197" s="64" t="s">
        <v>7131</v>
      </c>
      <c r="B2197" s="65" t="s">
        <v>7427</v>
      </c>
      <c r="C2197" s="2" t="s">
        <v>5137</v>
      </c>
      <c r="D2197" s="1" t="s">
        <v>5136</v>
      </c>
      <c r="E2197" s="3">
        <v>2</v>
      </c>
      <c r="F2197" s="3">
        <v>1</v>
      </c>
      <c r="G2197" s="4">
        <v>3410.61</v>
      </c>
      <c r="H2197" s="4">
        <f>+G2197*E2197</f>
        <v>6821.22</v>
      </c>
      <c r="I2197" s="5">
        <v>0.05</v>
      </c>
      <c r="J2197" s="4">
        <f t="shared" si="458"/>
        <v>170.53050000000002</v>
      </c>
      <c r="K2197" s="4">
        <f t="shared" si="459"/>
        <v>3240.0795000000003</v>
      </c>
      <c r="L2197" s="6">
        <v>0.85</v>
      </c>
      <c r="M2197" s="4">
        <f t="shared" si="460"/>
        <v>2754.067575</v>
      </c>
      <c r="N2197" s="4">
        <f t="shared" si="461"/>
        <v>5994.1470750000008</v>
      </c>
      <c r="O2197" s="6">
        <v>0.75</v>
      </c>
      <c r="P2197" s="85">
        <f t="shared" si="466"/>
        <v>2430.0596250000003</v>
      </c>
      <c r="Q2197" s="86">
        <f t="shared" si="467"/>
        <v>5670.1391250000006</v>
      </c>
      <c r="R2197" s="6">
        <v>0.95</v>
      </c>
      <c r="S2197" s="85">
        <f t="shared" si="462"/>
        <v>3078.0755250000002</v>
      </c>
      <c r="T2197" s="86">
        <f t="shared" si="463"/>
        <v>6318.155025</v>
      </c>
      <c r="U2197" s="6">
        <v>0.6</v>
      </c>
      <c r="V2197" s="85">
        <f t="shared" si="464"/>
        <v>1944.0477000000001</v>
      </c>
      <c r="W2197" s="86">
        <f t="shared" si="465"/>
        <v>5184.1272000000008</v>
      </c>
    </row>
    <row r="2198" spans="1:23" ht="16.5" x14ac:dyDescent="0.25">
      <c r="A2198" s="64" t="s">
        <v>7131</v>
      </c>
      <c r="B2198" s="65" t="s">
        <v>7427</v>
      </c>
      <c r="C2198" s="2" t="s">
        <v>1306</v>
      </c>
      <c r="D2198" s="1" t="s">
        <v>1305</v>
      </c>
      <c r="E2198" s="3">
        <v>1</v>
      </c>
      <c r="F2198" s="3">
        <v>1</v>
      </c>
      <c r="G2198" s="7">
        <v>2893</v>
      </c>
      <c r="H2198" s="4">
        <f>+G2198*E2198</f>
        <v>2893</v>
      </c>
      <c r="I2198" s="5">
        <v>0.05</v>
      </c>
      <c r="J2198" s="4">
        <f t="shared" si="458"/>
        <v>144.65</v>
      </c>
      <c r="K2198" s="4">
        <f t="shared" si="459"/>
        <v>2748.35</v>
      </c>
      <c r="L2198" s="6">
        <v>0.85</v>
      </c>
      <c r="M2198" s="4">
        <f t="shared" si="460"/>
        <v>2336.0974999999999</v>
      </c>
      <c r="N2198" s="4">
        <f t="shared" si="461"/>
        <v>5084.4475000000002</v>
      </c>
      <c r="O2198" s="6">
        <v>0.75</v>
      </c>
      <c r="P2198" s="85">
        <f t="shared" si="466"/>
        <v>2061.2624999999998</v>
      </c>
      <c r="Q2198" s="86">
        <f t="shared" si="467"/>
        <v>4809.6124999999993</v>
      </c>
      <c r="R2198" s="6">
        <v>0.95</v>
      </c>
      <c r="S2198" s="85">
        <f t="shared" si="462"/>
        <v>2610.9324999999999</v>
      </c>
      <c r="T2198" s="86">
        <f t="shared" si="463"/>
        <v>5359.2824999999993</v>
      </c>
      <c r="U2198" s="6">
        <v>0.6</v>
      </c>
      <c r="V2198" s="85">
        <f t="shared" si="464"/>
        <v>1649.01</v>
      </c>
      <c r="W2198" s="86">
        <f t="shared" si="465"/>
        <v>4397.3599999999997</v>
      </c>
    </row>
    <row r="2199" spans="1:23" ht="16.5" x14ac:dyDescent="0.25">
      <c r="A2199" s="64" t="s">
        <v>7131</v>
      </c>
      <c r="B2199" s="65" t="s">
        <v>7427</v>
      </c>
      <c r="C2199" s="2" t="s">
        <v>5216</v>
      </c>
      <c r="D2199" s="10" t="s">
        <v>5215</v>
      </c>
      <c r="E2199" s="3">
        <v>4</v>
      </c>
      <c r="F2199" s="3">
        <v>1</v>
      </c>
      <c r="G2199" s="4">
        <v>530.98</v>
      </c>
      <c r="H2199" s="4">
        <f>+G2199*E2199</f>
        <v>2123.92</v>
      </c>
      <c r="I2199" s="5">
        <v>0.05</v>
      </c>
      <c r="J2199" s="4">
        <f t="shared" si="458"/>
        <v>26.549000000000003</v>
      </c>
      <c r="K2199" s="4">
        <f t="shared" si="459"/>
        <v>504.43100000000004</v>
      </c>
      <c r="L2199" s="6">
        <v>0.35</v>
      </c>
      <c r="M2199" s="4">
        <f t="shared" si="460"/>
        <v>176.55085</v>
      </c>
      <c r="N2199" s="4">
        <f t="shared" si="461"/>
        <v>680.98185000000001</v>
      </c>
      <c r="O2199" s="6">
        <v>0.75</v>
      </c>
      <c r="P2199" s="85">
        <f t="shared" si="466"/>
        <v>378.32325000000003</v>
      </c>
      <c r="Q2199" s="86">
        <f t="shared" si="467"/>
        <v>882.75425000000007</v>
      </c>
      <c r="R2199" s="6">
        <v>0.95</v>
      </c>
      <c r="S2199" s="85">
        <f t="shared" si="462"/>
        <v>479.20945</v>
      </c>
      <c r="T2199" s="86">
        <f t="shared" si="463"/>
        <v>983.6404500000001</v>
      </c>
      <c r="U2199" s="6">
        <v>0.6</v>
      </c>
      <c r="V2199" s="85">
        <f t="shared" si="464"/>
        <v>302.65860000000004</v>
      </c>
      <c r="W2199" s="86">
        <f t="shared" si="465"/>
        <v>807.08960000000002</v>
      </c>
    </row>
    <row r="2200" spans="1:23" ht="16.5" x14ac:dyDescent="0.25">
      <c r="A2200" s="64" t="s">
        <v>7131</v>
      </c>
      <c r="B2200" s="65" t="s">
        <v>7427</v>
      </c>
      <c r="C2200" s="2" t="s">
        <v>5214</v>
      </c>
      <c r="D2200" s="10" t="s">
        <v>5213</v>
      </c>
      <c r="E2200" s="3">
        <v>2</v>
      </c>
      <c r="F2200" s="3">
        <v>1</v>
      </c>
      <c r="G2200" s="4">
        <v>530.98</v>
      </c>
      <c r="H2200" s="4">
        <f>+G2200*E2200</f>
        <v>1061.96</v>
      </c>
      <c r="I2200" s="5">
        <v>0.05</v>
      </c>
      <c r="J2200" s="4">
        <f t="shared" si="458"/>
        <v>26.549000000000003</v>
      </c>
      <c r="K2200" s="4">
        <f t="shared" si="459"/>
        <v>504.43100000000004</v>
      </c>
      <c r="L2200" s="6">
        <v>0.35</v>
      </c>
      <c r="M2200" s="4">
        <f t="shared" si="460"/>
        <v>176.55085</v>
      </c>
      <c r="N2200" s="4">
        <f t="shared" si="461"/>
        <v>680.98185000000001</v>
      </c>
      <c r="O2200" s="6">
        <v>0.75</v>
      </c>
      <c r="P2200" s="85">
        <f t="shared" si="466"/>
        <v>378.32325000000003</v>
      </c>
      <c r="Q2200" s="86">
        <f t="shared" si="467"/>
        <v>882.75425000000007</v>
      </c>
      <c r="R2200" s="6">
        <v>0.95</v>
      </c>
      <c r="S2200" s="85">
        <f t="shared" si="462"/>
        <v>479.20945</v>
      </c>
      <c r="T2200" s="86">
        <f t="shared" si="463"/>
        <v>983.6404500000001</v>
      </c>
      <c r="U2200" s="6">
        <v>0.6</v>
      </c>
      <c r="V2200" s="85">
        <f t="shared" si="464"/>
        <v>302.65860000000004</v>
      </c>
      <c r="W2200" s="86">
        <f t="shared" si="465"/>
        <v>807.08960000000002</v>
      </c>
    </row>
    <row r="2201" spans="1:23" ht="16.5" x14ac:dyDescent="0.25">
      <c r="A2201" s="64" t="s">
        <v>7131</v>
      </c>
      <c r="B2201" s="65" t="s">
        <v>7427</v>
      </c>
      <c r="C2201" s="2" t="s">
        <v>5204</v>
      </c>
      <c r="D2201" s="10" t="s">
        <v>5203</v>
      </c>
      <c r="E2201" s="3">
        <v>4</v>
      </c>
      <c r="F2201" s="3">
        <v>1</v>
      </c>
      <c r="G2201" s="4">
        <v>530.13</v>
      </c>
      <c r="H2201" s="4">
        <f>+G2201*E2201</f>
        <v>2120.52</v>
      </c>
      <c r="I2201" s="5">
        <v>0.05</v>
      </c>
      <c r="J2201" s="4">
        <f t="shared" si="458"/>
        <v>26.506500000000003</v>
      </c>
      <c r="K2201" s="4">
        <f t="shared" si="459"/>
        <v>503.62349999999998</v>
      </c>
      <c r="L2201" s="6">
        <v>0.35</v>
      </c>
      <c r="M2201" s="4">
        <f t="shared" si="460"/>
        <v>176.26822499999997</v>
      </c>
      <c r="N2201" s="4">
        <f t="shared" si="461"/>
        <v>679.89172499999995</v>
      </c>
      <c r="O2201" s="6">
        <v>0.75</v>
      </c>
      <c r="P2201" s="85">
        <f t="shared" si="466"/>
        <v>377.717625</v>
      </c>
      <c r="Q2201" s="86">
        <f t="shared" si="467"/>
        <v>881.34112499999992</v>
      </c>
      <c r="R2201" s="6">
        <v>0.95</v>
      </c>
      <c r="S2201" s="85">
        <f t="shared" si="462"/>
        <v>478.44232499999998</v>
      </c>
      <c r="T2201" s="86">
        <f t="shared" si="463"/>
        <v>982.0658249999999</v>
      </c>
      <c r="U2201" s="6">
        <v>0.6</v>
      </c>
      <c r="V2201" s="85">
        <f t="shared" si="464"/>
        <v>302.17409999999995</v>
      </c>
      <c r="W2201" s="86">
        <f t="shared" si="465"/>
        <v>805.79759999999987</v>
      </c>
    </row>
    <row r="2202" spans="1:23" ht="16.5" x14ac:dyDescent="0.25">
      <c r="A2202" s="64" t="s">
        <v>7131</v>
      </c>
      <c r="B2202" s="65" t="s">
        <v>7427</v>
      </c>
      <c r="C2202" s="2" t="s">
        <v>5212</v>
      </c>
      <c r="D2202" s="10" t="s">
        <v>5211</v>
      </c>
      <c r="E2202" s="3">
        <v>2</v>
      </c>
      <c r="F2202" s="3">
        <v>1</v>
      </c>
      <c r="G2202" s="4">
        <v>530.98</v>
      </c>
      <c r="H2202" s="4">
        <f>+G2202*E2202</f>
        <v>1061.96</v>
      </c>
      <c r="I2202" s="5">
        <v>0.05</v>
      </c>
      <c r="J2202" s="4">
        <f t="shared" si="458"/>
        <v>26.549000000000003</v>
      </c>
      <c r="K2202" s="4">
        <f t="shared" si="459"/>
        <v>504.43100000000004</v>
      </c>
      <c r="L2202" s="6">
        <v>0.35</v>
      </c>
      <c r="M2202" s="4">
        <f t="shared" si="460"/>
        <v>176.55085</v>
      </c>
      <c r="N2202" s="4">
        <f t="shared" si="461"/>
        <v>680.98185000000001</v>
      </c>
      <c r="O2202" s="6">
        <v>0.75</v>
      </c>
      <c r="P2202" s="85">
        <f t="shared" si="466"/>
        <v>378.32325000000003</v>
      </c>
      <c r="Q2202" s="86">
        <f t="shared" si="467"/>
        <v>882.75425000000007</v>
      </c>
      <c r="R2202" s="6">
        <v>0.95</v>
      </c>
      <c r="S2202" s="85">
        <f t="shared" si="462"/>
        <v>479.20945</v>
      </c>
      <c r="T2202" s="86">
        <f t="shared" si="463"/>
        <v>983.6404500000001</v>
      </c>
      <c r="U2202" s="6">
        <v>0.6</v>
      </c>
      <c r="V2202" s="85">
        <f t="shared" si="464"/>
        <v>302.65860000000004</v>
      </c>
      <c r="W2202" s="86">
        <f t="shared" si="465"/>
        <v>807.08960000000002</v>
      </c>
    </row>
    <row r="2203" spans="1:23" ht="16.5" x14ac:dyDescent="0.25">
      <c r="A2203" s="64" t="s">
        <v>7131</v>
      </c>
      <c r="B2203" s="65" t="s">
        <v>7427</v>
      </c>
      <c r="C2203" s="2" t="s">
        <v>3449</v>
      </c>
      <c r="D2203" s="10" t="s">
        <v>3448</v>
      </c>
      <c r="E2203" s="3">
        <v>3</v>
      </c>
      <c r="F2203" s="3">
        <v>1</v>
      </c>
      <c r="G2203" s="4">
        <v>4000</v>
      </c>
      <c r="H2203" s="4">
        <f>+G2203*E2203</f>
        <v>12000</v>
      </c>
      <c r="I2203" s="5">
        <v>0</v>
      </c>
      <c r="J2203" s="4">
        <f t="shared" si="458"/>
        <v>0</v>
      </c>
      <c r="K2203" s="4">
        <f t="shared" si="459"/>
        <v>4000</v>
      </c>
      <c r="L2203" s="6">
        <v>0.85</v>
      </c>
      <c r="M2203" s="4">
        <f t="shared" si="460"/>
        <v>3400</v>
      </c>
      <c r="N2203" s="4">
        <f t="shared" si="461"/>
        <v>7400</v>
      </c>
      <c r="O2203" s="6">
        <v>0.75</v>
      </c>
      <c r="P2203" s="85">
        <f t="shared" si="466"/>
        <v>3000</v>
      </c>
      <c r="Q2203" s="86">
        <f t="shared" si="467"/>
        <v>7000</v>
      </c>
      <c r="R2203" s="6">
        <v>0.95</v>
      </c>
      <c r="S2203" s="85">
        <f t="shared" si="462"/>
        <v>3800</v>
      </c>
      <c r="T2203" s="86">
        <f t="shared" si="463"/>
        <v>7800</v>
      </c>
      <c r="U2203" s="6">
        <v>0.6</v>
      </c>
      <c r="V2203" s="85">
        <f t="shared" si="464"/>
        <v>2400</v>
      </c>
      <c r="W2203" s="86">
        <f t="shared" si="465"/>
        <v>6400</v>
      </c>
    </row>
    <row r="2204" spans="1:23" ht="16.5" x14ac:dyDescent="0.25">
      <c r="A2204" s="64" t="s">
        <v>7131</v>
      </c>
      <c r="B2204" s="65" t="s">
        <v>7427</v>
      </c>
      <c r="C2204" s="2" t="s">
        <v>6990</v>
      </c>
      <c r="D2204" s="1" t="s">
        <v>6989</v>
      </c>
      <c r="E2204" s="3">
        <v>1</v>
      </c>
      <c r="F2204" s="3">
        <v>1</v>
      </c>
      <c r="G2204" s="7">
        <v>6184</v>
      </c>
      <c r="H2204" s="4">
        <f>+G2204*E2204</f>
        <v>6184</v>
      </c>
      <c r="I2204" s="5">
        <v>0.05</v>
      </c>
      <c r="J2204" s="4">
        <f t="shared" si="458"/>
        <v>309.20000000000005</v>
      </c>
      <c r="K2204" s="4">
        <f t="shared" si="459"/>
        <v>5874.8</v>
      </c>
      <c r="L2204" s="6">
        <v>0.85</v>
      </c>
      <c r="M2204" s="4">
        <f t="shared" si="460"/>
        <v>4993.58</v>
      </c>
      <c r="N2204" s="4">
        <f t="shared" si="461"/>
        <v>10868.380000000001</v>
      </c>
      <c r="O2204" s="6">
        <v>0.75</v>
      </c>
      <c r="P2204" s="85">
        <f t="shared" si="466"/>
        <v>4406.1000000000004</v>
      </c>
      <c r="Q2204" s="86">
        <f t="shared" si="467"/>
        <v>10280.900000000001</v>
      </c>
      <c r="R2204" s="6">
        <v>0.95</v>
      </c>
      <c r="S2204" s="85">
        <f t="shared" si="462"/>
        <v>5581.0599999999995</v>
      </c>
      <c r="T2204" s="86">
        <f t="shared" si="463"/>
        <v>11455.86</v>
      </c>
      <c r="U2204" s="6">
        <v>0.6</v>
      </c>
      <c r="V2204" s="85">
        <f t="shared" si="464"/>
        <v>3524.88</v>
      </c>
      <c r="W2204" s="86">
        <f t="shared" si="465"/>
        <v>9399.68</v>
      </c>
    </row>
    <row r="2205" spans="1:23" ht="16.5" x14ac:dyDescent="0.25">
      <c r="A2205" s="64" t="s">
        <v>7131</v>
      </c>
      <c r="B2205" s="65" t="s">
        <v>7427</v>
      </c>
      <c r="C2205" s="2" t="s">
        <v>5206</v>
      </c>
      <c r="D2205" s="10" t="s">
        <v>5205</v>
      </c>
      <c r="E2205" s="3">
        <v>1</v>
      </c>
      <c r="F2205" s="3">
        <v>1</v>
      </c>
      <c r="G2205" s="4">
        <v>530.44000000000005</v>
      </c>
      <c r="H2205" s="4">
        <f>+G2205*E2205</f>
        <v>530.44000000000005</v>
      </c>
      <c r="I2205" s="5">
        <v>0.05</v>
      </c>
      <c r="J2205" s="4">
        <f t="shared" si="458"/>
        <v>26.522000000000006</v>
      </c>
      <c r="K2205" s="4">
        <f t="shared" si="459"/>
        <v>503.91800000000006</v>
      </c>
      <c r="L2205" s="6">
        <v>0.85</v>
      </c>
      <c r="M2205" s="4">
        <f t="shared" si="460"/>
        <v>428.33030000000002</v>
      </c>
      <c r="N2205" s="4">
        <f t="shared" si="461"/>
        <v>932.24830000000009</v>
      </c>
      <c r="O2205" s="6">
        <v>0.75</v>
      </c>
      <c r="P2205" s="85">
        <f t="shared" si="466"/>
        <v>377.93850000000003</v>
      </c>
      <c r="Q2205" s="86">
        <f t="shared" si="467"/>
        <v>881.8565000000001</v>
      </c>
      <c r="R2205" s="6">
        <v>0.95</v>
      </c>
      <c r="S2205" s="85">
        <f t="shared" si="462"/>
        <v>478.72210000000001</v>
      </c>
      <c r="T2205" s="86">
        <f t="shared" si="463"/>
        <v>982.64010000000007</v>
      </c>
      <c r="U2205" s="6">
        <v>0.6</v>
      </c>
      <c r="V2205" s="85">
        <f t="shared" si="464"/>
        <v>302.35080000000005</v>
      </c>
      <c r="W2205" s="86">
        <f t="shared" si="465"/>
        <v>806.26880000000006</v>
      </c>
    </row>
    <row r="2206" spans="1:23" ht="16.5" x14ac:dyDescent="0.25">
      <c r="A2206" s="64" t="s">
        <v>7131</v>
      </c>
      <c r="B2206" s="65" t="s">
        <v>7427</v>
      </c>
      <c r="C2206" s="2" t="s">
        <v>5208</v>
      </c>
      <c r="D2206" s="10" t="s">
        <v>5207</v>
      </c>
      <c r="E2206" s="3">
        <v>2</v>
      </c>
      <c r="F2206" s="3">
        <v>1</v>
      </c>
      <c r="G2206" s="4">
        <v>530.98</v>
      </c>
      <c r="H2206" s="4">
        <f>+G2206*E2206</f>
        <v>1061.96</v>
      </c>
      <c r="I2206" s="5">
        <v>0.05</v>
      </c>
      <c r="J2206" s="4">
        <f t="shared" si="458"/>
        <v>26.549000000000003</v>
      </c>
      <c r="K2206" s="4">
        <f t="shared" si="459"/>
        <v>504.43100000000004</v>
      </c>
      <c r="L2206" s="6">
        <v>0.85</v>
      </c>
      <c r="M2206" s="4">
        <f t="shared" si="460"/>
        <v>428.76635000000005</v>
      </c>
      <c r="N2206" s="4">
        <f t="shared" si="461"/>
        <v>933.19735000000014</v>
      </c>
      <c r="O2206" s="6">
        <v>0.75</v>
      </c>
      <c r="P2206" s="85">
        <f t="shared" si="466"/>
        <v>378.32325000000003</v>
      </c>
      <c r="Q2206" s="86">
        <f t="shared" si="467"/>
        <v>882.75425000000007</v>
      </c>
      <c r="R2206" s="6">
        <v>0.95</v>
      </c>
      <c r="S2206" s="85">
        <f t="shared" si="462"/>
        <v>479.20945</v>
      </c>
      <c r="T2206" s="86">
        <f t="shared" si="463"/>
        <v>983.6404500000001</v>
      </c>
      <c r="U2206" s="6">
        <v>0.6</v>
      </c>
      <c r="V2206" s="85">
        <f t="shared" si="464"/>
        <v>302.65860000000004</v>
      </c>
      <c r="W2206" s="86">
        <f t="shared" si="465"/>
        <v>807.08960000000002</v>
      </c>
    </row>
    <row r="2207" spans="1:23" ht="16.5" x14ac:dyDescent="0.25">
      <c r="A2207" s="64" t="s">
        <v>7131</v>
      </c>
      <c r="B2207" s="65" t="s">
        <v>7427</v>
      </c>
      <c r="C2207" s="2" t="s">
        <v>5210</v>
      </c>
      <c r="D2207" s="10" t="s">
        <v>5209</v>
      </c>
      <c r="E2207" s="3">
        <v>2</v>
      </c>
      <c r="F2207" s="3">
        <v>1</v>
      </c>
      <c r="G2207" s="4">
        <v>530.98</v>
      </c>
      <c r="H2207" s="4">
        <f>+G2207*E2207</f>
        <v>1061.96</v>
      </c>
      <c r="I2207" s="5">
        <v>0.05</v>
      </c>
      <c r="J2207" s="4">
        <f t="shared" si="458"/>
        <v>26.549000000000003</v>
      </c>
      <c r="K2207" s="4">
        <f t="shared" si="459"/>
        <v>504.43100000000004</v>
      </c>
      <c r="L2207" s="6">
        <v>0.85</v>
      </c>
      <c r="M2207" s="4">
        <f t="shared" si="460"/>
        <v>428.76635000000005</v>
      </c>
      <c r="N2207" s="4">
        <f t="shared" si="461"/>
        <v>933.19735000000014</v>
      </c>
      <c r="O2207" s="6">
        <v>0.75</v>
      </c>
      <c r="P2207" s="85">
        <f t="shared" si="466"/>
        <v>378.32325000000003</v>
      </c>
      <c r="Q2207" s="86">
        <f t="shared" si="467"/>
        <v>882.75425000000007</v>
      </c>
      <c r="R2207" s="6">
        <v>0.95</v>
      </c>
      <c r="S2207" s="85">
        <f t="shared" si="462"/>
        <v>479.20945</v>
      </c>
      <c r="T2207" s="86">
        <f t="shared" si="463"/>
        <v>983.6404500000001</v>
      </c>
      <c r="U2207" s="6">
        <v>0.6</v>
      </c>
      <c r="V2207" s="85">
        <f t="shared" si="464"/>
        <v>302.65860000000004</v>
      </c>
      <c r="W2207" s="86">
        <f t="shared" si="465"/>
        <v>807.08960000000002</v>
      </c>
    </row>
    <row r="2208" spans="1:23" ht="16.5" x14ac:dyDescent="0.25">
      <c r="A2208" s="64" t="s">
        <v>7131</v>
      </c>
      <c r="B2208" s="65" t="s">
        <v>7427</v>
      </c>
      <c r="C2208" s="2" t="s">
        <v>5202</v>
      </c>
      <c r="D2208" s="1" t="s">
        <v>5201</v>
      </c>
      <c r="E2208" s="3">
        <v>1</v>
      </c>
      <c r="F2208" s="3">
        <v>1</v>
      </c>
      <c r="G2208" s="4">
        <v>890.39</v>
      </c>
      <c r="H2208" s="4">
        <f>+G2208*E2208</f>
        <v>890.39</v>
      </c>
      <c r="I2208" s="5">
        <v>0</v>
      </c>
      <c r="J2208" s="4">
        <f t="shared" si="458"/>
        <v>0</v>
      </c>
      <c r="K2208" s="4">
        <f t="shared" si="459"/>
        <v>890.39</v>
      </c>
      <c r="L2208" s="6">
        <v>0.95</v>
      </c>
      <c r="M2208" s="4">
        <f t="shared" si="460"/>
        <v>845.87049999999999</v>
      </c>
      <c r="N2208" s="4">
        <f t="shared" si="461"/>
        <v>1736.2604999999999</v>
      </c>
      <c r="O2208" s="6">
        <v>0.75</v>
      </c>
      <c r="P2208" s="85">
        <f t="shared" si="466"/>
        <v>667.79250000000002</v>
      </c>
      <c r="Q2208" s="86">
        <f t="shared" si="467"/>
        <v>1558.1824999999999</v>
      </c>
      <c r="R2208" s="6">
        <v>0.95</v>
      </c>
      <c r="S2208" s="85">
        <f t="shared" si="462"/>
        <v>845.87049999999999</v>
      </c>
      <c r="T2208" s="86">
        <f t="shared" si="463"/>
        <v>1736.2604999999999</v>
      </c>
      <c r="U2208" s="6">
        <v>0.6</v>
      </c>
      <c r="V2208" s="85">
        <f t="shared" si="464"/>
        <v>534.23399999999992</v>
      </c>
      <c r="W2208" s="86">
        <f t="shared" si="465"/>
        <v>1424.6239999999998</v>
      </c>
    </row>
    <row r="2209" spans="1:23" ht="16.5" x14ac:dyDescent="0.25">
      <c r="A2209" s="64" t="s">
        <v>7131</v>
      </c>
      <c r="B2209" s="65" t="s">
        <v>7427</v>
      </c>
      <c r="C2209" s="2" t="s">
        <v>1302</v>
      </c>
      <c r="D2209" s="10" t="s">
        <v>1301</v>
      </c>
      <c r="E2209" s="3">
        <v>1</v>
      </c>
      <c r="F2209" s="3">
        <v>1</v>
      </c>
      <c r="G2209" s="4">
        <v>4347.3</v>
      </c>
      <c r="H2209" s="4">
        <f>+G2209*E2209</f>
        <v>4347.3</v>
      </c>
      <c r="I2209" s="5">
        <v>0</v>
      </c>
      <c r="J2209" s="4">
        <f t="shared" si="458"/>
        <v>0</v>
      </c>
      <c r="K2209" s="4">
        <f t="shared" si="459"/>
        <v>4347.3</v>
      </c>
      <c r="L2209" s="6">
        <v>0.85</v>
      </c>
      <c r="M2209" s="4">
        <f t="shared" si="460"/>
        <v>3695.2049999999999</v>
      </c>
      <c r="N2209" s="4">
        <f t="shared" si="461"/>
        <v>8042.5050000000001</v>
      </c>
      <c r="O2209" s="6">
        <v>0.75</v>
      </c>
      <c r="P2209" s="85">
        <f t="shared" si="466"/>
        <v>3260.4750000000004</v>
      </c>
      <c r="Q2209" s="86">
        <f t="shared" si="467"/>
        <v>7607.7750000000005</v>
      </c>
      <c r="R2209" s="6">
        <v>0.95</v>
      </c>
      <c r="S2209" s="85">
        <f t="shared" si="462"/>
        <v>4129.9350000000004</v>
      </c>
      <c r="T2209" s="86">
        <f t="shared" si="463"/>
        <v>8477.2350000000006</v>
      </c>
      <c r="U2209" s="6">
        <v>0.6</v>
      </c>
      <c r="V2209" s="85">
        <f t="shared" si="464"/>
        <v>2608.38</v>
      </c>
      <c r="W2209" s="86">
        <f t="shared" si="465"/>
        <v>6955.68</v>
      </c>
    </row>
    <row r="2210" spans="1:23" ht="16.5" x14ac:dyDescent="0.25">
      <c r="A2210" s="64" t="s">
        <v>7131</v>
      </c>
      <c r="B2210" s="65" t="s">
        <v>7427</v>
      </c>
      <c r="C2210" s="2" t="s">
        <v>1312</v>
      </c>
      <c r="D2210" s="1" t="s">
        <v>1311</v>
      </c>
      <c r="E2210" s="3">
        <v>2</v>
      </c>
      <c r="F2210" s="3">
        <v>1</v>
      </c>
      <c r="G2210" s="7">
        <v>3051.95</v>
      </c>
      <c r="H2210" s="4">
        <f>+G2210*E2210</f>
        <v>6103.9</v>
      </c>
      <c r="I2210" s="5">
        <v>0.1</v>
      </c>
      <c r="J2210" s="4">
        <f t="shared" si="458"/>
        <v>305.19499999999999</v>
      </c>
      <c r="K2210" s="4">
        <f t="shared" si="459"/>
        <v>2746.7549999999997</v>
      </c>
      <c r="L2210" s="6">
        <v>0.85</v>
      </c>
      <c r="M2210" s="4">
        <f t="shared" si="460"/>
        <v>2334.7417499999997</v>
      </c>
      <c r="N2210" s="4">
        <f t="shared" si="461"/>
        <v>5081.4967499999993</v>
      </c>
      <c r="O2210" s="6">
        <v>0.75</v>
      </c>
      <c r="P2210" s="85">
        <f t="shared" si="466"/>
        <v>2060.0662499999999</v>
      </c>
      <c r="Q2210" s="86">
        <f t="shared" si="467"/>
        <v>4806.8212499999991</v>
      </c>
      <c r="R2210" s="6">
        <v>0.95</v>
      </c>
      <c r="S2210" s="85">
        <f t="shared" si="462"/>
        <v>2609.4172499999995</v>
      </c>
      <c r="T2210" s="86">
        <f t="shared" si="463"/>
        <v>5356.1722499999996</v>
      </c>
      <c r="U2210" s="6">
        <v>0.6</v>
      </c>
      <c r="V2210" s="85">
        <f t="shared" si="464"/>
        <v>1648.0529999999997</v>
      </c>
      <c r="W2210" s="86">
        <f t="shared" si="465"/>
        <v>4394.8079999999991</v>
      </c>
    </row>
    <row r="2211" spans="1:23" ht="16.5" x14ac:dyDescent="0.25">
      <c r="A2211" s="64" t="s">
        <v>7131</v>
      </c>
      <c r="B2211" s="65" t="s">
        <v>7427</v>
      </c>
      <c r="C2211" s="2" t="s">
        <v>1308</v>
      </c>
      <c r="D2211" s="1" t="s">
        <v>1307</v>
      </c>
      <c r="E2211" s="3">
        <v>1</v>
      </c>
      <c r="F2211" s="3">
        <v>1</v>
      </c>
      <c r="G2211" s="7">
        <v>864.97</v>
      </c>
      <c r="H2211" s="4">
        <f>+G2211*E2211</f>
        <v>864.97</v>
      </c>
      <c r="I2211" s="5">
        <v>0.1</v>
      </c>
      <c r="J2211" s="4">
        <f t="shared" si="458"/>
        <v>86.497000000000014</v>
      </c>
      <c r="K2211" s="4">
        <f t="shared" si="459"/>
        <v>778.47299999999996</v>
      </c>
      <c r="L2211" s="6">
        <v>0.85</v>
      </c>
      <c r="M2211" s="4">
        <f t="shared" si="460"/>
        <v>661.70204999999999</v>
      </c>
      <c r="N2211" s="4">
        <f t="shared" si="461"/>
        <v>1440.1750499999998</v>
      </c>
      <c r="O2211" s="6">
        <v>0.75</v>
      </c>
      <c r="P2211" s="85">
        <f t="shared" si="466"/>
        <v>583.85474999999997</v>
      </c>
      <c r="Q2211" s="86">
        <f t="shared" si="467"/>
        <v>1362.3277499999999</v>
      </c>
      <c r="R2211" s="6">
        <v>0.95</v>
      </c>
      <c r="S2211" s="85">
        <f t="shared" si="462"/>
        <v>739.54934999999989</v>
      </c>
      <c r="T2211" s="86">
        <f t="shared" si="463"/>
        <v>1518.0223499999997</v>
      </c>
      <c r="U2211" s="6">
        <v>0.6</v>
      </c>
      <c r="V2211" s="85">
        <f t="shared" si="464"/>
        <v>467.08379999999994</v>
      </c>
      <c r="W2211" s="86">
        <f t="shared" si="465"/>
        <v>1245.5567999999998</v>
      </c>
    </row>
    <row r="2212" spans="1:23" ht="16.5" x14ac:dyDescent="0.25">
      <c r="A2212" s="64" t="s">
        <v>7131</v>
      </c>
      <c r="B2212" s="65" t="s">
        <v>7427</v>
      </c>
      <c r="C2212" s="2" t="s">
        <v>5200</v>
      </c>
      <c r="D2212" s="10" t="s">
        <v>5199</v>
      </c>
      <c r="E2212" s="3">
        <v>1</v>
      </c>
      <c r="F2212" s="3">
        <v>1</v>
      </c>
      <c r="G2212" s="4">
        <v>6383.85</v>
      </c>
      <c r="H2212" s="4">
        <f>+G2212*E2212</f>
        <v>6383.85</v>
      </c>
      <c r="I2212" s="5">
        <v>0</v>
      </c>
      <c r="J2212" s="4">
        <f t="shared" si="458"/>
        <v>0</v>
      </c>
      <c r="K2212" s="4">
        <f t="shared" si="459"/>
        <v>6383.85</v>
      </c>
      <c r="L2212" s="6">
        <v>0.85</v>
      </c>
      <c r="M2212" s="4">
        <f t="shared" si="460"/>
        <v>5426.2725</v>
      </c>
      <c r="N2212" s="4">
        <f t="shared" si="461"/>
        <v>11810.122500000001</v>
      </c>
      <c r="O2212" s="6">
        <v>0.75</v>
      </c>
      <c r="P2212" s="85">
        <f t="shared" si="466"/>
        <v>4787.8875000000007</v>
      </c>
      <c r="Q2212" s="86">
        <f t="shared" si="467"/>
        <v>11171.737500000001</v>
      </c>
      <c r="R2212" s="6">
        <v>0.95</v>
      </c>
      <c r="S2212" s="85">
        <f t="shared" si="462"/>
        <v>6064.6575000000003</v>
      </c>
      <c r="T2212" s="86">
        <f t="shared" si="463"/>
        <v>12448.5075</v>
      </c>
      <c r="U2212" s="6">
        <v>0.6</v>
      </c>
      <c r="V2212" s="85">
        <f t="shared" si="464"/>
        <v>3830.31</v>
      </c>
      <c r="W2212" s="86">
        <f t="shared" si="465"/>
        <v>10214.16</v>
      </c>
    </row>
    <row r="2213" spans="1:23" ht="16.5" x14ac:dyDescent="0.25">
      <c r="A2213" s="64" t="s">
        <v>7131</v>
      </c>
      <c r="B2213" s="65" t="s">
        <v>7427</v>
      </c>
      <c r="C2213" s="2" t="s">
        <v>5220</v>
      </c>
      <c r="D2213" s="1" t="s">
        <v>5219</v>
      </c>
      <c r="E2213" s="3">
        <v>3</v>
      </c>
      <c r="F2213" s="3">
        <v>1</v>
      </c>
      <c r="G2213" s="7">
        <v>1354</v>
      </c>
      <c r="H2213" s="4">
        <f>+G2213*E2213</f>
        <v>4062</v>
      </c>
      <c r="I2213" s="5">
        <v>0.05</v>
      </c>
      <c r="J2213" s="4">
        <f t="shared" si="458"/>
        <v>67.7</v>
      </c>
      <c r="K2213" s="4">
        <f t="shared" si="459"/>
        <v>1286.3</v>
      </c>
      <c r="L2213" s="6">
        <v>0.85</v>
      </c>
      <c r="M2213" s="4">
        <f t="shared" si="460"/>
        <v>1093.355</v>
      </c>
      <c r="N2213" s="4">
        <f t="shared" si="461"/>
        <v>2379.6549999999997</v>
      </c>
      <c r="O2213" s="6">
        <v>0.75</v>
      </c>
      <c r="P2213" s="85">
        <f t="shared" si="466"/>
        <v>964.72499999999991</v>
      </c>
      <c r="Q2213" s="86">
        <f t="shared" si="467"/>
        <v>2251.0249999999996</v>
      </c>
      <c r="R2213" s="6">
        <v>0.95</v>
      </c>
      <c r="S2213" s="85">
        <f t="shared" si="462"/>
        <v>1221.9849999999999</v>
      </c>
      <c r="T2213" s="86">
        <f t="shared" si="463"/>
        <v>2508.2849999999999</v>
      </c>
      <c r="U2213" s="6">
        <v>0.6</v>
      </c>
      <c r="V2213" s="85">
        <f t="shared" si="464"/>
        <v>771.78</v>
      </c>
      <c r="W2213" s="86">
        <f t="shared" si="465"/>
        <v>2058.08</v>
      </c>
    </row>
    <row r="2214" spans="1:23" ht="16.5" x14ac:dyDescent="0.25">
      <c r="A2214" s="64" t="s">
        <v>7131</v>
      </c>
      <c r="B2214" s="65" t="s">
        <v>7427</v>
      </c>
      <c r="C2214" s="2" t="s">
        <v>5222</v>
      </c>
      <c r="D2214" s="1" t="s">
        <v>5221</v>
      </c>
      <c r="E2214" s="3">
        <v>3</v>
      </c>
      <c r="F2214" s="3">
        <v>1</v>
      </c>
      <c r="G2214" s="7">
        <v>1912</v>
      </c>
      <c r="H2214" s="4">
        <f>+G2214*E2214</f>
        <v>5736</v>
      </c>
      <c r="I2214" s="5">
        <v>0.05</v>
      </c>
      <c r="J2214" s="4">
        <f t="shared" si="458"/>
        <v>95.600000000000009</v>
      </c>
      <c r="K2214" s="4">
        <f t="shared" si="459"/>
        <v>1816.4</v>
      </c>
      <c r="L2214" s="6">
        <v>0.85</v>
      </c>
      <c r="M2214" s="4">
        <f t="shared" si="460"/>
        <v>1543.94</v>
      </c>
      <c r="N2214" s="4">
        <f t="shared" si="461"/>
        <v>3360.34</v>
      </c>
      <c r="O2214" s="6">
        <v>0.75</v>
      </c>
      <c r="P2214" s="85">
        <f t="shared" si="466"/>
        <v>1362.3000000000002</v>
      </c>
      <c r="Q2214" s="86">
        <f t="shared" si="467"/>
        <v>3178.7000000000003</v>
      </c>
      <c r="R2214" s="6">
        <v>0.95</v>
      </c>
      <c r="S2214" s="85">
        <f t="shared" si="462"/>
        <v>1725.58</v>
      </c>
      <c r="T2214" s="86">
        <f t="shared" si="463"/>
        <v>3541.98</v>
      </c>
      <c r="U2214" s="6">
        <v>0.6</v>
      </c>
      <c r="V2214" s="85">
        <f t="shared" si="464"/>
        <v>1089.8399999999999</v>
      </c>
      <c r="W2214" s="86">
        <f t="shared" si="465"/>
        <v>2906.24</v>
      </c>
    </row>
    <row r="2215" spans="1:23" ht="16.5" x14ac:dyDescent="0.25">
      <c r="A2215" s="64" t="s">
        <v>7131</v>
      </c>
      <c r="B2215" s="65" t="s">
        <v>7427</v>
      </c>
      <c r="C2215" s="2" t="s">
        <v>5224</v>
      </c>
      <c r="D2215" s="1" t="s">
        <v>5223</v>
      </c>
      <c r="E2215" s="3">
        <v>3</v>
      </c>
      <c r="F2215" s="3">
        <v>1</v>
      </c>
      <c r="G2215" s="7">
        <v>2477</v>
      </c>
      <c r="H2215" s="4">
        <f>+G2215*E2215</f>
        <v>7431</v>
      </c>
      <c r="I2215" s="5">
        <v>0.05</v>
      </c>
      <c r="J2215" s="4">
        <f t="shared" si="458"/>
        <v>123.85000000000001</v>
      </c>
      <c r="K2215" s="4">
        <f t="shared" si="459"/>
        <v>2353.15</v>
      </c>
      <c r="L2215" s="6">
        <v>0.85</v>
      </c>
      <c r="M2215" s="4">
        <f t="shared" si="460"/>
        <v>2000.1775</v>
      </c>
      <c r="N2215" s="4">
        <f t="shared" si="461"/>
        <v>4353.3275000000003</v>
      </c>
      <c r="O2215" s="6">
        <v>0.75</v>
      </c>
      <c r="P2215" s="85">
        <f t="shared" si="466"/>
        <v>1764.8625000000002</v>
      </c>
      <c r="Q2215" s="86">
        <f t="shared" si="467"/>
        <v>4118.0125000000007</v>
      </c>
      <c r="R2215" s="6">
        <v>0.95</v>
      </c>
      <c r="S2215" s="85">
        <f t="shared" si="462"/>
        <v>2235.4924999999998</v>
      </c>
      <c r="T2215" s="86">
        <f t="shared" si="463"/>
        <v>4588.6424999999999</v>
      </c>
      <c r="U2215" s="6">
        <v>0.6</v>
      </c>
      <c r="V2215" s="85">
        <f t="shared" si="464"/>
        <v>1411.89</v>
      </c>
      <c r="W2215" s="86">
        <f t="shared" si="465"/>
        <v>3765.04</v>
      </c>
    </row>
    <row r="2216" spans="1:23" ht="16.5" x14ac:dyDescent="0.25">
      <c r="A2216" s="64" t="s">
        <v>7131</v>
      </c>
      <c r="B2216" s="65" t="s">
        <v>7427</v>
      </c>
      <c r="C2216" s="2" t="s">
        <v>5462</v>
      </c>
      <c r="D2216" s="1" t="s">
        <v>5461</v>
      </c>
      <c r="E2216" s="3">
        <v>2</v>
      </c>
      <c r="F2216" s="3">
        <v>1</v>
      </c>
      <c r="G2216" s="7">
        <f>716.82/2</f>
        <v>358.41</v>
      </c>
      <c r="H2216" s="4">
        <f>+G2216*E2216</f>
        <v>716.82</v>
      </c>
      <c r="I2216" s="5">
        <v>0</v>
      </c>
      <c r="J2216" s="4">
        <f t="shared" si="458"/>
        <v>0</v>
      </c>
      <c r="K2216" s="4">
        <f t="shared" si="459"/>
        <v>358.41</v>
      </c>
      <c r="L2216" s="6">
        <v>1</v>
      </c>
      <c r="M2216" s="4">
        <f t="shared" si="460"/>
        <v>358.41</v>
      </c>
      <c r="N2216" s="4">
        <f t="shared" si="461"/>
        <v>716.82</v>
      </c>
      <c r="O2216" s="6">
        <v>0.75</v>
      </c>
      <c r="P2216" s="85">
        <f t="shared" si="466"/>
        <v>268.8075</v>
      </c>
      <c r="Q2216" s="86">
        <f t="shared" si="467"/>
        <v>627.21749999999997</v>
      </c>
      <c r="R2216" s="6">
        <v>0.95</v>
      </c>
      <c r="S2216" s="85">
        <f t="shared" si="462"/>
        <v>340.48950000000002</v>
      </c>
      <c r="T2216" s="86">
        <f t="shared" si="463"/>
        <v>698.89949999999999</v>
      </c>
      <c r="U2216" s="6">
        <v>0.6</v>
      </c>
      <c r="V2216" s="85">
        <f t="shared" si="464"/>
        <v>215.04600000000002</v>
      </c>
      <c r="W2216" s="86">
        <f t="shared" si="465"/>
        <v>573.45600000000002</v>
      </c>
    </row>
    <row r="2217" spans="1:23" ht="16.5" x14ac:dyDescent="0.25">
      <c r="A2217" s="64" t="s">
        <v>7131</v>
      </c>
      <c r="B2217" s="65" t="s">
        <v>7427</v>
      </c>
      <c r="C2217" s="2" t="s">
        <v>5109</v>
      </c>
      <c r="D2217" s="1" t="s">
        <v>5108</v>
      </c>
      <c r="E2217" s="3">
        <v>2</v>
      </c>
      <c r="F2217" s="3">
        <v>1</v>
      </c>
      <c r="G2217" s="7">
        <v>2427</v>
      </c>
      <c r="H2217" s="4">
        <f>+G2217*E2217</f>
        <v>4854</v>
      </c>
      <c r="I2217" s="5">
        <v>0.05</v>
      </c>
      <c r="J2217" s="4">
        <f t="shared" si="458"/>
        <v>121.35000000000001</v>
      </c>
      <c r="K2217" s="4">
        <f t="shared" si="459"/>
        <v>2305.65</v>
      </c>
      <c r="L2217" s="6">
        <v>0.85</v>
      </c>
      <c r="M2217" s="4">
        <f t="shared" si="460"/>
        <v>1959.8025</v>
      </c>
      <c r="N2217" s="4">
        <f t="shared" si="461"/>
        <v>4265.4525000000003</v>
      </c>
      <c r="O2217" s="6">
        <v>0.75</v>
      </c>
      <c r="P2217" s="85">
        <f t="shared" si="466"/>
        <v>1729.2375000000002</v>
      </c>
      <c r="Q2217" s="86">
        <f t="shared" si="467"/>
        <v>4034.8875000000003</v>
      </c>
      <c r="R2217" s="6">
        <v>0.95</v>
      </c>
      <c r="S2217" s="85">
        <f t="shared" si="462"/>
        <v>2190.3674999999998</v>
      </c>
      <c r="T2217" s="86">
        <f t="shared" si="463"/>
        <v>4496.0174999999999</v>
      </c>
      <c r="U2217" s="6">
        <v>0.6</v>
      </c>
      <c r="V2217" s="85">
        <f t="shared" si="464"/>
        <v>1383.39</v>
      </c>
      <c r="W2217" s="86">
        <f t="shared" si="465"/>
        <v>3689.04</v>
      </c>
    </row>
    <row r="2218" spans="1:23" ht="16.5" x14ac:dyDescent="0.25">
      <c r="A2218" s="64" t="s">
        <v>7131</v>
      </c>
      <c r="B2218" s="65" t="s">
        <v>7427</v>
      </c>
      <c r="C2218" s="2" t="s">
        <v>5107</v>
      </c>
      <c r="D2218" s="1" t="s">
        <v>5106</v>
      </c>
      <c r="E2218" s="3">
        <v>1</v>
      </c>
      <c r="F2218" s="3">
        <v>1</v>
      </c>
      <c r="G2218" s="7">
        <v>2023</v>
      </c>
      <c r="H2218" s="4">
        <f>+G2218*E2218</f>
        <v>2023</v>
      </c>
      <c r="I2218" s="5">
        <v>0.05</v>
      </c>
      <c r="J2218" s="4">
        <f t="shared" si="458"/>
        <v>101.15</v>
      </c>
      <c r="K2218" s="4">
        <f t="shared" si="459"/>
        <v>1921.85</v>
      </c>
      <c r="L2218" s="6">
        <v>0.85</v>
      </c>
      <c r="M2218" s="4">
        <f t="shared" si="460"/>
        <v>1633.5725</v>
      </c>
      <c r="N2218" s="4">
        <f t="shared" si="461"/>
        <v>3555.4224999999997</v>
      </c>
      <c r="O2218" s="6">
        <v>0.75</v>
      </c>
      <c r="P2218" s="85">
        <f t="shared" si="466"/>
        <v>1441.3874999999998</v>
      </c>
      <c r="Q2218" s="86">
        <f t="shared" si="467"/>
        <v>3363.2374999999997</v>
      </c>
      <c r="R2218" s="6">
        <v>0.95</v>
      </c>
      <c r="S2218" s="85">
        <f t="shared" si="462"/>
        <v>1825.7574999999999</v>
      </c>
      <c r="T2218" s="86">
        <f t="shared" si="463"/>
        <v>3747.6075000000001</v>
      </c>
      <c r="U2218" s="6">
        <v>0.6</v>
      </c>
      <c r="V2218" s="85">
        <f t="shared" si="464"/>
        <v>1153.1099999999999</v>
      </c>
      <c r="W2218" s="86">
        <f t="shared" si="465"/>
        <v>3074.96</v>
      </c>
    </row>
    <row r="2219" spans="1:23" ht="16.5" x14ac:dyDescent="0.25">
      <c r="A2219" s="64" t="s">
        <v>7131</v>
      </c>
      <c r="B2219" s="65" t="s">
        <v>7427</v>
      </c>
      <c r="C2219" s="2" t="s">
        <v>2849</v>
      </c>
      <c r="D2219" s="1" t="s">
        <v>2848</v>
      </c>
      <c r="E2219" s="3">
        <v>2</v>
      </c>
      <c r="F2219" s="3">
        <v>1</v>
      </c>
      <c r="G2219" s="7">
        <v>8837</v>
      </c>
      <c r="H2219" s="4">
        <f>+G2219*E2219</f>
        <v>17674</v>
      </c>
      <c r="I2219" s="5">
        <v>0.05</v>
      </c>
      <c r="J2219" s="4">
        <f t="shared" si="458"/>
        <v>441.85</v>
      </c>
      <c r="K2219" s="4">
        <f t="shared" si="459"/>
        <v>8395.15</v>
      </c>
      <c r="L2219" s="6">
        <v>0.85</v>
      </c>
      <c r="M2219" s="4">
        <f t="shared" si="460"/>
        <v>7135.8774999999996</v>
      </c>
      <c r="N2219" s="4">
        <f t="shared" si="461"/>
        <v>15531.0275</v>
      </c>
      <c r="O2219" s="6">
        <v>0.75</v>
      </c>
      <c r="P2219" s="85">
        <f t="shared" si="466"/>
        <v>6296.3624999999993</v>
      </c>
      <c r="Q2219" s="86">
        <f t="shared" si="467"/>
        <v>14691.512499999999</v>
      </c>
      <c r="R2219" s="6">
        <v>0.95</v>
      </c>
      <c r="S2219" s="85">
        <f t="shared" si="462"/>
        <v>7975.392499999999</v>
      </c>
      <c r="T2219" s="86">
        <f t="shared" si="463"/>
        <v>16370.5425</v>
      </c>
      <c r="U2219" s="6">
        <v>0.6</v>
      </c>
      <c r="V2219" s="85">
        <f t="shared" si="464"/>
        <v>5037.0899999999992</v>
      </c>
      <c r="W2219" s="86">
        <f t="shared" si="465"/>
        <v>13432.239999999998</v>
      </c>
    </row>
    <row r="2220" spans="1:23" ht="16.5" x14ac:dyDescent="0.25">
      <c r="A2220" s="64" t="s">
        <v>7131</v>
      </c>
      <c r="B2220" s="65" t="s">
        <v>7427</v>
      </c>
      <c r="C2220" s="2" t="s">
        <v>2851</v>
      </c>
      <c r="D2220" s="1" t="s">
        <v>2850</v>
      </c>
      <c r="E2220" s="3">
        <v>1</v>
      </c>
      <c r="F2220" s="3">
        <v>1</v>
      </c>
      <c r="G2220" s="7">
        <v>3987</v>
      </c>
      <c r="H2220" s="4">
        <f>+G2220*E2220</f>
        <v>3987</v>
      </c>
      <c r="I2220" s="5">
        <v>0.05</v>
      </c>
      <c r="J2220" s="4">
        <f t="shared" si="458"/>
        <v>199.35000000000002</v>
      </c>
      <c r="K2220" s="4">
        <f t="shared" si="459"/>
        <v>3787.65</v>
      </c>
      <c r="L2220" s="6">
        <v>0.85</v>
      </c>
      <c r="M2220" s="4">
        <f t="shared" si="460"/>
        <v>3219.5025000000001</v>
      </c>
      <c r="N2220" s="4">
        <f t="shared" si="461"/>
        <v>7007.1525000000001</v>
      </c>
      <c r="O2220" s="6">
        <v>0.75</v>
      </c>
      <c r="P2220" s="85">
        <f t="shared" si="466"/>
        <v>2840.7375000000002</v>
      </c>
      <c r="Q2220" s="86">
        <f t="shared" si="467"/>
        <v>6628.3875000000007</v>
      </c>
      <c r="R2220" s="6">
        <v>0.95</v>
      </c>
      <c r="S2220" s="85">
        <f t="shared" si="462"/>
        <v>3598.2674999999999</v>
      </c>
      <c r="T2220" s="86">
        <f t="shared" si="463"/>
        <v>7385.9174999999996</v>
      </c>
      <c r="U2220" s="6">
        <v>0.6</v>
      </c>
      <c r="V2220" s="85">
        <f t="shared" si="464"/>
        <v>2272.59</v>
      </c>
      <c r="W2220" s="86">
        <f t="shared" si="465"/>
        <v>6060.24</v>
      </c>
    </row>
    <row r="2221" spans="1:23" ht="16.5" x14ac:dyDescent="0.25">
      <c r="A2221" s="64" t="s">
        <v>7131</v>
      </c>
      <c r="B2221" s="65" t="s">
        <v>7427</v>
      </c>
      <c r="C2221" s="2" t="s">
        <v>5124</v>
      </c>
      <c r="D2221" s="1" t="s">
        <v>5123</v>
      </c>
      <c r="E2221" s="3">
        <v>1</v>
      </c>
      <c r="F2221" s="3">
        <v>1</v>
      </c>
      <c r="G2221" s="7">
        <v>450</v>
      </c>
      <c r="H2221" s="4">
        <f>+G2221*E2221</f>
        <v>450</v>
      </c>
      <c r="I2221" s="5">
        <v>0</v>
      </c>
      <c r="J2221" s="4">
        <f t="shared" si="458"/>
        <v>0</v>
      </c>
      <c r="K2221" s="4">
        <f t="shared" si="459"/>
        <v>450</v>
      </c>
      <c r="L2221" s="6">
        <v>0.85</v>
      </c>
      <c r="M2221" s="4">
        <f t="shared" si="460"/>
        <v>382.5</v>
      </c>
      <c r="N2221" s="4">
        <f t="shared" si="461"/>
        <v>832.5</v>
      </c>
      <c r="O2221" s="6">
        <v>0.75</v>
      </c>
      <c r="P2221" s="85">
        <f t="shared" si="466"/>
        <v>337.5</v>
      </c>
      <c r="Q2221" s="86">
        <f t="shared" si="467"/>
        <v>787.5</v>
      </c>
      <c r="R2221" s="6">
        <v>0.95</v>
      </c>
      <c r="S2221" s="85">
        <f t="shared" si="462"/>
        <v>427.5</v>
      </c>
      <c r="T2221" s="86">
        <f t="shared" si="463"/>
        <v>877.5</v>
      </c>
      <c r="U2221" s="6">
        <v>0.6</v>
      </c>
      <c r="V2221" s="85">
        <f t="shared" si="464"/>
        <v>270</v>
      </c>
      <c r="W2221" s="86">
        <f t="shared" si="465"/>
        <v>720</v>
      </c>
    </row>
    <row r="2222" spans="1:23" ht="16.5" x14ac:dyDescent="0.25">
      <c r="A2222" s="64" t="s">
        <v>7131</v>
      </c>
      <c r="B2222" s="65" t="s">
        <v>7427</v>
      </c>
      <c r="C2222" s="2" t="s">
        <v>2305</v>
      </c>
      <c r="D2222" s="10" t="s">
        <v>2304</v>
      </c>
      <c r="E2222" s="3">
        <v>1</v>
      </c>
      <c r="F2222" s="3">
        <v>1</v>
      </c>
      <c r="G2222" s="4">
        <v>1985.04</v>
      </c>
      <c r="H2222" s="4">
        <f>+G2222*E2222</f>
        <v>1985.04</v>
      </c>
      <c r="I2222" s="5">
        <v>0</v>
      </c>
      <c r="J2222" s="4">
        <f t="shared" si="458"/>
        <v>0</v>
      </c>
      <c r="K2222" s="4">
        <f t="shared" si="459"/>
        <v>1985.04</v>
      </c>
      <c r="L2222" s="6">
        <v>0.85</v>
      </c>
      <c r="M2222" s="4">
        <f t="shared" si="460"/>
        <v>1687.2839999999999</v>
      </c>
      <c r="N2222" s="4">
        <f t="shared" si="461"/>
        <v>3672.3239999999996</v>
      </c>
      <c r="O2222" s="6">
        <v>0.75</v>
      </c>
      <c r="P2222" s="85">
        <f t="shared" si="466"/>
        <v>1488.78</v>
      </c>
      <c r="Q2222" s="86">
        <f t="shared" si="467"/>
        <v>3473.8199999999997</v>
      </c>
      <c r="R2222" s="6">
        <v>0.95</v>
      </c>
      <c r="S2222" s="85">
        <f t="shared" si="462"/>
        <v>1885.7879999999998</v>
      </c>
      <c r="T2222" s="86">
        <f t="shared" si="463"/>
        <v>3870.8279999999995</v>
      </c>
      <c r="U2222" s="6">
        <v>0.6</v>
      </c>
      <c r="V2222" s="85">
        <f t="shared" si="464"/>
        <v>1191.0239999999999</v>
      </c>
      <c r="W2222" s="86">
        <f t="shared" si="465"/>
        <v>3176.0639999999999</v>
      </c>
    </row>
    <row r="2223" spans="1:23" ht="16.5" x14ac:dyDescent="0.25">
      <c r="A2223" s="64" t="s">
        <v>7131</v>
      </c>
      <c r="B2223" s="65" t="s">
        <v>7427</v>
      </c>
      <c r="C2223" s="2" t="s">
        <v>7448</v>
      </c>
      <c r="D2223" s="8" t="s">
        <v>5120</v>
      </c>
      <c r="E2223" s="3">
        <v>4</v>
      </c>
      <c r="F2223" s="3">
        <v>1</v>
      </c>
      <c r="G2223" s="4">
        <v>219</v>
      </c>
      <c r="H2223" s="4">
        <f>+G2223*E2223</f>
        <v>876</v>
      </c>
      <c r="I2223" s="5">
        <v>0.05</v>
      </c>
      <c r="J2223" s="4">
        <f t="shared" si="458"/>
        <v>10.950000000000001</v>
      </c>
      <c r="K2223" s="4">
        <f t="shared" si="459"/>
        <v>208.05</v>
      </c>
      <c r="L2223" s="6">
        <v>1.1000000000000001</v>
      </c>
      <c r="M2223" s="4">
        <f t="shared" si="460"/>
        <v>228.85500000000002</v>
      </c>
      <c r="N2223" s="4">
        <f t="shared" si="461"/>
        <v>436.90500000000003</v>
      </c>
      <c r="O2223" s="6">
        <v>0.75</v>
      </c>
      <c r="P2223" s="85">
        <f t="shared" si="466"/>
        <v>156.03750000000002</v>
      </c>
      <c r="Q2223" s="86">
        <f t="shared" si="467"/>
        <v>364.08750000000003</v>
      </c>
      <c r="R2223" s="6">
        <v>0.95</v>
      </c>
      <c r="S2223" s="85">
        <f t="shared" si="462"/>
        <v>197.64750000000001</v>
      </c>
      <c r="T2223" s="86">
        <f t="shared" si="463"/>
        <v>405.69749999999999</v>
      </c>
      <c r="U2223" s="6">
        <v>0.6</v>
      </c>
      <c r="V2223" s="85">
        <f t="shared" si="464"/>
        <v>124.83</v>
      </c>
      <c r="W2223" s="86">
        <f t="shared" si="465"/>
        <v>332.88</v>
      </c>
    </row>
    <row r="2224" spans="1:23" ht="16.5" x14ac:dyDescent="0.25">
      <c r="A2224" s="64" t="s">
        <v>7131</v>
      </c>
      <c r="B2224" s="65" t="s">
        <v>7427</v>
      </c>
      <c r="C2224" s="2" t="s">
        <v>4346</v>
      </c>
      <c r="D2224" s="8" t="s">
        <v>4345</v>
      </c>
      <c r="E2224" s="3">
        <v>32</v>
      </c>
      <c r="F2224" s="3">
        <v>1</v>
      </c>
      <c r="G2224" s="4">
        <f>19911.5/30</f>
        <v>663.7166666666667</v>
      </c>
      <c r="H2224" s="4">
        <f>+G2224*E2224</f>
        <v>21238.933333333334</v>
      </c>
      <c r="I2224" s="5">
        <v>0</v>
      </c>
      <c r="J2224" s="4">
        <f t="shared" si="458"/>
        <v>0</v>
      </c>
      <c r="K2224" s="4">
        <f t="shared" si="459"/>
        <v>663.7166666666667</v>
      </c>
      <c r="L2224" s="6">
        <v>1.5</v>
      </c>
      <c r="M2224" s="4">
        <f t="shared" si="460"/>
        <v>995.57500000000005</v>
      </c>
      <c r="N2224" s="4">
        <f t="shared" si="461"/>
        <v>1659.2916666666667</v>
      </c>
      <c r="O2224" s="6">
        <v>0.75</v>
      </c>
      <c r="P2224" s="85">
        <f t="shared" si="466"/>
        <v>497.78750000000002</v>
      </c>
      <c r="Q2224" s="86">
        <f t="shared" si="467"/>
        <v>1161.5041666666666</v>
      </c>
      <c r="R2224" s="6">
        <v>0.95</v>
      </c>
      <c r="S2224" s="85">
        <f t="shared" si="462"/>
        <v>630.53083333333336</v>
      </c>
      <c r="T2224" s="86">
        <f t="shared" si="463"/>
        <v>1294.2474999999999</v>
      </c>
      <c r="U2224" s="6">
        <v>0.6</v>
      </c>
      <c r="V2224" s="85">
        <f t="shared" si="464"/>
        <v>398.23</v>
      </c>
      <c r="W2224" s="86">
        <f t="shared" si="465"/>
        <v>1061.9466666666667</v>
      </c>
    </row>
    <row r="2225" spans="1:23" s="23" customFormat="1" ht="16.5" x14ac:dyDescent="0.25">
      <c r="A2225" s="64" t="s">
        <v>7131</v>
      </c>
      <c r="B2225" s="65" t="s">
        <v>7427</v>
      </c>
      <c r="C2225" s="2" t="s">
        <v>5105</v>
      </c>
      <c r="D2225" s="1" t="s">
        <v>5104</v>
      </c>
      <c r="E2225" s="3">
        <v>1</v>
      </c>
      <c r="F2225" s="3">
        <v>1</v>
      </c>
      <c r="G2225" s="4">
        <v>9148.84</v>
      </c>
      <c r="H2225" s="4">
        <f>+G2225*E2225</f>
        <v>9148.84</v>
      </c>
      <c r="I2225" s="5">
        <v>0.3</v>
      </c>
      <c r="J2225" s="4">
        <f t="shared" si="458"/>
        <v>2744.652</v>
      </c>
      <c r="K2225" s="4">
        <f t="shared" si="459"/>
        <v>6404.1880000000001</v>
      </c>
      <c r="L2225" s="6">
        <v>1.1000000000000001</v>
      </c>
      <c r="M2225" s="4">
        <f t="shared" si="460"/>
        <v>7044.6068000000005</v>
      </c>
      <c r="N2225" s="4">
        <f t="shared" si="461"/>
        <v>13448.7948</v>
      </c>
      <c r="O2225" s="6">
        <v>0.75</v>
      </c>
      <c r="P2225" s="85">
        <f t="shared" si="466"/>
        <v>4803.1409999999996</v>
      </c>
      <c r="Q2225" s="86">
        <f t="shared" si="467"/>
        <v>11207.329</v>
      </c>
      <c r="R2225" s="6">
        <v>0.95</v>
      </c>
      <c r="S2225" s="85">
        <f t="shared" si="462"/>
        <v>6083.9785999999995</v>
      </c>
      <c r="T2225" s="86">
        <f t="shared" si="463"/>
        <v>12488.1666</v>
      </c>
      <c r="U2225" s="6">
        <v>0.6</v>
      </c>
      <c r="V2225" s="85">
        <f t="shared" si="464"/>
        <v>3842.5128</v>
      </c>
      <c r="W2225" s="86">
        <f t="shared" si="465"/>
        <v>10246.700800000001</v>
      </c>
    </row>
    <row r="2226" spans="1:23" ht="16.5" x14ac:dyDescent="0.25">
      <c r="A2226" s="64" t="s">
        <v>7131</v>
      </c>
      <c r="B2226" s="65" t="s">
        <v>7435</v>
      </c>
      <c r="C2226" s="2" t="s">
        <v>2554</v>
      </c>
      <c r="D2226" s="10" t="s">
        <v>2553</v>
      </c>
      <c r="E2226" s="3">
        <v>6</v>
      </c>
      <c r="F2226" s="3">
        <v>1</v>
      </c>
      <c r="G2226" s="4">
        <f>128+54.9</f>
        <v>182.9</v>
      </c>
      <c r="H2226" s="4">
        <f>+G2226*E2226</f>
        <v>1097.4000000000001</v>
      </c>
      <c r="I2226" s="5">
        <v>0</v>
      </c>
      <c r="J2226" s="4">
        <f t="shared" si="458"/>
        <v>0</v>
      </c>
      <c r="K2226" s="4">
        <f t="shared" si="459"/>
        <v>182.9</v>
      </c>
      <c r="L2226" s="6">
        <v>0.85</v>
      </c>
      <c r="M2226" s="4">
        <f t="shared" si="460"/>
        <v>155.465</v>
      </c>
      <c r="N2226" s="4">
        <f t="shared" si="461"/>
        <v>338.36500000000001</v>
      </c>
      <c r="O2226" s="6">
        <v>0.75</v>
      </c>
      <c r="P2226" s="85">
        <f t="shared" si="466"/>
        <v>137.17500000000001</v>
      </c>
      <c r="Q2226" s="86">
        <f t="shared" si="467"/>
        <v>320.07500000000005</v>
      </c>
      <c r="R2226" s="6">
        <v>0.95</v>
      </c>
      <c r="S2226" s="85">
        <f t="shared" si="462"/>
        <v>173.755</v>
      </c>
      <c r="T2226" s="86">
        <f t="shared" si="463"/>
        <v>356.65499999999997</v>
      </c>
      <c r="U2226" s="6">
        <v>0.6</v>
      </c>
      <c r="V2226" s="85">
        <f t="shared" si="464"/>
        <v>109.74</v>
      </c>
      <c r="W2226" s="86">
        <f t="shared" si="465"/>
        <v>292.64</v>
      </c>
    </row>
    <row r="2227" spans="1:23" ht="16.5" x14ac:dyDescent="0.25">
      <c r="A2227" s="64" t="s">
        <v>7131</v>
      </c>
      <c r="B2227" s="65" t="s">
        <v>7435</v>
      </c>
      <c r="C2227" s="2" t="s">
        <v>2515</v>
      </c>
      <c r="D2227" s="1" t="s">
        <v>2514</v>
      </c>
      <c r="E2227" s="3">
        <v>3</v>
      </c>
      <c r="F2227" s="3">
        <v>1</v>
      </c>
      <c r="G2227" s="4">
        <v>1136.99</v>
      </c>
      <c r="H2227" s="4">
        <f>+G2227*E2227</f>
        <v>3410.9700000000003</v>
      </c>
      <c r="I2227" s="5">
        <v>0.3</v>
      </c>
      <c r="J2227" s="4">
        <f t="shared" si="458"/>
        <v>341.09699999999998</v>
      </c>
      <c r="K2227" s="4">
        <f t="shared" si="459"/>
        <v>795.89300000000003</v>
      </c>
      <c r="L2227" s="6">
        <v>1.1000000000000001</v>
      </c>
      <c r="M2227" s="4">
        <f t="shared" si="460"/>
        <v>875.48230000000012</v>
      </c>
      <c r="N2227" s="4">
        <f t="shared" si="461"/>
        <v>1671.3753000000002</v>
      </c>
      <c r="O2227" s="6">
        <v>0.75</v>
      </c>
      <c r="P2227" s="85">
        <f t="shared" si="466"/>
        <v>596.91975000000002</v>
      </c>
      <c r="Q2227" s="86">
        <f t="shared" si="467"/>
        <v>1392.8127500000001</v>
      </c>
      <c r="R2227" s="6">
        <v>0.95</v>
      </c>
      <c r="S2227" s="85">
        <f t="shared" si="462"/>
        <v>756.09834999999998</v>
      </c>
      <c r="T2227" s="86">
        <f t="shared" si="463"/>
        <v>1551.99135</v>
      </c>
      <c r="U2227" s="6">
        <v>0.6</v>
      </c>
      <c r="V2227" s="85">
        <f t="shared" si="464"/>
        <v>477.53579999999999</v>
      </c>
      <c r="W2227" s="86">
        <f t="shared" si="465"/>
        <v>1273.4288000000001</v>
      </c>
    </row>
    <row r="2228" spans="1:23" ht="16.5" x14ac:dyDescent="0.25">
      <c r="A2228" s="64" t="s">
        <v>7131</v>
      </c>
      <c r="B2228" s="65" t="s">
        <v>7435</v>
      </c>
      <c r="C2228" s="2" t="s">
        <v>2550</v>
      </c>
      <c r="D2228" s="10" t="s">
        <v>2549</v>
      </c>
      <c r="E2228" s="3">
        <v>11</v>
      </c>
      <c r="F2228" s="3">
        <v>1</v>
      </c>
      <c r="G2228" s="4">
        <v>130</v>
      </c>
      <c r="H2228" s="4">
        <f>+G2228*E2228</f>
        <v>1430</v>
      </c>
      <c r="I2228" s="5">
        <v>0</v>
      </c>
      <c r="J2228" s="4">
        <f t="shared" si="458"/>
        <v>0</v>
      </c>
      <c r="K2228" s="4">
        <f t="shared" si="459"/>
        <v>130</v>
      </c>
      <c r="L2228" s="6">
        <v>0.85</v>
      </c>
      <c r="M2228" s="4">
        <f t="shared" si="460"/>
        <v>110.5</v>
      </c>
      <c r="N2228" s="4">
        <f t="shared" si="461"/>
        <v>240.5</v>
      </c>
      <c r="O2228" s="6">
        <v>0.75</v>
      </c>
      <c r="P2228" s="85">
        <f t="shared" si="466"/>
        <v>97.5</v>
      </c>
      <c r="Q2228" s="86">
        <f t="shared" si="467"/>
        <v>227.5</v>
      </c>
      <c r="R2228" s="6">
        <v>0.95</v>
      </c>
      <c r="S2228" s="85">
        <f t="shared" si="462"/>
        <v>123.5</v>
      </c>
      <c r="T2228" s="86">
        <f t="shared" si="463"/>
        <v>253.5</v>
      </c>
      <c r="U2228" s="6">
        <v>0.6</v>
      </c>
      <c r="V2228" s="85">
        <f t="shared" si="464"/>
        <v>78</v>
      </c>
      <c r="W2228" s="86">
        <f t="shared" si="465"/>
        <v>208</v>
      </c>
    </row>
    <row r="2229" spans="1:23" ht="16.5" x14ac:dyDescent="0.25">
      <c r="A2229" s="64" t="s">
        <v>7131</v>
      </c>
      <c r="B2229" s="65" t="s">
        <v>7435</v>
      </c>
      <c r="C2229" s="2" t="s">
        <v>2556</v>
      </c>
      <c r="D2229" s="10" t="s">
        <v>2555</v>
      </c>
      <c r="E2229" s="3">
        <v>3</v>
      </c>
      <c r="F2229" s="3">
        <v>1</v>
      </c>
      <c r="G2229" s="4">
        <v>160</v>
      </c>
      <c r="H2229" s="4">
        <f>+G2229*E2229</f>
        <v>480</v>
      </c>
      <c r="I2229" s="5">
        <v>0</v>
      </c>
      <c r="J2229" s="4">
        <f t="shared" ref="J2229:J2292" si="468">+G2229*I2229</f>
        <v>0</v>
      </c>
      <c r="K2229" s="4">
        <f t="shared" ref="K2229:K2292" si="469">+G2229-J2229</f>
        <v>160</v>
      </c>
      <c r="L2229" s="6">
        <v>0.85</v>
      </c>
      <c r="M2229" s="4">
        <f t="shared" si="460"/>
        <v>136</v>
      </c>
      <c r="N2229" s="4">
        <f t="shared" si="461"/>
        <v>296</v>
      </c>
      <c r="O2229" s="6">
        <v>0.75</v>
      </c>
      <c r="P2229" s="85">
        <f t="shared" si="466"/>
        <v>120</v>
      </c>
      <c r="Q2229" s="86">
        <f t="shared" si="467"/>
        <v>280</v>
      </c>
      <c r="R2229" s="6">
        <v>0.95</v>
      </c>
      <c r="S2229" s="85">
        <f t="shared" si="462"/>
        <v>152</v>
      </c>
      <c r="T2229" s="86">
        <f t="shared" si="463"/>
        <v>312</v>
      </c>
      <c r="U2229" s="6">
        <v>0.6</v>
      </c>
      <c r="V2229" s="85">
        <f t="shared" si="464"/>
        <v>96</v>
      </c>
      <c r="W2229" s="86">
        <f t="shared" si="465"/>
        <v>256</v>
      </c>
    </row>
    <row r="2230" spans="1:23" ht="16.5" x14ac:dyDescent="0.25">
      <c r="A2230" s="64" t="s">
        <v>7131</v>
      </c>
      <c r="B2230" s="65" t="s">
        <v>7435</v>
      </c>
      <c r="C2230" s="2" t="s">
        <v>2561</v>
      </c>
      <c r="D2230" s="10" t="s">
        <v>2560</v>
      </c>
      <c r="E2230" s="3">
        <v>3</v>
      </c>
      <c r="F2230" s="3">
        <v>1</v>
      </c>
      <c r="G2230" s="7">
        <v>2697.11</v>
      </c>
      <c r="H2230" s="4">
        <f>+G2230*E2230</f>
        <v>8091.33</v>
      </c>
      <c r="I2230" s="5">
        <v>0</v>
      </c>
      <c r="J2230" s="4">
        <f t="shared" si="468"/>
        <v>0</v>
      </c>
      <c r="K2230" s="4">
        <f t="shared" si="469"/>
        <v>2697.11</v>
      </c>
      <c r="L2230" s="6">
        <v>0.85</v>
      </c>
      <c r="M2230" s="4">
        <f t="shared" si="460"/>
        <v>2292.5435000000002</v>
      </c>
      <c r="N2230" s="4">
        <f t="shared" si="461"/>
        <v>4989.6535000000003</v>
      </c>
      <c r="O2230" s="6">
        <v>0.75</v>
      </c>
      <c r="P2230" s="85">
        <f t="shared" si="466"/>
        <v>2022.8325</v>
      </c>
      <c r="Q2230" s="86">
        <f t="shared" si="467"/>
        <v>4719.9425000000001</v>
      </c>
      <c r="R2230" s="6">
        <v>0.95</v>
      </c>
      <c r="S2230" s="85">
        <f t="shared" si="462"/>
        <v>2562.2545</v>
      </c>
      <c r="T2230" s="86">
        <f t="shared" si="463"/>
        <v>5259.3644999999997</v>
      </c>
      <c r="U2230" s="6">
        <v>0.6</v>
      </c>
      <c r="V2230" s="85">
        <f t="shared" si="464"/>
        <v>1618.2660000000001</v>
      </c>
      <c r="W2230" s="86">
        <f t="shared" si="465"/>
        <v>4315.3760000000002</v>
      </c>
    </row>
    <row r="2231" spans="1:23" ht="16.5" x14ac:dyDescent="0.25">
      <c r="A2231" s="64" t="s">
        <v>7131</v>
      </c>
      <c r="B2231" s="65" t="s">
        <v>7435</v>
      </c>
      <c r="C2231" s="2" t="s">
        <v>2527</v>
      </c>
      <c r="D2231" s="1" t="s">
        <v>2526</v>
      </c>
      <c r="E2231" s="3">
        <v>2</v>
      </c>
      <c r="F2231" s="3">
        <v>1</v>
      </c>
      <c r="G2231" s="7">
        <v>2706</v>
      </c>
      <c r="H2231" s="4">
        <f>+G2231*E2231</f>
        <v>5412</v>
      </c>
      <c r="I2231" s="5">
        <v>0</v>
      </c>
      <c r="J2231" s="4">
        <f t="shared" si="468"/>
        <v>0</v>
      </c>
      <c r="K2231" s="4">
        <f t="shared" si="469"/>
        <v>2706</v>
      </c>
      <c r="L2231" s="6">
        <v>0.85</v>
      </c>
      <c r="M2231" s="4">
        <f t="shared" si="460"/>
        <v>2300.1</v>
      </c>
      <c r="N2231" s="4">
        <f t="shared" si="461"/>
        <v>5006.1000000000004</v>
      </c>
      <c r="O2231" s="6">
        <v>0.75</v>
      </c>
      <c r="P2231" s="85">
        <f t="shared" si="466"/>
        <v>2029.5</v>
      </c>
      <c r="Q2231" s="86">
        <f t="shared" si="467"/>
        <v>4735.5</v>
      </c>
      <c r="R2231" s="6">
        <v>0.95</v>
      </c>
      <c r="S2231" s="85">
        <f t="shared" si="462"/>
        <v>2570.6999999999998</v>
      </c>
      <c r="T2231" s="86">
        <f t="shared" si="463"/>
        <v>5276.7</v>
      </c>
      <c r="U2231" s="6">
        <v>0.6</v>
      </c>
      <c r="V2231" s="85">
        <f t="shared" si="464"/>
        <v>1623.6</v>
      </c>
      <c r="W2231" s="86">
        <f t="shared" si="465"/>
        <v>4329.6000000000004</v>
      </c>
    </row>
    <row r="2232" spans="1:23" ht="16.5" x14ac:dyDescent="0.25">
      <c r="A2232" s="64" t="s">
        <v>7131</v>
      </c>
      <c r="B2232" s="65" t="s">
        <v>7435</v>
      </c>
      <c r="C2232" s="2" t="s">
        <v>2535</v>
      </c>
      <c r="D2232" s="10" t="s">
        <v>2534</v>
      </c>
      <c r="E2232" s="3">
        <v>7</v>
      </c>
      <c r="F2232" s="3">
        <v>1</v>
      </c>
      <c r="G2232" s="7">
        <v>1046.0899999999999</v>
      </c>
      <c r="H2232" s="4">
        <f>+G2232*E2232</f>
        <v>7322.6299999999992</v>
      </c>
      <c r="I2232" s="5">
        <v>0</v>
      </c>
      <c r="J2232" s="4">
        <f t="shared" si="468"/>
        <v>0</v>
      </c>
      <c r="K2232" s="4">
        <f t="shared" si="469"/>
        <v>1046.0899999999999</v>
      </c>
      <c r="L2232" s="6">
        <v>0.85</v>
      </c>
      <c r="M2232" s="4">
        <f t="shared" si="460"/>
        <v>889.17649999999992</v>
      </c>
      <c r="N2232" s="4">
        <f t="shared" si="461"/>
        <v>1935.2664999999997</v>
      </c>
      <c r="O2232" s="6">
        <v>0.75</v>
      </c>
      <c r="P2232" s="85">
        <f t="shared" si="466"/>
        <v>784.56749999999988</v>
      </c>
      <c r="Q2232" s="86">
        <f t="shared" si="467"/>
        <v>1830.6574999999998</v>
      </c>
      <c r="R2232" s="6">
        <v>0.95</v>
      </c>
      <c r="S2232" s="85">
        <f t="shared" si="462"/>
        <v>993.78549999999984</v>
      </c>
      <c r="T2232" s="86">
        <f t="shared" si="463"/>
        <v>2039.8754999999996</v>
      </c>
      <c r="U2232" s="6">
        <v>0.6</v>
      </c>
      <c r="V2232" s="85">
        <f t="shared" si="464"/>
        <v>627.65399999999988</v>
      </c>
      <c r="W2232" s="86">
        <f t="shared" si="465"/>
        <v>1673.7439999999997</v>
      </c>
    </row>
    <row r="2233" spans="1:23" ht="16.5" x14ac:dyDescent="0.25">
      <c r="A2233" s="64" t="s">
        <v>7131</v>
      </c>
      <c r="B2233" s="65" t="s">
        <v>7435</v>
      </c>
      <c r="C2233" s="2" t="s">
        <v>2533</v>
      </c>
      <c r="D2233" s="10" t="s">
        <v>2532</v>
      </c>
      <c r="E2233" s="3">
        <v>5</v>
      </c>
      <c r="F2233" s="3">
        <v>1</v>
      </c>
      <c r="G2233" s="4">
        <v>1784.05</v>
      </c>
      <c r="H2233" s="4">
        <f>+G2233*E2233</f>
        <v>8920.25</v>
      </c>
      <c r="I2233" s="5">
        <v>0.25</v>
      </c>
      <c r="J2233" s="4">
        <f t="shared" si="468"/>
        <v>446.01249999999999</v>
      </c>
      <c r="K2233" s="4">
        <f t="shared" si="469"/>
        <v>1338.0374999999999</v>
      </c>
      <c r="L2233" s="6">
        <v>0.85</v>
      </c>
      <c r="M2233" s="4">
        <f t="shared" si="460"/>
        <v>1137.3318749999999</v>
      </c>
      <c r="N2233" s="4">
        <f t="shared" si="461"/>
        <v>2475.3693749999998</v>
      </c>
      <c r="O2233" s="6">
        <v>0.75</v>
      </c>
      <c r="P2233" s="85">
        <f t="shared" si="466"/>
        <v>1003.5281249999999</v>
      </c>
      <c r="Q2233" s="86">
        <f t="shared" si="467"/>
        <v>2341.5656249999997</v>
      </c>
      <c r="R2233" s="6">
        <v>0.95</v>
      </c>
      <c r="S2233" s="85">
        <f t="shared" si="462"/>
        <v>1271.1356249999999</v>
      </c>
      <c r="T2233" s="86">
        <f t="shared" si="463"/>
        <v>2609.1731249999998</v>
      </c>
      <c r="U2233" s="6">
        <v>0.6</v>
      </c>
      <c r="V2233" s="85">
        <f t="shared" si="464"/>
        <v>802.82249999999988</v>
      </c>
      <c r="W2233" s="86">
        <f t="shared" si="465"/>
        <v>2140.8599999999997</v>
      </c>
    </row>
    <row r="2234" spans="1:23" ht="16.5" x14ac:dyDescent="0.25">
      <c r="A2234" s="64" t="s">
        <v>7131</v>
      </c>
      <c r="B2234" s="65" t="s">
        <v>7435</v>
      </c>
      <c r="C2234" s="2" t="s">
        <v>3593</v>
      </c>
      <c r="D2234" s="10" t="s">
        <v>3592</v>
      </c>
      <c r="E2234" s="3">
        <v>43</v>
      </c>
      <c r="F2234" s="3">
        <v>1</v>
      </c>
      <c r="G2234" s="4">
        <v>261</v>
      </c>
      <c r="H2234" s="4">
        <f>+G2234*E2234</f>
        <v>11223</v>
      </c>
      <c r="I2234" s="5">
        <v>0</v>
      </c>
      <c r="J2234" s="4">
        <f t="shared" si="468"/>
        <v>0</v>
      </c>
      <c r="K2234" s="4">
        <f t="shared" si="469"/>
        <v>261</v>
      </c>
      <c r="L2234" s="6">
        <v>0.85</v>
      </c>
      <c r="M2234" s="4">
        <f t="shared" si="460"/>
        <v>221.85</v>
      </c>
      <c r="N2234" s="4">
        <f t="shared" si="461"/>
        <v>482.85</v>
      </c>
      <c r="O2234" s="6">
        <v>0.75</v>
      </c>
      <c r="P2234" s="85">
        <f t="shared" si="466"/>
        <v>195.75</v>
      </c>
      <c r="Q2234" s="86">
        <f t="shared" si="467"/>
        <v>456.75</v>
      </c>
      <c r="R2234" s="6">
        <v>0.95</v>
      </c>
      <c r="S2234" s="85">
        <f t="shared" si="462"/>
        <v>247.95</v>
      </c>
      <c r="T2234" s="86">
        <f t="shared" si="463"/>
        <v>508.95</v>
      </c>
      <c r="U2234" s="6">
        <v>0.6</v>
      </c>
      <c r="V2234" s="85">
        <f t="shared" si="464"/>
        <v>156.6</v>
      </c>
      <c r="W2234" s="86">
        <f t="shared" si="465"/>
        <v>417.6</v>
      </c>
    </row>
    <row r="2235" spans="1:23" ht="16.5" x14ac:dyDescent="0.25">
      <c r="A2235" s="64" t="s">
        <v>7131</v>
      </c>
      <c r="B2235" s="65" t="s">
        <v>7435</v>
      </c>
      <c r="C2235" s="2" t="s">
        <v>2537</v>
      </c>
      <c r="D2235" s="1" t="s">
        <v>2536</v>
      </c>
      <c r="E2235" s="3">
        <v>5</v>
      </c>
      <c r="F2235" s="3">
        <v>1</v>
      </c>
      <c r="G2235" s="4">
        <v>1584.42</v>
      </c>
      <c r="H2235" s="4">
        <f>+G2235*E2235</f>
        <v>7922.1</v>
      </c>
      <c r="I2235" s="5">
        <v>0.3</v>
      </c>
      <c r="J2235" s="4">
        <f t="shared" si="468"/>
        <v>475.32600000000002</v>
      </c>
      <c r="K2235" s="4">
        <f t="shared" si="469"/>
        <v>1109.0940000000001</v>
      </c>
      <c r="L2235" s="6">
        <v>1.1000000000000001</v>
      </c>
      <c r="M2235" s="4">
        <f t="shared" si="460"/>
        <v>1220.0034000000001</v>
      </c>
      <c r="N2235" s="4">
        <f t="shared" si="461"/>
        <v>2329.0974000000001</v>
      </c>
      <c r="O2235" s="6">
        <v>0.75</v>
      </c>
      <c r="P2235" s="85">
        <f t="shared" si="466"/>
        <v>831.82050000000004</v>
      </c>
      <c r="Q2235" s="86">
        <f t="shared" si="467"/>
        <v>1940.9145000000001</v>
      </c>
      <c r="R2235" s="6">
        <v>0.95</v>
      </c>
      <c r="S2235" s="85">
        <f t="shared" si="462"/>
        <v>1053.6393</v>
      </c>
      <c r="T2235" s="86">
        <f t="shared" si="463"/>
        <v>2162.7332999999999</v>
      </c>
      <c r="U2235" s="6">
        <v>0.6</v>
      </c>
      <c r="V2235" s="85">
        <f t="shared" si="464"/>
        <v>665.45640000000003</v>
      </c>
      <c r="W2235" s="86">
        <f t="shared" si="465"/>
        <v>1774.5504000000001</v>
      </c>
    </row>
    <row r="2236" spans="1:23" ht="16.5" x14ac:dyDescent="0.25">
      <c r="A2236" s="64" t="s">
        <v>7131</v>
      </c>
      <c r="B2236" s="65" t="s">
        <v>7435</v>
      </c>
      <c r="C2236" s="2" t="s">
        <v>2541</v>
      </c>
      <c r="D2236" s="10" t="s">
        <v>7445</v>
      </c>
      <c r="E2236" s="3">
        <v>11</v>
      </c>
      <c r="F2236" s="3">
        <v>1</v>
      </c>
      <c r="G2236" s="7">
        <v>577.51</v>
      </c>
      <c r="H2236" s="4">
        <f>+G2236*E2236</f>
        <v>6352.61</v>
      </c>
      <c r="I2236" s="5">
        <v>0</v>
      </c>
      <c r="J2236" s="4">
        <f t="shared" si="468"/>
        <v>0</v>
      </c>
      <c r="K2236" s="4">
        <f t="shared" si="469"/>
        <v>577.51</v>
      </c>
      <c r="L2236" s="6">
        <v>0.85</v>
      </c>
      <c r="M2236" s="4">
        <f t="shared" si="460"/>
        <v>490.88349999999997</v>
      </c>
      <c r="N2236" s="4">
        <f t="shared" si="461"/>
        <v>1068.3934999999999</v>
      </c>
      <c r="O2236" s="6">
        <v>0.75</v>
      </c>
      <c r="P2236" s="85">
        <f t="shared" si="466"/>
        <v>433.13249999999999</v>
      </c>
      <c r="Q2236" s="86">
        <f t="shared" si="467"/>
        <v>1010.6424999999999</v>
      </c>
      <c r="R2236" s="6">
        <v>0.95</v>
      </c>
      <c r="S2236" s="85">
        <f t="shared" si="462"/>
        <v>548.6345</v>
      </c>
      <c r="T2236" s="86">
        <f t="shared" si="463"/>
        <v>1126.1444999999999</v>
      </c>
      <c r="U2236" s="6">
        <v>0.6</v>
      </c>
      <c r="V2236" s="85">
        <f t="shared" si="464"/>
        <v>346.50599999999997</v>
      </c>
      <c r="W2236" s="86">
        <f t="shared" si="465"/>
        <v>924.01599999999996</v>
      </c>
    </row>
    <row r="2237" spans="1:23" ht="16.5" x14ac:dyDescent="0.25">
      <c r="A2237" s="64" t="s">
        <v>7131</v>
      </c>
      <c r="B2237" s="65" t="s">
        <v>7435</v>
      </c>
      <c r="C2237" s="2" t="s">
        <v>2540</v>
      </c>
      <c r="D2237" s="1" t="s">
        <v>2539</v>
      </c>
      <c r="E2237" s="3">
        <v>5</v>
      </c>
      <c r="F2237" s="3">
        <v>1</v>
      </c>
      <c r="G2237" s="4">
        <v>2571.4299999999998</v>
      </c>
      <c r="H2237" s="4">
        <f>+G2237*E2237</f>
        <v>12857.15</v>
      </c>
      <c r="I2237" s="5">
        <v>0.3</v>
      </c>
      <c r="J2237" s="4">
        <f t="shared" si="468"/>
        <v>771.42899999999997</v>
      </c>
      <c r="K2237" s="4">
        <f t="shared" si="469"/>
        <v>1800.0009999999997</v>
      </c>
      <c r="L2237" s="6">
        <v>1.1000000000000001</v>
      </c>
      <c r="M2237" s="4">
        <f t="shared" si="460"/>
        <v>1980.0011</v>
      </c>
      <c r="N2237" s="4">
        <f t="shared" si="461"/>
        <v>3780.0020999999997</v>
      </c>
      <c r="O2237" s="6">
        <v>0.75</v>
      </c>
      <c r="P2237" s="85">
        <f t="shared" si="466"/>
        <v>1350.0007499999997</v>
      </c>
      <c r="Q2237" s="86">
        <f t="shared" si="467"/>
        <v>3150.0017499999994</v>
      </c>
      <c r="R2237" s="6">
        <v>0.95</v>
      </c>
      <c r="S2237" s="85">
        <f t="shared" si="462"/>
        <v>1710.0009499999996</v>
      </c>
      <c r="T2237" s="86">
        <f t="shared" si="463"/>
        <v>3510.0019499999994</v>
      </c>
      <c r="U2237" s="6">
        <v>0.6</v>
      </c>
      <c r="V2237" s="85">
        <f t="shared" si="464"/>
        <v>1080.0005999999998</v>
      </c>
      <c r="W2237" s="86">
        <f t="shared" si="465"/>
        <v>2880.0015999999996</v>
      </c>
    </row>
    <row r="2238" spans="1:23" ht="16.5" x14ac:dyDescent="0.25">
      <c r="A2238" s="64" t="s">
        <v>7131</v>
      </c>
      <c r="B2238" s="65" t="s">
        <v>7435</v>
      </c>
      <c r="C2238" s="2" t="s">
        <v>7107</v>
      </c>
      <c r="D2238" s="10" t="s">
        <v>7106</v>
      </c>
      <c r="E2238" s="3">
        <v>2</v>
      </c>
      <c r="F2238" s="3">
        <v>1</v>
      </c>
      <c r="G2238" s="7">
        <v>1796.71</v>
      </c>
      <c r="H2238" s="4">
        <f>+G2238*E2238</f>
        <v>3593.42</v>
      </c>
      <c r="I2238" s="5">
        <v>0</v>
      </c>
      <c r="J2238" s="4">
        <f t="shared" si="468"/>
        <v>0</v>
      </c>
      <c r="K2238" s="4">
        <f t="shared" si="469"/>
        <v>1796.71</v>
      </c>
      <c r="L2238" s="6">
        <v>0.85</v>
      </c>
      <c r="M2238" s="4">
        <f t="shared" si="460"/>
        <v>1527.2035000000001</v>
      </c>
      <c r="N2238" s="4">
        <f t="shared" si="461"/>
        <v>3323.9135000000001</v>
      </c>
      <c r="O2238" s="6">
        <v>0.75</v>
      </c>
      <c r="P2238" s="85">
        <f t="shared" si="466"/>
        <v>1347.5325</v>
      </c>
      <c r="Q2238" s="86">
        <f t="shared" si="467"/>
        <v>3144.2425000000003</v>
      </c>
      <c r="R2238" s="6">
        <v>0.95</v>
      </c>
      <c r="S2238" s="85">
        <f t="shared" si="462"/>
        <v>1706.8744999999999</v>
      </c>
      <c r="T2238" s="86">
        <f t="shared" si="463"/>
        <v>3503.5844999999999</v>
      </c>
      <c r="U2238" s="6">
        <v>0.6</v>
      </c>
      <c r="V2238" s="85">
        <f t="shared" si="464"/>
        <v>1078.0260000000001</v>
      </c>
      <c r="W2238" s="86">
        <f t="shared" si="465"/>
        <v>2874.7359999999999</v>
      </c>
    </row>
    <row r="2239" spans="1:23" ht="16.5" x14ac:dyDescent="0.25">
      <c r="A2239" s="64" t="s">
        <v>7131</v>
      </c>
      <c r="B2239" s="65" t="s">
        <v>7435</v>
      </c>
      <c r="C2239" s="2" t="s">
        <v>2521</v>
      </c>
      <c r="D2239" s="1" t="s">
        <v>2520</v>
      </c>
      <c r="E2239" s="3">
        <v>2</v>
      </c>
      <c r="F2239" s="3">
        <v>1</v>
      </c>
      <c r="G2239" s="7">
        <v>2315.84</v>
      </c>
      <c r="H2239" s="4">
        <f>+G2239*E2239</f>
        <v>4631.68</v>
      </c>
      <c r="I2239" s="5">
        <v>0</v>
      </c>
      <c r="J2239" s="4">
        <f t="shared" si="468"/>
        <v>0</v>
      </c>
      <c r="K2239" s="4">
        <f t="shared" si="469"/>
        <v>2315.84</v>
      </c>
      <c r="L2239" s="6">
        <v>0.85</v>
      </c>
      <c r="M2239" s="4">
        <f t="shared" si="460"/>
        <v>1968.4640000000002</v>
      </c>
      <c r="N2239" s="4">
        <f t="shared" si="461"/>
        <v>4284.3040000000001</v>
      </c>
      <c r="O2239" s="6">
        <v>0.75</v>
      </c>
      <c r="P2239" s="85">
        <f t="shared" si="466"/>
        <v>1736.88</v>
      </c>
      <c r="Q2239" s="86">
        <f t="shared" si="467"/>
        <v>4052.7200000000003</v>
      </c>
      <c r="R2239" s="6">
        <v>0.95</v>
      </c>
      <c r="S2239" s="85">
        <f t="shared" si="462"/>
        <v>2200.0480000000002</v>
      </c>
      <c r="T2239" s="86">
        <f t="shared" si="463"/>
        <v>4515.8880000000008</v>
      </c>
      <c r="U2239" s="6">
        <v>0.6</v>
      </c>
      <c r="V2239" s="85">
        <f t="shared" si="464"/>
        <v>1389.5040000000001</v>
      </c>
      <c r="W2239" s="86">
        <f t="shared" si="465"/>
        <v>3705.3440000000001</v>
      </c>
    </row>
    <row r="2240" spans="1:23" ht="16.5" x14ac:dyDescent="0.25">
      <c r="A2240" s="64" t="s">
        <v>7131</v>
      </c>
      <c r="B2240" s="65" t="s">
        <v>7435</v>
      </c>
      <c r="C2240" s="2" t="s">
        <v>2557</v>
      </c>
      <c r="D2240" s="1" t="s">
        <v>2583</v>
      </c>
      <c r="E2240" s="3">
        <v>5</v>
      </c>
      <c r="F2240" s="3">
        <v>1</v>
      </c>
      <c r="G2240" s="7">
        <v>265</v>
      </c>
      <c r="H2240" s="4">
        <f>+G2240*E2240</f>
        <v>1325</v>
      </c>
      <c r="I2240" s="5">
        <v>0</v>
      </c>
      <c r="J2240" s="4">
        <f t="shared" si="468"/>
        <v>0</v>
      </c>
      <c r="K2240" s="4">
        <f t="shared" si="469"/>
        <v>265</v>
      </c>
      <c r="L2240" s="6">
        <v>0.85</v>
      </c>
      <c r="M2240" s="4">
        <f t="shared" si="460"/>
        <v>225.25</v>
      </c>
      <c r="N2240" s="4">
        <f t="shared" si="461"/>
        <v>490.25</v>
      </c>
      <c r="O2240" s="6">
        <v>0.75</v>
      </c>
      <c r="P2240" s="85">
        <f t="shared" si="466"/>
        <v>198.75</v>
      </c>
      <c r="Q2240" s="86">
        <f t="shared" si="467"/>
        <v>463.75</v>
      </c>
      <c r="R2240" s="6">
        <v>0.95</v>
      </c>
      <c r="S2240" s="85">
        <f t="shared" si="462"/>
        <v>251.75</v>
      </c>
      <c r="T2240" s="86">
        <f t="shared" si="463"/>
        <v>516.75</v>
      </c>
      <c r="U2240" s="6">
        <v>0.6</v>
      </c>
      <c r="V2240" s="85">
        <f t="shared" si="464"/>
        <v>159</v>
      </c>
      <c r="W2240" s="86">
        <f t="shared" si="465"/>
        <v>424</v>
      </c>
    </row>
    <row r="2241" spans="1:23" ht="16.5" x14ac:dyDescent="0.25">
      <c r="A2241" s="64" t="s">
        <v>7131</v>
      </c>
      <c r="B2241" s="65" t="s">
        <v>7435</v>
      </c>
      <c r="C2241" s="2" t="s">
        <v>2525</v>
      </c>
      <c r="D2241" s="1" t="s">
        <v>2524</v>
      </c>
      <c r="E2241" s="3">
        <v>1</v>
      </c>
      <c r="F2241" s="3">
        <v>1</v>
      </c>
      <c r="G2241" s="7">
        <v>8100</v>
      </c>
      <c r="H2241" s="4">
        <f>+G2241*E2241</f>
        <v>8100</v>
      </c>
      <c r="I2241" s="5">
        <v>0</v>
      </c>
      <c r="J2241" s="4">
        <f t="shared" si="468"/>
        <v>0</v>
      </c>
      <c r="K2241" s="4">
        <f t="shared" si="469"/>
        <v>8100</v>
      </c>
      <c r="L2241" s="6">
        <v>0.95</v>
      </c>
      <c r="M2241" s="4">
        <f t="shared" si="460"/>
        <v>7695</v>
      </c>
      <c r="N2241" s="4">
        <f t="shared" si="461"/>
        <v>15795</v>
      </c>
      <c r="O2241" s="6">
        <v>0.75</v>
      </c>
      <c r="P2241" s="85">
        <f t="shared" si="466"/>
        <v>6075</v>
      </c>
      <c r="Q2241" s="86">
        <f t="shared" si="467"/>
        <v>14175</v>
      </c>
      <c r="R2241" s="6">
        <v>0.95</v>
      </c>
      <c r="S2241" s="85">
        <f t="shared" si="462"/>
        <v>7695</v>
      </c>
      <c r="T2241" s="86">
        <f t="shared" si="463"/>
        <v>15795</v>
      </c>
      <c r="U2241" s="6">
        <v>0.6</v>
      </c>
      <c r="V2241" s="85">
        <f t="shared" si="464"/>
        <v>4860</v>
      </c>
      <c r="W2241" s="86">
        <f t="shared" si="465"/>
        <v>12960</v>
      </c>
    </row>
    <row r="2242" spans="1:23" ht="16.5" x14ac:dyDescent="0.25">
      <c r="A2242" s="64" t="s">
        <v>7131</v>
      </c>
      <c r="B2242" s="65" t="s">
        <v>7435</v>
      </c>
      <c r="C2242" s="2" t="s">
        <v>2519</v>
      </c>
      <c r="D2242" s="10" t="s">
        <v>2518</v>
      </c>
      <c r="E2242" s="3">
        <v>2</v>
      </c>
      <c r="F2242" s="3">
        <v>1</v>
      </c>
      <c r="G2242" s="7">
        <v>6454</v>
      </c>
      <c r="H2242" s="4">
        <f>+G2242*E2242</f>
        <v>12908</v>
      </c>
      <c r="I2242" s="5">
        <v>0.05</v>
      </c>
      <c r="J2242" s="4">
        <f t="shared" si="468"/>
        <v>322.70000000000005</v>
      </c>
      <c r="K2242" s="4">
        <f t="shared" si="469"/>
        <v>6131.3</v>
      </c>
      <c r="L2242" s="6">
        <v>0.85</v>
      </c>
      <c r="M2242" s="4">
        <f t="shared" si="460"/>
        <v>5211.6050000000005</v>
      </c>
      <c r="N2242" s="4">
        <f t="shared" si="461"/>
        <v>11342.905000000001</v>
      </c>
      <c r="O2242" s="6">
        <v>0.75</v>
      </c>
      <c r="P2242" s="85">
        <f t="shared" si="466"/>
        <v>4598.4750000000004</v>
      </c>
      <c r="Q2242" s="86">
        <f t="shared" si="467"/>
        <v>10729.775000000001</v>
      </c>
      <c r="R2242" s="6">
        <v>0.95</v>
      </c>
      <c r="S2242" s="85">
        <f t="shared" si="462"/>
        <v>5824.7349999999997</v>
      </c>
      <c r="T2242" s="86">
        <f t="shared" si="463"/>
        <v>11956.035</v>
      </c>
      <c r="U2242" s="6">
        <v>0.6</v>
      </c>
      <c r="V2242" s="85">
        <f t="shared" si="464"/>
        <v>3678.78</v>
      </c>
      <c r="W2242" s="86">
        <f t="shared" si="465"/>
        <v>9810.08</v>
      </c>
    </row>
    <row r="2243" spans="1:23" ht="16.5" x14ac:dyDescent="0.25">
      <c r="A2243" s="64" t="s">
        <v>7131</v>
      </c>
      <c r="B2243" s="65" t="s">
        <v>7435</v>
      </c>
      <c r="C2243" s="2" t="s">
        <v>2523</v>
      </c>
      <c r="D2243" s="10" t="s">
        <v>2522</v>
      </c>
      <c r="E2243" s="3">
        <v>1</v>
      </c>
      <c r="F2243" s="3">
        <v>1</v>
      </c>
      <c r="G2243" s="4">
        <v>6937.83</v>
      </c>
      <c r="H2243" s="4">
        <f>+G2243*E2243</f>
        <v>6937.83</v>
      </c>
      <c r="I2243" s="5">
        <v>0.15</v>
      </c>
      <c r="J2243" s="4">
        <f t="shared" si="468"/>
        <v>1040.6744999999999</v>
      </c>
      <c r="K2243" s="4">
        <f t="shared" si="469"/>
        <v>5897.1554999999998</v>
      </c>
      <c r="L2243" s="6">
        <v>0.85</v>
      </c>
      <c r="M2243" s="4">
        <f t="shared" si="460"/>
        <v>5012.5821749999996</v>
      </c>
      <c r="N2243" s="4">
        <f t="shared" si="461"/>
        <v>10909.737675</v>
      </c>
      <c r="O2243" s="6">
        <v>0.75</v>
      </c>
      <c r="P2243" s="85">
        <f t="shared" si="466"/>
        <v>4422.8666249999997</v>
      </c>
      <c r="Q2243" s="86">
        <f t="shared" si="467"/>
        <v>10320.022125</v>
      </c>
      <c r="R2243" s="6">
        <v>0.95</v>
      </c>
      <c r="S2243" s="85">
        <f t="shared" si="462"/>
        <v>5602.2977249999994</v>
      </c>
      <c r="T2243" s="86">
        <f t="shared" si="463"/>
        <v>11499.453224999999</v>
      </c>
      <c r="U2243" s="6">
        <v>0.6</v>
      </c>
      <c r="V2243" s="85">
        <f t="shared" si="464"/>
        <v>3538.2932999999998</v>
      </c>
      <c r="W2243" s="86">
        <f t="shared" si="465"/>
        <v>9435.4488000000001</v>
      </c>
    </row>
    <row r="2244" spans="1:23" ht="16.5" x14ac:dyDescent="0.25">
      <c r="A2244" s="64" t="s">
        <v>7131</v>
      </c>
      <c r="B2244" s="65" t="s">
        <v>7435</v>
      </c>
      <c r="C2244" s="2" t="s">
        <v>2563</v>
      </c>
      <c r="D2244" s="10" t="s">
        <v>2562</v>
      </c>
      <c r="E2244" s="3">
        <v>4</v>
      </c>
      <c r="F2244" s="3">
        <v>1</v>
      </c>
      <c r="G2244" s="7">
        <v>1173.43</v>
      </c>
      <c r="H2244" s="4">
        <f>+G2244*E2244</f>
        <v>4693.72</v>
      </c>
      <c r="I2244" s="5">
        <v>0</v>
      </c>
      <c r="J2244" s="4">
        <f t="shared" si="468"/>
        <v>0</v>
      </c>
      <c r="K2244" s="4">
        <f t="shared" si="469"/>
        <v>1173.43</v>
      </c>
      <c r="L2244" s="6">
        <v>0.85</v>
      </c>
      <c r="M2244" s="4">
        <f t="shared" si="460"/>
        <v>997.41550000000007</v>
      </c>
      <c r="N2244" s="4">
        <f t="shared" si="461"/>
        <v>2170.8455000000004</v>
      </c>
      <c r="O2244" s="6">
        <v>0.75</v>
      </c>
      <c r="P2244" s="85">
        <f t="shared" si="466"/>
        <v>880.07249999999999</v>
      </c>
      <c r="Q2244" s="86">
        <f t="shared" si="467"/>
        <v>2053.5025000000001</v>
      </c>
      <c r="R2244" s="6">
        <v>0.95</v>
      </c>
      <c r="S2244" s="85">
        <f t="shared" si="462"/>
        <v>1114.7584999999999</v>
      </c>
      <c r="T2244" s="86">
        <f t="shared" si="463"/>
        <v>2288.1885000000002</v>
      </c>
      <c r="U2244" s="6">
        <v>0.6</v>
      </c>
      <c r="V2244" s="85">
        <f t="shared" si="464"/>
        <v>704.05799999999999</v>
      </c>
      <c r="W2244" s="86">
        <f t="shared" si="465"/>
        <v>1877.4880000000001</v>
      </c>
    </row>
    <row r="2245" spans="1:23" ht="16.5" x14ac:dyDescent="0.25">
      <c r="A2245" s="64" t="s">
        <v>7131</v>
      </c>
      <c r="B2245" s="65" t="s">
        <v>7435</v>
      </c>
      <c r="C2245" s="2" t="s">
        <v>2565</v>
      </c>
      <c r="D2245" s="8" t="s">
        <v>2564</v>
      </c>
      <c r="E2245" s="3">
        <v>2</v>
      </c>
      <c r="F2245" s="3">
        <v>1</v>
      </c>
      <c r="G2245" s="7">
        <v>1072</v>
      </c>
      <c r="H2245" s="4">
        <f>+G2245*E2245</f>
        <v>2144</v>
      </c>
      <c r="I2245" s="5">
        <v>0.1</v>
      </c>
      <c r="J2245" s="4">
        <f t="shared" si="468"/>
        <v>107.2</v>
      </c>
      <c r="K2245" s="4">
        <f t="shared" si="469"/>
        <v>964.8</v>
      </c>
      <c r="L2245" s="6">
        <v>1</v>
      </c>
      <c r="M2245" s="4">
        <f t="shared" ref="M2245:M2307" si="470">+K2245*L2245</f>
        <v>964.8</v>
      </c>
      <c r="N2245" s="4">
        <f t="shared" ref="N2245:N2307" si="471">+K2245+M2245</f>
        <v>1929.6</v>
      </c>
      <c r="O2245" s="6">
        <v>0.75</v>
      </c>
      <c r="P2245" s="85">
        <f t="shared" si="466"/>
        <v>723.59999999999991</v>
      </c>
      <c r="Q2245" s="86">
        <f t="shared" si="467"/>
        <v>1688.3999999999999</v>
      </c>
      <c r="R2245" s="6">
        <v>0.95</v>
      </c>
      <c r="S2245" s="85">
        <f t="shared" si="462"/>
        <v>916.56</v>
      </c>
      <c r="T2245" s="86">
        <f t="shared" si="463"/>
        <v>1881.36</v>
      </c>
      <c r="U2245" s="6">
        <v>0.6</v>
      </c>
      <c r="V2245" s="85">
        <f t="shared" si="464"/>
        <v>578.88</v>
      </c>
      <c r="W2245" s="86">
        <f t="shared" si="465"/>
        <v>1543.6799999999998</v>
      </c>
    </row>
    <row r="2246" spans="1:23" ht="16.5" x14ac:dyDescent="0.25">
      <c r="A2246" s="64" t="s">
        <v>7131</v>
      </c>
      <c r="B2246" s="65" t="s">
        <v>7435</v>
      </c>
      <c r="C2246" s="2" t="s">
        <v>2567</v>
      </c>
      <c r="D2246" s="1" t="s">
        <v>2566</v>
      </c>
      <c r="E2246" s="3">
        <v>3</v>
      </c>
      <c r="F2246" s="3">
        <v>1</v>
      </c>
      <c r="G2246" s="7">
        <v>2096</v>
      </c>
      <c r="H2246" s="4">
        <f>+G2246*E2246</f>
        <v>6288</v>
      </c>
      <c r="I2246" s="5">
        <v>0.05</v>
      </c>
      <c r="J2246" s="4">
        <f t="shared" si="468"/>
        <v>104.80000000000001</v>
      </c>
      <c r="K2246" s="4">
        <f t="shared" si="469"/>
        <v>1991.2</v>
      </c>
      <c r="L2246" s="6">
        <v>0.85</v>
      </c>
      <c r="M2246" s="4">
        <f t="shared" si="470"/>
        <v>1692.52</v>
      </c>
      <c r="N2246" s="4">
        <f t="shared" si="471"/>
        <v>3683.7200000000003</v>
      </c>
      <c r="O2246" s="6">
        <v>0.75</v>
      </c>
      <c r="P2246" s="85">
        <f t="shared" si="466"/>
        <v>1493.4</v>
      </c>
      <c r="Q2246" s="86">
        <f t="shared" si="467"/>
        <v>3484.6000000000004</v>
      </c>
      <c r="R2246" s="6">
        <v>0.95</v>
      </c>
      <c r="S2246" s="85">
        <f t="shared" ref="S2246:S2308" si="472">+K2246*R2246</f>
        <v>1891.6399999999999</v>
      </c>
      <c r="T2246" s="86">
        <f t="shared" ref="T2246:T2308" si="473">+S2246+K2246</f>
        <v>3882.84</v>
      </c>
      <c r="U2246" s="6">
        <v>0.6</v>
      </c>
      <c r="V2246" s="85">
        <f t="shared" ref="V2246:V2308" si="474">+K2246*U2246</f>
        <v>1194.72</v>
      </c>
      <c r="W2246" s="86">
        <f t="shared" ref="W2246:W2308" si="475">+V2246+K2246</f>
        <v>3185.92</v>
      </c>
    </row>
    <row r="2247" spans="1:23" ht="16.5" x14ac:dyDescent="0.25">
      <c r="A2247" s="64" t="s">
        <v>7131</v>
      </c>
      <c r="B2247" s="65" t="s">
        <v>7435</v>
      </c>
      <c r="C2247" s="2" t="s">
        <v>2571</v>
      </c>
      <c r="D2247" s="10" t="s">
        <v>2570</v>
      </c>
      <c r="E2247" s="3">
        <v>4</v>
      </c>
      <c r="F2247" s="3">
        <v>1</v>
      </c>
      <c r="G2247" s="7">
        <v>580</v>
      </c>
      <c r="H2247" s="4">
        <f>+G2247*E2247</f>
        <v>2320</v>
      </c>
      <c r="I2247" s="5">
        <v>0.05</v>
      </c>
      <c r="J2247" s="4">
        <f t="shared" si="468"/>
        <v>29</v>
      </c>
      <c r="K2247" s="4">
        <f t="shared" si="469"/>
        <v>551</v>
      </c>
      <c r="L2247" s="6">
        <v>0.85</v>
      </c>
      <c r="M2247" s="4">
        <f t="shared" si="470"/>
        <v>468.34999999999997</v>
      </c>
      <c r="N2247" s="4">
        <f t="shared" si="471"/>
        <v>1019.3499999999999</v>
      </c>
      <c r="O2247" s="6">
        <v>0.75</v>
      </c>
      <c r="P2247" s="85">
        <f t="shared" ref="P2247:P2309" si="476">+K2247*O2247</f>
        <v>413.25</v>
      </c>
      <c r="Q2247" s="86">
        <f t="shared" ref="Q2247:Q2309" si="477">+K2247+P2247</f>
        <v>964.25</v>
      </c>
      <c r="R2247" s="6">
        <v>0.95</v>
      </c>
      <c r="S2247" s="85">
        <f t="shared" si="472"/>
        <v>523.44999999999993</v>
      </c>
      <c r="T2247" s="86">
        <f t="shared" si="473"/>
        <v>1074.4499999999998</v>
      </c>
      <c r="U2247" s="6">
        <v>0.6</v>
      </c>
      <c r="V2247" s="85">
        <f t="shared" si="474"/>
        <v>330.59999999999997</v>
      </c>
      <c r="W2247" s="86">
        <f t="shared" si="475"/>
        <v>881.59999999999991</v>
      </c>
    </row>
    <row r="2248" spans="1:23" ht="16.5" x14ac:dyDescent="0.25">
      <c r="A2248" s="64" t="s">
        <v>7131</v>
      </c>
      <c r="B2248" s="65" t="s">
        <v>7435</v>
      </c>
      <c r="C2248" s="2" t="s">
        <v>2569</v>
      </c>
      <c r="D2248" s="10" t="s">
        <v>2568</v>
      </c>
      <c r="E2248" s="3">
        <v>2</v>
      </c>
      <c r="F2248" s="3">
        <v>1</v>
      </c>
      <c r="G2248" s="7">
        <v>1796.71</v>
      </c>
      <c r="H2248" s="4">
        <f>+G2248*E2248</f>
        <v>3593.42</v>
      </c>
      <c r="I2248" s="5">
        <v>0</v>
      </c>
      <c r="J2248" s="4">
        <f t="shared" si="468"/>
        <v>0</v>
      </c>
      <c r="K2248" s="4">
        <f t="shared" si="469"/>
        <v>1796.71</v>
      </c>
      <c r="L2248" s="6">
        <v>0.85</v>
      </c>
      <c r="M2248" s="4">
        <f t="shared" si="470"/>
        <v>1527.2035000000001</v>
      </c>
      <c r="N2248" s="4">
        <f t="shared" si="471"/>
        <v>3323.9135000000001</v>
      </c>
      <c r="O2248" s="6">
        <v>0.75</v>
      </c>
      <c r="P2248" s="85">
        <f t="shared" si="476"/>
        <v>1347.5325</v>
      </c>
      <c r="Q2248" s="86">
        <f t="shared" si="477"/>
        <v>3144.2425000000003</v>
      </c>
      <c r="R2248" s="6">
        <v>0.95</v>
      </c>
      <c r="S2248" s="85">
        <f t="shared" si="472"/>
        <v>1706.8744999999999</v>
      </c>
      <c r="T2248" s="86">
        <f t="shared" si="473"/>
        <v>3503.5844999999999</v>
      </c>
      <c r="U2248" s="6">
        <v>0.6</v>
      </c>
      <c r="V2248" s="85">
        <f t="shared" si="474"/>
        <v>1078.0260000000001</v>
      </c>
      <c r="W2248" s="86">
        <f t="shared" si="475"/>
        <v>2874.7359999999999</v>
      </c>
    </row>
    <row r="2249" spans="1:23" ht="16.5" x14ac:dyDescent="0.25">
      <c r="A2249" s="64" t="s">
        <v>7131</v>
      </c>
      <c r="B2249" s="65" t="s">
        <v>7435</v>
      </c>
      <c r="C2249" s="2" t="s">
        <v>2575</v>
      </c>
      <c r="D2249" s="10" t="s">
        <v>2574</v>
      </c>
      <c r="E2249" s="3">
        <v>3</v>
      </c>
      <c r="F2249" s="3">
        <v>1</v>
      </c>
      <c r="G2249" s="4">
        <v>4490.46</v>
      </c>
      <c r="H2249" s="4">
        <f>+G2249*E2249</f>
        <v>13471.380000000001</v>
      </c>
      <c r="I2249" s="5">
        <v>0.15</v>
      </c>
      <c r="J2249" s="4">
        <f t="shared" si="468"/>
        <v>673.56899999999996</v>
      </c>
      <c r="K2249" s="4">
        <f t="shared" si="469"/>
        <v>3816.8910000000001</v>
      </c>
      <c r="L2249" s="6">
        <v>0.85</v>
      </c>
      <c r="M2249" s="4">
        <f t="shared" si="470"/>
        <v>3244.3573499999998</v>
      </c>
      <c r="N2249" s="4">
        <f t="shared" si="471"/>
        <v>7061.2483499999998</v>
      </c>
      <c r="O2249" s="6">
        <v>0.75</v>
      </c>
      <c r="P2249" s="85">
        <f t="shared" si="476"/>
        <v>2862.6682500000002</v>
      </c>
      <c r="Q2249" s="86">
        <f t="shared" si="477"/>
        <v>6679.5592500000002</v>
      </c>
      <c r="R2249" s="6">
        <v>0.95</v>
      </c>
      <c r="S2249" s="85">
        <f t="shared" si="472"/>
        <v>3626.0464499999998</v>
      </c>
      <c r="T2249" s="86">
        <f t="shared" si="473"/>
        <v>7442.9374499999994</v>
      </c>
      <c r="U2249" s="6">
        <v>0.6</v>
      </c>
      <c r="V2249" s="85">
        <f t="shared" si="474"/>
        <v>2290.1345999999999</v>
      </c>
      <c r="W2249" s="86">
        <f t="shared" si="475"/>
        <v>6107.0255999999999</v>
      </c>
    </row>
    <row r="2250" spans="1:23" ht="16.5" x14ac:dyDescent="0.25">
      <c r="A2250" s="64" t="s">
        <v>7131</v>
      </c>
      <c r="B2250" s="65" t="s">
        <v>7435</v>
      </c>
      <c r="C2250" s="2" t="s">
        <v>2577</v>
      </c>
      <c r="D2250" s="10" t="s">
        <v>2576</v>
      </c>
      <c r="E2250" s="3">
        <v>2</v>
      </c>
      <c r="F2250" s="3">
        <v>1</v>
      </c>
      <c r="G2250" s="4">
        <v>4490.46</v>
      </c>
      <c r="H2250" s="4">
        <f>+G2250*E2250</f>
        <v>8980.92</v>
      </c>
      <c r="I2250" s="5">
        <v>0.15</v>
      </c>
      <c r="J2250" s="4">
        <f t="shared" si="468"/>
        <v>673.56899999999996</v>
      </c>
      <c r="K2250" s="4">
        <f t="shared" si="469"/>
        <v>3816.8910000000001</v>
      </c>
      <c r="L2250" s="6">
        <v>0.85</v>
      </c>
      <c r="M2250" s="4">
        <f t="shared" si="470"/>
        <v>3244.3573499999998</v>
      </c>
      <c r="N2250" s="4">
        <f t="shared" si="471"/>
        <v>7061.2483499999998</v>
      </c>
      <c r="O2250" s="6">
        <v>0.75</v>
      </c>
      <c r="P2250" s="85">
        <f t="shared" si="476"/>
        <v>2862.6682500000002</v>
      </c>
      <c r="Q2250" s="86">
        <f t="shared" si="477"/>
        <v>6679.5592500000002</v>
      </c>
      <c r="R2250" s="6">
        <v>0.95</v>
      </c>
      <c r="S2250" s="85">
        <f t="shared" si="472"/>
        <v>3626.0464499999998</v>
      </c>
      <c r="T2250" s="86">
        <f t="shared" si="473"/>
        <v>7442.9374499999994</v>
      </c>
      <c r="U2250" s="6">
        <v>0.6</v>
      </c>
      <c r="V2250" s="85">
        <f t="shared" si="474"/>
        <v>2290.1345999999999</v>
      </c>
      <c r="W2250" s="86">
        <f t="shared" si="475"/>
        <v>6107.0255999999999</v>
      </c>
    </row>
    <row r="2251" spans="1:23" ht="16.5" x14ac:dyDescent="0.25">
      <c r="A2251" s="64" t="s">
        <v>7131</v>
      </c>
      <c r="B2251" s="65" t="s">
        <v>7435</v>
      </c>
      <c r="C2251" s="2" t="s">
        <v>2543</v>
      </c>
      <c r="D2251" s="10" t="s">
        <v>2542</v>
      </c>
      <c r="E2251" s="3">
        <v>2</v>
      </c>
      <c r="F2251" s="3">
        <v>1</v>
      </c>
      <c r="G2251" s="4">
        <v>6902.55</v>
      </c>
      <c r="H2251" s="4">
        <f>+G2251*E2251</f>
        <v>13805.1</v>
      </c>
      <c r="I2251" s="5">
        <v>0.25</v>
      </c>
      <c r="J2251" s="4">
        <f t="shared" si="468"/>
        <v>1725.6375</v>
      </c>
      <c r="K2251" s="4">
        <f t="shared" si="469"/>
        <v>5176.9125000000004</v>
      </c>
      <c r="L2251" s="6">
        <v>0.85</v>
      </c>
      <c r="M2251" s="4">
        <f t="shared" si="470"/>
        <v>4400.3756250000006</v>
      </c>
      <c r="N2251" s="4">
        <f t="shared" si="471"/>
        <v>9577.2881250000009</v>
      </c>
      <c r="O2251" s="6">
        <v>0.75</v>
      </c>
      <c r="P2251" s="85">
        <f t="shared" si="476"/>
        <v>3882.6843750000003</v>
      </c>
      <c r="Q2251" s="86">
        <f t="shared" si="477"/>
        <v>9059.5968750000011</v>
      </c>
      <c r="R2251" s="6">
        <v>0.95</v>
      </c>
      <c r="S2251" s="85">
        <f t="shared" si="472"/>
        <v>4918.0668750000004</v>
      </c>
      <c r="T2251" s="86">
        <f t="shared" si="473"/>
        <v>10094.979375000001</v>
      </c>
      <c r="U2251" s="6">
        <v>0.6</v>
      </c>
      <c r="V2251" s="85">
        <f t="shared" si="474"/>
        <v>3106.1475</v>
      </c>
      <c r="W2251" s="86">
        <f t="shared" si="475"/>
        <v>8283.0600000000013</v>
      </c>
    </row>
    <row r="2252" spans="1:23" ht="16.5" x14ac:dyDescent="0.25">
      <c r="A2252" s="64" t="s">
        <v>7131</v>
      </c>
      <c r="B2252" s="65" t="s">
        <v>7435</v>
      </c>
      <c r="C2252" s="3">
        <v>116056</v>
      </c>
      <c r="D2252" s="1" t="s">
        <v>2578</v>
      </c>
      <c r="E2252" s="3">
        <v>1</v>
      </c>
      <c r="F2252" s="3">
        <v>1</v>
      </c>
      <c r="G2252" s="4">
        <v>4490.46</v>
      </c>
      <c r="H2252" s="4">
        <f>+G2252*E2252</f>
        <v>4490.46</v>
      </c>
      <c r="I2252" s="5">
        <v>0.15</v>
      </c>
      <c r="J2252" s="4">
        <f t="shared" si="468"/>
        <v>673.56899999999996</v>
      </c>
      <c r="K2252" s="4">
        <f t="shared" si="469"/>
        <v>3816.8910000000001</v>
      </c>
      <c r="L2252" s="6">
        <v>0.85</v>
      </c>
      <c r="M2252" s="4">
        <f t="shared" si="470"/>
        <v>3244.3573499999998</v>
      </c>
      <c r="N2252" s="4">
        <f t="shared" si="471"/>
        <v>7061.2483499999998</v>
      </c>
      <c r="O2252" s="6">
        <v>0.75</v>
      </c>
      <c r="P2252" s="85">
        <f t="shared" si="476"/>
        <v>2862.6682500000002</v>
      </c>
      <c r="Q2252" s="86">
        <f t="shared" si="477"/>
        <v>6679.5592500000002</v>
      </c>
      <c r="R2252" s="6">
        <v>0.95</v>
      </c>
      <c r="S2252" s="85">
        <f t="shared" si="472"/>
        <v>3626.0464499999998</v>
      </c>
      <c r="T2252" s="86">
        <f t="shared" si="473"/>
        <v>7442.9374499999994</v>
      </c>
      <c r="U2252" s="6">
        <v>0.6</v>
      </c>
      <c r="V2252" s="85">
        <f t="shared" si="474"/>
        <v>2290.1345999999999</v>
      </c>
      <c r="W2252" s="86">
        <f t="shared" si="475"/>
        <v>6107.0255999999999</v>
      </c>
    </row>
    <row r="2253" spans="1:23" ht="16.5" x14ac:dyDescent="0.25">
      <c r="A2253" s="64" t="s">
        <v>7131</v>
      </c>
      <c r="B2253" s="65" t="s">
        <v>7435</v>
      </c>
      <c r="C2253" s="2" t="s">
        <v>1097</v>
      </c>
      <c r="D2253" s="10" t="s">
        <v>3536</v>
      </c>
      <c r="E2253" s="3">
        <v>48</v>
      </c>
      <c r="F2253" s="3">
        <v>1</v>
      </c>
      <c r="G2253" s="4">
        <v>329.6</v>
      </c>
      <c r="H2253" s="4">
        <f>+G2253*E2253</f>
        <v>15820.800000000001</v>
      </c>
      <c r="I2253" s="5">
        <v>0.2</v>
      </c>
      <c r="J2253" s="4">
        <f t="shared" si="468"/>
        <v>65.92</v>
      </c>
      <c r="K2253" s="4">
        <f t="shared" si="469"/>
        <v>263.68</v>
      </c>
      <c r="L2253" s="6">
        <v>0.85</v>
      </c>
      <c r="M2253" s="4">
        <f t="shared" si="470"/>
        <v>224.12799999999999</v>
      </c>
      <c r="N2253" s="4">
        <f t="shared" si="471"/>
        <v>487.80799999999999</v>
      </c>
      <c r="O2253" s="6">
        <v>0.75</v>
      </c>
      <c r="P2253" s="85">
        <f t="shared" si="476"/>
        <v>197.76</v>
      </c>
      <c r="Q2253" s="86">
        <f t="shared" si="477"/>
        <v>461.44</v>
      </c>
      <c r="R2253" s="6">
        <v>0.95</v>
      </c>
      <c r="S2253" s="85">
        <f t="shared" si="472"/>
        <v>250.49599999999998</v>
      </c>
      <c r="T2253" s="86">
        <f t="shared" si="473"/>
        <v>514.17599999999993</v>
      </c>
      <c r="U2253" s="6">
        <v>0.6</v>
      </c>
      <c r="V2253" s="85">
        <f t="shared" si="474"/>
        <v>158.208</v>
      </c>
      <c r="W2253" s="86">
        <f t="shared" si="475"/>
        <v>421.88800000000003</v>
      </c>
    </row>
    <row r="2254" spans="1:23" ht="16.5" x14ac:dyDescent="0.25">
      <c r="A2254" s="64" t="s">
        <v>7131</v>
      </c>
      <c r="B2254" s="65" t="s">
        <v>7435</v>
      </c>
      <c r="C2254" s="2" t="s">
        <v>3538</v>
      </c>
      <c r="D2254" s="10" t="s">
        <v>3537</v>
      </c>
      <c r="E2254" s="3">
        <v>17</v>
      </c>
      <c r="F2254" s="3">
        <v>1</v>
      </c>
      <c r="G2254" s="4">
        <v>330</v>
      </c>
      <c r="H2254" s="4">
        <f>+G2254*E2254</f>
        <v>5610</v>
      </c>
      <c r="I2254" s="5">
        <v>0</v>
      </c>
      <c r="J2254" s="4">
        <f t="shared" si="468"/>
        <v>0</v>
      </c>
      <c r="K2254" s="4">
        <f t="shared" si="469"/>
        <v>330</v>
      </c>
      <c r="L2254" s="6">
        <v>0.85</v>
      </c>
      <c r="M2254" s="4">
        <f t="shared" si="470"/>
        <v>280.5</v>
      </c>
      <c r="N2254" s="4">
        <f t="shared" si="471"/>
        <v>610.5</v>
      </c>
      <c r="O2254" s="6">
        <v>0.75</v>
      </c>
      <c r="P2254" s="85">
        <f t="shared" si="476"/>
        <v>247.5</v>
      </c>
      <c r="Q2254" s="86">
        <f t="shared" si="477"/>
        <v>577.5</v>
      </c>
      <c r="R2254" s="6">
        <v>0.95</v>
      </c>
      <c r="S2254" s="85">
        <f t="shared" si="472"/>
        <v>313.5</v>
      </c>
      <c r="T2254" s="86">
        <f t="shared" si="473"/>
        <v>643.5</v>
      </c>
      <c r="U2254" s="6">
        <v>0.6</v>
      </c>
      <c r="V2254" s="85">
        <f t="shared" si="474"/>
        <v>198</v>
      </c>
      <c r="W2254" s="86">
        <f t="shared" si="475"/>
        <v>528</v>
      </c>
    </row>
    <row r="2255" spans="1:23" ht="16.5" x14ac:dyDescent="0.25">
      <c r="A2255" s="64" t="s">
        <v>7131</v>
      </c>
      <c r="B2255" s="65" t="s">
        <v>7435</v>
      </c>
      <c r="C2255" s="2" t="s">
        <v>3553</v>
      </c>
      <c r="D2255" s="10" t="s">
        <v>3552</v>
      </c>
      <c r="E2255" s="3">
        <v>16</v>
      </c>
      <c r="F2255" s="3">
        <v>1</v>
      </c>
      <c r="G2255" s="4">
        <v>151</v>
      </c>
      <c r="H2255" s="4">
        <f>+G2255*E2255</f>
        <v>2416</v>
      </c>
      <c r="I2255" s="5">
        <v>0</v>
      </c>
      <c r="J2255" s="4">
        <f t="shared" si="468"/>
        <v>0</v>
      </c>
      <c r="K2255" s="4">
        <f t="shared" si="469"/>
        <v>151</v>
      </c>
      <c r="L2255" s="6">
        <v>0.85</v>
      </c>
      <c r="M2255" s="4">
        <f t="shared" si="470"/>
        <v>128.35</v>
      </c>
      <c r="N2255" s="4">
        <f t="shared" si="471"/>
        <v>279.35000000000002</v>
      </c>
      <c r="O2255" s="6">
        <v>0.75</v>
      </c>
      <c r="P2255" s="85">
        <f t="shared" si="476"/>
        <v>113.25</v>
      </c>
      <c r="Q2255" s="86">
        <f t="shared" si="477"/>
        <v>264.25</v>
      </c>
      <c r="R2255" s="6">
        <v>0.95</v>
      </c>
      <c r="S2255" s="85">
        <f t="shared" si="472"/>
        <v>143.44999999999999</v>
      </c>
      <c r="T2255" s="86">
        <f t="shared" si="473"/>
        <v>294.45</v>
      </c>
      <c r="U2255" s="6">
        <v>0.6</v>
      </c>
      <c r="V2255" s="85">
        <f t="shared" si="474"/>
        <v>90.6</v>
      </c>
      <c r="W2255" s="86">
        <f t="shared" si="475"/>
        <v>241.6</v>
      </c>
    </row>
    <row r="2256" spans="1:23" ht="16.5" x14ac:dyDescent="0.25">
      <c r="A2256" s="64" t="s">
        <v>7131</v>
      </c>
      <c r="B2256" s="65" t="s">
        <v>7435</v>
      </c>
      <c r="C2256" s="2" t="s">
        <v>3540</v>
      </c>
      <c r="D2256" s="10" t="s">
        <v>3539</v>
      </c>
      <c r="E2256" s="3">
        <v>1</v>
      </c>
      <c r="F2256" s="3">
        <v>1</v>
      </c>
      <c r="G2256" s="4">
        <v>206</v>
      </c>
      <c r="H2256" s="4">
        <f>+G2256*E2256</f>
        <v>206</v>
      </c>
      <c r="I2256" s="5">
        <v>0</v>
      </c>
      <c r="J2256" s="4">
        <f t="shared" si="468"/>
        <v>0</v>
      </c>
      <c r="K2256" s="4">
        <f t="shared" si="469"/>
        <v>206</v>
      </c>
      <c r="L2256" s="6">
        <v>0.85</v>
      </c>
      <c r="M2256" s="4">
        <f t="shared" si="470"/>
        <v>175.1</v>
      </c>
      <c r="N2256" s="4">
        <f t="shared" si="471"/>
        <v>381.1</v>
      </c>
      <c r="O2256" s="6">
        <v>0.75</v>
      </c>
      <c r="P2256" s="85">
        <f t="shared" si="476"/>
        <v>154.5</v>
      </c>
      <c r="Q2256" s="86">
        <f t="shared" si="477"/>
        <v>360.5</v>
      </c>
      <c r="R2256" s="6">
        <v>0.95</v>
      </c>
      <c r="S2256" s="85">
        <f t="shared" si="472"/>
        <v>195.7</v>
      </c>
      <c r="T2256" s="86">
        <f t="shared" si="473"/>
        <v>401.7</v>
      </c>
      <c r="U2256" s="6">
        <v>0.6</v>
      </c>
      <c r="V2256" s="85">
        <f t="shared" si="474"/>
        <v>123.6</v>
      </c>
      <c r="W2256" s="86">
        <f t="shared" si="475"/>
        <v>329.6</v>
      </c>
    </row>
    <row r="2257" spans="1:23" ht="16.5" x14ac:dyDescent="0.25">
      <c r="A2257" s="64" t="s">
        <v>7131</v>
      </c>
      <c r="B2257" s="65" t="s">
        <v>7435</v>
      </c>
      <c r="C2257" s="2" t="s">
        <v>3542</v>
      </c>
      <c r="D2257" s="10" t="s">
        <v>3541</v>
      </c>
      <c r="E2257" s="3">
        <v>24</v>
      </c>
      <c r="F2257" s="3">
        <v>1</v>
      </c>
      <c r="G2257" s="4">
        <v>659.11</v>
      </c>
      <c r="H2257" s="4">
        <f>+G2257*E2257</f>
        <v>15818.64</v>
      </c>
      <c r="I2257" s="5">
        <v>0.2</v>
      </c>
      <c r="J2257" s="4">
        <f t="shared" si="468"/>
        <v>131.822</v>
      </c>
      <c r="K2257" s="4">
        <f t="shared" si="469"/>
        <v>527.28800000000001</v>
      </c>
      <c r="L2257" s="6">
        <v>1</v>
      </c>
      <c r="M2257" s="4">
        <f t="shared" si="470"/>
        <v>527.28800000000001</v>
      </c>
      <c r="N2257" s="4">
        <f t="shared" si="471"/>
        <v>1054.576</v>
      </c>
      <c r="O2257" s="6">
        <v>0.75</v>
      </c>
      <c r="P2257" s="85">
        <f t="shared" si="476"/>
        <v>395.46600000000001</v>
      </c>
      <c r="Q2257" s="86">
        <f t="shared" si="477"/>
        <v>922.75400000000002</v>
      </c>
      <c r="R2257" s="6">
        <v>0.95</v>
      </c>
      <c r="S2257" s="85">
        <f t="shared" si="472"/>
        <v>500.92359999999996</v>
      </c>
      <c r="T2257" s="86">
        <f t="shared" si="473"/>
        <v>1028.2116000000001</v>
      </c>
      <c r="U2257" s="6">
        <v>0.6</v>
      </c>
      <c r="V2257" s="85">
        <f t="shared" si="474"/>
        <v>316.37279999999998</v>
      </c>
      <c r="W2257" s="86">
        <f t="shared" si="475"/>
        <v>843.66079999999999</v>
      </c>
    </row>
    <row r="2258" spans="1:23" ht="16.5" x14ac:dyDescent="0.25">
      <c r="A2258" s="64" t="s">
        <v>7131</v>
      </c>
      <c r="B2258" s="65" t="s">
        <v>7435</v>
      </c>
      <c r="C2258" s="2" t="s">
        <v>3544</v>
      </c>
      <c r="D2258" s="10" t="s">
        <v>3543</v>
      </c>
      <c r="E2258" s="3">
        <f>41-3</f>
        <v>38</v>
      </c>
      <c r="F2258" s="3">
        <v>1</v>
      </c>
      <c r="G2258" s="4">
        <v>276.04000000000002</v>
      </c>
      <c r="H2258" s="4">
        <f>+G2258*E2258</f>
        <v>10489.52</v>
      </c>
      <c r="I2258" s="5">
        <v>0.2</v>
      </c>
      <c r="J2258" s="4">
        <f t="shared" si="468"/>
        <v>55.208000000000006</v>
      </c>
      <c r="K2258" s="4">
        <f t="shared" si="469"/>
        <v>220.83200000000002</v>
      </c>
      <c r="L2258" s="6">
        <v>1.1000000000000001</v>
      </c>
      <c r="M2258" s="4">
        <f t="shared" si="470"/>
        <v>242.91520000000006</v>
      </c>
      <c r="N2258" s="4">
        <f t="shared" si="471"/>
        <v>463.74720000000008</v>
      </c>
      <c r="O2258" s="6">
        <v>0.75</v>
      </c>
      <c r="P2258" s="85">
        <f t="shared" si="476"/>
        <v>165.62400000000002</v>
      </c>
      <c r="Q2258" s="86">
        <f t="shared" si="477"/>
        <v>386.45600000000002</v>
      </c>
      <c r="R2258" s="6">
        <v>0.95</v>
      </c>
      <c r="S2258" s="85">
        <f t="shared" si="472"/>
        <v>209.79040000000001</v>
      </c>
      <c r="T2258" s="86">
        <f t="shared" si="473"/>
        <v>430.62240000000003</v>
      </c>
      <c r="U2258" s="6">
        <v>0.6</v>
      </c>
      <c r="V2258" s="85">
        <f t="shared" si="474"/>
        <v>132.4992</v>
      </c>
      <c r="W2258" s="86">
        <f t="shared" si="475"/>
        <v>353.33120000000002</v>
      </c>
    </row>
    <row r="2259" spans="1:23" ht="16.5" x14ac:dyDescent="0.25">
      <c r="A2259" s="64" t="s">
        <v>7131</v>
      </c>
      <c r="B2259" s="65" t="s">
        <v>7435</v>
      </c>
      <c r="C2259" s="2" t="s">
        <v>3546</v>
      </c>
      <c r="D2259" s="10" t="s">
        <v>3545</v>
      </c>
      <c r="E2259" s="3">
        <v>106</v>
      </c>
      <c r="F2259" s="3">
        <v>1</v>
      </c>
      <c r="G2259" s="4">
        <v>269.5</v>
      </c>
      <c r="H2259" s="4">
        <f>+G2259*E2259</f>
        <v>28567</v>
      </c>
      <c r="I2259" s="5">
        <v>0</v>
      </c>
      <c r="J2259" s="4">
        <f t="shared" si="468"/>
        <v>0</v>
      </c>
      <c r="K2259" s="4">
        <f t="shared" si="469"/>
        <v>269.5</v>
      </c>
      <c r="L2259" s="6">
        <v>0.85</v>
      </c>
      <c r="M2259" s="4">
        <f t="shared" si="470"/>
        <v>229.07499999999999</v>
      </c>
      <c r="N2259" s="4">
        <f t="shared" si="471"/>
        <v>498.57499999999999</v>
      </c>
      <c r="O2259" s="6">
        <v>0.75</v>
      </c>
      <c r="P2259" s="85">
        <f t="shared" si="476"/>
        <v>202.125</v>
      </c>
      <c r="Q2259" s="86">
        <f t="shared" si="477"/>
        <v>471.625</v>
      </c>
      <c r="R2259" s="6">
        <v>0.95</v>
      </c>
      <c r="S2259" s="85">
        <f t="shared" si="472"/>
        <v>256.02499999999998</v>
      </c>
      <c r="T2259" s="86">
        <f t="shared" si="473"/>
        <v>525.52499999999998</v>
      </c>
      <c r="U2259" s="6">
        <v>0.6</v>
      </c>
      <c r="V2259" s="85">
        <f t="shared" si="474"/>
        <v>161.69999999999999</v>
      </c>
      <c r="W2259" s="86">
        <f t="shared" si="475"/>
        <v>431.2</v>
      </c>
    </row>
    <row r="2260" spans="1:23" ht="16.5" x14ac:dyDescent="0.25">
      <c r="A2260" s="64" t="s">
        <v>7131</v>
      </c>
      <c r="B2260" s="65" t="s">
        <v>7435</v>
      </c>
      <c r="C2260" s="2" t="s">
        <v>3563</v>
      </c>
      <c r="D2260" s="10" t="s">
        <v>3562</v>
      </c>
      <c r="E2260" s="3">
        <v>19</v>
      </c>
      <c r="F2260" s="3">
        <v>1</v>
      </c>
      <c r="G2260" s="4">
        <v>167</v>
      </c>
      <c r="H2260" s="4">
        <f>+G2260*E2260</f>
        <v>3173</v>
      </c>
      <c r="I2260" s="5">
        <v>0</v>
      </c>
      <c r="J2260" s="4">
        <f t="shared" si="468"/>
        <v>0</v>
      </c>
      <c r="K2260" s="4">
        <f t="shared" si="469"/>
        <v>167</v>
      </c>
      <c r="L2260" s="6">
        <v>0.85</v>
      </c>
      <c r="M2260" s="4">
        <f t="shared" si="470"/>
        <v>141.94999999999999</v>
      </c>
      <c r="N2260" s="4">
        <f t="shared" si="471"/>
        <v>308.95</v>
      </c>
      <c r="O2260" s="6">
        <v>0.75</v>
      </c>
      <c r="P2260" s="85">
        <f t="shared" si="476"/>
        <v>125.25</v>
      </c>
      <c r="Q2260" s="86">
        <f t="shared" si="477"/>
        <v>292.25</v>
      </c>
      <c r="R2260" s="6">
        <v>0.95</v>
      </c>
      <c r="S2260" s="85">
        <f t="shared" si="472"/>
        <v>158.65</v>
      </c>
      <c r="T2260" s="86">
        <f t="shared" si="473"/>
        <v>325.64999999999998</v>
      </c>
      <c r="U2260" s="6">
        <v>0.6</v>
      </c>
      <c r="V2260" s="85">
        <f t="shared" si="474"/>
        <v>100.2</v>
      </c>
      <c r="W2260" s="86">
        <f t="shared" si="475"/>
        <v>267.2</v>
      </c>
    </row>
    <row r="2261" spans="1:23" ht="16.5" x14ac:dyDescent="0.25">
      <c r="A2261" s="64" t="s">
        <v>7131</v>
      </c>
      <c r="B2261" s="65" t="s">
        <v>7435</v>
      </c>
      <c r="C2261" s="2" t="s">
        <v>3548</v>
      </c>
      <c r="D2261" s="10" t="s">
        <v>3547</v>
      </c>
      <c r="E2261" s="3">
        <v>24</v>
      </c>
      <c r="F2261" s="3">
        <v>1</v>
      </c>
      <c r="G2261" s="4">
        <v>556</v>
      </c>
      <c r="H2261" s="4">
        <f>+G2261*E2261</f>
        <v>13344</v>
      </c>
      <c r="I2261" s="5">
        <v>0.2</v>
      </c>
      <c r="J2261" s="4">
        <f t="shared" si="468"/>
        <v>111.2</v>
      </c>
      <c r="K2261" s="4">
        <f t="shared" si="469"/>
        <v>444.8</v>
      </c>
      <c r="L2261" s="6">
        <v>1.1000000000000001</v>
      </c>
      <c r="M2261" s="4">
        <f t="shared" si="470"/>
        <v>489.28000000000003</v>
      </c>
      <c r="N2261" s="4">
        <f t="shared" si="471"/>
        <v>934.08</v>
      </c>
      <c r="O2261" s="6">
        <v>0.75</v>
      </c>
      <c r="P2261" s="85">
        <f t="shared" si="476"/>
        <v>333.6</v>
      </c>
      <c r="Q2261" s="86">
        <f t="shared" si="477"/>
        <v>778.40000000000009</v>
      </c>
      <c r="R2261" s="6">
        <v>0.95</v>
      </c>
      <c r="S2261" s="85">
        <f t="shared" si="472"/>
        <v>422.56</v>
      </c>
      <c r="T2261" s="86">
        <f t="shared" si="473"/>
        <v>867.36</v>
      </c>
      <c r="U2261" s="6">
        <v>0.6</v>
      </c>
      <c r="V2261" s="85">
        <f t="shared" si="474"/>
        <v>266.88</v>
      </c>
      <c r="W2261" s="86">
        <f t="shared" si="475"/>
        <v>711.68000000000006</v>
      </c>
    </row>
    <row r="2262" spans="1:23" ht="16.5" x14ac:dyDescent="0.25">
      <c r="A2262" s="64" t="s">
        <v>7131</v>
      </c>
      <c r="B2262" s="65" t="s">
        <v>7435</v>
      </c>
      <c r="C2262" s="2" t="s">
        <v>3550</v>
      </c>
      <c r="D2262" s="10" t="s">
        <v>3549</v>
      </c>
      <c r="E2262" s="3">
        <v>57</v>
      </c>
      <c r="F2262" s="3">
        <v>1</v>
      </c>
      <c r="G2262" s="4">
        <v>276.04000000000002</v>
      </c>
      <c r="H2262" s="4">
        <f>+G2262*E2262</f>
        <v>15734.28</v>
      </c>
      <c r="I2262" s="5">
        <v>0.3</v>
      </c>
      <c r="J2262" s="4">
        <f t="shared" si="468"/>
        <v>82.811999999999998</v>
      </c>
      <c r="K2262" s="4">
        <f t="shared" si="469"/>
        <v>193.22800000000001</v>
      </c>
      <c r="L2262" s="6">
        <v>1.1000000000000001</v>
      </c>
      <c r="M2262" s="4">
        <f t="shared" si="470"/>
        <v>212.55080000000004</v>
      </c>
      <c r="N2262" s="4">
        <f t="shared" si="471"/>
        <v>405.77880000000005</v>
      </c>
      <c r="O2262" s="6">
        <v>0.75</v>
      </c>
      <c r="P2262" s="85">
        <f t="shared" si="476"/>
        <v>144.92099999999999</v>
      </c>
      <c r="Q2262" s="86">
        <f t="shared" si="477"/>
        <v>338.149</v>
      </c>
      <c r="R2262" s="6">
        <v>0.95</v>
      </c>
      <c r="S2262" s="85">
        <f t="shared" si="472"/>
        <v>183.56659999999999</v>
      </c>
      <c r="T2262" s="86">
        <f t="shared" si="473"/>
        <v>376.7946</v>
      </c>
      <c r="U2262" s="6">
        <v>0.6</v>
      </c>
      <c r="V2262" s="85">
        <f t="shared" si="474"/>
        <v>115.93680000000001</v>
      </c>
      <c r="W2262" s="86">
        <f t="shared" si="475"/>
        <v>309.16480000000001</v>
      </c>
    </row>
    <row r="2263" spans="1:23" ht="16.5" x14ac:dyDescent="0.25">
      <c r="A2263" s="64" t="s">
        <v>7131</v>
      </c>
      <c r="B2263" s="65" t="s">
        <v>7435</v>
      </c>
      <c r="C2263" s="2" t="s">
        <v>3554</v>
      </c>
      <c r="D2263" s="10" t="s">
        <v>3555</v>
      </c>
      <c r="E2263" s="3">
        <v>64</v>
      </c>
      <c r="F2263" s="3">
        <v>1</v>
      </c>
      <c r="G2263" s="4">
        <v>167</v>
      </c>
      <c r="H2263" s="4">
        <f>+G2263*E2263</f>
        <v>10688</v>
      </c>
      <c r="I2263" s="5">
        <v>0</v>
      </c>
      <c r="J2263" s="4">
        <f t="shared" si="468"/>
        <v>0</v>
      </c>
      <c r="K2263" s="4">
        <f t="shared" si="469"/>
        <v>167</v>
      </c>
      <c r="L2263" s="6">
        <v>0.85</v>
      </c>
      <c r="M2263" s="4">
        <f t="shared" si="470"/>
        <v>141.94999999999999</v>
      </c>
      <c r="N2263" s="4">
        <f t="shared" si="471"/>
        <v>308.95</v>
      </c>
      <c r="O2263" s="6">
        <v>0.75</v>
      </c>
      <c r="P2263" s="85">
        <f t="shared" si="476"/>
        <v>125.25</v>
      </c>
      <c r="Q2263" s="86">
        <f t="shared" si="477"/>
        <v>292.25</v>
      </c>
      <c r="R2263" s="6">
        <v>0.95</v>
      </c>
      <c r="S2263" s="85">
        <f t="shared" si="472"/>
        <v>158.65</v>
      </c>
      <c r="T2263" s="86">
        <f t="shared" si="473"/>
        <v>325.64999999999998</v>
      </c>
      <c r="U2263" s="6">
        <v>0.6</v>
      </c>
      <c r="V2263" s="85">
        <f t="shared" si="474"/>
        <v>100.2</v>
      </c>
      <c r="W2263" s="86">
        <f t="shared" si="475"/>
        <v>267.2</v>
      </c>
    </row>
    <row r="2264" spans="1:23" ht="16.5" x14ac:dyDescent="0.25">
      <c r="A2264" s="64" t="s">
        <v>7131</v>
      </c>
      <c r="B2264" s="65" t="s">
        <v>7435</v>
      </c>
      <c r="C2264" s="2" t="s">
        <v>3557</v>
      </c>
      <c r="D2264" s="10" t="s">
        <v>3556</v>
      </c>
      <c r="E2264" s="3">
        <v>35</v>
      </c>
      <c r="F2264" s="3">
        <v>1</v>
      </c>
      <c r="G2264" s="4">
        <v>132</v>
      </c>
      <c r="H2264" s="4">
        <f>+G2264*E2264</f>
        <v>4620</v>
      </c>
      <c r="I2264" s="5">
        <v>0</v>
      </c>
      <c r="J2264" s="4">
        <f t="shared" si="468"/>
        <v>0</v>
      </c>
      <c r="K2264" s="4">
        <f t="shared" si="469"/>
        <v>132</v>
      </c>
      <c r="L2264" s="6">
        <v>0.85</v>
      </c>
      <c r="M2264" s="4">
        <f t="shared" si="470"/>
        <v>112.2</v>
      </c>
      <c r="N2264" s="4">
        <f t="shared" si="471"/>
        <v>244.2</v>
      </c>
      <c r="O2264" s="6">
        <v>0.75</v>
      </c>
      <c r="P2264" s="85">
        <f t="shared" si="476"/>
        <v>99</v>
      </c>
      <c r="Q2264" s="86">
        <f t="shared" si="477"/>
        <v>231</v>
      </c>
      <c r="R2264" s="6">
        <v>0.95</v>
      </c>
      <c r="S2264" s="85">
        <f t="shared" si="472"/>
        <v>125.39999999999999</v>
      </c>
      <c r="T2264" s="86">
        <f t="shared" si="473"/>
        <v>257.39999999999998</v>
      </c>
      <c r="U2264" s="6">
        <v>0.6</v>
      </c>
      <c r="V2264" s="85">
        <f t="shared" si="474"/>
        <v>79.2</v>
      </c>
      <c r="W2264" s="86">
        <f t="shared" si="475"/>
        <v>211.2</v>
      </c>
    </row>
    <row r="2265" spans="1:23" ht="16.5" x14ac:dyDescent="0.25">
      <c r="A2265" s="64" t="s">
        <v>7131</v>
      </c>
      <c r="B2265" s="65" t="s">
        <v>7435</v>
      </c>
      <c r="C2265" s="2" t="s">
        <v>3559</v>
      </c>
      <c r="D2265" s="10" t="s">
        <v>3558</v>
      </c>
      <c r="E2265" s="3">
        <v>25</v>
      </c>
      <c r="F2265" s="3">
        <v>1</v>
      </c>
      <c r="G2265" s="4">
        <v>167</v>
      </c>
      <c r="H2265" s="4">
        <f>+G2265*E2265</f>
        <v>4175</v>
      </c>
      <c r="I2265" s="5">
        <v>0</v>
      </c>
      <c r="J2265" s="4">
        <f t="shared" si="468"/>
        <v>0</v>
      </c>
      <c r="K2265" s="4">
        <f t="shared" si="469"/>
        <v>167</v>
      </c>
      <c r="L2265" s="6">
        <v>0.85</v>
      </c>
      <c r="M2265" s="4">
        <f t="shared" si="470"/>
        <v>141.94999999999999</v>
      </c>
      <c r="N2265" s="4">
        <f t="shared" si="471"/>
        <v>308.95</v>
      </c>
      <c r="O2265" s="6">
        <v>0.75</v>
      </c>
      <c r="P2265" s="85">
        <f t="shared" si="476"/>
        <v>125.25</v>
      </c>
      <c r="Q2265" s="86">
        <f t="shared" si="477"/>
        <v>292.25</v>
      </c>
      <c r="R2265" s="6">
        <v>0.95</v>
      </c>
      <c r="S2265" s="85">
        <f t="shared" si="472"/>
        <v>158.65</v>
      </c>
      <c r="T2265" s="86">
        <f t="shared" si="473"/>
        <v>325.64999999999998</v>
      </c>
      <c r="U2265" s="6">
        <v>0.6</v>
      </c>
      <c r="V2265" s="85">
        <f t="shared" si="474"/>
        <v>100.2</v>
      </c>
      <c r="W2265" s="86">
        <f t="shared" si="475"/>
        <v>267.2</v>
      </c>
    </row>
    <row r="2266" spans="1:23" ht="16.5" x14ac:dyDescent="0.25">
      <c r="A2266" s="64" t="s">
        <v>7131</v>
      </c>
      <c r="B2266" s="65" t="s">
        <v>7435</v>
      </c>
      <c r="C2266" s="2" t="s">
        <v>3561</v>
      </c>
      <c r="D2266" s="10" t="s">
        <v>3560</v>
      </c>
      <c r="E2266" s="3">
        <v>4</v>
      </c>
      <c r="F2266" s="3">
        <v>1</v>
      </c>
      <c r="G2266" s="4">
        <v>139</v>
      </c>
      <c r="H2266" s="4">
        <f>+G2266*E2266</f>
        <v>556</v>
      </c>
      <c r="I2266" s="5">
        <v>0</v>
      </c>
      <c r="J2266" s="4">
        <f t="shared" si="468"/>
        <v>0</v>
      </c>
      <c r="K2266" s="4">
        <f t="shared" si="469"/>
        <v>139</v>
      </c>
      <c r="L2266" s="6">
        <v>0.85</v>
      </c>
      <c r="M2266" s="4">
        <f t="shared" si="470"/>
        <v>118.14999999999999</v>
      </c>
      <c r="N2266" s="4">
        <f t="shared" si="471"/>
        <v>257.14999999999998</v>
      </c>
      <c r="O2266" s="6">
        <v>0.75</v>
      </c>
      <c r="P2266" s="85">
        <f t="shared" si="476"/>
        <v>104.25</v>
      </c>
      <c r="Q2266" s="86">
        <f t="shared" si="477"/>
        <v>243.25</v>
      </c>
      <c r="R2266" s="6">
        <v>0.95</v>
      </c>
      <c r="S2266" s="85">
        <f t="shared" si="472"/>
        <v>132.04999999999998</v>
      </c>
      <c r="T2266" s="86">
        <f t="shared" si="473"/>
        <v>271.04999999999995</v>
      </c>
      <c r="U2266" s="6">
        <v>0.6</v>
      </c>
      <c r="V2266" s="85">
        <f t="shared" si="474"/>
        <v>83.399999999999991</v>
      </c>
      <c r="W2266" s="86">
        <f t="shared" si="475"/>
        <v>222.39999999999998</v>
      </c>
    </row>
    <row r="2267" spans="1:23" ht="16.5" x14ac:dyDescent="0.25">
      <c r="A2267" s="64" t="s">
        <v>7131</v>
      </c>
      <c r="B2267" s="65" t="s">
        <v>7435</v>
      </c>
      <c r="C2267" s="2" t="s">
        <v>3565</v>
      </c>
      <c r="D2267" s="10" t="s">
        <v>3564</v>
      </c>
      <c r="E2267" s="3">
        <v>20</v>
      </c>
      <c r="F2267" s="3">
        <v>1</v>
      </c>
      <c r="G2267" s="4">
        <v>139</v>
      </c>
      <c r="H2267" s="4">
        <f>+G2267*E2267</f>
        <v>2780</v>
      </c>
      <c r="I2267" s="5">
        <v>0</v>
      </c>
      <c r="J2267" s="4">
        <f t="shared" si="468"/>
        <v>0</v>
      </c>
      <c r="K2267" s="4">
        <f t="shared" si="469"/>
        <v>139</v>
      </c>
      <c r="L2267" s="6">
        <v>0.85</v>
      </c>
      <c r="M2267" s="4">
        <f t="shared" si="470"/>
        <v>118.14999999999999</v>
      </c>
      <c r="N2267" s="4">
        <f t="shared" si="471"/>
        <v>257.14999999999998</v>
      </c>
      <c r="O2267" s="6">
        <v>0.75</v>
      </c>
      <c r="P2267" s="85">
        <f t="shared" si="476"/>
        <v>104.25</v>
      </c>
      <c r="Q2267" s="86">
        <f t="shared" si="477"/>
        <v>243.25</v>
      </c>
      <c r="R2267" s="6">
        <v>0.95</v>
      </c>
      <c r="S2267" s="85">
        <f t="shared" si="472"/>
        <v>132.04999999999998</v>
      </c>
      <c r="T2267" s="86">
        <f t="shared" si="473"/>
        <v>271.04999999999995</v>
      </c>
      <c r="U2267" s="6">
        <v>0.6</v>
      </c>
      <c r="V2267" s="85">
        <f t="shared" si="474"/>
        <v>83.399999999999991</v>
      </c>
      <c r="W2267" s="86">
        <f t="shared" si="475"/>
        <v>222.39999999999998</v>
      </c>
    </row>
    <row r="2268" spans="1:23" ht="16.5" x14ac:dyDescent="0.25">
      <c r="A2268" s="64" t="s">
        <v>7131</v>
      </c>
      <c r="B2268" s="65" t="s">
        <v>7435</v>
      </c>
      <c r="C2268" s="2" t="s">
        <v>3568</v>
      </c>
      <c r="D2268" s="1" t="s">
        <v>3567</v>
      </c>
      <c r="E2268" s="3">
        <v>33</v>
      </c>
      <c r="F2268" s="3">
        <v>1</v>
      </c>
      <c r="G2268" s="7">
        <v>405</v>
      </c>
      <c r="H2268" s="4">
        <f>+G2268*E2268</f>
        <v>13365</v>
      </c>
      <c r="I2268" s="5">
        <v>0.05</v>
      </c>
      <c r="J2268" s="4">
        <f t="shared" si="468"/>
        <v>20.25</v>
      </c>
      <c r="K2268" s="4">
        <f t="shared" si="469"/>
        <v>384.75</v>
      </c>
      <c r="L2268" s="6">
        <v>0.85</v>
      </c>
      <c r="M2268" s="4">
        <f t="shared" si="470"/>
        <v>327.03749999999997</v>
      </c>
      <c r="N2268" s="4">
        <f t="shared" si="471"/>
        <v>711.78749999999991</v>
      </c>
      <c r="O2268" s="6">
        <v>0.75</v>
      </c>
      <c r="P2268" s="85">
        <f t="shared" si="476"/>
        <v>288.5625</v>
      </c>
      <c r="Q2268" s="86">
        <f t="shared" si="477"/>
        <v>673.3125</v>
      </c>
      <c r="R2268" s="6">
        <v>0.95</v>
      </c>
      <c r="S2268" s="85">
        <f t="shared" si="472"/>
        <v>365.51249999999999</v>
      </c>
      <c r="T2268" s="86">
        <f t="shared" si="473"/>
        <v>750.26250000000005</v>
      </c>
      <c r="U2268" s="6">
        <v>0.6</v>
      </c>
      <c r="V2268" s="85">
        <f t="shared" si="474"/>
        <v>230.85</v>
      </c>
      <c r="W2268" s="86">
        <f t="shared" si="475"/>
        <v>615.6</v>
      </c>
    </row>
    <row r="2269" spans="1:23" ht="16.5" x14ac:dyDescent="0.25">
      <c r="A2269" s="64" t="s">
        <v>7131</v>
      </c>
      <c r="B2269" s="65" t="s">
        <v>7435</v>
      </c>
      <c r="C2269" s="2" t="s">
        <v>3570</v>
      </c>
      <c r="D2269" s="1" t="s">
        <v>3569</v>
      </c>
      <c r="E2269" s="3">
        <v>46</v>
      </c>
      <c r="F2269" s="3">
        <v>1</v>
      </c>
      <c r="G2269" s="4">
        <v>67.8</v>
      </c>
      <c r="H2269" s="4">
        <f>+G2269*E2269</f>
        <v>3118.7999999999997</v>
      </c>
      <c r="I2269" s="5">
        <v>0</v>
      </c>
      <c r="J2269" s="4">
        <f t="shared" si="468"/>
        <v>0</v>
      </c>
      <c r="K2269" s="4">
        <f t="shared" si="469"/>
        <v>67.8</v>
      </c>
      <c r="L2269" s="6">
        <v>0.95</v>
      </c>
      <c r="M2269" s="4">
        <f t="shared" si="470"/>
        <v>64.41</v>
      </c>
      <c r="N2269" s="4">
        <f t="shared" si="471"/>
        <v>132.20999999999998</v>
      </c>
      <c r="O2269" s="6">
        <v>0.75</v>
      </c>
      <c r="P2269" s="85">
        <f t="shared" si="476"/>
        <v>50.849999999999994</v>
      </c>
      <c r="Q2269" s="86">
        <f t="shared" si="477"/>
        <v>118.64999999999999</v>
      </c>
      <c r="R2269" s="6">
        <v>0.95</v>
      </c>
      <c r="S2269" s="85">
        <f t="shared" si="472"/>
        <v>64.41</v>
      </c>
      <c r="T2269" s="86">
        <f t="shared" si="473"/>
        <v>132.20999999999998</v>
      </c>
      <c r="U2269" s="6">
        <v>0.6</v>
      </c>
      <c r="V2269" s="85">
        <f t="shared" si="474"/>
        <v>40.68</v>
      </c>
      <c r="W2269" s="86">
        <f t="shared" si="475"/>
        <v>108.47999999999999</v>
      </c>
    </row>
    <row r="2270" spans="1:23" ht="16.5" x14ac:dyDescent="0.25">
      <c r="A2270" s="64" t="s">
        <v>7131</v>
      </c>
      <c r="B2270" s="65" t="s">
        <v>7435</v>
      </c>
      <c r="C2270" s="2" t="s">
        <v>3572</v>
      </c>
      <c r="D2270" s="10" t="s">
        <v>3571</v>
      </c>
      <c r="E2270" s="3">
        <f>43-24</f>
        <v>19</v>
      </c>
      <c r="F2270" s="3">
        <v>1</v>
      </c>
      <c r="G2270" s="7">
        <v>192.5</v>
      </c>
      <c r="H2270" s="4">
        <f>+G2270*E2270</f>
        <v>3657.5</v>
      </c>
      <c r="I2270" s="5">
        <v>0</v>
      </c>
      <c r="J2270" s="4">
        <f t="shared" si="468"/>
        <v>0</v>
      </c>
      <c r="K2270" s="4">
        <f t="shared" si="469"/>
        <v>192.5</v>
      </c>
      <c r="L2270" s="6">
        <v>0.85</v>
      </c>
      <c r="M2270" s="4">
        <f t="shared" si="470"/>
        <v>163.625</v>
      </c>
      <c r="N2270" s="4">
        <f t="shared" si="471"/>
        <v>356.125</v>
      </c>
      <c r="O2270" s="6">
        <v>0.75</v>
      </c>
      <c r="P2270" s="85">
        <f t="shared" si="476"/>
        <v>144.375</v>
      </c>
      <c r="Q2270" s="86">
        <f t="shared" si="477"/>
        <v>336.875</v>
      </c>
      <c r="R2270" s="6">
        <v>0.95</v>
      </c>
      <c r="S2270" s="85">
        <f t="shared" si="472"/>
        <v>182.875</v>
      </c>
      <c r="T2270" s="86">
        <f t="shared" si="473"/>
        <v>375.375</v>
      </c>
      <c r="U2270" s="6">
        <v>0.6</v>
      </c>
      <c r="V2270" s="85">
        <f t="shared" si="474"/>
        <v>115.5</v>
      </c>
      <c r="W2270" s="86">
        <f t="shared" si="475"/>
        <v>308</v>
      </c>
    </row>
    <row r="2271" spans="1:23" ht="16.5" x14ac:dyDescent="0.25">
      <c r="A2271" s="64" t="s">
        <v>7131</v>
      </c>
      <c r="B2271" s="65" t="s">
        <v>7435</v>
      </c>
      <c r="C2271" s="2" t="s">
        <v>3590</v>
      </c>
      <c r="D2271" s="10" t="s">
        <v>3589</v>
      </c>
      <c r="E2271" s="3">
        <v>5</v>
      </c>
      <c r="F2271" s="3">
        <v>1</v>
      </c>
      <c r="G2271" s="4">
        <v>135</v>
      </c>
      <c r="H2271" s="4">
        <f>+G2271*E2271</f>
        <v>675</v>
      </c>
      <c r="I2271" s="5">
        <v>0</v>
      </c>
      <c r="J2271" s="4">
        <f t="shared" si="468"/>
        <v>0</v>
      </c>
      <c r="K2271" s="4">
        <f t="shared" si="469"/>
        <v>135</v>
      </c>
      <c r="L2271" s="6">
        <v>0.85</v>
      </c>
      <c r="M2271" s="4">
        <f t="shared" si="470"/>
        <v>114.75</v>
      </c>
      <c r="N2271" s="4">
        <f t="shared" si="471"/>
        <v>249.75</v>
      </c>
      <c r="O2271" s="6">
        <v>0.75</v>
      </c>
      <c r="P2271" s="85">
        <f t="shared" si="476"/>
        <v>101.25</v>
      </c>
      <c r="Q2271" s="86">
        <f t="shared" si="477"/>
        <v>236.25</v>
      </c>
      <c r="R2271" s="6">
        <v>0.95</v>
      </c>
      <c r="S2271" s="85">
        <f t="shared" si="472"/>
        <v>128.25</v>
      </c>
      <c r="T2271" s="86">
        <f t="shared" si="473"/>
        <v>263.25</v>
      </c>
      <c r="U2271" s="6">
        <v>0.6</v>
      </c>
      <c r="V2271" s="85">
        <f t="shared" si="474"/>
        <v>81</v>
      </c>
      <c r="W2271" s="86">
        <f t="shared" si="475"/>
        <v>216</v>
      </c>
    </row>
    <row r="2272" spans="1:23" ht="16.5" x14ac:dyDescent="0.25">
      <c r="A2272" s="64" t="s">
        <v>7131</v>
      </c>
      <c r="B2272" s="65" t="s">
        <v>7435</v>
      </c>
      <c r="C2272" s="2" t="s">
        <v>3574</v>
      </c>
      <c r="D2272" s="10" t="s">
        <v>3573</v>
      </c>
      <c r="E2272" s="3">
        <v>34</v>
      </c>
      <c r="F2272" s="3">
        <v>1</v>
      </c>
      <c r="G2272" s="4">
        <v>197</v>
      </c>
      <c r="H2272" s="4">
        <f>+G2272*E2272</f>
        <v>6698</v>
      </c>
      <c r="I2272" s="5">
        <v>0</v>
      </c>
      <c r="J2272" s="4">
        <f t="shared" si="468"/>
        <v>0</v>
      </c>
      <c r="K2272" s="4">
        <f t="shared" si="469"/>
        <v>197</v>
      </c>
      <c r="L2272" s="6">
        <v>0.85</v>
      </c>
      <c r="M2272" s="4">
        <f t="shared" si="470"/>
        <v>167.45</v>
      </c>
      <c r="N2272" s="4">
        <f t="shared" si="471"/>
        <v>364.45</v>
      </c>
      <c r="O2272" s="6">
        <v>0.75</v>
      </c>
      <c r="P2272" s="85">
        <f t="shared" si="476"/>
        <v>147.75</v>
      </c>
      <c r="Q2272" s="86">
        <f t="shared" si="477"/>
        <v>344.75</v>
      </c>
      <c r="R2272" s="6">
        <v>0.95</v>
      </c>
      <c r="S2272" s="85">
        <f t="shared" si="472"/>
        <v>187.14999999999998</v>
      </c>
      <c r="T2272" s="86">
        <f t="shared" si="473"/>
        <v>384.15</v>
      </c>
      <c r="U2272" s="6">
        <v>0.6</v>
      </c>
      <c r="V2272" s="85">
        <f t="shared" si="474"/>
        <v>118.19999999999999</v>
      </c>
      <c r="W2272" s="86">
        <f t="shared" si="475"/>
        <v>315.2</v>
      </c>
    </row>
    <row r="2273" spans="1:23" ht="16.5" x14ac:dyDescent="0.25">
      <c r="A2273" s="64" t="s">
        <v>7131</v>
      </c>
      <c r="B2273" s="65" t="s">
        <v>7435</v>
      </c>
      <c r="C2273" s="2" t="s">
        <v>3576</v>
      </c>
      <c r="D2273" s="10" t="s">
        <v>3575</v>
      </c>
      <c r="E2273" s="3">
        <v>29</v>
      </c>
      <c r="F2273" s="3">
        <v>1</v>
      </c>
      <c r="G2273" s="4">
        <v>192.5</v>
      </c>
      <c r="H2273" s="4">
        <f>+G2273*E2273</f>
        <v>5582.5</v>
      </c>
      <c r="I2273" s="5">
        <v>0</v>
      </c>
      <c r="J2273" s="4">
        <f t="shared" si="468"/>
        <v>0</v>
      </c>
      <c r="K2273" s="4">
        <f t="shared" si="469"/>
        <v>192.5</v>
      </c>
      <c r="L2273" s="6">
        <v>0.5</v>
      </c>
      <c r="M2273" s="4">
        <f t="shared" si="470"/>
        <v>96.25</v>
      </c>
      <c r="N2273" s="4">
        <f t="shared" si="471"/>
        <v>288.75</v>
      </c>
      <c r="O2273" s="6">
        <v>0.75</v>
      </c>
      <c r="P2273" s="85">
        <f t="shared" si="476"/>
        <v>144.375</v>
      </c>
      <c r="Q2273" s="86">
        <f t="shared" si="477"/>
        <v>336.875</v>
      </c>
      <c r="R2273" s="6">
        <v>0.95</v>
      </c>
      <c r="S2273" s="85">
        <f t="shared" si="472"/>
        <v>182.875</v>
      </c>
      <c r="T2273" s="86">
        <f t="shared" si="473"/>
        <v>375.375</v>
      </c>
      <c r="U2273" s="6">
        <v>0.6</v>
      </c>
      <c r="V2273" s="85">
        <f t="shared" si="474"/>
        <v>115.5</v>
      </c>
      <c r="W2273" s="86">
        <f t="shared" si="475"/>
        <v>308</v>
      </c>
    </row>
    <row r="2274" spans="1:23" ht="16.5" x14ac:dyDescent="0.25">
      <c r="A2274" s="64" t="s">
        <v>7131</v>
      </c>
      <c r="B2274" s="65" t="s">
        <v>7435</v>
      </c>
      <c r="C2274" s="2" t="s">
        <v>3588</v>
      </c>
      <c r="D2274" s="10" t="s">
        <v>3587</v>
      </c>
      <c r="E2274" s="3">
        <v>18</v>
      </c>
      <c r="F2274" s="3">
        <v>1</v>
      </c>
      <c r="G2274" s="4">
        <v>135</v>
      </c>
      <c r="H2274" s="4">
        <f>+G2274*E2274</f>
        <v>2430</v>
      </c>
      <c r="I2274" s="5">
        <v>0</v>
      </c>
      <c r="J2274" s="4">
        <f t="shared" si="468"/>
        <v>0</v>
      </c>
      <c r="K2274" s="4">
        <f t="shared" si="469"/>
        <v>135</v>
      </c>
      <c r="L2274" s="6">
        <v>0.85</v>
      </c>
      <c r="M2274" s="4">
        <f t="shared" si="470"/>
        <v>114.75</v>
      </c>
      <c r="N2274" s="4">
        <f t="shared" si="471"/>
        <v>249.75</v>
      </c>
      <c r="O2274" s="6">
        <v>0.75</v>
      </c>
      <c r="P2274" s="85">
        <f t="shared" si="476"/>
        <v>101.25</v>
      </c>
      <c r="Q2274" s="86">
        <f t="shared" si="477"/>
        <v>236.25</v>
      </c>
      <c r="R2274" s="6">
        <v>0.95</v>
      </c>
      <c r="S2274" s="85">
        <f t="shared" si="472"/>
        <v>128.25</v>
      </c>
      <c r="T2274" s="86">
        <f t="shared" si="473"/>
        <v>263.25</v>
      </c>
      <c r="U2274" s="6">
        <v>0.6</v>
      </c>
      <c r="V2274" s="85">
        <f t="shared" si="474"/>
        <v>81</v>
      </c>
      <c r="W2274" s="86">
        <f t="shared" si="475"/>
        <v>216</v>
      </c>
    </row>
    <row r="2275" spans="1:23" ht="16.5" x14ac:dyDescent="0.25">
      <c r="A2275" s="64" t="s">
        <v>7131</v>
      </c>
      <c r="B2275" s="65" t="s">
        <v>7435</v>
      </c>
      <c r="C2275" s="2" t="s">
        <v>3578</v>
      </c>
      <c r="D2275" s="10" t="s">
        <v>3577</v>
      </c>
      <c r="E2275" s="3">
        <f>25-8</f>
        <v>17</v>
      </c>
      <c r="F2275" s="3">
        <v>1</v>
      </c>
      <c r="G2275" s="4">
        <v>127</v>
      </c>
      <c r="H2275" s="4">
        <f>+G2275*E2275</f>
        <v>2159</v>
      </c>
      <c r="I2275" s="5">
        <v>0</v>
      </c>
      <c r="J2275" s="4">
        <f t="shared" si="468"/>
        <v>0</v>
      </c>
      <c r="K2275" s="4">
        <f t="shared" si="469"/>
        <v>127</v>
      </c>
      <c r="L2275" s="6">
        <v>0.85</v>
      </c>
      <c r="M2275" s="4">
        <f t="shared" si="470"/>
        <v>107.95</v>
      </c>
      <c r="N2275" s="4">
        <f t="shared" si="471"/>
        <v>234.95</v>
      </c>
      <c r="O2275" s="6">
        <v>0.75</v>
      </c>
      <c r="P2275" s="85">
        <f t="shared" si="476"/>
        <v>95.25</v>
      </c>
      <c r="Q2275" s="86">
        <f t="shared" si="477"/>
        <v>222.25</v>
      </c>
      <c r="R2275" s="6">
        <v>0.95</v>
      </c>
      <c r="S2275" s="85">
        <f t="shared" si="472"/>
        <v>120.64999999999999</v>
      </c>
      <c r="T2275" s="86">
        <f t="shared" si="473"/>
        <v>247.64999999999998</v>
      </c>
      <c r="U2275" s="6">
        <v>0.6</v>
      </c>
      <c r="V2275" s="85">
        <f t="shared" si="474"/>
        <v>76.2</v>
      </c>
      <c r="W2275" s="86">
        <f t="shared" si="475"/>
        <v>203.2</v>
      </c>
    </row>
    <row r="2276" spans="1:23" ht="16.5" x14ac:dyDescent="0.25">
      <c r="A2276" s="64" t="s">
        <v>7131</v>
      </c>
      <c r="B2276" s="65" t="s">
        <v>7435</v>
      </c>
      <c r="C2276" s="2" t="s">
        <v>3580</v>
      </c>
      <c r="D2276" s="10" t="s">
        <v>3579</v>
      </c>
      <c r="E2276" s="3">
        <f>32-8</f>
        <v>24</v>
      </c>
      <c r="F2276" s="3">
        <v>1</v>
      </c>
      <c r="G2276" s="4">
        <v>138</v>
      </c>
      <c r="H2276" s="4">
        <f>+G2276*E2276</f>
        <v>3312</v>
      </c>
      <c r="I2276" s="5">
        <v>0</v>
      </c>
      <c r="J2276" s="4">
        <f t="shared" si="468"/>
        <v>0</v>
      </c>
      <c r="K2276" s="4">
        <f t="shared" si="469"/>
        <v>138</v>
      </c>
      <c r="L2276" s="6">
        <v>0.85</v>
      </c>
      <c r="M2276" s="4">
        <f t="shared" si="470"/>
        <v>117.3</v>
      </c>
      <c r="N2276" s="4">
        <f t="shared" si="471"/>
        <v>255.3</v>
      </c>
      <c r="O2276" s="6">
        <v>0.75</v>
      </c>
      <c r="P2276" s="85">
        <f t="shared" si="476"/>
        <v>103.5</v>
      </c>
      <c r="Q2276" s="86">
        <f t="shared" si="477"/>
        <v>241.5</v>
      </c>
      <c r="R2276" s="6">
        <v>0.95</v>
      </c>
      <c r="S2276" s="85">
        <f t="shared" si="472"/>
        <v>131.1</v>
      </c>
      <c r="T2276" s="86">
        <f t="shared" si="473"/>
        <v>269.10000000000002</v>
      </c>
      <c r="U2276" s="6">
        <v>0.6</v>
      </c>
      <c r="V2276" s="85">
        <f t="shared" si="474"/>
        <v>82.8</v>
      </c>
      <c r="W2276" s="86">
        <f t="shared" si="475"/>
        <v>220.8</v>
      </c>
    </row>
    <row r="2277" spans="1:23" ht="16.5" x14ac:dyDescent="0.25">
      <c r="A2277" s="64" t="s">
        <v>7131</v>
      </c>
      <c r="B2277" s="65" t="s">
        <v>7435</v>
      </c>
      <c r="C2277" s="2" t="s">
        <v>3582</v>
      </c>
      <c r="D2277" s="10" t="s">
        <v>3581</v>
      </c>
      <c r="E2277" s="3">
        <v>22</v>
      </c>
      <c r="F2277" s="3">
        <v>1</v>
      </c>
      <c r="G2277" s="4">
        <v>147</v>
      </c>
      <c r="H2277" s="4">
        <f>+G2277*E2277</f>
        <v>3234</v>
      </c>
      <c r="I2277" s="5">
        <v>0</v>
      </c>
      <c r="J2277" s="4">
        <f t="shared" si="468"/>
        <v>0</v>
      </c>
      <c r="K2277" s="4">
        <f t="shared" si="469"/>
        <v>147</v>
      </c>
      <c r="L2277" s="6">
        <v>0.85</v>
      </c>
      <c r="M2277" s="4">
        <f t="shared" si="470"/>
        <v>124.95</v>
      </c>
      <c r="N2277" s="4">
        <f t="shared" si="471"/>
        <v>271.95</v>
      </c>
      <c r="O2277" s="6">
        <v>0.75</v>
      </c>
      <c r="P2277" s="85">
        <f t="shared" si="476"/>
        <v>110.25</v>
      </c>
      <c r="Q2277" s="86">
        <f t="shared" si="477"/>
        <v>257.25</v>
      </c>
      <c r="R2277" s="6">
        <v>0.95</v>
      </c>
      <c r="S2277" s="85">
        <f t="shared" si="472"/>
        <v>139.65</v>
      </c>
      <c r="T2277" s="86">
        <f t="shared" si="473"/>
        <v>286.64999999999998</v>
      </c>
      <c r="U2277" s="6">
        <v>0.6</v>
      </c>
      <c r="V2277" s="85">
        <f t="shared" si="474"/>
        <v>88.2</v>
      </c>
      <c r="W2277" s="86">
        <f t="shared" si="475"/>
        <v>235.2</v>
      </c>
    </row>
    <row r="2278" spans="1:23" ht="16.5" x14ac:dyDescent="0.25">
      <c r="A2278" s="64" t="s">
        <v>7131</v>
      </c>
      <c r="B2278" s="65" t="s">
        <v>7435</v>
      </c>
      <c r="C2278" s="2" t="s">
        <v>3584</v>
      </c>
      <c r="D2278" s="10" t="s">
        <v>3583</v>
      </c>
      <c r="E2278" s="3">
        <v>43</v>
      </c>
      <c r="F2278" s="3">
        <v>1</v>
      </c>
      <c r="G2278" s="4">
        <v>157</v>
      </c>
      <c r="H2278" s="4">
        <f>+G2278*E2278</f>
        <v>6751</v>
      </c>
      <c r="I2278" s="5">
        <v>0</v>
      </c>
      <c r="J2278" s="4">
        <f t="shared" si="468"/>
        <v>0</v>
      </c>
      <c r="K2278" s="4">
        <f t="shared" si="469"/>
        <v>157</v>
      </c>
      <c r="L2278" s="6">
        <v>0.85</v>
      </c>
      <c r="M2278" s="4">
        <f t="shared" si="470"/>
        <v>133.44999999999999</v>
      </c>
      <c r="N2278" s="4">
        <f t="shared" si="471"/>
        <v>290.45</v>
      </c>
      <c r="O2278" s="6">
        <v>0.75</v>
      </c>
      <c r="P2278" s="85">
        <f t="shared" si="476"/>
        <v>117.75</v>
      </c>
      <c r="Q2278" s="86">
        <f t="shared" si="477"/>
        <v>274.75</v>
      </c>
      <c r="R2278" s="6">
        <v>0.95</v>
      </c>
      <c r="S2278" s="85">
        <f t="shared" si="472"/>
        <v>149.15</v>
      </c>
      <c r="T2278" s="86">
        <f t="shared" si="473"/>
        <v>306.14999999999998</v>
      </c>
      <c r="U2278" s="6">
        <v>0.6</v>
      </c>
      <c r="V2278" s="85">
        <f t="shared" si="474"/>
        <v>94.2</v>
      </c>
      <c r="W2278" s="86">
        <f t="shared" si="475"/>
        <v>251.2</v>
      </c>
    </row>
    <row r="2279" spans="1:23" ht="16.5" x14ac:dyDescent="0.25">
      <c r="A2279" s="64" t="s">
        <v>7131</v>
      </c>
      <c r="B2279" s="65" t="s">
        <v>7435</v>
      </c>
      <c r="C2279" s="2" t="s">
        <v>3586</v>
      </c>
      <c r="D2279" s="8" t="s">
        <v>3585</v>
      </c>
      <c r="E2279" s="3">
        <v>9</v>
      </c>
      <c r="F2279" s="3">
        <v>1</v>
      </c>
      <c r="G2279" s="4">
        <v>175.61</v>
      </c>
      <c r="H2279" s="4">
        <f>+G2279*E2279</f>
        <v>1580.4900000000002</v>
      </c>
      <c r="I2279" s="5">
        <v>0.2</v>
      </c>
      <c r="J2279" s="4">
        <f t="shared" si="468"/>
        <v>35.122000000000007</v>
      </c>
      <c r="K2279" s="4">
        <f t="shared" si="469"/>
        <v>140.488</v>
      </c>
      <c r="L2279" s="6">
        <v>1.1499999999999999</v>
      </c>
      <c r="M2279" s="4">
        <f t="shared" si="470"/>
        <v>161.56119999999999</v>
      </c>
      <c r="N2279" s="4">
        <f t="shared" si="471"/>
        <v>302.04919999999998</v>
      </c>
      <c r="O2279" s="6">
        <v>0.75</v>
      </c>
      <c r="P2279" s="85">
        <f t="shared" si="476"/>
        <v>105.366</v>
      </c>
      <c r="Q2279" s="86">
        <f t="shared" si="477"/>
        <v>245.85399999999998</v>
      </c>
      <c r="R2279" s="6">
        <v>0.95</v>
      </c>
      <c r="S2279" s="85">
        <f t="shared" si="472"/>
        <v>133.46359999999999</v>
      </c>
      <c r="T2279" s="86">
        <f t="shared" si="473"/>
        <v>273.95159999999998</v>
      </c>
      <c r="U2279" s="6">
        <v>0.6</v>
      </c>
      <c r="V2279" s="85">
        <f t="shared" si="474"/>
        <v>84.2928</v>
      </c>
      <c r="W2279" s="86">
        <f t="shared" si="475"/>
        <v>224.7808</v>
      </c>
    </row>
    <row r="2280" spans="1:23" ht="16.5" x14ac:dyDescent="0.25">
      <c r="A2280" s="64" t="s">
        <v>7131</v>
      </c>
      <c r="B2280" s="65" t="s">
        <v>7435</v>
      </c>
      <c r="C2280" s="2" t="s">
        <v>3591</v>
      </c>
      <c r="D2280" s="1" t="s">
        <v>7446</v>
      </c>
      <c r="E2280" s="3">
        <v>46</v>
      </c>
      <c r="F2280" s="3">
        <v>1</v>
      </c>
      <c r="G2280" s="4">
        <v>69.7</v>
      </c>
      <c r="H2280" s="4">
        <f>+G2280*E2280</f>
        <v>3206.2000000000003</v>
      </c>
      <c r="I2280" s="5">
        <v>0</v>
      </c>
      <c r="J2280" s="4">
        <f t="shared" si="468"/>
        <v>0</v>
      </c>
      <c r="K2280" s="4">
        <f t="shared" si="469"/>
        <v>69.7</v>
      </c>
      <c r="L2280" s="6">
        <v>0.85</v>
      </c>
      <c r="M2280" s="4">
        <f t="shared" si="470"/>
        <v>59.244999999999997</v>
      </c>
      <c r="N2280" s="4">
        <f t="shared" si="471"/>
        <v>128.94499999999999</v>
      </c>
      <c r="O2280" s="6">
        <v>0.75</v>
      </c>
      <c r="P2280" s="85">
        <f t="shared" si="476"/>
        <v>52.275000000000006</v>
      </c>
      <c r="Q2280" s="86">
        <f t="shared" si="477"/>
        <v>121.97500000000001</v>
      </c>
      <c r="R2280" s="6">
        <v>0.95</v>
      </c>
      <c r="S2280" s="85">
        <f t="shared" si="472"/>
        <v>66.215000000000003</v>
      </c>
      <c r="T2280" s="86">
        <f t="shared" si="473"/>
        <v>135.91500000000002</v>
      </c>
      <c r="U2280" s="6">
        <v>0.6</v>
      </c>
      <c r="V2280" s="85">
        <f t="shared" si="474"/>
        <v>41.82</v>
      </c>
      <c r="W2280" s="86">
        <f t="shared" si="475"/>
        <v>111.52000000000001</v>
      </c>
    </row>
    <row r="2281" spans="1:23" ht="16.5" x14ac:dyDescent="0.25">
      <c r="A2281" s="64" t="s">
        <v>7131</v>
      </c>
      <c r="B2281" s="65" t="s">
        <v>7435</v>
      </c>
      <c r="C2281" s="2" t="s">
        <v>4441</v>
      </c>
      <c r="D2281" s="1" t="s">
        <v>4440</v>
      </c>
      <c r="E2281" s="3">
        <v>1</v>
      </c>
      <c r="F2281" s="3">
        <v>1</v>
      </c>
      <c r="G2281" s="7">
        <v>2400</v>
      </c>
      <c r="H2281" s="4">
        <f>+G2281*E2281</f>
        <v>2400</v>
      </c>
      <c r="I2281" s="5">
        <v>0</v>
      </c>
      <c r="J2281" s="4">
        <f t="shared" si="468"/>
        <v>0</v>
      </c>
      <c r="K2281" s="4">
        <f t="shared" si="469"/>
        <v>2400</v>
      </c>
      <c r="L2281" s="6">
        <v>0.85</v>
      </c>
      <c r="M2281" s="4">
        <f t="shared" si="470"/>
        <v>2040</v>
      </c>
      <c r="N2281" s="4">
        <f t="shared" si="471"/>
        <v>4440</v>
      </c>
      <c r="O2281" s="6">
        <v>0.75</v>
      </c>
      <c r="P2281" s="85">
        <f t="shared" si="476"/>
        <v>1800</v>
      </c>
      <c r="Q2281" s="86">
        <f t="shared" si="477"/>
        <v>4200</v>
      </c>
      <c r="R2281" s="6">
        <v>0.95</v>
      </c>
      <c r="S2281" s="85">
        <f t="shared" si="472"/>
        <v>2280</v>
      </c>
      <c r="T2281" s="86">
        <f t="shared" si="473"/>
        <v>4680</v>
      </c>
      <c r="U2281" s="6">
        <v>0.6</v>
      </c>
      <c r="V2281" s="85">
        <f t="shared" si="474"/>
        <v>1440</v>
      </c>
      <c r="W2281" s="86">
        <f t="shared" si="475"/>
        <v>3840</v>
      </c>
    </row>
    <row r="2282" spans="1:23" ht="16.5" x14ac:dyDescent="0.25">
      <c r="A2282" s="64" t="s">
        <v>7131</v>
      </c>
      <c r="B2282" s="65" t="s">
        <v>7435</v>
      </c>
      <c r="C2282" s="2" t="s">
        <v>4443</v>
      </c>
      <c r="D2282" s="1" t="s">
        <v>4442</v>
      </c>
      <c r="E2282" s="3">
        <v>1</v>
      </c>
      <c r="F2282" s="3">
        <v>1</v>
      </c>
      <c r="G2282" s="7">
        <v>2700</v>
      </c>
      <c r="H2282" s="4">
        <f>+G2282*E2282</f>
        <v>2700</v>
      </c>
      <c r="I2282" s="5">
        <v>0</v>
      </c>
      <c r="J2282" s="4">
        <f t="shared" si="468"/>
        <v>0</v>
      </c>
      <c r="K2282" s="4">
        <f t="shared" si="469"/>
        <v>2700</v>
      </c>
      <c r="L2282" s="6">
        <v>0.85</v>
      </c>
      <c r="M2282" s="4">
        <f t="shared" si="470"/>
        <v>2295</v>
      </c>
      <c r="N2282" s="4">
        <f t="shared" si="471"/>
        <v>4995</v>
      </c>
      <c r="O2282" s="6">
        <v>0.75</v>
      </c>
      <c r="P2282" s="85">
        <f t="shared" si="476"/>
        <v>2025</v>
      </c>
      <c r="Q2282" s="86">
        <f t="shared" si="477"/>
        <v>4725</v>
      </c>
      <c r="R2282" s="6">
        <v>0.95</v>
      </c>
      <c r="S2282" s="85">
        <f t="shared" si="472"/>
        <v>2565</v>
      </c>
      <c r="T2282" s="86">
        <f t="shared" si="473"/>
        <v>5265</v>
      </c>
      <c r="U2282" s="6">
        <v>0.6</v>
      </c>
      <c r="V2282" s="85">
        <f t="shared" si="474"/>
        <v>1620</v>
      </c>
      <c r="W2282" s="86">
        <f t="shared" si="475"/>
        <v>4320</v>
      </c>
    </row>
    <row r="2283" spans="1:23" ht="16.5" x14ac:dyDescent="0.25">
      <c r="A2283" s="64" t="s">
        <v>7131</v>
      </c>
      <c r="B2283" s="65" t="s">
        <v>7435</v>
      </c>
      <c r="C2283" s="2" t="s">
        <v>7438</v>
      </c>
      <c r="D2283" s="10" t="s">
        <v>2548</v>
      </c>
      <c r="E2283" s="3">
        <v>1</v>
      </c>
      <c r="F2283" s="3">
        <v>1</v>
      </c>
      <c r="G2283" s="4">
        <f>54.9+154</f>
        <v>208.9</v>
      </c>
      <c r="H2283" s="4">
        <f>+G2283*E2283</f>
        <v>208.9</v>
      </c>
      <c r="I2283" s="5">
        <v>0</v>
      </c>
      <c r="J2283" s="4">
        <f t="shared" si="468"/>
        <v>0</v>
      </c>
      <c r="K2283" s="4">
        <f t="shared" si="469"/>
        <v>208.9</v>
      </c>
      <c r="L2283" s="6">
        <v>0.85</v>
      </c>
      <c r="M2283" s="4">
        <f t="shared" si="470"/>
        <v>177.565</v>
      </c>
      <c r="N2283" s="4">
        <f t="shared" si="471"/>
        <v>386.46500000000003</v>
      </c>
      <c r="O2283" s="6">
        <v>0.75</v>
      </c>
      <c r="P2283" s="85">
        <f t="shared" si="476"/>
        <v>156.67500000000001</v>
      </c>
      <c r="Q2283" s="86">
        <f t="shared" si="477"/>
        <v>365.57500000000005</v>
      </c>
      <c r="R2283" s="6">
        <v>0.95</v>
      </c>
      <c r="S2283" s="85">
        <f t="shared" si="472"/>
        <v>198.45499999999998</v>
      </c>
      <c r="T2283" s="86">
        <f t="shared" si="473"/>
        <v>407.35500000000002</v>
      </c>
      <c r="U2283" s="6">
        <v>0.6</v>
      </c>
      <c r="V2283" s="85">
        <f t="shared" si="474"/>
        <v>125.34</v>
      </c>
      <c r="W2283" s="86">
        <f t="shared" si="475"/>
        <v>334.24</v>
      </c>
    </row>
    <row r="2284" spans="1:23" ht="16.5" x14ac:dyDescent="0.25">
      <c r="A2284" s="64" t="s">
        <v>7131</v>
      </c>
      <c r="B2284" s="65" t="s">
        <v>7435</v>
      </c>
      <c r="C2284" s="2" t="s">
        <v>4445</v>
      </c>
      <c r="D2284" s="1" t="s">
        <v>4444</v>
      </c>
      <c r="E2284" s="3">
        <v>1</v>
      </c>
      <c r="F2284" s="3">
        <v>1</v>
      </c>
      <c r="G2284" s="4">
        <v>2131.2199999999998</v>
      </c>
      <c r="H2284" s="4">
        <f>+G2284*E2284</f>
        <v>2131.2199999999998</v>
      </c>
      <c r="I2284" s="5">
        <v>0.05</v>
      </c>
      <c r="J2284" s="4">
        <f t="shared" si="468"/>
        <v>106.56099999999999</v>
      </c>
      <c r="K2284" s="4">
        <f t="shared" si="469"/>
        <v>2024.6589999999999</v>
      </c>
      <c r="L2284" s="6">
        <v>0.85</v>
      </c>
      <c r="M2284" s="4">
        <f t="shared" si="470"/>
        <v>1720.9601499999999</v>
      </c>
      <c r="N2284" s="4">
        <f t="shared" si="471"/>
        <v>3745.6191499999995</v>
      </c>
      <c r="O2284" s="6">
        <v>0.75</v>
      </c>
      <c r="P2284" s="85">
        <f t="shared" si="476"/>
        <v>1518.49425</v>
      </c>
      <c r="Q2284" s="86">
        <f t="shared" si="477"/>
        <v>3543.1532499999998</v>
      </c>
      <c r="R2284" s="6">
        <v>0.95</v>
      </c>
      <c r="S2284" s="85">
        <f t="shared" si="472"/>
        <v>1923.4260499999998</v>
      </c>
      <c r="T2284" s="86">
        <f t="shared" si="473"/>
        <v>3948.0850499999997</v>
      </c>
      <c r="U2284" s="6">
        <v>0.6</v>
      </c>
      <c r="V2284" s="85">
        <f t="shared" si="474"/>
        <v>1214.7954</v>
      </c>
      <c r="W2284" s="86">
        <f t="shared" si="475"/>
        <v>3239.4543999999996</v>
      </c>
    </row>
    <row r="2285" spans="1:23" ht="16.5" x14ac:dyDescent="0.25">
      <c r="A2285" s="64" t="s">
        <v>7131</v>
      </c>
      <c r="B2285" s="65" t="s">
        <v>7435</v>
      </c>
      <c r="C2285" s="2" t="s">
        <v>4451</v>
      </c>
      <c r="D2285" s="1" t="s">
        <v>4450</v>
      </c>
      <c r="E2285" s="3">
        <v>1</v>
      </c>
      <c r="F2285" s="3">
        <v>1</v>
      </c>
      <c r="G2285" s="4">
        <v>4027.71</v>
      </c>
      <c r="H2285" s="4">
        <f>+G2285*E2285</f>
        <v>4027.71</v>
      </c>
      <c r="I2285" s="5">
        <v>0.1</v>
      </c>
      <c r="J2285" s="4">
        <f t="shared" si="468"/>
        <v>402.77100000000002</v>
      </c>
      <c r="K2285" s="4">
        <f t="shared" si="469"/>
        <v>3624.9389999999999</v>
      </c>
      <c r="L2285" s="6">
        <v>0.85</v>
      </c>
      <c r="M2285" s="4">
        <f t="shared" si="470"/>
        <v>3081.1981499999997</v>
      </c>
      <c r="N2285" s="4">
        <f t="shared" si="471"/>
        <v>6706.1371499999996</v>
      </c>
      <c r="O2285" s="6">
        <v>0.75</v>
      </c>
      <c r="P2285" s="85">
        <f t="shared" si="476"/>
        <v>2718.7042499999998</v>
      </c>
      <c r="Q2285" s="86">
        <f t="shared" si="477"/>
        <v>6343.6432499999992</v>
      </c>
      <c r="R2285" s="6">
        <v>0.95</v>
      </c>
      <c r="S2285" s="85">
        <f t="shared" si="472"/>
        <v>3443.6920499999997</v>
      </c>
      <c r="T2285" s="86">
        <f t="shared" si="473"/>
        <v>7068.63105</v>
      </c>
      <c r="U2285" s="6">
        <v>0.6</v>
      </c>
      <c r="V2285" s="85">
        <f t="shared" si="474"/>
        <v>2174.9633999999996</v>
      </c>
      <c r="W2285" s="86">
        <f t="shared" si="475"/>
        <v>5799.902399999999</v>
      </c>
    </row>
    <row r="2286" spans="1:23" ht="16.5" x14ac:dyDescent="0.25">
      <c r="A2286" s="64" t="s">
        <v>7131</v>
      </c>
      <c r="B2286" s="65" t="s">
        <v>7435</v>
      </c>
      <c r="C2286" s="2" t="s">
        <v>2552</v>
      </c>
      <c r="D2286" s="10" t="s">
        <v>2551</v>
      </c>
      <c r="E2286" s="3">
        <v>7</v>
      </c>
      <c r="F2286" s="3">
        <v>1</v>
      </c>
      <c r="G2286" s="4">
        <v>162</v>
      </c>
      <c r="H2286" s="4">
        <f>+G2286*E2286</f>
        <v>1134</v>
      </c>
      <c r="I2286" s="5">
        <v>0</v>
      </c>
      <c r="J2286" s="4">
        <f t="shared" si="468"/>
        <v>0</v>
      </c>
      <c r="K2286" s="4">
        <f t="shared" si="469"/>
        <v>162</v>
      </c>
      <c r="L2286" s="6">
        <v>0.85</v>
      </c>
      <c r="M2286" s="4">
        <f t="shared" si="470"/>
        <v>137.69999999999999</v>
      </c>
      <c r="N2286" s="4">
        <f t="shared" si="471"/>
        <v>299.7</v>
      </c>
      <c r="O2286" s="6">
        <v>0.75</v>
      </c>
      <c r="P2286" s="85">
        <f t="shared" si="476"/>
        <v>121.5</v>
      </c>
      <c r="Q2286" s="86">
        <f t="shared" si="477"/>
        <v>283.5</v>
      </c>
      <c r="R2286" s="6">
        <v>0.95</v>
      </c>
      <c r="S2286" s="85">
        <f t="shared" si="472"/>
        <v>153.9</v>
      </c>
      <c r="T2286" s="86">
        <f t="shared" si="473"/>
        <v>315.89999999999998</v>
      </c>
      <c r="U2286" s="6">
        <v>0.6</v>
      </c>
      <c r="V2286" s="85">
        <f t="shared" si="474"/>
        <v>97.2</v>
      </c>
      <c r="W2286" s="86">
        <f t="shared" si="475"/>
        <v>259.2</v>
      </c>
    </row>
    <row r="2287" spans="1:23" ht="16.5" x14ac:dyDescent="0.25">
      <c r="A2287" s="64" t="s">
        <v>7131</v>
      </c>
      <c r="B2287" s="65" t="s">
        <v>7435</v>
      </c>
      <c r="C2287" s="2" t="s">
        <v>2547</v>
      </c>
      <c r="D2287" s="10" t="s">
        <v>2546</v>
      </c>
      <c r="E2287" s="3">
        <v>10</v>
      </c>
      <c r="F2287" s="3">
        <v>1</v>
      </c>
      <c r="G2287" s="4">
        <v>154</v>
      </c>
      <c r="H2287" s="4">
        <f>+G2287*E2287</f>
        <v>1540</v>
      </c>
      <c r="I2287" s="5">
        <v>0</v>
      </c>
      <c r="J2287" s="4">
        <f t="shared" si="468"/>
        <v>0</v>
      </c>
      <c r="K2287" s="4">
        <f t="shared" si="469"/>
        <v>154</v>
      </c>
      <c r="L2287" s="6">
        <v>0.85</v>
      </c>
      <c r="M2287" s="4">
        <f t="shared" si="470"/>
        <v>130.9</v>
      </c>
      <c r="N2287" s="4">
        <f t="shared" si="471"/>
        <v>284.89999999999998</v>
      </c>
      <c r="O2287" s="6">
        <v>0.75</v>
      </c>
      <c r="P2287" s="85">
        <f t="shared" si="476"/>
        <v>115.5</v>
      </c>
      <c r="Q2287" s="86">
        <f t="shared" si="477"/>
        <v>269.5</v>
      </c>
      <c r="R2287" s="6">
        <v>0.95</v>
      </c>
      <c r="S2287" s="85">
        <f t="shared" si="472"/>
        <v>146.29999999999998</v>
      </c>
      <c r="T2287" s="86">
        <f t="shared" si="473"/>
        <v>300.29999999999995</v>
      </c>
      <c r="U2287" s="6">
        <v>0.6</v>
      </c>
      <c r="V2287" s="85">
        <f t="shared" si="474"/>
        <v>92.399999999999991</v>
      </c>
      <c r="W2287" s="86">
        <f t="shared" si="475"/>
        <v>246.39999999999998</v>
      </c>
    </row>
    <row r="2288" spans="1:23" ht="16.5" x14ac:dyDescent="0.25">
      <c r="A2288" s="64" t="s">
        <v>7131</v>
      </c>
      <c r="B2288" s="65" t="s">
        <v>7435</v>
      </c>
      <c r="C2288" s="2" t="s">
        <v>7437</v>
      </c>
      <c r="D2288" s="8" t="s">
        <v>4452</v>
      </c>
      <c r="E2288" s="3">
        <v>1</v>
      </c>
      <c r="F2288" s="3">
        <v>1</v>
      </c>
      <c r="G2288" s="7">
        <v>2877</v>
      </c>
      <c r="H2288" s="4">
        <f>+G2288*E2288</f>
        <v>2877</v>
      </c>
      <c r="I2288" s="5">
        <v>0.05</v>
      </c>
      <c r="J2288" s="4">
        <f t="shared" si="468"/>
        <v>143.85</v>
      </c>
      <c r="K2288" s="4">
        <f t="shared" si="469"/>
        <v>2733.15</v>
      </c>
      <c r="L2288" s="6">
        <v>0.95</v>
      </c>
      <c r="M2288" s="4">
        <f t="shared" si="470"/>
        <v>2596.4924999999998</v>
      </c>
      <c r="N2288" s="4">
        <f t="shared" si="471"/>
        <v>5329.6424999999999</v>
      </c>
      <c r="O2288" s="6">
        <v>0.75</v>
      </c>
      <c r="P2288" s="85">
        <f t="shared" si="476"/>
        <v>2049.8625000000002</v>
      </c>
      <c r="Q2288" s="86">
        <f t="shared" si="477"/>
        <v>4783.0125000000007</v>
      </c>
      <c r="R2288" s="6">
        <v>0.95</v>
      </c>
      <c r="S2288" s="85">
        <f t="shared" si="472"/>
        <v>2596.4924999999998</v>
      </c>
      <c r="T2288" s="86">
        <f t="shared" si="473"/>
        <v>5329.6424999999999</v>
      </c>
      <c r="U2288" s="6">
        <v>0.6</v>
      </c>
      <c r="V2288" s="85">
        <f t="shared" si="474"/>
        <v>1639.89</v>
      </c>
      <c r="W2288" s="86">
        <f t="shared" si="475"/>
        <v>4373.04</v>
      </c>
    </row>
    <row r="2289" spans="1:23" ht="16.5" x14ac:dyDescent="0.25">
      <c r="A2289" s="64" t="s">
        <v>7131</v>
      </c>
      <c r="B2289" s="65" t="s">
        <v>7435</v>
      </c>
      <c r="C2289" s="2" t="s">
        <v>2559</v>
      </c>
      <c r="D2289" s="10" t="s">
        <v>2558</v>
      </c>
      <c r="E2289" s="3">
        <v>1</v>
      </c>
      <c r="F2289" s="3">
        <v>1</v>
      </c>
      <c r="G2289" s="4">
        <f>54.9+189</f>
        <v>243.9</v>
      </c>
      <c r="H2289" s="4">
        <f>+G2289*E2289</f>
        <v>243.9</v>
      </c>
      <c r="I2289" s="5">
        <v>0</v>
      </c>
      <c r="J2289" s="4">
        <f t="shared" si="468"/>
        <v>0</v>
      </c>
      <c r="K2289" s="4">
        <f t="shared" si="469"/>
        <v>243.9</v>
      </c>
      <c r="L2289" s="6">
        <v>0.85</v>
      </c>
      <c r="M2289" s="4">
        <f t="shared" si="470"/>
        <v>207.315</v>
      </c>
      <c r="N2289" s="4">
        <f t="shared" si="471"/>
        <v>451.21500000000003</v>
      </c>
      <c r="O2289" s="6">
        <v>0.75</v>
      </c>
      <c r="P2289" s="85">
        <f t="shared" si="476"/>
        <v>182.92500000000001</v>
      </c>
      <c r="Q2289" s="86">
        <f t="shared" si="477"/>
        <v>426.82500000000005</v>
      </c>
      <c r="R2289" s="6">
        <v>0.95</v>
      </c>
      <c r="S2289" s="85">
        <f t="shared" si="472"/>
        <v>231.70499999999998</v>
      </c>
      <c r="T2289" s="86">
        <f t="shared" si="473"/>
        <v>475.60500000000002</v>
      </c>
      <c r="U2289" s="6">
        <v>0.6</v>
      </c>
      <c r="V2289" s="85">
        <f t="shared" si="474"/>
        <v>146.34</v>
      </c>
      <c r="W2289" s="86">
        <f t="shared" si="475"/>
        <v>390.24</v>
      </c>
    </row>
    <row r="2290" spans="1:23" ht="16.5" x14ac:dyDescent="0.25">
      <c r="A2290" s="64" t="s">
        <v>7131</v>
      </c>
      <c r="B2290" s="65" t="s">
        <v>7435</v>
      </c>
      <c r="C2290" s="2" t="s">
        <v>2582</v>
      </c>
      <c r="D2290" s="10" t="s">
        <v>2581</v>
      </c>
      <c r="E2290" s="3">
        <v>2</v>
      </c>
      <c r="F2290" s="3">
        <v>1</v>
      </c>
      <c r="G2290" s="4">
        <v>9242.43</v>
      </c>
      <c r="H2290" s="4">
        <f>+G2290*E2290</f>
        <v>18484.86</v>
      </c>
      <c r="I2290" s="5">
        <v>0.33</v>
      </c>
      <c r="J2290" s="4">
        <f t="shared" si="468"/>
        <v>3050.0019000000002</v>
      </c>
      <c r="K2290" s="4">
        <f t="shared" si="469"/>
        <v>6192.4281000000001</v>
      </c>
      <c r="L2290" s="6">
        <v>0.85</v>
      </c>
      <c r="M2290" s="4">
        <f t="shared" si="470"/>
        <v>5263.5638849999996</v>
      </c>
      <c r="N2290" s="4">
        <f t="shared" si="471"/>
        <v>11455.991985000001</v>
      </c>
      <c r="O2290" s="6">
        <v>0.75</v>
      </c>
      <c r="P2290" s="85">
        <f t="shared" si="476"/>
        <v>4644.3210749999998</v>
      </c>
      <c r="Q2290" s="86">
        <f t="shared" si="477"/>
        <v>10836.749175000001</v>
      </c>
      <c r="R2290" s="6">
        <v>0.95</v>
      </c>
      <c r="S2290" s="85">
        <f t="shared" si="472"/>
        <v>5882.8066950000002</v>
      </c>
      <c r="T2290" s="86">
        <f t="shared" si="473"/>
        <v>12075.234795</v>
      </c>
      <c r="U2290" s="6">
        <v>0.6</v>
      </c>
      <c r="V2290" s="85">
        <f t="shared" si="474"/>
        <v>3715.4568599999998</v>
      </c>
      <c r="W2290" s="86">
        <f t="shared" si="475"/>
        <v>9907.8849599999994</v>
      </c>
    </row>
    <row r="2291" spans="1:23" ht="16.5" x14ac:dyDescent="0.25">
      <c r="A2291" s="64" t="s">
        <v>7131</v>
      </c>
      <c r="B2291" s="65" t="s">
        <v>7435</v>
      </c>
      <c r="C2291" s="2" t="s">
        <v>7439</v>
      </c>
      <c r="D2291" s="10" t="s">
        <v>3551</v>
      </c>
      <c r="E2291" s="3">
        <v>10</v>
      </c>
      <c r="F2291" s="3">
        <v>1</v>
      </c>
      <c r="G2291" s="4">
        <v>135</v>
      </c>
      <c r="H2291" s="4">
        <f>+G2291*E2291</f>
        <v>1350</v>
      </c>
      <c r="I2291" s="5">
        <v>0</v>
      </c>
      <c r="J2291" s="4">
        <f t="shared" si="468"/>
        <v>0</v>
      </c>
      <c r="K2291" s="4">
        <f t="shared" si="469"/>
        <v>135</v>
      </c>
      <c r="L2291" s="6">
        <v>0.85</v>
      </c>
      <c r="M2291" s="4">
        <f t="shared" si="470"/>
        <v>114.75</v>
      </c>
      <c r="N2291" s="4">
        <f t="shared" si="471"/>
        <v>249.75</v>
      </c>
      <c r="O2291" s="6">
        <v>0.75</v>
      </c>
      <c r="P2291" s="85">
        <f t="shared" si="476"/>
        <v>101.25</v>
      </c>
      <c r="Q2291" s="86">
        <f t="shared" si="477"/>
        <v>236.25</v>
      </c>
      <c r="R2291" s="6">
        <v>0.95</v>
      </c>
      <c r="S2291" s="85">
        <f t="shared" si="472"/>
        <v>128.25</v>
      </c>
      <c r="T2291" s="86">
        <f t="shared" si="473"/>
        <v>263.25</v>
      </c>
      <c r="U2291" s="6">
        <v>0.6</v>
      </c>
      <c r="V2291" s="85">
        <f t="shared" si="474"/>
        <v>81</v>
      </c>
      <c r="W2291" s="86">
        <f t="shared" si="475"/>
        <v>216</v>
      </c>
    </row>
    <row r="2292" spans="1:23" ht="16.5" x14ac:dyDescent="0.25">
      <c r="A2292" s="64" t="s">
        <v>7131</v>
      </c>
      <c r="B2292" s="65" t="s">
        <v>7435</v>
      </c>
      <c r="C2292" s="2" t="s">
        <v>2517</v>
      </c>
      <c r="D2292" s="10" t="s">
        <v>2516</v>
      </c>
      <c r="E2292" s="3">
        <v>1</v>
      </c>
      <c r="F2292" s="3">
        <v>1</v>
      </c>
      <c r="G2292" s="7">
        <v>2494.5100000000002</v>
      </c>
      <c r="H2292" s="4">
        <f>+G2292*E2292</f>
        <v>2494.5100000000002</v>
      </c>
      <c r="I2292" s="5">
        <v>0</v>
      </c>
      <c r="J2292" s="4">
        <f t="shared" si="468"/>
        <v>0</v>
      </c>
      <c r="K2292" s="4">
        <f t="shared" si="469"/>
        <v>2494.5100000000002</v>
      </c>
      <c r="L2292" s="6">
        <v>0.85</v>
      </c>
      <c r="M2292" s="4">
        <f t="shared" si="470"/>
        <v>2120.3335000000002</v>
      </c>
      <c r="N2292" s="4">
        <f t="shared" si="471"/>
        <v>4614.8435000000009</v>
      </c>
      <c r="O2292" s="6">
        <v>0.75</v>
      </c>
      <c r="P2292" s="85">
        <f t="shared" si="476"/>
        <v>1870.8825000000002</v>
      </c>
      <c r="Q2292" s="86">
        <f t="shared" si="477"/>
        <v>4365.3924999999999</v>
      </c>
      <c r="R2292" s="6">
        <v>0.95</v>
      </c>
      <c r="S2292" s="85">
        <f t="shared" si="472"/>
        <v>2369.7845000000002</v>
      </c>
      <c r="T2292" s="86">
        <f t="shared" si="473"/>
        <v>4864.2945</v>
      </c>
      <c r="U2292" s="6">
        <v>0.6</v>
      </c>
      <c r="V2292" s="85">
        <f t="shared" si="474"/>
        <v>1496.7060000000001</v>
      </c>
      <c r="W2292" s="86">
        <f t="shared" si="475"/>
        <v>3991.2160000000003</v>
      </c>
    </row>
    <row r="2293" spans="1:23" ht="16.5" x14ac:dyDescent="0.25">
      <c r="A2293" s="64" t="s">
        <v>7131</v>
      </c>
      <c r="B2293" s="65" t="s">
        <v>7435</v>
      </c>
      <c r="C2293" s="2" t="s">
        <v>7440</v>
      </c>
      <c r="D2293" s="10" t="s">
        <v>3566</v>
      </c>
      <c r="E2293" s="3">
        <v>1</v>
      </c>
      <c r="F2293" s="3">
        <v>1</v>
      </c>
      <c r="G2293" s="4">
        <v>170</v>
      </c>
      <c r="H2293" s="4">
        <f>+G2293*E2293</f>
        <v>170</v>
      </c>
      <c r="I2293" s="5">
        <v>0</v>
      </c>
      <c r="J2293" s="4">
        <f t="shared" ref="J2293:J2354" si="478">+G2293*I2293</f>
        <v>0</v>
      </c>
      <c r="K2293" s="4">
        <f t="shared" ref="K2293:K2354" si="479">+G2293-J2293</f>
        <v>170</v>
      </c>
      <c r="L2293" s="6">
        <v>0.85</v>
      </c>
      <c r="M2293" s="4">
        <f t="shared" si="470"/>
        <v>144.5</v>
      </c>
      <c r="N2293" s="4">
        <f t="shared" si="471"/>
        <v>314.5</v>
      </c>
      <c r="O2293" s="6">
        <v>0.75</v>
      </c>
      <c r="P2293" s="85">
        <f t="shared" si="476"/>
        <v>127.5</v>
      </c>
      <c r="Q2293" s="86">
        <f t="shared" si="477"/>
        <v>297.5</v>
      </c>
      <c r="R2293" s="6">
        <v>0.95</v>
      </c>
      <c r="S2293" s="85">
        <f t="shared" si="472"/>
        <v>161.5</v>
      </c>
      <c r="T2293" s="86">
        <f t="shared" si="473"/>
        <v>331.5</v>
      </c>
      <c r="U2293" s="6">
        <v>0.6</v>
      </c>
      <c r="V2293" s="85">
        <f t="shared" si="474"/>
        <v>102</v>
      </c>
      <c r="W2293" s="86">
        <f t="shared" si="475"/>
        <v>272</v>
      </c>
    </row>
    <row r="2294" spans="1:23" ht="16.5" x14ac:dyDescent="0.25">
      <c r="A2294" s="64" t="s">
        <v>7131</v>
      </c>
      <c r="B2294" s="65" t="s">
        <v>7435</v>
      </c>
      <c r="C2294" s="2" t="s">
        <v>2580</v>
      </c>
      <c r="D2294" s="10" t="s">
        <v>2579</v>
      </c>
      <c r="E2294" s="3">
        <v>1</v>
      </c>
      <c r="F2294" s="3">
        <v>1</v>
      </c>
      <c r="G2294" s="4">
        <v>3392.25</v>
      </c>
      <c r="H2294" s="4">
        <f>+G2294*E2294</f>
        <v>3392.25</v>
      </c>
      <c r="I2294" s="5">
        <v>0.15</v>
      </c>
      <c r="J2294" s="4">
        <f t="shared" si="478"/>
        <v>508.83749999999998</v>
      </c>
      <c r="K2294" s="4">
        <f t="shared" si="479"/>
        <v>2883.4124999999999</v>
      </c>
      <c r="L2294" s="6">
        <v>0.85</v>
      </c>
      <c r="M2294" s="4">
        <f t="shared" si="470"/>
        <v>2450.9006249999998</v>
      </c>
      <c r="N2294" s="4">
        <f t="shared" si="471"/>
        <v>5334.3131249999997</v>
      </c>
      <c r="O2294" s="6">
        <v>0.75</v>
      </c>
      <c r="P2294" s="85">
        <f t="shared" si="476"/>
        <v>2162.5593749999998</v>
      </c>
      <c r="Q2294" s="86">
        <f t="shared" si="477"/>
        <v>5045.9718749999993</v>
      </c>
      <c r="R2294" s="6">
        <v>0.95</v>
      </c>
      <c r="S2294" s="85">
        <f t="shared" si="472"/>
        <v>2739.2418749999997</v>
      </c>
      <c r="T2294" s="86">
        <f t="shared" si="473"/>
        <v>5622.6543750000001</v>
      </c>
      <c r="U2294" s="6">
        <v>0.6</v>
      </c>
      <c r="V2294" s="85">
        <f t="shared" si="474"/>
        <v>1730.0474999999999</v>
      </c>
      <c r="W2294" s="86">
        <f t="shared" si="475"/>
        <v>4613.46</v>
      </c>
    </row>
    <row r="2295" spans="1:23" ht="16.5" x14ac:dyDescent="0.25">
      <c r="A2295" s="64" t="s">
        <v>7131</v>
      </c>
      <c r="B2295" s="65" t="s">
        <v>7435</v>
      </c>
      <c r="C2295" s="2" t="s">
        <v>2531</v>
      </c>
      <c r="D2295" s="1" t="s">
        <v>2530</v>
      </c>
      <c r="E2295" s="3">
        <v>2</v>
      </c>
      <c r="F2295" s="3">
        <v>1</v>
      </c>
      <c r="G2295" s="7">
        <v>928.16</v>
      </c>
      <c r="H2295" s="4">
        <f>+G2295*E2295</f>
        <v>1856.32</v>
      </c>
      <c r="I2295" s="5">
        <v>0</v>
      </c>
      <c r="J2295" s="4">
        <f t="shared" si="478"/>
        <v>0</v>
      </c>
      <c r="K2295" s="4">
        <f t="shared" si="479"/>
        <v>928.16</v>
      </c>
      <c r="L2295" s="6">
        <v>0.85</v>
      </c>
      <c r="M2295" s="4">
        <f t="shared" si="470"/>
        <v>788.93599999999992</v>
      </c>
      <c r="N2295" s="4">
        <f t="shared" si="471"/>
        <v>1717.096</v>
      </c>
      <c r="O2295" s="6">
        <v>0.75</v>
      </c>
      <c r="P2295" s="85">
        <f t="shared" si="476"/>
        <v>696.12</v>
      </c>
      <c r="Q2295" s="86">
        <f t="shared" si="477"/>
        <v>1624.28</v>
      </c>
      <c r="R2295" s="6">
        <v>0.95</v>
      </c>
      <c r="S2295" s="85">
        <f t="shared" si="472"/>
        <v>881.75199999999995</v>
      </c>
      <c r="T2295" s="86">
        <f t="shared" si="473"/>
        <v>1809.9119999999998</v>
      </c>
      <c r="U2295" s="6">
        <v>0.6</v>
      </c>
      <c r="V2295" s="85">
        <f t="shared" si="474"/>
        <v>556.89599999999996</v>
      </c>
      <c r="W2295" s="86">
        <f t="shared" si="475"/>
        <v>1485.056</v>
      </c>
    </row>
    <row r="2296" spans="1:23" ht="16.5" x14ac:dyDescent="0.25">
      <c r="A2296" s="64" t="s">
        <v>7131</v>
      </c>
      <c r="B2296" s="65" t="s">
        <v>7435</v>
      </c>
      <c r="C2296" s="2" t="s">
        <v>2529</v>
      </c>
      <c r="D2296" s="1" t="s">
        <v>2528</v>
      </c>
      <c r="E2296" s="3">
        <v>6</v>
      </c>
      <c r="F2296" s="3">
        <v>1</v>
      </c>
      <c r="G2296" s="7">
        <v>913</v>
      </c>
      <c r="H2296" s="4">
        <f>+G2296*E2296</f>
        <v>5478</v>
      </c>
      <c r="I2296" s="5">
        <v>0</v>
      </c>
      <c r="J2296" s="4">
        <f t="shared" si="478"/>
        <v>0</v>
      </c>
      <c r="K2296" s="4">
        <f t="shared" si="479"/>
        <v>913</v>
      </c>
      <c r="L2296" s="6">
        <v>0.85</v>
      </c>
      <c r="M2296" s="4">
        <f t="shared" si="470"/>
        <v>776.05</v>
      </c>
      <c r="N2296" s="4">
        <f t="shared" si="471"/>
        <v>1689.05</v>
      </c>
      <c r="O2296" s="6">
        <v>0.75</v>
      </c>
      <c r="P2296" s="85">
        <f t="shared" si="476"/>
        <v>684.75</v>
      </c>
      <c r="Q2296" s="86">
        <f t="shared" si="477"/>
        <v>1597.75</v>
      </c>
      <c r="R2296" s="6">
        <v>0.95</v>
      </c>
      <c r="S2296" s="85">
        <f t="shared" si="472"/>
        <v>867.34999999999991</v>
      </c>
      <c r="T2296" s="86">
        <f t="shared" si="473"/>
        <v>1780.35</v>
      </c>
      <c r="U2296" s="6">
        <v>0.6</v>
      </c>
      <c r="V2296" s="85">
        <f t="shared" si="474"/>
        <v>547.79999999999995</v>
      </c>
      <c r="W2296" s="86">
        <f t="shared" si="475"/>
        <v>1460.8</v>
      </c>
    </row>
    <row r="2297" spans="1:23" ht="16.5" x14ac:dyDescent="0.25">
      <c r="A2297" s="64" t="s">
        <v>7131</v>
      </c>
      <c r="B2297" s="65" t="s">
        <v>7435</v>
      </c>
      <c r="C2297" s="2" t="s">
        <v>4447</v>
      </c>
      <c r="D2297" s="1" t="s">
        <v>4446</v>
      </c>
      <c r="E2297" s="3">
        <v>1</v>
      </c>
      <c r="F2297" s="3">
        <v>1</v>
      </c>
      <c r="G2297" s="7">
        <v>1486</v>
      </c>
      <c r="H2297" s="4">
        <f>+G2297*E2297</f>
        <v>1486</v>
      </c>
      <c r="I2297" s="5">
        <v>0.05</v>
      </c>
      <c r="J2297" s="4">
        <f t="shared" si="478"/>
        <v>74.3</v>
      </c>
      <c r="K2297" s="4">
        <f t="shared" si="479"/>
        <v>1411.7</v>
      </c>
      <c r="L2297" s="6">
        <v>0.85</v>
      </c>
      <c r="M2297" s="4">
        <f t="shared" si="470"/>
        <v>1199.9449999999999</v>
      </c>
      <c r="N2297" s="4">
        <f t="shared" si="471"/>
        <v>2611.645</v>
      </c>
      <c r="O2297" s="6">
        <v>0.75</v>
      </c>
      <c r="P2297" s="85">
        <f t="shared" si="476"/>
        <v>1058.7750000000001</v>
      </c>
      <c r="Q2297" s="86">
        <f t="shared" si="477"/>
        <v>2470.4750000000004</v>
      </c>
      <c r="R2297" s="6">
        <v>0.95</v>
      </c>
      <c r="S2297" s="85">
        <f t="shared" si="472"/>
        <v>1341.115</v>
      </c>
      <c r="T2297" s="86">
        <f t="shared" si="473"/>
        <v>2752.8150000000001</v>
      </c>
      <c r="U2297" s="6">
        <v>0.6</v>
      </c>
      <c r="V2297" s="85">
        <f t="shared" si="474"/>
        <v>847.02</v>
      </c>
      <c r="W2297" s="86">
        <f t="shared" si="475"/>
        <v>2258.7200000000003</v>
      </c>
    </row>
    <row r="2298" spans="1:23" ht="16.5" x14ac:dyDescent="0.25">
      <c r="A2298" s="64" t="s">
        <v>7131</v>
      </c>
      <c r="B2298" s="65" t="s">
        <v>7435</v>
      </c>
      <c r="C2298" s="2" t="s">
        <v>4449</v>
      </c>
      <c r="D2298" s="1" t="s">
        <v>4448</v>
      </c>
      <c r="E2298" s="3">
        <v>1</v>
      </c>
      <c r="F2298" s="3">
        <v>1</v>
      </c>
      <c r="G2298" s="7">
        <v>1565</v>
      </c>
      <c r="H2298" s="4">
        <f>+G2298*E2298</f>
        <v>1565</v>
      </c>
      <c r="I2298" s="5">
        <v>0.05</v>
      </c>
      <c r="J2298" s="4">
        <f t="shared" si="478"/>
        <v>78.25</v>
      </c>
      <c r="K2298" s="4">
        <f t="shared" si="479"/>
        <v>1486.75</v>
      </c>
      <c r="L2298" s="6">
        <v>0.85</v>
      </c>
      <c r="M2298" s="4">
        <f t="shared" si="470"/>
        <v>1263.7375</v>
      </c>
      <c r="N2298" s="4">
        <f t="shared" si="471"/>
        <v>2750.4875000000002</v>
      </c>
      <c r="O2298" s="6">
        <v>0.75</v>
      </c>
      <c r="P2298" s="85">
        <f t="shared" si="476"/>
        <v>1115.0625</v>
      </c>
      <c r="Q2298" s="86">
        <f t="shared" si="477"/>
        <v>2601.8125</v>
      </c>
      <c r="R2298" s="6">
        <v>0.95</v>
      </c>
      <c r="S2298" s="85">
        <f t="shared" si="472"/>
        <v>1412.4124999999999</v>
      </c>
      <c r="T2298" s="86">
        <f t="shared" si="473"/>
        <v>2899.1624999999999</v>
      </c>
      <c r="U2298" s="6">
        <v>0.6</v>
      </c>
      <c r="V2298" s="85">
        <f t="shared" si="474"/>
        <v>892.05</v>
      </c>
      <c r="W2298" s="86">
        <f t="shared" si="475"/>
        <v>2378.8000000000002</v>
      </c>
    </row>
    <row r="2299" spans="1:23" ht="16.5" x14ac:dyDescent="0.25">
      <c r="A2299" s="64" t="s">
        <v>7131</v>
      </c>
      <c r="B2299" s="65" t="s">
        <v>7435</v>
      </c>
      <c r="C2299" s="2" t="s">
        <v>7441</v>
      </c>
      <c r="D2299" s="10" t="s">
        <v>2573</v>
      </c>
      <c r="E2299" s="3">
        <v>1</v>
      </c>
      <c r="F2299" s="3">
        <v>1</v>
      </c>
      <c r="G2299" s="4">
        <v>5630.04</v>
      </c>
      <c r="H2299" s="4">
        <f>+G2299*E2299</f>
        <v>5630.04</v>
      </c>
      <c r="I2299" s="5">
        <v>0.25</v>
      </c>
      <c r="J2299" s="4">
        <f t="shared" si="478"/>
        <v>1407.51</v>
      </c>
      <c r="K2299" s="4">
        <f t="shared" si="479"/>
        <v>4222.53</v>
      </c>
      <c r="L2299" s="6">
        <v>0.85</v>
      </c>
      <c r="M2299" s="4">
        <f t="shared" si="470"/>
        <v>3589.1504999999997</v>
      </c>
      <c r="N2299" s="4">
        <f t="shared" si="471"/>
        <v>7811.6804999999995</v>
      </c>
      <c r="O2299" s="6">
        <v>0.75</v>
      </c>
      <c r="P2299" s="85">
        <f t="shared" si="476"/>
        <v>3166.8975</v>
      </c>
      <c r="Q2299" s="86">
        <f t="shared" si="477"/>
        <v>7389.4274999999998</v>
      </c>
      <c r="R2299" s="6">
        <v>0.95</v>
      </c>
      <c r="S2299" s="85">
        <f t="shared" si="472"/>
        <v>4011.4034999999994</v>
      </c>
      <c r="T2299" s="86">
        <f t="shared" si="473"/>
        <v>8233.9334999999992</v>
      </c>
      <c r="U2299" s="6">
        <v>0.6</v>
      </c>
      <c r="V2299" s="85">
        <f t="shared" si="474"/>
        <v>2533.5179999999996</v>
      </c>
      <c r="W2299" s="86">
        <f t="shared" si="475"/>
        <v>6756.0479999999989</v>
      </c>
    </row>
    <row r="2300" spans="1:23" ht="16.5" x14ac:dyDescent="0.25">
      <c r="A2300" s="64" t="s">
        <v>7131</v>
      </c>
      <c r="B2300" s="65" t="s">
        <v>7435</v>
      </c>
      <c r="C2300" s="2" t="s">
        <v>7442</v>
      </c>
      <c r="D2300" s="1" t="s">
        <v>2545</v>
      </c>
      <c r="E2300" s="3">
        <v>2</v>
      </c>
      <c r="F2300" s="3">
        <v>1</v>
      </c>
      <c r="G2300" s="4">
        <v>750</v>
      </c>
      <c r="H2300" s="4">
        <f>+G2300*E2300</f>
        <v>1500</v>
      </c>
      <c r="I2300" s="5">
        <v>0</v>
      </c>
      <c r="J2300" s="4">
        <f t="shared" si="478"/>
        <v>0</v>
      </c>
      <c r="K2300" s="4">
        <f t="shared" si="479"/>
        <v>750</v>
      </c>
      <c r="L2300" s="6">
        <v>1</v>
      </c>
      <c r="M2300" s="4">
        <f t="shared" si="470"/>
        <v>750</v>
      </c>
      <c r="N2300" s="4">
        <f t="shared" si="471"/>
        <v>1500</v>
      </c>
      <c r="O2300" s="6">
        <v>0.75</v>
      </c>
      <c r="P2300" s="85">
        <f t="shared" si="476"/>
        <v>562.5</v>
      </c>
      <c r="Q2300" s="86">
        <f t="shared" si="477"/>
        <v>1312.5</v>
      </c>
      <c r="R2300" s="6">
        <v>0.95</v>
      </c>
      <c r="S2300" s="85">
        <f t="shared" si="472"/>
        <v>712.5</v>
      </c>
      <c r="T2300" s="86">
        <f t="shared" si="473"/>
        <v>1462.5</v>
      </c>
      <c r="U2300" s="6">
        <v>0.6</v>
      </c>
      <c r="V2300" s="85">
        <f t="shared" si="474"/>
        <v>450</v>
      </c>
      <c r="W2300" s="86">
        <f t="shared" si="475"/>
        <v>1200</v>
      </c>
    </row>
    <row r="2301" spans="1:23" ht="16.5" x14ac:dyDescent="0.25">
      <c r="A2301" s="64" t="s">
        <v>7131</v>
      </c>
      <c r="B2301" s="65" t="s">
        <v>7435</v>
      </c>
      <c r="C2301" s="2" t="s">
        <v>7443</v>
      </c>
      <c r="D2301" s="1" t="s">
        <v>2544</v>
      </c>
      <c r="E2301" s="3">
        <v>2</v>
      </c>
      <c r="F2301" s="3">
        <v>1</v>
      </c>
      <c r="G2301" s="4">
        <v>560</v>
      </c>
      <c r="H2301" s="4">
        <f>+G2301*E2301</f>
        <v>1120</v>
      </c>
      <c r="I2301" s="5">
        <v>0</v>
      </c>
      <c r="J2301" s="4">
        <f t="shared" si="478"/>
        <v>0</v>
      </c>
      <c r="K2301" s="4">
        <f t="shared" si="479"/>
        <v>560</v>
      </c>
      <c r="L2301" s="6">
        <v>1</v>
      </c>
      <c r="M2301" s="4">
        <f t="shared" si="470"/>
        <v>560</v>
      </c>
      <c r="N2301" s="4">
        <f t="shared" si="471"/>
        <v>1120</v>
      </c>
      <c r="O2301" s="6">
        <v>0.75</v>
      </c>
      <c r="P2301" s="85">
        <f t="shared" si="476"/>
        <v>420</v>
      </c>
      <c r="Q2301" s="86">
        <f t="shared" si="477"/>
        <v>980</v>
      </c>
      <c r="R2301" s="6">
        <v>0.95</v>
      </c>
      <c r="S2301" s="85">
        <f t="shared" si="472"/>
        <v>532</v>
      </c>
      <c r="T2301" s="86">
        <f t="shared" si="473"/>
        <v>1092</v>
      </c>
      <c r="U2301" s="6">
        <v>0.6</v>
      </c>
      <c r="V2301" s="85">
        <f t="shared" si="474"/>
        <v>336</v>
      </c>
      <c r="W2301" s="86">
        <f t="shared" si="475"/>
        <v>896</v>
      </c>
    </row>
    <row r="2302" spans="1:23" ht="16.5" x14ac:dyDescent="0.25">
      <c r="A2302" s="64" t="s">
        <v>7131</v>
      </c>
      <c r="B2302" s="65" t="s">
        <v>7435</v>
      </c>
      <c r="C2302" s="2" t="s">
        <v>7444</v>
      </c>
      <c r="D2302" s="1" t="s">
        <v>2572</v>
      </c>
      <c r="E2302" s="3">
        <v>2</v>
      </c>
      <c r="F2302" s="3">
        <v>1</v>
      </c>
      <c r="G2302" s="4">
        <v>5543</v>
      </c>
      <c r="H2302" s="4">
        <f>+G2302*E2302</f>
        <v>11086</v>
      </c>
      <c r="I2302" s="5">
        <v>0</v>
      </c>
      <c r="J2302" s="4">
        <f t="shared" si="478"/>
        <v>0</v>
      </c>
      <c r="K2302" s="4">
        <f t="shared" si="479"/>
        <v>5543</v>
      </c>
      <c r="L2302" s="6">
        <v>1</v>
      </c>
      <c r="M2302" s="4">
        <f t="shared" si="470"/>
        <v>5543</v>
      </c>
      <c r="N2302" s="4">
        <f t="shared" si="471"/>
        <v>11086</v>
      </c>
      <c r="O2302" s="6">
        <v>0.75</v>
      </c>
      <c r="P2302" s="85">
        <f t="shared" si="476"/>
        <v>4157.25</v>
      </c>
      <c r="Q2302" s="86">
        <f t="shared" si="477"/>
        <v>9700.25</v>
      </c>
      <c r="R2302" s="6">
        <v>0.95</v>
      </c>
      <c r="S2302" s="85">
        <f t="shared" si="472"/>
        <v>5265.8499999999995</v>
      </c>
      <c r="T2302" s="86">
        <f t="shared" si="473"/>
        <v>10808.849999999999</v>
      </c>
      <c r="U2302" s="6">
        <v>0.6</v>
      </c>
      <c r="V2302" s="85">
        <f t="shared" si="474"/>
        <v>3325.7999999999997</v>
      </c>
      <c r="W2302" s="86">
        <f t="shared" si="475"/>
        <v>8868.7999999999993</v>
      </c>
    </row>
    <row r="2303" spans="1:23" s="28" customFormat="1" ht="16.5" x14ac:dyDescent="0.25">
      <c r="A2303" s="64" t="s">
        <v>7131</v>
      </c>
      <c r="B2303" s="65" t="s">
        <v>7435</v>
      </c>
      <c r="C2303" s="2" t="s">
        <v>7456</v>
      </c>
      <c r="D2303" s="10" t="s">
        <v>2538</v>
      </c>
      <c r="E2303" s="3">
        <v>5</v>
      </c>
      <c r="F2303" s="3">
        <v>1</v>
      </c>
      <c r="G2303" s="7">
        <v>1517.97</v>
      </c>
      <c r="H2303" s="4">
        <f>+G2303*E2303</f>
        <v>7589.85</v>
      </c>
      <c r="I2303" s="5">
        <v>0</v>
      </c>
      <c r="J2303" s="4">
        <f t="shared" si="478"/>
        <v>0</v>
      </c>
      <c r="K2303" s="4">
        <f t="shared" si="479"/>
        <v>1517.97</v>
      </c>
      <c r="L2303" s="6">
        <v>0.85</v>
      </c>
      <c r="M2303" s="4">
        <f t="shared" si="470"/>
        <v>1290.2745</v>
      </c>
      <c r="N2303" s="4">
        <f t="shared" si="471"/>
        <v>2808.2444999999998</v>
      </c>
      <c r="O2303" s="6">
        <v>0.75</v>
      </c>
      <c r="P2303" s="85">
        <f t="shared" si="476"/>
        <v>1138.4775</v>
      </c>
      <c r="Q2303" s="86">
        <f t="shared" si="477"/>
        <v>2656.4475000000002</v>
      </c>
      <c r="R2303" s="6">
        <v>0.95</v>
      </c>
      <c r="S2303" s="85">
        <f t="shared" si="472"/>
        <v>1442.0715</v>
      </c>
      <c r="T2303" s="86">
        <f t="shared" si="473"/>
        <v>2960.0415000000003</v>
      </c>
      <c r="U2303" s="6">
        <v>0.6</v>
      </c>
      <c r="V2303" s="85">
        <f t="shared" si="474"/>
        <v>910.78200000000004</v>
      </c>
      <c r="W2303" s="86">
        <f t="shared" si="475"/>
        <v>2428.752</v>
      </c>
    </row>
    <row r="2304" spans="1:23" s="27" customFormat="1" ht="16.5" x14ac:dyDescent="0.25">
      <c r="A2304" s="64" t="s">
        <v>7131</v>
      </c>
      <c r="B2304" s="65" t="s">
        <v>7455</v>
      </c>
      <c r="C2304" s="2" t="s">
        <v>940</v>
      </c>
      <c r="D2304" s="10" t="s">
        <v>939</v>
      </c>
      <c r="E2304" s="3">
        <v>1</v>
      </c>
      <c r="F2304" s="3">
        <v>1</v>
      </c>
      <c r="G2304" s="4">
        <f>4558.92+85.99</f>
        <v>4644.91</v>
      </c>
      <c r="H2304" s="4">
        <f>+G2304*E2304</f>
        <v>4644.91</v>
      </c>
      <c r="I2304" s="5">
        <v>0</v>
      </c>
      <c r="J2304" s="4">
        <f t="shared" si="478"/>
        <v>0</v>
      </c>
      <c r="K2304" s="4">
        <f t="shared" si="479"/>
        <v>4644.91</v>
      </c>
      <c r="L2304" s="6">
        <v>0.85</v>
      </c>
      <c r="M2304" s="4">
        <f t="shared" si="470"/>
        <v>3948.1734999999999</v>
      </c>
      <c r="N2304" s="4">
        <f t="shared" si="471"/>
        <v>8593.0835000000006</v>
      </c>
      <c r="O2304" s="6">
        <v>0.75</v>
      </c>
      <c r="P2304" s="85">
        <f t="shared" si="476"/>
        <v>3483.6824999999999</v>
      </c>
      <c r="Q2304" s="86">
        <f t="shared" si="477"/>
        <v>8128.5924999999997</v>
      </c>
      <c r="R2304" s="6">
        <v>0.95</v>
      </c>
      <c r="S2304" s="85">
        <f t="shared" si="472"/>
        <v>4412.6644999999999</v>
      </c>
      <c r="T2304" s="86">
        <f t="shared" si="473"/>
        <v>9057.5744999999988</v>
      </c>
      <c r="U2304" s="6">
        <v>0.6</v>
      </c>
      <c r="V2304" s="85">
        <f t="shared" si="474"/>
        <v>2786.9459999999999</v>
      </c>
      <c r="W2304" s="86">
        <f t="shared" si="475"/>
        <v>7431.8559999999998</v>
      </c>
    </row>
    <row r="2305" spans="1:23" s="27" customFormat="1" ht="16.5" x14ac:dyDescent="0.25">
      <c r="A2305" s="64" t="s">
        <v>7131</v>
      </c>
      <c r="B2305" s="65" t="s">
        <v>7455</v>
      </c>
      <c r="C2305" s="2" t="s">
        <v>553</v>
      </c>
      <c r="D2305" s="1" t="s">
        <v>552</v>
      </c>
      <c r="E2305" s="3">
        <v>3</v>
      </c>
      <c r="F2305" s="3">
        <v>1</v>
      </c>
      <c r="G2305" s="7">
        <v>818</v>
      </c>
      <c r="H2305" s="4">
        <f>+G2305*E2305</f>
        <v>2454</v>
      </c>
      <c r="I2305" s="5">
        <v>0.05</v>
      </c>
      <c r="J2305" s="4">
        <f t="shared" si="478"/>
        <v>40.900000000000006</v>
      </c>
      <c r="K2305" s="4">
        <f t="shared" si="479"/>
        <v>777.1</v>
      </c>
      <c r="L2305" s="6">
        <v>0.85</v>
      </c>
      <c r="M2305" s="4">
        <f t="shared" si="470"/>
        <v>660.53499999999997</v>
      </c>
      <c r="N2305" s="4">
        <f t="shared" si="471"/>
        <v>1437.635</v>
      </c>
      <c r="O2305" s="6">
        <v>0.75</v>
      </c>
      <c r="P2305" s="85">
        <f t="shared" si="476"/>
        <v>582.82500000000005</v>
      </c>
      <c r="Q2305" s="86">
        <f t="shared" si="477"/>
        <v>1359.9250000000002</v>
      </c>
      <c r="R2305" s="6">
        <v>0.95</v>
      </c>
      <c r="S2305" s="85">
        <f t="shared" si="472"/>
        <v>738.245</v>
      </c>
      <c r="T2305" s="86">
        <f t="shared" si="473"/>
        <v>1515.345</v>
      </c>
      <c r="U2305" s="6">
        <v>0.6</v>
      </c>
      <c r="V2305" s="85">
        <f t="shared" si="474"/>
        <v>466.26</v>
      </c>
      <c r="W2305" s="86">
        <f t="shared" si="475"/>
        <v>1243.3600000000001</v>
      </c>
    </row>
    <row r="2306" spans="1:23" s="27" customFormat="1" ht="16.5" x14ac:dyDescent="0.25">
      <c r="A2306" s="64" t="s">
        <v>7131</v>
      </c>
      <c r="B2306" s="65" t="s">
        <v>7455</v>
      </c>
      <c r="C2306" s="2" t="s">
        <v>551</v>
      </c>
      <c r="D2306" s="10" t="s">
        <v>550</v>
      </c>
      <c r="E2306" s="3">
        <v>2</v>
      </c>
      <c r="F2306" s="3">
        <v>1</v>
      </c>
      <c r="G2306" s="4">
        <v>1724.15</v>
      </c>
      <c r="H2306" s="4">
        <f>+G2306*E2306</f>
        <v>3448.3</v>
      </c>
      <c r="I2306" s="5">
        <v>0.1</v>
      </c>
      <c r="J2306" s="4">
        <f t="shared" si="478"/>
        <v>172.41500000000002</v>
      </c>
      <c r="K2306" s="4">
        <f t="shared" si="479"/>
        <v>1551.7350000000001</v>
      </c>
      <c r="L2306" s="6">
        <v>0.85</v>
      </c>
      <c r="M2306" s="4">
        <f t="shared" si="470"/>
        <v>1318.9747500000001</v>
      </c>
      <c r="N2306" s="4">
        <f t="shared" si="471"/>
        <v>2870.70975</v>
      </c>
      <c r="O2306" s="6">
        <v>0.75</v>
      </c>
      <c r="P2306" s="85">
        <f t="shared" si="476"/>
        <v>1163.80125</v>
      </c>
      <c r="Q2306" s="86">
        <f t="shared" si="477"/>
        <v>2715.5362500000001</v>
      </c>
      <c r="R2306" s="6">
        <v>0.95</v>
      </c>
      <c r="S2306" s="85">
        <f t="shared" si="472"/>
        <v>1474.14825</v>
      </c>
      <c r="T2306" s="86">
        <f t="shared" si="473"/>
        <v>3025.8832499999999</v>
      </c>
      <c r="U2306" s="6">
        <v>0.6</v>
      </c>
      <c r="V2306" s="85">
        <f t="shared" si="474"/>
        <v>931.04100000000005</v>
      </c>
      <c r="W2306" s="86">
        <f t="shared" si="475"/>
        <v>2482.7760000000003</v>
      </c>
    </row>
    <row r="2307" spans="1:23" s="27" customFormat="1" ht="16.5" x14ac:dyDescent="0.25">
      <c r="A2307" s="64" t="s">
        <v>7131</v>
      </c>
      <c r="B2307" s="65" t="s">
        <v>7455</v>
      </c>
      <c r="C2307" s="2" t="s">
        <v>555</v>
      </c>
      <c r="D2307" s="1" t="s">
        <v>554</v>
      </c>
      <c r="E2307" s="3">
        <v>3</v>
      </c>
      <c r="F2307" s="3">
        <v>1</v>
      </c>
      <c r="G2307" s="4">
        <v>662</v>
      </c>
      <c r="H2307" s="4">
        <f>+G2307*E2307</f>
        <v>1986</v>
      </c>
      <c r="I2307" s="5">
        <v>0.05</v>
      </c>
      <c r="J2307" s="4">
        <f t="shared" si="478"/>
        <v>33.1</v>
      </c>
      <c r="K2307" s="4">
        <f t="shared" si="479"/>
        <v>628.9</v>
      </c>
      <c r="L2307" s="6">
        <v>0.75</v>
      </c>
      <c r="M2307" s="4">
        <f t="shared" si="470"/>
        <v>471.67499999999995</v>
      </c>
      <c r="N2307" s="4">
        <f t="shared" si="471"/>
        <v>1100.5749999999998</v>
      </c>
      <c r="O2307" s="6">
        <v>0.75</v>
      </c>
      <c r="P2307" s="85">
        <f t="shared" si="476"/>
        <v>471.67499999999995</v>
      </c>
      <c r="Q2307" s="86">
        <f t="shared" si="477"/>
        <v>1100.5749999999998</v>
      </c>
      <c r="R2307" s="6">
        <v>0.95</v>
      </c>
      <c r="S2307" s="85">
        <f t="shared" si="472"/>
        <v>597.45499999999993</v>
      </c>
      <c r="T2307" s="86">
        <f t="shared" si="473"/>
        <v>1226.355</v>
      </c>
      <c r="U2307" s="6">
        <v>0.6</v>
      </c>
      <c r="V2307" s="85">
        <f t="shared" si="474"/>
        <v>377.34</v>
      </c>
      <c r="W2307" s="86">
        <f t="shared" si="475"/>
        <v>1006.24</v>
      </c>
    </row>
    <row r="2308" spans="1:23" s="27" customFormat="1" ht="16.5" x14ac:dyDescent="0.25">
      <c r="A2308" s="64" t="s">
        <v>7131</v>
      </c>
      <c r="B2308" s="65" t="s">
        <v>7455</v>
      </c>
      <c r="C2308" s="2" t="s">
        <v>557</v>
      </c>
      <c r="D2308" s="1" t="s">
        <v>556</v>
      </c>
      <c r="E2308" s="3">
        <v>4</v>
      </c>
      <c r="F2308" s="3">
        <v>1</v>
      </c>
      <c r="G2308" s="7">
        <v>622</v>
      </c>
      <c r="H2308" s="4">
        <f>+G2308*E2308</f>
        <v>2488</v>
      </c>
      <c r="I2308" s="5">
        <v>0.05</v>
      </c>
      <c r="J2308" s="4">
        <f t="shared" si="478"/>
        <v>31.1</v>
      </c>
      <c r="K2308" s="4">
        <f t="shared" si="479"/>
        <v>590.9</v>
      </c>
      <c r="L2308" s="6">
        <v>0.85</v>
      </c>
      <c r="M2308" s="4">
        <f t="shared" ref="M2308:M2370" si="480">+K2308*L2308</f>
        <v>502.26499999999999</v>
      </c>
      <c r="N2308" s="4">
        <f t="shared" ref="N2308:N2370" si="481">+K2308+M2308</f>
        <v>1093.165</v>
      </c>
      <c r="O2308" s="6">
        <v>0.75</v>
      </c>
      <c r="P2308" s="85">
        <f t="shared" si="476"/>
        <v>443.17499999999995</v>
      </c>
      <c r="Q2308" s="86">
        <f t="shared" si="477"/>
        <v>1034.0749999999998</v>
      </c>
      <c r="R2308" s="6">
        <v>0.95</v>
      </c>
      <c r="S2308" s="85">
        <f t="shared" si="472"/>
        <v>561.3549999999999</v>
      </c>
      <c r="T2308" s="86">
        <f t="shared" si="473"/>
        <v>1152.2549999999999</v>
      </c>
      <c r="U2308" s="6">
        <v>0.6</v>
      </c>
      <c r="V2308" s="85">
        <f t="shared" si="474"/>
        <v>354.53999999999996</v>
      </c>
      <c r="W2308" s="86">
        <f t="shared" si="475"/>
        <v>945.43999999999994</v>
      </c>
    </row>
    <row r="2309" spans="1:23" s="27" customFormat="1" ht="16.5" x14ac:dyDescent="0.25">
      <c r="A2309" s="64" t="s">
        <v>7131</v>
      </c>
      <c r="B2309" s="65" t="s">
        <v>7455</v>
      </c>
      <c r="C2309" s="2" t="s">
        <v>1516</v>
      </c>
      <c r="D2309" s="1" t="s">
        <v>1515</v>
      </c>
      <c r="E2309" s="3">
        <v>4</v>
      </c>
      <c r="F2309" s="3">
        <v>1</v>
      </c>
      <c r="G2309" s="4">
        <v>3449.66</v>
      </c>
      <c r="H2309" s="4">
        <f>+G2309*E2309</f>
        <v>13798.64</v>
      </c>
      <c r="I2309" s="5">
        <v>0</v>
      </c>
      <c r="J2309" s="4">
        <f t="shared" si="478"/>
        <v>0</v>
      </c>
      <c r="K2309" s="4">
        <f t="shared" si="479"/>
        <v>3449.66</v>
      </c>
      <c r="L2309" s="6">
        <v>0.85</v>
      </c>
      <c r="M2309" s="4">
        <f t="shared" si="480"/>
        <v>2932.2109999999998</v>
      </c>
      <c r="N2309" s="4">
        <f t="shared" si="481"/>
        <v>6381.8709999999992</v>
      </c>
      <c r="O2309" s="6">
        <v>0.75</v>
      </c>
      <c r="P2309" s="85">
        <f t="shared" si="476"/>
        <v>2587.2449999999999</v>
      </c>
      <c r="Q2309" s="86">
        <f t="shared" si="477"/>
        <v>6036.9049999999997</v>
      </c>
      <c r="R2309" s="6">
        <v>0.95</v>
      </c>
      <c r="S2309" s="85">
        <f t="shared" ref="S2309:S2371" si="482">+K2309*R2309</f>
        <v>3277.1769999999997</v>
      </c>
      <c r="T2309" s="86">
        <f t="shared" ref="T2309:T2371" si="483">+S2309+K2309</f>
        <v>6726.8369999999995</v>
      </c>
      <c r="U2309" s="6">
        <v>0.6</v>
      </c>
      <c r="V2309" s="85">
        <f t="shared" ref="V2309:V2371" si="484">+K2309*U2309</f>
        <v>2069.7959999999998</v>
      </c>
      <c r="W2309" s="86">
        <f t="shared" ref="W2309:W2371" si="485">+V2309+K2309</f>
        <v>5519.4560000000001</v>
      </c>
    </row>
    <row r="2310" spans="1:23" s="27" customFormat="1" ht="16.5" x14ac:dyDescent="0.25">
      <c r="A2310" s="64" t="s">
        <v>7131</v>
      </c>
      <c r="B2310" s="65" t="s">
        <v>7455</v>
      </c>
      <c r="C2310" s="2" t="s">
        <v>1523</v>
      </c>
      <c r="D2310" s="10" t="s">
        <v>1522</v>
      </c>
      <c r="E2310" s="3">
        <v>1</v>
      </c>
      <c r="F2310" s="3">
        <v>1</v>
      </c>
      <c r="G2310" s="4">
        <v>2800</v>
      </c>
      <c r="H2310" s="4">
        <f>+G2310*E2310</f>
        <v>2800</v>
      </c>
      <c r="I2310" s="5">
        <v>0</v>
      </c>
      <c r="J2310" s="4">
        <f t="shared" si="478"/>
        <v>0</v>
      </c>
      <c r="K2310" s="4">
        <f t="shared" si="479"/>
        <v>2800</v>
      </c>
      <c r="L2310" s="6">
        <v>0.85</v>
      </c>
      <c r="M2310" s="4">
        <f t="shared" si="480"/>
        <v>2380</v>
      </c>
      <c r="N2310" s="4">
        <f t="shared" si="481"/>
        <v>5180</v>
      </c>
      <c r="O2310" s="6">
        <v>0.75</v>
      </c>
      <c r="P2310" s="85">
        <f t="shared" ref="P2310:P2372" si="486">+K2310*O2310</f>
        <v>2100</v>
      </c>
      <c r="Q2310" s="86">
        <f t="shared" ref="Q2310:Q2372" si="487">+K2310+P2310</f>
        <v>4900</v>
      </c>
      <c r="R2310" s="6">
        <v>0.95</v>
      </c>
      <c r="S2310" s="85">
        <f t="shared" si="482"/>
        <v>2660</v>
      </c>
      <c r="T2310" s="86">
        <f t="shared" si="483"/>
        <v>5460</v>
      </c>
      <c r="U2310" s="6">
        <v>0.6</v>
      </c>
      <c r="V2310" s="85">
        <f t="shared" si="484"/>
        <v>1680</v>
      </c>
      <c r="W2310" s="86">
        <f t="shared" si="485"/>
        <v>4480</v>
      </c>
    </row>
    <row r="2311" spans="1:23" s="27" customFormat="1" ht="16.5" x14ac:dyDescent="0.25">
      <c r="A2311" s="64" t="s">
        <v>7131</v>
      </c>
      <c r="B2311" s="65" t="s">
        <v>7455</v>
      </c>
      <c r="C2311" s="2" t="s">
        <v>1637</v>
      </c>
      <c r="D2311" s="8" t="s">
        <v>1636</v>
      </c>
      <c r="E2311" s="3">
        <v>1</v>
      </c>
      <c r="F2311" s="3">
        <v>1</v>
      </c>
      <c r="G2311" s="4">
        <v>2108.79</v>
      </c>
      <c r="H2311" s="4">
        <f>+G2311*E2311</f>
        <v>2108.79</v>
      </c>
      <c r="I2311" s="5">
        <v>0</v>
      </c>
      <c r="J2311" s="4">
        <f t="shared" si="478"/>
        <v>0</v>
      </c>
      <c r="K2311" s="4">
        <f t="shared" si="479"/>
        <v>2108.79</v>
      </c>
      <c r="L2311" s="6">
        <v>1</v>
      </c>
      <c r="M2311" s="4">
        <f t="shared" si="480"/>
        <v>2108.79</v>
      </c>
      <c r="N2311" s="4">
        <f t="shared" si="481"/>
        <v>4217.58</v>
      </c>
      <c r="O2311" s="6">
        <v>0.75</v>
      </c>
      <c r="P2311" s="85">
        <f t="shared" si="486"/>
        <v>1581.5925</v>
      </c>
      <c r="Q2311" s="86">
        <f t="shared" si="487"/>
        <v>3690.3824999999997</v>
      </c>
      <c r="R2311" s="6">
        <v>0.95</v>
      </c>
      <c r="S2311" s="85">
        <f t="shared" si="482"/>
        <v>2003.3504999999998</v>
      </c>
      <c r="T2311" s="86">
        <f t="shared" si="483"/>
        <v>4112.1404999999995</v>
      </c>
      <c r="U2311" s="6">
        <v>0.6</v>
      </c>
      <c r="V2311" s="85">
        <f t="shared" si="484"/>
        <v>1265.2739999999999</v>
      </c>
      <c r="W2311" s="86">
        <f t="shared" si="485"/>
        <v>3374.0639999999999</v>
      </c>
    </row>
    <row r="2312" spans="1:23" s="27" customFormat="1" ht="16.5" x14ac:dyDescent="0.25">
      <c r="A2312" s="64" t="s">
        <v>7131</v>
      </c>
      <c r="B2312" s="65" t="s">
        <v>7455</v>
      </c>
      <c r="C2312" s="2" t="s">
        <v>1639</v>
      </c>
      <c r="D2312" s="1" t="s">
        <v>1638</v>
      </c>
      <c r="E2312" s="3">
        <v>3</v>
      </c>
      <c r="F2312" s="3">
        <v>1</v>
      </c>
      <c r="G2312" s="7">
        <v>1864</v>
      </c>
      <c r="H2312" s="4">
        <f>+G2312*E2312</f>
        <v>5592</v>
      </c>
      <c r="I2312" s="5">
        <v>0.05</v>
      </c>
      <c r="J2312" s="4">
        <f t="shared" si="478"/>
        <v>93.2</v>
      </c>
      <c r="K2312" s="4">
        <f t="shared" si="479"/>
        <v>1770.8</v>
      </c>
      <c r="L2312" s="6">
        <v>0.85</v>
      </c>
      <c r="M2312" s="4">
        <f t="shared" si="480"/>
        <v>1505.1799999999998</v>
      </c>
      <c r="N2312" s="4">
        <f t="shared" si="481"/>
        <v>3275.9799999999996</v>
      </c>
      <c r="O2312" s="6">
        <v>0.75</v>
      </c>
      <c r="P2312" s="85">
        <f t="shared" si="486"/>
        <v>1328.1</v>
      </c>
      <c r="Q2312" s="86">
        <f t="shared" si="487"/>
        <v>3098.8999999999996</v>
      </c>
      <c r="R2312" s="6">
        <v>0.95</v>
      </c>
      <c r="S2312" s="85">
        <f t="shared" si="482"/>
        <v>1682.26</v>
      </c>
      <c r="T2312" s="86">
        <f t="shared" si="483"/>
        <v>3453.06</v>
      </c>
      <c r="U2312" s="6">
        <v>0.6</v>
      </c>
      <c r="V2312" s="85">
        <f t="shared" si="484"/>
        <v>1062.48</v>
      </c>
      <c r="W2312" s="86">
        <f t="shared" si="485"/>
        <v>2833.2799999999997</v>
      </c>
    </row>
    <row r="2313" spans="1:23" s="27" customFormat="1" ht="16.5" x14ac:dyDescent="0.25">
      <c r="A2313" s="64" t="s">
        <v>7131</v>
      </c>
      <c r="B2313" s="65" t="s">
        <v>7455</v>
      </c>
      <c r="C2313" s="2" t="s">
        <v>3261</v>
      </c>
      <c r="D2313" s="8" t="s">
        <v>3260</v>
      </c>
      <c r="E2313" s="3">
        <v>98</v>
      </c>
      <c r="F2313" s="3">
        <v>1</v>
      </c>
      <c r="G2313" s="4">
        <v>44</v>
      </c>
      <c r="H2313" s="4">
        <f>+G2313*E2313</f>
        <v>4312</v>
      </c>
      <c r="I2313" s="5">
        <v>0</v>
      </c>
      <c r="J2313" s="4">
        <f t="shared" si="478"/>
        <v>0</v>
      </c>
      <c r="K2313" s="4">
        <f t="shared" si="479"/>
        <v>44</v>
      </c>
      <c r="L2313" s="6">
        <v>0.85</v>
      </c>
      <c r="M2313" s="4">
        <f t="shared" si="480"/>
        <v>37.4</v>
      </c>
      <c r="N2313" s="4">
        <f t="shared" si="481"/>
        <v>81.400000000000006</v>
      </c>
      <c r="O2313" s="6">
        <v>0.75</v>
      </c>
      <c r="P2313" s="85">
        <f t="shared" si="486"/>
        <v>33</v>
      </c>
      <c r="Q2313" s="86">
        <f t="shared" si="487"/>
        <v>77</v>
      </c>
      <c r="R2313" s="6">
        <v>0.95</v>
      </c>
      <c r="S2313" s="85">
        <f t="shared" si="482"/>
        <v>41.8</v>
      </c>
      <c r="T2313" s="86">
        <f t="shared" si="483"/>
        <v>85.8</v>
      </c>
      <c r="U2313" s="6">
        <v>0.6</v>
      </c>
      <c r="V2313" s="85">
        <f t="shared" si="484"/>
        <v>26.4</v>
      </c>
      <c r="W2313" s="86">
        <f t="shared" si="485"/>
        <v>70.400000000000006</v>
      </c>
    </row>
    <row r="2314" spans="1:23" s="27" customFormat="1" ht="16.5" x14ac:dyDescent="0.25">
      <c r="A2314" s="64" t="s">
        <v>7131</v>
      </c>
      <c r="B2314" s="65" t="s">
        <v>7455</v>
      </c>
      <c r="C2314" s="2" t="s">
        <v>3294</v>
      </c>
      <c r="D2314" s="1" t="s">
        <v>3293</v>
      </c>
      <c r="E2314" s="3">
        <v>3</v>
      </c>
      <c r="F2314" s="3">
        <v>1</v>
      </c>
      <c r="G2314" s="7">
        <v>1357.18</v>
      </c>
      <c r="H2314" s="4">
        <f>+G2314*E2314</f>
        <v>4071.54</v>
      </c>
      <c r="I2314" s="5">
        <v>0</v>
      </c>
      <c r="J2314" s="4">
        <f t="shared" si="478"/>
        <v>0</v>
      </c>
      <c r="K2314" s="4">
        <f t="shared" si="479"/>
        <v>1357.18</v>
      </c>
      <c r="L2314" s="6">
        <v>0.85</v>
      </c>
      <c r="M2314" s="4">
        <f t="shared" si="480"/>
        <v>1153.6030000000001</v>
      </c>
      <c r="N2314" s="4">
        <f t="shared" si="481"/>
        <v>2510.7830000000004</v>
      </c>
      <c r="O2314" s="6">
        <v>0.75</v>
      </c>
      <c r="P2314" s="85">
        <f t="shared" si="486"/>
        <v>1017.885</v>
      </c>
      <c r="Q2314" s="86">
        <f t="shared" si="487"/>
        <v>2375.0650000000001</v>
      </c>
      <c r="R2314" s="6">
        <v>0.95</v>
      </c>
      <c r="S2314" s="85">
        <f t="shared" si="482"/>
        <v>1289.3209999999999</v>
      </c>
      <c r="T2314" s="86">
        <f t="shared" si="483"/>
        <v>2646.5010000000002</v>
      </c>
      <c r="U2314" s="6">
        <v>0.6</v>
      </c>
      <c r="V2314" s="85">
        <f t="shared" si="484"/>
        <v>814.30799999999999</v>
      </c>
      <c r="W2314" s="86">
        <f t="shared" si="485"/>
        <v>2171.4880000000003</v>
      </c>
    </row>
    <row r="2315" spans="1:23" s="27" customFormat="1" ht="16.5" x14ac:dyDescent="0.25">
      <c r="A2315" s="64" t="s">
        <v>7131</v>
      </c>
      <c r="B2315" s="65" t="s">
        <v>7455</v>
      </c>
      <c r="C2315" s="2" t="s">
        <v>3296</v>
      </c>
      <c r="D2315" s="1" t="s">
        <v>3295</v>
      </c>
      <c r="E2315" s="3">
        <v>1</v>
      </c>
      <c r="F2315" s="3">
        <v>1</v>
      </c>
      <c r="G2315" s="7">
        <v>3802</v>
      </c>
      <c r="H2315" s="4">
        <f>+G2315*E2315</f>
        <v>3802</v>
      </c>
      <c r="I2315" s="5">
        <v>0.05</v>
      </c>
      <c r="J2315" s="4">
        <f t="shared" si="478"/>
        <v>190.10000000000002</v>
      </c>
      <c r="K2315" s="4">
        <f t="shared" si="479"/>
        <v>3611.9</v>
      </c>
      <c r="L2315" s="6">
        <v>0.85</v>
      </c>
      <c r="M2315" s="4">
        <f t="shared" si="480"/>
        <v>3070.1149999999998</v>
      </c>
      <c r="N2315" s="4">
        <f t="shared" si="481"/>
        <v>6682.0149999999994</v>
      </c>
      <c r="O2315" s="6">
        <v>0.75</v>
      </c>
      <c r="P2315" s="85">
        <f t="shared" si="486"/>
        <v>2708.9250000000002</v>
      </c>
      <c r="Q2315" s="86">
        <f t="shared" si="487"/>
        <v>6320.8250000000007</v>
      </c>
      <c r="R2315" s="6">
        <v>0.95</v>
      </c>
      <c r="S2315" s="85">
        <f t="shared" si="482"/>
        <v>3431.3049999999998</v>
      </c>
      <c r="T2315" s="86">
        <f t="shared" si="483"/>
        <v>7043.2049999999999</v>
      </c>
      <c r="U2315" s="6">
        <v>0.6</v>
      </c>
      <c r="V2315" s="85">
        <f t="shared" si="484"/>
        <v>2167.14</v>
      </c>
      <c r="W2315" s="86">
        <f t="shared" si="485"/>
        <v>5779.04</v>
      </c>
    </row>
    <row r="2316" spans="1:23" s="27" customFormat="1" ht="16.5" x14ac:dyDescent="0.25">
      <c r="A2316" s="64" t="s">
        <v>7131</v>
      </c>
      <c r="B2316" s="65" t="s">
        <v>7455</v>
      </c>
      <c r="C2316" s="2" t="s">
        <v>3298</v>
      </c>
      <c r="D2316" s="1" t="s">
        <v>3297</v>
      </c>
      <c r="E2316" s="3">
        <v>1</v>
      </c>
      <c r="F2316" s="3">
        <v>1</v>
      </c>
      <c r="G2316" s="7">
        <v>3802</v>
      </c>
      <c r="H2316" s="4">
        <f>+G2316*E2316</f>
        <v>3802</v>
      </c>
      <c r="I2316" s="5">
        <v>0.05</v>
      </c>
      <c r="J2316" s="4">
        <f t="shared" si="478"/>
        <v>190.10000000000002</v>
      </c>
      <c r="K2316" s="4">
        <f t="shared" si="479"/>
        <v>3611.9</v>
      </c>
      <c r="L2316" s="6">
        <v>0.85</v>
      </c>
      <c r="M2316" s="4">
        <f t="shared" si="480"/>
        <v>3070.1149999999998</v>
      </c>
      <c r="N2316" s="4">
        <f t="shared" si="481"/>
        <v>6682.0149999999994</v>
      </c>
      <c r="O2316" s="6">
        <v>0.75</v>
      </c>
      <c r="P2316" s="85">
        <f t="shared" si="486"/>
        <v>2708.9250000000002</v>
      </c>
      <c r="Q2316" s="86">
        <f t="shared" si="487"/>
        <v>6320.8250000000007</v>
      </c>
      <c r="R2316" s="6">
        <v>0.95</v>
      </c>
      <c r="S2316" s="85">
        <f t="shared" si="482"/>
        <v>3431.3049999999998</v>
      </c>
      <c r="T2316" s="86">
        <f t="shared" si="483"/>
        <v>7043.2049999999999</v>
      </c>
      <c r="U2316" s="6">
        <v>0.6</v>
      </c>
      <c r="V2316" s="85">
        <f t="shared" si="484"/>
        <v>2167.14</v>
      </c>
      <c r="W2316" s="86">
        <f t="shared" si="485"/>
        <v>5779.04</v>
      </c>
    </row>
    <row r="2317" spans="1:23" s="27" customFormat="1" ht="16.5" x14ac:dyDescent="0.25">
      <c r="A2317" s="64" t="s">
        <v>7131</v>
      </c>
      <c r="B2317" s="65" t="s">
        <v>7455</v>
      </c>
      <c r="C2317" s="2" t="s">
        <v>3302</v>
      </c>
      <c r="D2317" s="10" t="s">
        <v>3301</v>
      </c>
      <c r="E2317" s="3">
        <v>3</v>
      </c>
      <c r="F2317" s="3">
        <v>1</v>
      </c>
      <c r="G2317" s="7">
        <v>3010</v>
      </c>
      <c r="H2317" s="4">
        <f>+G2317*E2317</f>
        <v>9030</v>
      </c>
      <c r="I2317" s="5">
        <v>0</v>
      </c>
      <c r="J2317" s="4">
        <f t="shared" si="478"/>
        <v>0</v>
      </c>
      <c r="K2317" s="4">
        <f t="shared" si="479"/>
        <v>3010</v>
      </c>
      <c r="L2317" s="6">
        <v>0.85</v>
      </c>
      <c r="M2317" s="4">
        <f t="shared" si="480"/>
        <v>2558.5</v>
      </c>
      <c r="N2317" s="4">
        <f t="shared" si="481"/>
        <v>5568.5</v>
      </c>
      <c r="O2317" s="6">
        <v>0.75</v>
      </c>
      <c r="P2317" s="85">
        <f t="shared" si="486"/>
        <v>2257.5</v>
      </c>
      <c r="Q2317" s="86">
        <f t="shared" si="487"/>
        <v>5267.5</v>
      </c>
      <c r="R2317" s="6">
        <v>0.95</v>
      </c>
      <c r="S2317" s="85">
        <f t="shared" si="482"/>
        <v>2859.5</v>
      </c>
      <c r="T2317" s="86">
        <f t="shared" si="483"/>
        <v>5869.5</v>
      </c>
      <c r="U2317" s="6">
        <v>0.6</v>
      </c>
      <c r="V2317" s="85">
        <f t="shared" si="484"/>
        <v>1806</v>
      </c>
      <c r="W2317" s="86">
        <f t="shared" si="485"/>
        <v>4816</v>
      </c>
    </row>
    <row r="2318" spans="1:23" s="27" customFormat="1" ht="16.5" x14ac:dyDescent="0.25">
      <c r="A2318" s="64" t="s">
        <v>7131</v>
      </c>
      <c r="B2318" s="65" t="s">
        <v>7455</v>
      </c>
      <c r="C2318" s="2" t="s">
        <v>3300</v>
      </c>
      <c r="D2318" s="1" t="s">
        <v>3299</v>
      </c>
      <c r="E2318" s="3">
        <v>1</v>
      </c>
      <c r="F2318" s="3">
        <v>1</v>
      </c>
      <c r="G2318" s="4">
        <v>7087.5</v>
      </c>
      <c r="H2318" s="4">
        <f>+G2318*E2318</f>
        <v>7087.5</v>
      </c>
      <c r="I2318" s="5">
        <v>0</v>
      </c>
      <c r="J2318" s="4">
        <f t="shared" si="478"/>
        <v>0</v>
      </c>
      <c r="K2318" s="4">
        <f t="shared" si="479"/>
        <v>7087.5</v>
      </c>
      <c r="L2318" s="6">
        <v>0.4</v>
      </c>
      <c r="M2318" s="4">
        <f t="shared" si="480"/>
        <v>2835</v>
      </c>
      <c r="N2318" s="4">
        <f t="shared" si="481"/>
        <v>9922.5</v>
      </c>
      <c r="O2318" s="6">
        <v>0.75</v>
      </c>
      <c r="P2318" s="85">
        <f t="shared" si="486"/>
        <v>5315.625</v>
      </c>
      <c r="Q2318" s="86">
        <f t="shared" si="487"/>
        <v>12403.125</v>
      </c>
      <c r="R2318" s="6">
        <v>0.95</v>
      </c>
      <c r="S2318" s="85">
        <f t="shared" si="482"/>
        <v>6733.125</v>
      </c>
      <c r="T2318" s="86">
        <f t="shared" si="483"/>
        <v>13820.625</v>
      </c>
      <c r="U2318" s="6">
        <v>0.6</v>
      </c>
      <c r="V2318" s="85">
        <f t="shared" si="484"/>
        <v>4252.5</v>
      </c>
      <c r="W2318" s="86">
        <f t="shared" si="485"/>
        <v>11340</v>
      </c>
    </row>
    <row r="2319" spans="1:23" s="27" customFormat="1" ht="16.5" x14ac:dyDescent="0.25">
      <c r="A2319" s="64" t="s">
        <v>7131</v>
      </c>
      <c r="B2319" s="65" t="s">
        <v>7455</v>
      </c>
      <c r="C2319" s="2" t="s">
        <v>3313</v>
      </c>
      <c r="D2319" s="10" t="s">
        <v>3312</v>
      </c>
      <c r="E2319" s="3">
        <v>6</v>
      </c>
      <c r="F2319" s="3">
        <v>1</v>
      </c>
      <c r="G2319" s="7">
        <v>355</v>
      </c>
      <c r="H2319" s="4">
        <f>+G2319*E2319</f>
        <v>2130</v>
      </c>
      <c r="I2319" s="5">
        <v>0</v>
      </c>
      <c r="J2319" s="4">
        <f t="shared" si="478"/>
        <v>0</v>
      </c>
      <c r="K2319" s="4">
        <f t="shared" si="479"/>
        <v>355</v>
      </c>
      <c r="L2319" s="6">
        <v>0.85</v>
      </c>
      <c r="M2319" s="4">
        <f t="shared" si="480"/>
        <v>301.75</v>
      </c>
      <c r="N2319" s="4">
        <f t="shared" si="481"/>
        <v>656.75</v>
      </c>
      <c r="O2319" s="6">
        <v>0.75</v>
      </c>
      <c r="P2319" s="85">
        <f t="shared" si="486"/>
        <v>266.25</v>
      </c>
      <c r="Q2319" s="86">
        <f t="shared" si="487"/>
        <v>621.25</v>
      </c>
      <c r="R2319" s="6">
        <v>0.95</v>
      </c>
      <c r="S2319" s="85">
        <f t="shared" si="482"/>
        <v>337.25</v>
      </c>
      <c r="T2319" s="86">
        <f t="shared" si="483"/>
        <v>692.25</v>
      </c>
      <c r="U2319" s="6">
        <v>0.6</v>
      </c>
      <c r="V2319" s="85">
        <f t="shared" si="484"/>
        <v>213</v>
      </c>
      <c r="W2319" s="86">
        <f t="shared" si="485"/>
        <v>568</v>
      </c>
    </row>
    <row r="2320" spans="1:23" s="27" customFormat="1" ht="16.5" x14ac:dyDescent="0.25">
      <c r="A2320" s="64" t="s">
        <v>7131</v>
      </c>
      <c r="B2320" s="65" t="s">
        <v>7455</v>
      </c>
      <c r="C2320" s="3">
        <v>117031</v>
      </c>
      <c r="D2320" s="1" t="s">
        <v>3303</v>
      </c>
      <c r="E2320" s="3">
        <v>4</v>
      </c>
      <c r="F2320" s="3">
        <v>1</v>
      </c>
      <c r="G2320" s="7">
        <v>467.46</v>
      </c>
      <c r="H2320" s="4">
        <f>+G2320*E2320</f>
        <v>1869.84</v>
      </c>
      <c r="I2320" s="5">
        <v>0</v>
      </c>
      <c r="J2320" s="4">
        <f t="shared" si="478"/>
        <v>0</v>
      </c>
      <c r="K2320" s="4">
        <f t="shared" si="479"/>
        <v>467.46</v>
      </c>
      <c r="L2320" s="6">
        <v>0.85</v>
      </c>
      <c r="M2320" s="4">
        <f t="shared" si="480"/>
        <v>397.34099999999995</v>
      </c>
      <c r="N2320" s="4">
        <f t="shared" si="481"/>
        <v>864.80099999999993</v>
      </c>
      <c r="O2320" s="6">
        <v>0.75</v>
      </c>
      <c r="P2320" s="85">
        <f t="shared" si="486"/>
        <v>350.59499999999997</v>
      </c>
      <c r="Q2320" s="86">
        <f t="shared" si="487"/>
        <v>818.05499999999995</v>
      </c>
      <c r="R2320" s="6">
        <v>0.95</v>
      </c>
      <c r="S2320" s="85">
        <f t="shared" si="482"/>
        <v>444.08699999999993</v>
      </c>
      <c r="T2320" s="86">
        <f t="shared" si="483"/>
        <v>911.54699999999991</v>
      </c>
      <c r="U2320" s="6">
        <v>0.6</v>
      </c>
      <c r="V2320" s="85">
        <f t="shared" si="484"/>
        <v>280.476</v>
      </c>
      <c r="W2320" s="86">
        <f t="shared" si="485"/>
        <v>747.93599999999992</v>
      </c>
    </row>
    <row r="2321" spans="1:23" s="27" customFormat="1" ht="16.5" x14ac:dyDescent="0.25">
      <c r="A2321" s="64" t="s">
        <v>7131</v>
      </c>
      <c r="B2321" s="65" t="s">
        <v>7455</v>
      </c>
      <c r="C2321" s="2" t="s">
        <v>3307</v>
      </c>
      <c r="D2321" s="1" t="s">
        <v>3306</v>
      </c>
      <c r="E2321" s="3">
        <v>1</v>
      </c>
      <c r="F2321" s="3">
        <v>1</v>
      </c>
      <c r="G2321" s="7">
        <v>1323</v>
      </c>
      <c r="H2321" s="4">
        <f>+G2321*E2321</f>
        <v>1323</v>
      </c>
      <c r="I2321" s="5">
        <v>0.05</v>
      </c>
      <c r="J2321" s="4">
        <f t="shared" si="478"/>
        <v>66.150000000000006</v>
      </c>
      <c r="K2321" s="4">
        <f t="shared" si="479"/>
        <v>1256.8499999999999</v>
      </c>
      <c r="L2321" s="6">
        <v>0.85</v>
      </c>
      <c r="M2321" s="4">
        <f t="shared" si="480"/>
        <v>1068.3225</v>
      </c>
      <c r="N2321" s="4">
        <f t="shared" si="481"/>
        <v>2325.1724999999997</v>
      </c>
      <c r="O2321" s="6">
        <v>0.75</v>
      </c>
      <c r="P2321" s="85">
        <f t="shared" si="486"/>
        <v>942.63749999999993</v>
      </c>
      <c r="Q2321" s="86">
        <f t="shared" si="487"/>
        <v>2199.4874999999997</v>
      </c>
      <c r="R2321" s="6">
        <v>0.95</v>
      </c>
      <c r="S2321" s="85">
        <f t="shared" si="482"/>
        <v>1194.0074999999999</v>
      </c>
      <c r="T2321" s="86">
        <f t="shared" si="483"/>
        <v>2450.8575000000001</v>
      </c>
      <c r="U2321" s="6">
        <v>0.6</v>
      </c>
      <c r="V2321" s="85">
        <f t="shared" si="484"/>
        <v>754.1099999999999</v>
      </c>
      <c r="W2321" s="86">
        <f t="shared" si="485"/>
        <v>2010.9599999999998</v>
      </c>
    </row>
    <row r="2322" spans="1:23" s="27" customFormat="1" ht="16.5" x14ac:dyDescent="0.25">
      <c r="A2322" s="64" t="s">
        <v>7131</v>
      </c>
      <c r="B2322" s="65" t="s">
        <v>7455</v>
      </c>
      <c r="C2322" s="2" t="s">
        <v>4099</v>
      </c>
      <c r="D2322" s="1" t="s">
        <v>4098</v>
      </c>
      <c r="E2322" s="3">
        <f>31-29</f>
        <v>2</v>
      </c>
      <c r="F2322" s="3">
        <v>1</v>
      </c>
      <c r="G2322" s="7">
        <f>2300.92/50</f>
        <v>46.0184</v>
      </c>
      <c r="H2322" s="4">
        <f>+G2322*E2322</f>
        <v>92.036799999999999</v>
      </c>
      <c r="I2322" s="5">
        <v>0</v>
      </c>
      <c r="J2322" s="4">
        <f t="shared" si="478"/>
        <v>0</v>
      </c>
      <c r="K2322" s="4">
        <f t="shared" si="479"/>
        <v>46.0184</v>
      </c>
      <c r="L2322" s="6">
        <v>0.85</v>
      </c>
      <c r="M2322" s="4">
        <f t="shared" si="480"/>
        <v>39.115639999999999</v>
      </c>
      <c r="N2322" s="4">
        <f t="shared" si="481"/>
        <v>85.134039999999999</v>
      </c>
      <c r="O2322" s="6">
        <v>0.75</v>
      </c>
      <c r="P2322" s="85">
        <f t="shared" si="486"/>
        <v>34.513800000000003</v>
      </c>
      <c r="Q2322" s="86">
        <f t="shared" si="487"/>
        <v>80.532200000000003</v>
      </c>
      <c r="R2322" s="6">
        <v>0.95</v>
      </c>
      <c r="S2322" s="85">
        <f t="shared" si="482"/>
        <v>43.717479999999995</v>
      </c>
      <c r="T2322" s="86">
        <f t="shared" si="483"/>
        <v>89.735879999999995</v>
      </c>
      <c r="U2322" s="6">
        <v>0.6</v>
      </c>
      <c r="V2322" s="85">
        <f t="shared" si="484"/>
        <v>27.611039999999999</v>
      </c>
      <c r="W2322" s="86">
        <f t="shared" si="485"/>
        <v>73.629440000000002</v>
      </c>
    </row>
    <row r="2323" spans="1:23" s="27" customFormat="1" ht="16.5" x14ac:dyDescent="0.25">
      <c r="A2323" s="64" t="s">
        <v>7131</v>
      </c>
      <c r="B2323" s="65" t="s">
        <v>7455</v>
      </c>
      <c r="C2323" s="2" t="s">
        <v>4101</v>
      </c>
      <c r="D2323" s="10" t="s">
        <v>4100</v>
      </c>
      <c r="E2323" s="3">
        <v>4</v>
      </c>
      <c r="F2323" s="3">
        <v>1</v>
      </c>
      <c r="G2323" s="4">
        <v>349.31</v>
      </c>
      <c r="H2323" s="4">
        <f>+G2323*E2323</f>
        <v>1397.24</v>
      </c>
      <c r="I2323" s="5">
        <v>0</v>
      </c>
      <c r="J2323" s="4">
        <f t="shared" si="478"/>
        <v>0</v>
      </c>
      <c r="K2323" s="4">
        <f t="shared" si="479"/>
        <v>349.31</v>
      </c>
      <c r="L2323" s="6">
        <v>0.85</v>
      </c>
      <c r="M2323" s="4">
        <f t="shared" si="480"/>
        <v>296.9135</v>
      </c>
      <c r="N2323" s="4">
        <f t="shared" si="481"/>
        <v>646.22350000000006</v>
      </c>
      <c r="O2323" s="6">
        <v>0.75</v>
      </c>
      <c r="P2323" s="85">
        <f t="shared" si="486"/>
        <v>261.98250000000002</v>
      </c>
      <c r="Q2323" s="86">
        <f t="shared" si="487"/>
        <v>611.29250000000002</v>
      </c>
      <c r="R2323" s="6">
        <v>0.95</v>
      </c>
      <c r="S2323" s="85">
        <f t="shared" si="482"/>
        <v>331.84449999999998</v>
      </c>
      <c r="T2323" s="86">
        <f t="shared" si="483"/>
        <v>681.15449999999998</v>
      </c>
      <c r="U2323" s="6">
        <v>0.6</v>
      </c>
      <c r="V2323" s="85">
        <f t="shared" si="484"/>
        <v>209.58599999999998</v>
      </c>
      <c r="W2323" s="86">
        <f t="shared" si="485"/>
        <v>558.89599999999996</v>
      </c>
    </row>
    <row r="2324" spans="1:23" s="27" customFormat="1" ht="16.5" x14ac:dyDescent="0.25">
      <c r="A2324" s="64" t="s">
        <v>7131</v>
      </c>
      <c r="B2324" s="65" t="s">
        <v>7455</v>
      </c>
      <c r="C2324" s="2" t="s">
        <v>4873</v>
      </c>
      <c r="D2324" s="10" t="s">
        <v>4872</v>
      </c>
      <c r="E2324" s="3">
        <v>33</v>
      </c>
      <c r="F2324" s="3">
        <v>1</v>
      </c>
      <c r="G2324" s="4">
        <f>1529.5/6</f>
        <v>254.91666666666666</v>
      </c>
      <c r="H2324" s="4">
        <f>+G2324*E2324</f>
        <v>8412.25</v>
      </c>
      <c r="I2324" s="5">
        <v>0</v>
      </c>
      <c r="J2324" s="4">
        <f t="shared" si="478"/>
        <v>0</v>
      </c>
      <c r="K2324" s="4">
        <f t="shared" si="479"/>
        <v>254.91666666666666</v>
      </c>
      <c r="L2324" s="6">
        <v>0.85</v>
      </c>
      <c r="M2324" s="4">
        <f t="shared" si="480"/>
        <v>216.67916666666665</v>
      </c>
      <c r="N2324" s="4">
        <f t="shared" si="481"/>
        <v>471.5958333333333</v>
      </c>
      <c r="O2324" s="6">
        <v>0.75</v>
      </c>
      <c r="P2324" s="85">
        <f t="shared" si="486"/>
        <v>191.1875</v>
      </c>
      <c r="Q2324" s="86">
        <f t="shared" si="487"/>
        <v>446.10416666666663</v>
      </c>
      <c r="R2324" s="6">
        <v>0.95</v>
      </c>
      <c r="S2324" s="85">
        <f t="shared" si="482"/>
        <v>242.17083333333332</v>
      </c>
      <c r="T2324" s="86">
        <f t="shared" si="483"/>
        <v>497.08749999999998</v>
      </c>
      <c r="U2324" s="6">
        <v>0.6</v>
      </c>
      <c r="V2324" s="85">
        <f t="shared" si="484"/>
        <v>152.94999999999999</v>
      </c>
      <c r="W2324" s="86">
        <f t="shared" si="485"/>
        <v>407.86666666666667</v>
      </c>
    </row>
    <row r="2325" spans="1:23" s="27" customFormat="1" ht="16.5" x14ac:dyDescent="0.25">
      <c r="A2325" s="64" t="s">
        <v>7131</v>
      </c>
      <c r="B2325" s="65" t="s">
        <v>7455</v>
      </c>
      <c r="C2325" s="2" t="s">
        <v>4871</v>
      </c>
      <c r="D2325" s="10" t="s">
        <v>4870</v>
      </c>
      <c r="E2325" s="3">
        <v>2</v>
      </c>
      <c r="F2325" s="3">
        <v>1</v>
      </c>
      <c r="G2325" s="4">
        <v>1980</v>
      </c>
      <c r="H2325" s="4">
        <f>+G2325*E2325</f>
        <v>3960</v>
      </c>
      <c r="I2325" s="5">
        <v>0</v>
      </c>
      <c r="J2325" s="4">
        <f t="shared" si="478"/>
        <v>0</v>
      </c>
      <c r="K2325" s="4">
        <f t="shared" si="479"/>
        <v>1980</v>
      </c>
      <c r="L2325" s="6">
        <v>0.85</v>
      </c>
      <c r="M2325" s="4">
        <f t="shared" si="480"/>
        <v>1683</v>
      </c>
      <c r="N2325" s="4">
        <f t="shared" si="481"/>
        <v>3663</v>
      </c>
      <c r="O2325" s="6">
        <v>0.75</v>
      </c>
      <c r="P2325" s="85">
        <f t="shared" si="486"/>
        <v>1485</v>
      </c>
      <c r="Q2325" s="86">
        <f t="shared" si="487"/>
        <v>3465</v>
      </c>
      <c r="R2325" s="6">
        <v>0.95</v>
      </c>
      <c r="S2325" s="85">
        <f t="shared" si="482"/>
        <v>1881</v>
      </c>
      <c r="T2325" s="86">
        <f t="shared" si="483"/>
        <v>3861</v>
      </c>
      <c r="U2325" s="6">
        <v>0.6</v>
      </c>
      <c r="V2325" s="85">
        <f t="shared" si="484"/>
        <v>1188</v>
      </c>
      <c r="W2325" s="86">
        <f t="shared" si="485"/>
        <v>3168</v>
      </c>
    </row>
    <row r="2326" spans="1:23" s="27" customFormat="1" ht="16.5" x14ac:dyDescent="0.25">
      <c r="A2326" s="64" t="s">
        <v>7131</v>
      </c>
      <c r="B2326" s="65" t="s">
        <v>7455</v>
      </c>
      <c r="C2326" s="2" t="s">
        <v>6560</v>
      </c>
      <c r="D2326" s="1" t="s">
        <v>7045</v>
      </c>
      <c r="E2326" s="3">
        <v>1</v>
      </c>
      <c r="F2326" s="3">
        <v>1</v>
      </c>
      <c r="G2326" s="4">
        <v>13384</v>
      </c>
      <c r="H2326" s="4">
        <f>+G2326*E2326</f>
        <v>13384</v>
      </c>
      <c r="I2326" s="5">
        <v>0.05</v>
      </c>
      <c r="J2326" s="4">
        <f t="shared" si="478"/>
        <v>669.2</v>
      </c>
      <c r="K2326" s="4">
        <f t="shared" si="479"/>
        <v>12714.8</v>
      </c>
      <c r="L2326" s="6">
        <v>0.95</v>
      </c>
      <c r="M2326" s="4">
        <f t="shared" si="480"/>
        <v>12079.06</v>
      </c>
      <c r="N2326" s="4">
        <f t="shared" si="481"/>
        <v>24793.86</v>
      </c>
      <c r="O2326" s="6">
        <v>0.75</v>
      </c>
      <c r="P2326" s="85">
        <f t="shared" si="486"/>
        <v>9536.0999999999985</v>
      </c>
      <c r="Q2326" s="86">
        <f t="shared" si="487"/>
        <v>22250.899999999998</v>
      </c>
      <c r="R2326" s="6">
        <v>0.95</v>
      </c>
      <c r="S2326" s="85">
        <f t="shared" si="482"/>
        <v>12079.06</v>
      </c>
      <c r="T2326" s="86">
        <f t="shared" si="483"/>
        <v>24793.86</v>
      </c>
      <c r="U2326" s="6">
        <v>0.6</v>
      </c>
      <c r="V2326" s="85">
        <f t="shared" si="484"/>
        <v>7628.8799999999992</v>
      </c>
      <c r="W2326" s="86">
        <f t="shared" si="485"/>
        <v>20343.68</v>
      </c>
    </row>
    <row r="2327" spans="1:23" s="27" customFormat="1" ht="16.5" x14ac:dyDescent="0.25">
      <c r="A2327" s="64" t="s">
        <v>7131</v>
      </c>
      <c r="B2327" s="65" t="s">
        <v>7455</v>
      </c>
      <c r="C2327" s="2" t="s">
        <v>942</v>
      </c>
      <c r="D2327" s="10" t="s">
        <v>941</v>
      </c>
      <c r="E2327" s="3">
        <v>1</v>
      </c>
      <c r="F2327" s="3">
        <v>1</v>
      </c>
      <c r="G2327" s="4">
        <v>4644.91</v>
      </c>
      <c r="H2327" s="4">
        <f>+G2327*E2327</f>
        <v>4644.91</v>
      </c>
      <c r="I2327" s="5">
        <v>0</v>
      </c>
      <c r="J2327" s="4">
        <f t="shared" si="478"/>
        <v>0</v>
      </c>
      <c r="K2327" s="4">
        <f t="shared" si="479"/>
        <v>4644.91</v>
      </c>
      <c r="L2327" s="6">
        <v>0.85</v>
      </c>
      <c r="M2327" s="4">
        <f t="shared" si="480"/>
        <v>3948.1734999999999</v>
      </c>
      <c r="N2327" s="4">
        <f t="shared" si="481"/>
        <v>8593.0835000000006</v>
      </c>
      <c r="O2327" s="6">
        <v>0.75</v>
      </c>
      <c r="P2327" s="85">
        <f t="shared" si="486"/>
        <v>3483.6824999999999</v>
      </c>
      <c r="Q2327" s="86">
        <f t="shared" si="487"/>
        <v>8128.5924999999997</v>
      </c>
      <c r="R2327" s="6">
        <v>0.95</v>
      </c>
      <c r="S2327" s="85">
        <f t="shared" si="482"/>
        <v>4412.6644999999999</v>
      </c>
      <c r="T2327" s="86">
        <f t="shared" si="483"/>
        <v>9057.5744999999988</v>
      </c>
      <c r="U2327" s="6">
        <v>0.6</v>
      </c>
      <c r="V2327" s="85">
        <f t="shared" si="484"/>
        <v>2786.9459999999999</v>
      </c>
      <c r="W2327" s="86">
        <f t="shared" si="485"/>
        <v>7431.8559999999998</v>
      </c>
    </row>
    <row r="2328" spans="1:23" s="27" customFormat="1" ht="16.5" x14ac:dyDescent="0.25">
      <c r="A2328" s="64" t="s">
        <v>7131</v>
      </c>
      <c r="B2328" s="65" t="s">
        <v>7455</v>
      </c>
      <c r="C2328" s="2" t="s">
        <v>944</v>
      </c>
      <c r="D2328" s="10" t="s">
        <v>943</v>
      </c>
      <c r="E2328" s="3">
        <v>1</v>
      </c>
      <c r="F2328" s="3">
        <v>1</v>
      </c>
      <c r="G2328" s="4">
        <v>4644.91</v>
      </c>
      <c r="H2328" s="4">
        <f>+G2328*E2328</f>
        <v>4644.91</v>
      </c>
      <c r="I2328" s="5">
        <v>0</v>
      </c>
      <c r="J2328" s="4">
        <f t="shared" si="478"/>
        <v>0</v>
      </c>
      <c r="K2328" s="4">
        <f t="shared" si="479"/>
        <v>4644.91</v>
      </c>
      <c r="L2328" s="6">
        <v>0.85</v>
      </c>
      <c r="M2328" s="4">
        <f t="shared" si="480"/>
        <v>3948.1734999999999</v>
      </c>
      <c r="N2328" s="4">
        <f t="shared" si="481"/>
        <v>8593.0835000000006</v>
      </c>
      <c r="O2328" s="6">
        <v>0.75</v>
      </c>
      <c r="P2328" s="85">
        <f t="shared" si="486"/>
        <v>3483.6824999999999</v>
      </c>
      <c r="Q2328" s="86">
        <f t="shared" si="487"/>
        <v>8128.5924999999997</v>
      </c>
      <c r="R2328" s="6">
        <v>0.95</v>
      </c>
      <c r="S2328" s="85">
        <f t="shared" si="482"/>
        <v>4412.6644999999999</v>
      </c>
      <c r="T2328" s="86">
        <f t="shared" si="483"/>
        <v>9057.5744999999988</v>
      </c>
      <c r="U2328" s="6">
        <v>0.6</v>
      </c>
      <c r="V2328" s="85">
        <f t="shared" si="484"/>
        <v>2786.9459999999999</v>
      </c>
      <c r="W2328" s="86">
        <f t="shared" si="485"/>
        <v>7431.8559999999998</v>
      </c>
    </row>
    <row r="2329" spans="1:23" s="27" customFormat="1" ht="16.5" x14ac:dyDescent="0.25">
      <c r="A2329" s="64" t="s">
        <v>7131</v>
      </c>
      <c r="B2329" s="65" t="s">
        <v>7455</v>
      </c>
      <c r="C2329" s="2" t="s">
        <v>5113</v>
      </c>
      <c r="D2329" s="10" t="s">
        <v>5112</v>
      </c>
      <c r="E2329" s="3">
        <v>37</v>
      </c>
      <c r="F2329" s="3">
        <v>1</v>
      </c>
      <c r="G2329" s="4">
        <v>52.5</v>
      </c>
      <c r="H2329" s="4">
        <f>+G2329*E2329</f>
        <v>1942.5</v>
      </c>
      <c r="I2329" s="5">
        <v>0</v>
      </c>
      <c r="J2329" s="4">
        <f t="shared" si="478"/>
        <v>0</v>
      </c>
      <c r="K2329" s="4">
        <f t="shared" si="479"/>
        <v>52.5</v>
      </c>
      <c r="L2329" s="6">
        <v>0.85</v>
      </c>
      <c r="M2329" s="4">
        <f t="shared" si="480"/>
        <v>44.625</v>
      </c>
      <c r="N2329" s="4">
        <f t="shared" si="481"/>
        <v>97.125</v>
      </c>
      <c r="O2329" s="6">
        <v>0.75</v>
      </c>
      <c r="P2329" s="85">
        <f t="shared" si="486"/>
        <v>39.375</v>
      </c>
      <c r="Q2329" s="86">
        <f t="shared" si="487"/>
        <v>91.875</v>
      </c>
      <c r="R2329" s="6">
        <v>0.95</v>
      </c>
      <c r="S2329" s="85">
        <f t="shared" si="482"/>
        <v>49.875</v>
      </c>
      <c r="T2329" s="86">
        <f t="shared" si="483"/>
        <v>102.375</v>
      </c>
      <c r="U2329" s="6">
        <v>0.6</v>
      </c>
      <c r="V2329" s="85">
        <f t="shared" si="484"/>
        <v>31.5</v>
      </c>
      <c r="W2329" s="86">
        <f t="shared" si="485"/>
        <v>84</v>
      </c>
    </row>
    <row r="2330" spans="1:23" s="27" customFormat="1" ht="16.5" x14ac:dyDescent="0.25">
      <c r="A2330" s="64" t="s">
        <v>7131</v>
      </c>
      <c r="B2330" s="65" t="s">
        <v>7455</v>
      </c>
      <c r="C2330" s="2" t="s">
        <v>946</v>
      </c>
      <c r="D2330" s="10" t="s">
        <v>945</v>
      </c>
      <c r="E2330" s="3">
        <v>2</v>
      </c>
      <c r="F2330" s="3">
        <v>1</v>
      </c>
      <c r="G2330" s="4">
        <v>4644.91</v>
      </c>
      <c r="H2330" s="4">
        <f>+G2330*E2330</f>
        <v>9289.82</v>
      </c>
      <c r="I2330" s="5">
        <v>0</v>
      </c>
      <c r="J2330" s="4">
        <f t="shared" si="478"/>
        <v>0</v>
      </c>
      <c r="K2330" s="4">
        <f t="shared" si="479"/>
        <v>4644.91</v>
      </c>
      <c r="L2330" s="6">
        <v>0.85</v>
      </c>
      <c r="M2330" s="4">
        <f t="shared" si="480"/>
        <v>3948.1734999999999</v>
      </c>
      <c r="N2330" s="4">
        <f t="shared" si="481"/>
        <v>8593.0835000000006</v>
      </c>
      <c r="O2330" s="6">
        <v>0.75</v>
      </c>
      <c r="P2330" s="85">
        <f t="shared" si="486"/>
        <v>3483.6824999999999</v>
      </c>
      <c r="Q2330" s="86">
        <f t="shared" si="487"/>
        <v>8128.5924999999997</v>
      </c>
      <c r="R2330" s="6">
        <v>0.95</v>
      </c>
      <c r="S2330" s="85">
        <f t="shared" si="482"/>
        <v>4412.6644999999999</v>
      </c>
      <c r="T2330" s="86">
        <f t="shared" si="483"/>
        <v>9057.5744999999988</v>
      </c>
      <c r="U2330" s="6">
        <v>0.6</v>
      </c>
      <c r="V2330" s="85">
        <f t="shared" si="484"/>
        <v>2786.9459999999999</v>
      </c>
      <c r="W2330" s="86">
        <f t="shared" si="485"/>
        <v>7431.8559999999998</v>
      </c>
    </row>
    <row r="2331" spans="1:23" s="27" customFormat="1" ht="16.5" x14ac:dyDescent="0.25">
      <c r="A2331" s="64" t="s">
        <v>7131</v>
      </c>
      <c r="B2331" s="65" t="s">
        <v>7455</v>
      </c>
      <c r="C2331" s="2" t="s">
        <v>3309</v>
      </c>
      <c r="D2331" s="1" t="s">
        <v>3308</v>
      </c>
      <c r="E2331" s="3">
        <v>1</v>
      </c>
      <c r="F2331" s="3">
        <v>1</v>
      </c>
      <c r="G2331" s="7">
        <v>422</v>
      </c>
      <c r="H2331" s="4">
        <f>+G2331*E2331</f>
        <v>422</v>
      </c>
      <c r="I2331" s="5">
        <v>0.05</v>
      </c>
      <c r="J2331" s="4">
        <f t="shared" si="478"/>
        <v>21.1</v>
      </c>
      <c r="K2331" s="4">
        <f t="shared" si="479"/>
        <v>400.9</v>
      </c>
      <c r="L2331" s="6">
        <v>0.85</v>
      </c>
      <c r="M2331" s="4">
        <f t="shared" si="480"/>
        <v>340.76499999999999</v>
      </c>
      <c r="N2331" s="4">
        <f t="shared" si="481"/>
        <v>741.66499999999996</v>
      </c>
      <c r="O2331" s="6">
        <v>0.75</v>
      </c>
      <c r="P2331" s="85">
        <f t="shared" si="486"/>
        <v>300.67499999999995</v>
      </c>
      <c r="Q2331" s="86">
        <f t="shared" si="487"/>
        <v>701.57499999999993</v>
      </c>
      <c r="R2331" s="6">
        <v>0.95</v>
      </c>
      <c r="S2331" s="85">
        <f t="shared" si="482"/>
        <v>380.85499999999996</v>
      </c>
      <c r="T2331" s="86">
        <f t="shared" si="483"/>
        <v>781.75499999999988</v>
      </c>
      <c r="U2331" s="6">
        <v>0.6</v>
      </c>
      <c r="V2331" s="85">
        <f t="shared" si="484"/>
        <v>240.53999999999996</v>
      </c>
      <c r="W2331" s="86">
        <f t="shared" si="485"/>
        <v>641.43999999999994</v>
      </c>
    </row>
    <row r="2332" spans="1:23" s="27" customFormat="1" ht="16.5" x14ac:dyDescent="0.25">
      <c r="A2332" s="64" t="s">
        <v>7131</v>
      </c>
      <c r="B2332" s="65" t="s">
        <v>7455</v>
      </c>
      <c r="C2332" s="2" t="s">
        <v>1525</v>
      </c>
      <c r="D2332" s="10" t="s">
        <v>1524</v>
      </c>
      <c r="E2332" s="3">
        <v>1</v>
      </c>
      <c r="F2332" s="3">
        <v>1</v>
      </c>
      <c r="G2332" s="4">
        <v>1695</v>
      </c>
      <c r="H2332" s="4">
        <f>+G2332*E2332</f>
        <v>1695</v>
      </c>
      <c r="I2332" s="5">
        <v>0</v>
      </c>
      <c r="J2332" s="4">
        <f t="shared" si="478"/>
        <v>0</v>
      </c>
      <c r="K2332" s="4">
        <f t="shared" si="479"/>
        <v>1695</v>
      </c>
      <c r="L2332" s="6">
        <v>0.85</v>
      </c>
      <c r="M2332" s="4">
        <f t="shared" si="480"/>
        <v>1440.75</v>
      </c>
      <c r="N2332" s="4">
        <f t="shared" si="481"/>
        <v>3135.75</v>
      </c>
      <c r="O2332" s="6">
        <v>0.75</v>
      </c>
      <c r="P2332" s="85">
        <f t="shared" si="486"/>
        <v>1271.25</v>
      </c>
      <c r="Q2332" s="86">
        <f t="shared" si="487"/>
        <v>2966.25</v>
      </c>
      <c r="R2332" s="6">
        <v>0.95</v>
      </c>
      <c r="S2332" s="85">
        <f t="shared" si="482"/>
        <v>1610.25</v>
      </c>
      <c r="T2332" s="86">
        <f t="shared" si="483"/>
        <v>3305.25</v>
      </c>
      <c r="U2332" s="6">
        <v>0.6</v>
      </c>
      <c r="V2332" s="85">
        <f t="shared" si="484"/>
        <v>1017</v>
      </c>
      <c r="W2332" s="86">
        <f t="shared" si="485"/>
        <v>2712</v>
      </c>
    </row>
    <row r="2333" spans="1:23" s="27" customFormat="1" ht="16.5" x14ac:dyDescent="0.25">
      <c r="A2333" s="64" t="s">
        <v>7131</v>
      </c>
      <c r="B2333" s="65" t="s">
        <v>7455</v>
      </c>
      <c r="C2333" s="2" t="s">
        <v>948</v>
      </c>
      <c r="D2333" s="10" t="s">
        <v>947</v>
      </c>
      <c r="E2333" s="3">
        <v>2</v>
      </c>
      <c r="F2333" s="3">
        <v>1</v>
      </c>
      <c r="G2333" s="4">
        <v>5141.88</v>
      </c>
      <c r="H2333" s="4">
        <f>+G2333*E2333</f>
        <v>10283.76</v>
      </c>
      <c r="I2333" s="5">
        <v>0</v>
      </c>
      <c r="J2333" s="4">
        <f t="shared" si="478"/>
        <v>0</v>
      </c>
      <c r="K2333" s="4">
        <f t="shared" si="479"/>
        <v>5141.88</v>
      </c>
      <c r="L2333" s="6">
        <v>0.85</v>
      </c>
      <c r="M2333" s="4">
        <f t="shared" si="480"/>
        <v>4370.598</v>
      </c>
      <c r="N2333" s="4">
        <f t="shared" si="481"/>
        <v>9512.4779999999992</v>
      </c>
      <c r="O2333" s="6">
        <v>0.75</v>
      </c>
      <c r="P2333" s="85">
        <f t="shared" si="486"/>
        <v>3856.41</v>
      </c>
      <c r="Q2333" s="86">
        <f t="shared" si="487"/>
        <v>8998.2900000000009</v>
      </c>
      <c r="R2333" s="6">
        <v>0.95</v>
      </c>
      <c r="S2333" s="85">
        <f t="shared" si="482"/>
        <v>4884.7860000000001</v>
      </c>
      <c r="T2333" s="86">
        <f t="shared" si="483"/>
        <v>10026.666000000001</v>
      </c>
      <c r="U2333" s="6">
        <v>0.6</v>
      </c>
      <c r="V2333" s="85">
        <f t="shared" si="484"/>
        <v>3085.1280000000002</v>
      </c>
      <c r="W2333" s="86">
        <f t="shared" si="485"/>
        <v>8227.0079999999998</v>
      </c>
    </row>
    <row r="2334" spans="1:23" s="27" customFormat="1" ht="16.5" x14ac:dyDescent="0.25">
      <c r="A2334" s="64" t="s">
        <v>7131</v>
      </c>
      <c r="B2334" s="65" t="s">
        <v>7455</v>
      </c>
      <c r="C2334" s="2" t="s">
        <v>1495</v>
      </c>
      <c r="D2334" s="10" t="s">
        <v>1494</v>
      </c>
      <c r="E2334" s="3">
        <v>4</v>
      </c>
      <c r="F2334" s="3">
        <v>1</v>
      </c>
      <c r="G2334" s="4">
        <v>10501.4</v>
      </c>
      <c r="H2334" s="4">
        <f>+G2334*E2334</f>
        <v>42005.599999999999</v>
      </c>
      <c r="I2334" s="5">
        <v>0</v>
      </c>
      <c r="J2334" s="4">
        <f t="shared" si="478"/>
        <v>0</v>
      </c>
      <c r="K2334" s="4">
        <f t="shared" si="479"/>
        <v>10501.4</v>
      </c>
      <c r="L2334" s="6">
        <v>0.85</v>
      </c>
      <c r="M2334" s="4">
        <f t="shared" si="480"/>
        <v>8926.1899999999987</v>
      </c>
      <c r="N2334" s="4">
        <f t="shared" si="481"/>
        <v>19427.589999999997</v>
      </c>
      <c r="O2334" s="6">
        <v>0.75</v>
      </c>
      <c r="P2334" s="85">
        <f t="shared" si="486"/>
        <v>7876.0499999999993</v>
      </c>
      <c r="Q2334" s="86">
        <f t="shared" si="487"/>
        <v>18377.449999999997</v>
      </c>
      <c r="R2334" s="6">
        <v>0.95</v>
      </c>
      <c r="S2334" s="85">
        <f t="shared" si="482"/>
        <v>9976.33</v>
      </c>
      <c r="T2334" s="86">
        <f t="shared" si="483"/>
        <v>20477.73</v>
      </c>
      <c r="U2334" s="6">
        <v>0.6</v>
      </c>
      <c r="V2334" s="85">
        <f t="shared" si="484"/>
        <v>6300.8399999999992</v>
      </c>
      <c r="W2334" s="86">
        <f t="shared" si="485"/>
        <v>16802.239999999998</v>
      </c>
    </row>
    <row r="2335" spans="1:23" s="27" customFormat="1" ht="16.5" x14ac:dyDescent="0.25">
      <c r="A2335" s="64" t="s">
        <v>7131</v>
      </c>
      <c r="B2335" s="65" t="s">
        <v>7455</v>
      </c>
      <c r="C2335" s="2" t="s">
        <v>1521</v>
      </c>
      <c r="D2335" s="10" t="s">
        <v>1520</v>
      </c>
      <c r="E2335" s="3">
        <v>1</v>
      </c>
      <c r="F2335" s="3">
        <v>1</v>
      </c>
      <c r="G2335" s="4">
        <v>1695</v>
      </c>
      <c r="H2335" s="4">
        <f>+G2335*E2335</f>
        <v>1695</v>
      </c>
      <c r="I2335" s="5">
        <v>0</v>
      </c>
      <c r="J2335" s="4">
        <f t="shared" si="478"/>
        <v>0</v>
      </c>
      <c r="K2335" s="4">
        <f t="shared" si="479"/>
        <v>1695</v>
      </c>
      <c r="L2335" s="6">
        <v>0.85</v>
      </c>
      <c r="M2335" s="4">
        <f t="shared" si="480"/>
        <v>1440.75</v>
      </c>
      <c r="N2335" s="4">
        <f t="shared" si="481"/>
        <v>3135.75</v>
      </c>
      <c r="O2335" s="6">
        <v>0.75</v>
      </c>
      <c r="P2335" s="85">
        <f t="shared" si="486"/>
        <v>1271.25</v>
      </c>
      <c r="Q2335" s="86">
        <f t="shared" si="487"/>
        <v>2966.25</v>
      </c>
      <c r="R2335" s="6">
        <v>0.95</v>
      </c>
      <c r="S2335" s="85">
        <f t="shared" si="482"/>
        <v>1610.25</v>
      </c>
      <c r="T2335" s="86">
        <f t="shared" si="483"/>
        <v>3305.25</v>
      </c>
      <c r="U2335" s="6">
        <v>0.6</v>
      </c>
      <c r="V2335" s="85">
        <f t="shared" si="484"/>
        <v>1017</v>
      </c>
      <c r="W2335" s="86">
        <f t="shared" si="485"/>
        <v>2712</v>
      </c>
    </row>
    <row r="2336" spans="1:23" s="27" customFormat="1" ht="16.5" x14ac:dyDescent="0.25">
      <c r="A2336" s="64" t="s">
        <v>7131</v>
      </c>
      <c r="B2336" s="65" t="s">
        <v>7455</v>
      </c>
      <c r="C2336" s="2" t="s">
        <v>5130</v>
      </c>
      <c r="D2336" s="10" t="s">
        <v>5129</v>
      </c>
      <c r="E2336" s="3">
        <v>3</v>
      </c>
      <c r="F2336" s="3">
        <v>1</v>
      </c>
      <c r="G2336" s="4">
        <v>1524.6</v>
      </c>
      <c r="H2336" s="4">
        <f>+G2336*E2336</f>
        <v>4573.7999999999993</v>
      </c>
      <c r="I2336" s="5">
        <v>0</v>
      </c>
      <c r="J2336" s="4">
        <f t="shared" si="478"/>
        <v>0</v>
      </c>
      <c r="K2336" s="4">
        <f t="shared" si="479"/>
        <v>1524.6</v>
      </c>
      <c r="L2336" s="6">
        <v>0.85</v>
      </c>
      <c r="M2336" s="4">
        <f t="shared" si="480"/>
        <v>1295.9099999999999</v>
      </c>
      <c r="N2336" s="4">
        <f t="shared" si="481"/>
        <v>2820.5099999999998</v>
      </c>
      <c r="O2336" s="6">
        <v>0.75</v>
      </c>
      <c r="P2336" s="85">
        <f t="shared" si="486"/>
        <v>1143.4499999999998</v>
      </c>
      <c r="Q2336" s="86">
        <f t="shared" si="487"/>
        <v>2668.0499999999997</v>
      </c>
      <c r="R2336" s="6">
        <v>0.95</v>
      </c>
      <c r="S2336" s="85">
        <f t="shared" si="482"/>
        <v>1448.37</v>
      </c>
      <c r="T2336" s="86">
        <f t="shared" si="483"/>
        <v>2972.97</v>
      </c>
      <c r="U2336" s="6">
        <v>0.6</v>
      </c>
      <c r="V2336" s="85">
        <f t="shared" si="484"/>
        <v>914.75999999999988</v>
      </c>
      <c r="W2336" s="86">
        <f t="shared" si="485"/>
        <v>2439.3599999999997</v>
      </c>
    </row>
    <row r="2337" spans="1:23" s="27" customFormat="1" ht="16.5" x14ac:dyDescent="0.25">
      <c r="A2337" s="64" t="s">
        <v>7131</v>
      </c>
      <c r="B2337" s="65" t="s">
        <v>7455</v>
      </c>
      <c r="C2337" s="2" t="s">
        <v>7392</v>
      </c>
      <c r="D2337" s="10" t="s">
        <v>7391</v>
      </c>
      <c r="E2337" s="3">
        <v>1</v>
      </c>
      <c r="F2337" s="3">
        <v>1</v>
      </c>
      <c r="G2337" s="4">
        <v>4433.1899999999996</v>
      </c>
      <c r="H2337" s="4">
        <f>+G2337*E2337</f>
        <v>4433.1899999999996</v>
      </c>
      <c r="I2337" s="5">
        <v>0</v>
      </c>
      <c r="J2337" s="4">
        <f t="shared" si="478"/>
        <v>0</v>
      </c>
      <c r="K2337" s="4">
        <f t="shared" si="479"/>
        <v>4433.1899999999996</v>
      </c>
      <c r="L2337" s="6">
        <v>0.85</v>
      </c>
      <c r="M2337" s="4">
        <f t="shared" si="480"/>
        <v>3768.2114999999994</v>
      </c>
      <c r="N2337" s="4">
        <f t="shared" si="481"/>
        <v>8201.4014999999999</v>
      </c>
      <c r="O2337" s="6">
        <v>0.75</v>
      </c>
      <c r="P2337" s="85">
        <f t="shared" si="486"/>
        <v>3324.8924999999999</v>
      </c>
      <c r="Q2337" s="86">
        <f t="shared" si="487"/>
        <v>7758.0824999999995</v>
      </c>
      <c r="R2337" s="6">
        <v>0.95</v>
      </c>
      <c r="S2337" s="85">
        <f t="shared" si="482"/>
        <v>4211.5304999999998</v>
      </c>
      <c r="T2337" s="86">
        <f t="shared" si="483"/>
        <v>8644.7204999999994</v>
      </c>
      <c r="U2337" s="6">
        <v>0.6</v>
      </c>
      <c r="V2337" s="85">
        <f t="shared" si="484"/>
        <v>2659.9139999999998</v>
      </c>
      <c r="W2337" s="86">
        <f t="shared" si="485"/>
        <v>7093.1039999999994</v>
      </c>
    </row>
    <row r="2338" spans="1:23" s="27" customFormat="1" ht="16.5" x14ac:dyDescent="0.25">
      <c r="A2338" s="64" t="s">
        <v>7131</v>
      </c>
      <c r="B2338" s="65" t="s">
        <v>7455</v>
      </c>
      <c r="C2338" s="2" t="s">
        <v>7119</v>
      </c>
      <c r="D2338" s="10" t="s">
        <v>7118</v>
      </c>
      <c r="E2338" s="3">
        <v>4</v>
      </c>
      <c r="F2338" s="3">
        <v>1</v>
      </c>
      <c r="G2338" s="4">
        <v>1858</v>
      </c>
      <c r="H2338" s="4">
        <f>+G2338*E2338</f>
        <v>7432</v>
      </c>
      <c r="I2338" s="5">
        <v>0.15</v>
      </c>
      <c r="J2338" s="4">
        <f t="shared" si="478"/>
        <v>278.7</v>
      </c>
      <c r="K2338" s="4">
        <f t="shared" si="479"/>
        <v>1579.3</v>
      </c>
      <c r="L2338" s="6">
        <v>1.1000000000000001</v>
      </c>
      <c r="M2338" s="4">
        <f t="shared" si="480"/>
        <v>1737.23</v>
      </c>
      <c r="N2338" s="4">
        <f t="shared" si="481"/>
        <v>3316.5299999999997</v>
      </c>
      <c r="O2338" s="6">
        <v>0.75</v>
      </c>
      <c r="P2338" s="85">
        <f t="shared" si="486"/>
        <v>1184.4749999999999</v>
      </c>
      <c r="Q2338" s="86">
        <f t="shared" si="487"/>
        <v>2763.7749999999996</v>
      </c>
      <c r="R2338" s="6">
        <v>0.95</v>
      </c>
      <c r="S2338" s="85">
        <f t="shared" si="482"/>
        <v>1500.3349999999998</v>
      </c>
      <c r="T2338" s="86">
        <f t="shared" si="483"/>
        <v>3079.6349999999998</v>
      </c>
      <c r="U2338" s="6">
        <v>0.6</v>
      </c>
      <c r="V2338" s="85">
        <f t="shared" si="484"/>
        <v>947.57999999999993</v>
      </c>
      <c r="W2338" s="86">
        <f t="shared" si="485"/>
        <v>2526.88</v>
      </c>
    </row>
    <row r="2339" spans="1:23" s="27" customFormat="1" ht="16.5" x14ac:dyDescent="0.25">
      <c r="A2339" s="64" t="s">
        <v>7131</v>
      </c>
      <c r="B2339" s="65" t="s">
        <v>7455</v>
      </c>
      <c r="C2339" s="2" t="s">
        <v>8257</v>
      </c>
      <c r="D2339" s="1" t="s">
        <v>6559</v>
      </c>
      <c r="E2339" s="3">
        <v>4</v>
      </c>
      <c r="F2339" s="3">
        <v>1</v>
      </c>
      <c r="G2339" s="4">
        <v>1128.05</v>
      </c>
      <c r="H2339" s="4">
        <f>+G2339*E2339</f>
        <v>4512.2</v>
      </c>
      <c r="I2339" s="5">
        <v>0</v>
      </c>
      <c r="J2339" s="4">
        <f t="shared" si="478"/>
        <v>0</v>
      </c>
      <c r="K2339" s="4">
        <f t="shared" si="479"/>
        <v>1128.05</v>
      </c>
      <c r="L2339" s="6">
        <v>1</v>
      </c>
      <c r="M2339" s="4">
        <f t="shared" si="480"/>
        <v>1128.05</v>
      </c>
      <c r="N2339" s="4">
        <f t="shared" si="481"/>
        <v>2256.1</v>
      </c>
      <c r="O2339" s="6">
        <v>0.75</v>
      </c>
      <c r="P2339" s="85">
        <f t="shared" si="486"/>
        <v>846.03749999999991</v>
      </c>
      <c r="Q2339" s="86">
        <f t="shared" si="487"/>
        <v>1974.0874999999999</v>
      </c>
      <c r="R2339" s="6">
        <v>0.95</v>
      </c>
      <c r="S2339" s="85">
        <f t="shared" si="482"/>
        <v>1071.6474999999998</v>
      </c>
      <c r="T2339" s="86">
        <f t="shared" si="483"/>
        <v>2199.6974999999998</v>
      </c>
      <c r="U2339" s="6">
        <v>0.6</v>
      </c>
      <c r="V2339" s="85">
        <f t="shared" si="484"/>
        <v>676.82999999999993</v>
      </c>
      <c r="W2339" s="86">
        <f t="shared" si="485"/>
        <v>1804.8799999999999</v>
      </c>
    </row>
    <row r="2340" spans="1:23" s="27" customFormat="1" ht="16.5" x14ac:dyDescent="0.25">
      <c r="A2340" s="64" t="s">
        <v>7131</v>
      </c>
      <c r="B2340" s="65" t="s">
        <v>7455</v>
      </c>
      <c r="C2340" s="2" t="s">
        <v>5098</v>
      </c>
      <c r="D2340" s="10" t="s">
        <v>5097</v>
      </c>
      <c r="E2340" s="3">
        <v>12</v>
      </c>
      <c r="F2340" s="3">
        <v>1</v>
      </c>
      <c r="G2340" s="4">
        <f>3468.96/12</f>
        <v>289.08</v>
      </c>
      <c r="H2340" s="4">
        <f>+G2340*E2340</f>
        <v>3468.96</v>
      </c>
      <c r="I2340" s="5">
        <v>0</v>
      </c>
      <c r="J2340" s="4">
        <f t="shared" si="478"/>
        <v>0</v>
      </c>
      <c r="K2340" s="4">
        <f t="shared" si="479"/>
        <v>289.08</v>
      </c>
      <c r="L2340" s="6">
        <v>0.85</v>
      </c>
      <c r="M2340" s="4">
        <f t="shared" si="480"/>
        <v>245.71799999999999</v>
      </c>
      <c r="N2340" s="4">
        <f t="shared" si="481"/>
        <v>534.798</v>
      </c>
      <c r="O2340" s="6">
        <v>0.75</v>
      </c>
      <c r="P2340" s="85">
        <f t="shared" si="486"/>
        <v>216.81</v>
      </c>
      <c r="Q2340" s="86">
        <f t="shared" si="487"/>
        <v>505.89</v>
      </c>
      <c r="R2340" s="6">
        <v>0.95</v>
      </c>
      <c r="S2340" s="85">
        <f t="shared" si="482"/>
        <v>274.62599999999998</v>
      </c>
      <c r="T2340" s="86">
        <f t="shared" si="483"/>
        <v>563.7059999999999</v>
      </c>
      <c r="U2340" s="6">
        <v>0.6</v>
      </c>
      <c r="V2340" s="85">
        <f t="shared" si="484"/>
        <v>173.44799999999998</v>
      </c>
      <c r="W2340" s="86">
        <f t="shared" si="485"/>
        <v>462.52799999999996</v>
      </c>
    </row>
    <row r="2341" spans="1:23" s="27" customFormat="1" ht="16.5" x14ac:dyDescent="0.25">
      <c r="A2341" s="64" t="s">
        <v>7131</v>
      </c>
      <c r="B2341" s="65" t="s">
        <v>7455</v>
      </c>
      <c r="C2341" s="2" t="s">
        <v>4103</v>
      </c>
      <c r="D2341" s="10" t="s">
        <v>4102</v>
      </c>
      <c r="E2341" s="3">
        <v>1</v>
      </c>
      <c r="F2341" s="3">
        <v>1</v>
      </c>
      <c r="G2341" s="4">
        <v>1830.84</v>
      </c>
      <c r="H2341" s="4">
        <f>+G2341*E2341</f>
        <v>1830.84</v>
      </c>
      <c r="I2341" s="5">
        <v>0</v>
      </c>
      <c r="J2341" s="4">
        <f t="shared" si="478"/>
        <v>0</v>
      </c>
      <c r="K2341" s="4">
        <f t="shared" si="479"/>
        <v>1830.84</v>
      </c>
      <c r="L2341" s="6">
        <v>0.85</v>
      </c>
      <c r="M2341" s="4">
        <f t="shared" si="480"/>
        <v>1556.2139999999999</v>
      </c>
      <c r="N2341" s="4">
        <f t="shared" si="481"/>
        <v>3387.0540000000001</v>
      </c>
      <c r="O2341" s="6">
        <v>0.75</v>
      </c>
      <c r="P2341" s="85">
        <f t="shared" si="486"/>
        <v>1373.1299999999999</v>
      </c>
      <c r="Q2341" s="86">
        <f t="shared" si="487"/>
        <v>3203.97</v>
      </c>
      <c r="R2341" s="6">
        <v>0.95</v>
      </c>
      <c r="S2341" s="85">
        <f t="shared" si="482"/>
        <v>1739.2979999999998</v>
      </c>
      <c r="T2341" s="86">
        <f t="shared" si="483"/>
        <v>3570.1379999999999</v>
      </c>
      <c r="U2341" s="6">
        <v>0.6</v>
      </c>
      <c r="V2341" s="85">
        <f t="shared" si="484"/>
        <v>1098.5039999999999</v>
      </c>
      <c r="W2341" s="86">
        <f t="shared" si="485"/>
        <v>2929.3440000000001</v>
      </c>
    </row>
    <row r="2342" spans="1:23" s="27" customFormat="1" ht="16.5" x14ac:dyDescent="0.25">
      <c r="A2342" s="64" t="s">
        <v>7131</v>
      </c>
      <c r="B2342" s="65" t="s">
        <v>7455</v>
      </c>
      <c r="C2342" s="2" t="s">
        <v>5100</v>
      </c>
      <c r="D2342" s="10" t="s">
        <v>5099</v>
      </c>
      <c r="E2342" s="3">
        <v>3</v>
      </c>
      <c r="F2342" s="3">
        <v>1</v>
      </c>
      <c r="G2342" s="4">
        <f>2529.45/6</f>
        <v>421.57499999999999</v>
      </c>
      <c r="H2342" s="4">
        <f>+G2342*E2342</f>
        <v>1264.7249999999999</v>
      </c>
      <c r="I2342" s="5">
        <v>0</v>
      </c>
      <c r="J2342" s="4">
        <f t="shared" si="478"/>
        <v>0</v>
      </c>
      <c r="K2342" s="4">
        <f t="shared" si="479"/>
        <v>421.57499999999999</v>
      </c>
      <c r="L2342" s="6">
        <v>0.85</v>
      </c>
      <c r="M2342" s="4">
        <f t="shared" si="480"/>
        <v>358.33875</v>
      </c>
      <c r="N2342" s="4">
        <f t="shared" si="481"/>
        <v>779.91374999999994</v>
      </c>
      <c r="O2342" s="6">
        <v>0.75</v>
      </c>
      <c r="P2342" s="85">
        <f t="shared" si="486"/>
        <v>316.18124999999998</v>
      </c>
      <c r="Q2342" s="86">
        <f t="shared" si="487"/>
        <v>737.75624999999991</v>
      </c>
      <c r="R2342" s="6">
        <v>0.95</v>
      </c>
      <c r="S2342" s="85">
        <f t="shared" si="482"/>
        <v>400.49624999999997</v>
      </c>
      <c r="T2342" s="86">
        <f t="shared" si="483"/>
        <v>822.07124999999996</v>
      </c>
      <c r="U2342" s="6">
        <v>0.6</v>
      </c>
      <c r="V2342" s="85">
        <f t="shared" si="484"/>
        <v>252.94499999999999</v>
      </c>
      <c r="W2342" s="86">
        <f t="shared" si="485"/>
        <v>674.52</v>
      </c>
    </row>
    <row r="2343" spans="1:23" s="27" customFormat="1" ht="16.5" x14ac:dyDescent="0.25">
      <c r="A2343" s="64" t="s">
        <v>7131</v>
      </c>
      <c r="B2343" s="65" t="s">
        <v>7455</v>
      </c>
      <c r="C2343" s="2" t="s">
        <v>2407</v>
      </c>
      <c r="D2343" s="1" t="s">
        <v>2406</v>
      </c>
      <c r="E2343" s="3">
        <v>1</v>
      </c>
      <c r="F2343" s="3">
        <v>1</v>
      </c>
      <c r="G2343" s="7">
        <v>7500</v>
      </c>
      <c r="H2343" s="4">
        <f>+G2343*E2343</f>
        <v>7500</v>
      </c>
      <c r="I2343" s="5">
        <v>0</v>
      </c>
      <c r="J2343" s="4">
        <f t="shared" si="478"/>
        <v>0</v>
      </c>
      <c r="K2343" s="4">
        <f t="shared" si="479"/>
        <v>7500</v>
      </c>
      <c r="L2343" s="6">
        <v>0.35</v>
      </c>
      <c r="M2343" s="4">
        <f t="shared" si="480"/>
        <v>2625</v>
      </c>
      <c r="N2343" s="4">
        <f t="shared" si="481"/>
        <v>10125</v>
      </c>
      <c r="O2343" s="6">
        <v>0.75</v>
      </c>
      <c r="P2343" s="85">
        <f t="shared" si="486"/>
        <v>5625</v>
      </c>
      <c r="Q2343" s="86">
        <f t="shared" si="487"/>
        <v>13125</v>
      </c>
      <c r="R2343" s="6">
        <v>0.95</v>
      </c>
      <c r="S2343" s="85">
        <f t="shared" si="482"/>
        <v>7125</v>
      </c>
      <c r="T2343" s="86">
        <f t="shared" si="483"/>
        <v>14625</v>
      </c>
      <c r="U2343" s="6">
        <v>0.6</v>
      </c>
      <c r="V2343" s="85">
        <f t="shared" si="484"/>
        <v>4500</v>
      </c>
      <c r="W2343" s="86">
        <f t="shared" si="485"/>
        <v>12000</v>
      </c>
    </row>
    <row r="2344" spans="1:23" s="27" customFormat="1" ht="16.5" x14ac:dyDescent="0.25">
      <c r="A2344" s="64" t="s">
        <v>7131</v>
      </c>
      <c r="B2344" s="65" t="s">
        <v>7455</v>
      </c>
      <c r="C2344" s="2" t="s">
        <v>2401</v>
      </c>
      <c r="D2344" s="1" t="s">
        <v>2400</v>
      </c>
      <c r="E2344" s="3">
        <v>1</v>
      </c>
      <c r="F2344" s="3">
        <v>1</v>
      </c>
      <c r="G2344" s="7">
        <v>4600</v>
      </c>
      <c r="H2344" s="4">
        <f>+G2344*E2344</f>
        <v>4600</v>
      </c>
      <c r="I2344" s="5">
        <v>0</v>
      </c>
      <c r="J2344" s="4">
        <f t="shared" si="478"/>
        <v>0</v>
      </c>
      <c r="K2344" s="4">
        <f t="shared" si="479"/>
        <v>4600</v>
      </c>
      <c r="L2344" s="6">
        <v>0.35</v>
      </c>
      <c r="M2344" s="4">
        <f t="shared" si="480"/>
        <v>1610</v>
      </c>
      <c r="N2344" s="4">
        <f t="shared" si="481"/>
        <v>6210</v>
      </c>
      <c r="O2344" s="6">
        <v>0.75</v>
      </c>
      <c r="P2344" s="85">
        <f t="shared" si="486"/>
        <v>3450</v>
      </c>
      <c r="Q2344" s="86">
        <f t="shared" si="487"/>
        <v>8050</v>
      </c>
      <c r="R2344" s="6">
        <v>0.95</v>
      </c>
      <c r="S2344" s="85">
        <f t="shared" si="482"/>
        <v>4370</v>
      </c>
      <c r="T2344" s="86">
        <f t="shared" si="483"/>
        <v>8970</v>
      </c>
      <c r="U2344" s="6">
        <v>0.6</v>
      </c>
      <c r="V2344" s="85">
        <f t="shared" si="484"/>
        <v>2760</v>
      </c>
      <c r="W2344" s="86">
        <f t="shared" si="485"/>
        <v>7360</v>
      </c>
    </row>
    <row r="2345" spans="1:23" s="27" customFormat="1" ht="16.5" x14ac:dyDescent="0.25">
      <c r="A2345" s="64" t="s">
        <v>7131</v>
      </c>
      <c r="B2345" s="65" t="s">
        <v>7455</v>
      </c>
      <c r="C2345" s="2" t="s">
        <v>2403</v>
      </c>
      <c r="D2345" s="1" t="s">
        <v>2402</v>
      </c>
      <c r="E2345" s="3">
        <v>1</v>
      </c>
      <c r="F2345" s="3">
        <v>1</v>
      </c>
      <c r="G2345" s="7">
        <v>11700</v>
      </c>
      <c r="H2345" s="4">
        <f>+G2345*E2345</f>
        <v>11700</v>
      </c>
      <c r="I2345" s="5">
        <v>0</v>
      </c>
      <c r="J2345" s="4">
        <f t="shared" si="478"/>
        <v>0</v>
      </c>
      <c r="K2345" s="4">
        <f t="shared" si="479"/>
        <v>11700</v>
      </c>
      <c r="L2345" s="6">
        <v>0.35</v>
      </c>
      <c r="M2345" s="4">
        <f t="shared" si="480"/>
        <v>4094.9999999999995</v>
      </c>
      <c r="N2345" s="4">
        <f t="shared" si="481"/>
        <v>15795</v>
      </c>
      <c r="O2345" s="6">
        <v>0.75</v>
      </c>
      <c r="P2345" s="85">
        <f t="shared" si="486"/>
        <v>8775</v>
      </c>
      <c r="Q2345" s="86">
        <f t="shared" si="487"/>
        <v>20475</v>
      </c>
      <c r="R2345" s="6">
        <v>0.95</v>
      </c>
      <c r="S2345" s="85">
        <f t="shared" si="482"/>
        <v>11115</v>
      </c>
      <c r="T2345" s="86">
        <f t="shared" si="483"/>
        <v>22815</v>
      </c>
      <c r="U2345" s="6">
        <v>0.6</v>
      </c>
      <c r="V2345" s="85">
        <f t="shared" si="484"/>
        <v>7020</v>
      </c>
      <c r="W2345" s="86">
        <f t="shared" si="485"/>
        <v>18720</v>
      </c>
    </row>
    <row r="2346" spans="1:23" s="27" customFormat="1" ht="16.5" x14ac:dyDescent="0.25">
      <c r="A2346" s="64" t="s">
        <v>7131</v>
      </c>
      <c r="B2346" s="65" t="s">
        <v>7455</v>
      </c>
      <c r="C2346" s="2" t="s">
        <v>2409</v>
      </c>
      <c r="D2346" s="1" t="s">
        <v>2408</v>
      </c>
      <c r="E2346" s="3">
        <v>1</v>
      </c>
      <c r="F2346" s="3">
        <v>1</v>
      </c>
      <c r="G2346" s="7">
        <v>2000</v>
      </c>
      <c r="H2346" s="4">
        <f>+G2346*E2346</f>
        <v>2000</v>
      </c>
      <c r="I2346" s="5">
        <v>0</v>
      </c>
      <c r="J2346" s="4">
        <f t="shared" si="478"/>
        <v>0</v>
      </c>
      <c r="K2346" s="4">
        <f t="shared" si="479"/>
        <v>2000</v>
      </c>
      <c r="L2346" s="6">
        <v>0.35</v>
      </c>
      <c r="M2346" s="4">
        <f t="shared" si="480"/>
        <v>700</v>
      </c>
      <c r="N2346" s="4">
        <f t="shared" si="481"/>
        <v>2700</v>
      </c>
      <c r="O2346" s="6">
        <v>0.75</v>
      </c>
      <c r="P2346" s="85">
        <f t="shared" si="486"/>
        <v>1500</v>
      </c>
      <c r="Q2346" s="86">
        <f t="shared" si="487"/>
        <v>3500</v>
      </c>
      <c r="R2346" s="6">
        <v>0.95</v>
      </c>
      <c r="S2346" s="85">
        <f t="shared" si="482"/>
        <v>1900</v>
      </c>
      <c r="T2346" s="86">
        <f t="shared" si="483"/>
        <v>3900</v>
      </c>
      <c r="U2346" s="6">
        <v>0.6</v>
      </c>
      <c r="V2346" s="85">
        <f t="shared" si="484"/>
        <v>1200</v>
      </c>
      <c r="W2346" s="86">
        <f t="shared" si="485"/>
        <v>3200</v>
      </c>
    </row>
    <row r="2347" spans="1:23" s="27" customFormat="1" ht="16.5" x14ac:dyDescent="0.25">
      <c r="A2347" s="64" t="s">
        <v>7131</v>
      </c>
      <c r="B2347" s="65" t="s">
        <v>7455</v>
      </c>
      <c r="C2347" s="2" t="s">
        <v>2393</v>
      </c>
      <c r="D2347" s="1" t="s">
        <v>2392</v>
      </c>
      <c r="E2347" s="3">
        <v>1</v>
      </c>
      <c r="F2347" s="3">
        <v>1</v>
      </c>
      <c r="G2347" s="7">
        <v>14000</v>
      </c>
      <c r="H2347" s="4">
        <f>+G2347*E2347</f>
        <v>14000</v>
      </c>
      <c r="I2347" s="5">
        <v>0</v>
      </c>
      <c r="J2347" s="4">
        <f t="shared" si="478"/>
        <v>0</v>
      </c>
      <c r="K2347" s="4">
        <f t="shared" si="479"/>
        <v>14000</v>
      </c>
      <c r="L2347" s="6">
        <v>0.35</v>
      </c>
      <c r="M2347" s="4">
        <f t="shared" si="480"/>
        <v>4900</v>
      </c>
      <c r="N2347" s="4">
        <f t="shared" si="481"/>
        <v>18900</v>
      </c>
      <c r="O2347" s="6">
        <v>0.75</v>
      </c>
      <c r="P2347" s="85">
        <f t="shared" si="486"/>
        <v>10500</v>
      </c>
      <c r="Q2347" s="86">
        <f t="shared" si="487"/>
        <v>24500</v>
      </c>
      <c r="R2347" s="6">
        <v>0.95</v>
      </c>
      <c r="S2347" s="85">
        <f t="shared" si="482"/>
        <v>13300</v>
      </c>
      <c r="T2347" s="86">
        <f t="shared" si="483"/>
        <v>27300</v>
      </c>
      <c r="U2347" s="6">
        <v>0.6</v>
      </c>
      <c r="V2347" s="85">
        <f t="shared" si="484"/>
        <v>8400</v>
      </c>
      <c r="W2347" s="86">
        <f t="shared" si="485"/>
        <v>22400</v>
      </c>
    </row>
    <row r="2348" spans="1:23" s="27" customFormat="1" ht="16.5" x14ac:dyDescent="0.25">
      <c r="A2348" s="64" t="s">
        <v>7131</v>
      </c>
      <c r="B2348" s="65" t="s">
        <v>7455</v>
      </c>
      <c r="C2348" s="2" t="s">
        <v>2399</v>
      </c>
      <c r="D2348" s="1" t="s">
        <v>2398</v>
      </c>
      <c r="E2348" s="3">
        <v>2</v>
      </c>
      <c r="F2348" s="3">
        <v>1</v>
      </c>
      <c r="G2348" s="7">
        <v>4650</v>
      </c>
      <c r="H2348" s="4">
        <f>+G2348*E2348</f>
        <v>9300</v>
      </c>
      <c r="I2348" s="5">
        <v>0</v>
      </c>
      <c r="J2348" s="4">
        <f t="shared" si="478"/>
        <v>0</v>
      </c>
      <c r="K2348" s="4">
        <f t="shared" si="479"/>
        <v>4650</v>
      </c>
      <c r="L2348" s="6">
        <v>0.35</v>
      </c>
      <c r="M2348" s="4">
        <f t="shared" si="480"/>
        <v>1627.5</v>
      </c>
      <c r="N2348" s="4">
        <f t="shared" si="481"/>
        <v>6277.5</v>
      </c>
      <c r="O2348" s="6">
        <v>0.75</v>
      </c>
      <c r="P2348" s="85">
        <f t="shared" si="486"/>
        <v>3487.5</v>
      </c>
      <c r="Q2348" s="86">
        <f t="shared" si="487"/>
        <v>8137.5</v>
      </c>
      <c r="R2348" s="6">
        <v>0.95</v>
      </c>
      <c r="S2348" s="85">
        <f t="shared" si="482"/>
        <v>4417.5</v>
      </c>
      <c r="T2348" s="86">
        <f t="shared" si="483"/>
        <v>9067.5</v>
      </c>
      <c r="U2348" s="6">
        <v>0.6</v>
      </c>
      <c r="V2348" s="85">
        <f t="shared" si="484"/>
        <v>2790</v>
      </c>
      <c r="W2348" s="86">
        <f t="shared" si="485"/>
        <v>7440</v>
      </c>
    </row>
    <row r="2349" spans="1:23" s="27" customFormat="1" ht="16.5" x14ac:dyDescent="0.25">
      <c r="A2349" s="64" t="s">
        <v>7131</v>
      </c>
      <c r="B2349" s="65" t="s">
        <v>7455</v>
      </c>
      <c r="C2349" s="2" t="s">
        <v>2395</v>
      </c>
      <c r="D2349" s="1" t="s">
        <v>2394</v>
      </c>
      <c r="E2349" s="3">
        <v>4</v>
      </c>
      <c r="F2349" s="3">
        <v>1</v>
      </c>
      <c r="G2349" s="7">
        <v>3700</v>
      </c>
      <c r="H2349" s="4">
        <f>+G2349*E2349</f>
        <v>14800</v>
      </c>
      <c r="I2349" s="5">
        <v>0</v>
      </c>
      <c r="J2349" s="4">
        <f t="shared" si="478"/>
        <v>0</v>
      </c>
      <c r="K2349" s="4">
        <f t="shared" si="479"/>
        <v>3700</v>
      </c>
      <c r="L2349" s="6">
        <v>0.35</v>
      </c>
      <c r="M2349" s="4">
        <f t="shared" si="480"/>
        <v>1295</v>
      </c>
      <c r="N2349" s="4">
        <f t="shared" si="481"/>
        <v>4995</v>
      </c>
      <c r="O2349" s="6">
        <v>0.75</v>
      </c>
      <c r="P2349" s="85">
        <f t="shared" si="486"/>
        <v>2775</v>
      </c>
      <c r="Q2349" s="86">
        <f t="shared" si="487"/>
        <v>6475</v>
      </c>
      <c r="R2349" s="6">
        <v>0.95</v>
      </c>
      <c r="S2349" s="85">
        <f t="shared" si="482"/>
        <v>3515</v>
      </c>
      <c r="T2349" s="86">
        <f t="shared" si="483"/>
        <v>7215</v>
      </c>
      <c r="U2349" s="6">
        <v>0.6</v>
      </c>
      <c r="V2349" s="85">
        <f t="shared" si="484"/>
        <v>2220</v>
      </c>
      <c r="W2349" s="86">
        <f t="shared" si="485"/>
        <v>5920</v>
      </c>
    </row>
    <row r="2350" spans="1:23" s="27" customFormat="1" ht="16.5" x14ac:dyDescent="0.25">
      <c r="A2350" s="64" t="s">
        <v>7131</v>
      </c>
      <c r="B2350" s="65" t="s">
        <v>7455</v>
      </c>
      <c r="C2350" s="2" t="s">
        <v>2397</v>
      </c>
      <c r="D2350" s="1" t="s">
        <v>2396</v>
      </c>
      <c r="E2350" s="3">
        <v>2</v>
      </c>
      <c r="F2350" s="3">
        <v>1</v>
      </c>
      <c r="G2350" s="7">
        <v>3983</v>
      </c>
      <c r="H2350" s="4">
        <f>+G2350*E2350</f>
        <v>7966</v>
      </c>
      <c r="I2350" s="5">
        <v>0</v>
      </c>
      <c r="J2350" s="4">
        <f t="shared" si="478"/>
        <v>0</v>
      </c>
      <c r="K2350" s="4">
        <f t="shared" si="479"/>
        <v>3983</v>
      </c>
      <c r="L2350" s="6">
        <v>0.35</v>
      </c>
      <c r="M2350" s="4">
        <f t="shared" si="480"/>
        <v>1394.05</v>
      </c>
      <c r="N2350" s="4">
        <f t="shared" si="481"/>
        <v>5377.05</v>
      </c>
      <c r="O2350" s="6">
        <v>0.75</v>
      </c>
      <c r="P2350" s="85">
        <f t="shared" si="486"/>
        <v>2987.25</v>
      </c>
      <c r="Q2350" s="86">
        <f t="shared" si="487"/>
        <v>6970.25</v>
      </c>
      <c r="R2350" s="6">
        <v>0.95</v>
      </c>
      <c r="S2350" s="85">
        <f t="shared" si="482"/>
        <v>3783.85</v>
      </c>
      <c r="T2350" s="86">
        <f t="shared" si="483"/>
        <v>7766.85</v>
      </c>
      <c r="U2350" s="6">
        <v>0.6</v>
      </c>
      <c r="V2350" s="85">
        <f t="shared" si="484"/>
        <v>2389.7999999999997</v>
      </c>
      <c r="W2350" s="86">
        <f t="shared" si="485"/>
        <v>6372.7999999999993</v>
      </c>
    </row>
    <row r="2351" spans="1:23" s="27" customFormat="1" ht="16.5" x14ac:dyDescent="0.25">
      <c r="A2351" s="64" t="s">
        <v>7131</v>
      </c>
      <c r="B2351" s="65" t="s">
        <v>7455</v>
      </c>
      <c r="C2351" s="2" t="s">
        <v>7452</v>
      </c>
      <c r="D2351" s="1" t="s">
        <v>3304</v>
      </c>
      <c r="E2351" s="3">
        <v>1</v>
      </c>
      <c r="F2351" s="3">
        <v>1</v>
      </c>
      <c r="G2351" s="7">
        <v>545</v>
      </c>
      <c r="H2351" s="4">
        <f>+G2351*E2351</f>
        <v>545</v>
      </c>
      <c r="I2351" s="5">
        <v>0.05</v>
      </c>
      <c r="J2351" s="4">
        <f t="shared" si="478"/>
        <v>27.25</v>
      </c>
      <c r="K2351" s="4">
        <f t="shared" si="479"/>
        <v>517.75</v>
      </c>
      <c r="L2351" s="6">
        <v>0.85</v>
      </c>
      <c r="M2351" s="4">
        <f t="shared" si="480"/>
        <v>440.08749999999998</v>
      </c>
      <c r="N2351" s="4">
        <f t="shared" si="481"/>
        <v>957.83749999999998</v>
      </c>
      <c r="O2351" s="6">
        <v>0.75</v>
      </c>
      <c r="P2351" s="85">
        <f t="shared" si="486"/>
        <v>388.3125</v>
      </c>
      <c r="Q2351" s="86">
        <f t="shared" si="487"/>
        <v>906.0625</v>
      </c>
      <c r="R2351" s="6">
        <v>0.95</v>
      </c>
      <c r="S2351" s="85">
        <f t="shared" si="482"/>
        <v>491.86249999999995</v>
      </c>
      <c r="T2351" s="86">
        <f t="shared" si="483"/>
        <v>1009.6125</v>
      </c>
      <c r="U2351" s="6">
        <v>0.6</v>
      </c>
      <c r="V2351" s="85">
        <f t="shared" si="484"/>
        <v>310.64999999999998</v>
      </c>
      <c r="W2351" s="86">
        <f t="shared" si="485"/>
        <v>828.4</v>
      </c>
    </row>
    <row r="2352" spans="1:23" s="27" customFormat="1" ht="16.5" x14ac:dyDescent="0.25">
      <c r="A2352" s="64" t="s">
        <v>7131</v>
      </c>
      <c r="B2352" s="65" t="s">
        <v>7455</v>
      </c>
      <c r="C2352" s="2" t="s">
        <v>7453</v>
      </c>
      <c r="D2352" s="8" t="s">
        <v>3305</v>
      </c>
      <c r="E2352" s="3">
        <v>2</v>
      </c>
      <c r="F2352" s="3">
        <v>1</v>
      </c>
      <c r="G2352" s="4">
        <v>1040</v>
      </c>
      <c r="H2352" s="4">
        <f>+G2352*E2352</f>
        <v>2080</v>
      </c>
      <c r="I2352" s="5">
        <v>0</v>
      </c>
      <c r="J2352" s="4">
        <f t="shared" si="478"/>
        <v>0</v>
      </c>
      <c r="K2352" s="4">
        <f t="shared" si="479"/>
        <v>1040</v>
      </c>
      <c r="L2352" s="6">
        <v>0.95</v>
      </c>
      <c r="M2352" s="4">
        <f t="shared" si="480"/>
        <v>988</v>
      </c>
      <c r="N2352" s="4">
        <f t="shared" si="481"/>
        <v>2028</v>
      </c>
      <c r="O2352" s="6">
        <v>0.75</v>
      </c>
      <c r="P2352" s="85">
        <f t="shared" si="486"/>
        <v>780</v>
      </c>
      <c r="Q2352" s="86">
        <f t="shared" si="487"/>
        <v>1820</v>
      </c>
      <c r="R2352" s="6">
        <v>0.95</v>
      </c>
      <c r="S2352" s="85">
        <f t="shared" si="482"/>
        <v>988</v>
      </c>
      <c r="T2352" s="86">
        <f t="shared" si="483"/>
        <v>2028</v>
      </c>
      <c r="U2352" s="6">
        <v>0.6</v>
      </c>
      <c r="V2352" s="85">
        <f t="shared" si="484"/>
        <v>624</v>
      </c>
      <c r="W2352" s="86">
        <f t="shared" si="485"/>
        <v>1664</v>
      </c>
    </row>
    <row r="2353" spans="1:23" s="27" customFormat="1" ht="16.5" x14ac:dyDescent="0.25">
      <c r="A2353" s="64" t="s">
        <v>7131</v>
      </c>
      <c r="B2353" s="65" t="s">
        <v>7455</v>
      </c>
      <c r="C2353" s="2" t="s">
        <v>7454</v>
      </c>
      <c r="D2353" s="8" t="s">
        <v>5146</v>
      </c>
      <c r="E2353" s="3">
        <f>11-2</f>
        <v>9</v>
      </c>
      <c r="F2353" s="3">
        <v>1</v>
      </c>
      <c r="G2353" s="4">
        <v>525</v>
      </c>
      <c r="H2353" s="4">
        <f>+G2353*E2353</f>
        <v>4725</v>
      </c>
      <c r="I2353" s="5">
        <v>0</v>
      </c>
      <c r="J2353" s="4">
        <f t="shared" si="478"/>
        <v>0</v>
      </c>
      <c r="K2353" s="4">
        <f t="shared" si="479"/>
        <v>525</v>
      </c>
      <c r="L2353" s="6">
        <v>0.95</v>
      </c>
      <c r="M2353" s="4">
        <f t="shared" si="480"/>
        <v>498.75</v>
      </c>
      <c r="N2353" s="4">
        <f t="shared" si="481"/>
        <v>1023.75</v>
      </c>
      <c r="O2353" s="6">
        <v>0.75</v>
      </c>
      <c r="P2353" s="85">
        <f t="shared" si="486"/>
        <v>393.75</v>
      </c>
      <c r="Q2353" s="86">
        <f t="shared" si="487"/>
        <v>918.75</v>
      </c>
      <c r="R2353" s="6">
        <v>0.95</v>
      </c>
      <c r="S2353" s="85">
        <f t="shared" si="482"/>
        <v>498.75</v>
      </c>
      <c r="T2353" s="86">
        <f t="shared" si="483"/>
        <v>1023.75</v>
      </c>
      <c r="U2353" s="6">
        <v>0.6</v>
      </c>
      <c r="V2353" s="85">
        <f t="shared" si="484"/>
        <v>315</v>
      </c>
      <c r="W2353" s="86">
        <f t="shared" si="485"/>
        <v>840</v>
      </c>
    </row>
    <row r="2354" spans="1:23" s="27" customFormat="1" ht="16.5" x14ac:dyDescent="0.25">
      <c r="A2354" s="64" t="s">
        <v>7131</v>
      </c>
      <c r="B2354" s="65" t="s">
        <v>7455</v>
      </c>
      <c r="C2354" s="2" t="s">
        <v>2391</v>
      </c>
      <c r="D2354" s="1" t="s">
        <v>2390</v>
      </c>
      <c r="E2354" s="3">
        <v>1</v>
      </c>
      <c r="F2354" s="3">
        <v>1</v>
      </c>
      <c r="G2354" s="7">
        <v>13000</v>
      </c>
      <c r="H2354" s="4">
        <f>+G2354*E2354</f>
        <v>13000</v>
      </c>
      <c r="I2354" s="5">
        <v>0</v>
      </c>
      <c r="J2354" s="4">
        <f t="shared" si="478"/>
        <v>0</v>
      </c>
      <c r="K2354" s="4">
        <f t="shared" si="479"/>
        <v>13000</v>
      </c>
      <c r="L2354" s="6">
        <v>0.35</v>
      </c>
      <c r="M2354" s="4">
        <f t="shared" si="480"/>
        <v>4550</v>
      </c>
      <c r="N2354" s="4">
        <f t="shared" si="481"/>
        <v>17550</v>
      </c>
      <c r="O2354" s="6">
        <v>0.75</v>
      </c>
      <c r="P2354" s="85">
        <f t="shared" si="486"/>
        <v>9750</v>
      </c>
      <c r="Q2354" s="86">
        <f t="shared" si="487"/>
        <v>22750</v>
      </c>
      <c r="R2354" s="6">
        <v>0.95</v>
      </c>
      <c r="S2354" s="85">
        <f t="shared" si="482"/>
        <v>12350</v>
      </c>
      <c r="T2354" s="86">
        <f t="shared" si="483"/>
        <v>25350</v>
      </c>
      <c r="U2354" s="6">
        <v>0.6</v>
      </c>
      <c r="V2354" s="85">
        <f t="shared" si="484"/>
        <v>7800</v>
      </c>
      <c r="W2354" s="86">
        <f t="shared" si="485"/>
        <v>20800</v>
      </c>
    </row>
    <row r="2355" spans="1:23" s="23" customFormat="1" ht="16.5" x14ac:dyDescent="0.25">
      <c r="A2355" s="64" t="s">
        <v>7131</v>
      </c>
      <c r="B2355" s="65" t="s">
        <v>8394</v>
      </c>
      <c r="C2355" s="2" t="s">
        <v>5410</v>
      </c>
      <c r="D2355" s="37" t="s">
        <v>5409</v>
      </c>
      <c r="E2355" s="3">
        <v>4</v>
      </c>
      <c r="F2355" s="3">
        <v>1</v>
      </c>
      <c r="G2355" s="4">
        <v>1040</v>
      </c>
      <c r="H2355" s="4">
        <f>+G2355*E2355</f>
        <v>4160</v>
      </c>
      <c r="I2355" s="5">
        <v>0.32</v>
      </c>
      <c r="J2355" s="4">
        <f t="shared" ref="J2355:J2417" si="488">+G2355*I2355</f>
        <v>332.8</v>
      </c>
      <c r="K2355" s="4">
        <f t="shared" ref="K2355:K2417" si="489">+G2355-J2355</f>
        <v>707.2</v>
      </c>
      <c r="L2355" s="6">
        <v>0.85</v>
      </c>
      <c r="M2355" s="4">
        <f t="shared" si="480"/>
        <v>601.12</v>
      </c>
      <c r="N2355" s="4">
        <f t="shared" si="481"/>
        <v>1308.3200000000002</v>
      </c>
      <c r="O2355" s="6">
        <v>0.75</v>
      </c>
      <c r="P2355" s="85">
        <f t="shared" si="486"/>
        <v>530.40000000000009</v>
      </c>
      <c r="Q2355" s="86">
        <f t="shared" si="487"/>
        <v>1237.6000000000001</v>
      </c>
      <c r="R2355" s="6">
        <v>0.95</v>
      </c>
      <c r="S2355" s="85">
        <f t="shared" si="482"/>
        <v>671.84</v>
      </c>
      <c r="T2355" s="86">
        <f t="shared" si="483"/>
        <v>1379.04</v>
      </c>
      <c r="U2355" s="6">
        <v>0.6</v>
      </c>
      <c r="V2355" s="85">
        <f t="shared" si="484"/>
        <v>424.32</v>
      </c>
      <c r="W2355" s="86">
        <f t="shared" si="485"/>
        <v>1131.52</v>
      </c>
    </row>
    <row r="2356" spans="1:23" s="23" customFormat="1" ht="16.5" x14ac:dyDescent="0.25">
      <c r="A2356" s="64" t="s">
        <v>7131</v>
      </c>
      <c r="B2356" s="65" t="s">
        <v>8394</v>
      </c>
      <c r="C2356" s="2" t="s">
        <v>545</v>
      </c>
      <c r="D2356" s="10" t="s">
        <v>544</v>
      </c>
      <c r="E2356" s="3">
        <v>2</v>
      </c>
      <c r="F2356" s="3">
        <v>1</v>
      </c>
      <c r="G2356" s="4">
        <v>5197.8</v>
      </c>
      <c r="H2356" s="4">
        <f>+G2356*E2356</f>
        <v>10395.6</v>
      </c>
      <c r="I2356" s="5">
        <v>0.2</v>
      </c>
      <c r="J2356" s="4">
        <f t="shared" si="488"/>
        <v>1039.5600000000002</v>
      </c>
      <c r="K2356" s="4">
        <f t="shared" si="489"/>
        <v>4158.24</v>
      </c>
      <c r="L2356" s="6">
        <v>0.85</v>
      </c>
      <c r="M2356" s="4">
        <f t="shared" si="480"/>
        <v>3534.5039999999999</v>
      </c>
      <c r="N2356" s="4">
        <f t="shared" si="481"/>
        <v>7692.7439999999997</v>
      </c>
      <c r="O2356" s="6">
        <v>0.75</v>
      </c>
      <c r="P2356" s="85">
        <f t="shared" si="486"/>
        <v>3118.68</v>
      </c>
      <c r="Q2356" s="86">
        <f t="shared" si="487"/>
        <v>7276.92</v>
      </c>
      <c r="R2356" s="6">
        <v>0.95</v>
      </c>
      <c r="S2356" s="85">
        <f t="shared" si="482"/>
        <v>3950.3279999999995</v>
      </c>
      <c r="T2356" s="86">
        <f t="shared" si="483"/>
        <v>8108.5679999999993</v>
      </c>
      <c r="U2356" s="6">
        <v>0.6</v>
      </c>
      <c r="V2356" s="85">
        <f t="shared" si="484"/>
        <v>2494.944</v>
      </c>
      <c r="W2356" s="86">
        <f t="shared" si="485"/>
        <v>6653.1839999999993</v>
      </c>
    </row>
    <row r="2357" spans="1:23" s="23" customFormat="1" ht="16.5" x14ac:dyDescent="0.25">
      <c r="A2357" s="64" t="s">
        <v>7131</v>
      </c>
      <c r="B2357" s="65" t="s">
        <v>8394</v>
      </c>
      <c r="C2357" s="2" t="s">
        <v>547</v>
      </c>
      <c r="D2357" s="37" t="s">
        <v>546</v>
      </c>
      <c r="E2357" s="3">
        <v>19</v>
      </c>
      <c r="F2357" s="3">
        <v>1</v>
      </c>
      <c r="G2357" s="4">
        <v>610</v>
      </c>
      <c r="H2357" s="4">
        <f>+G2357*E2357</f>
        <v>11590</v>
      </c>
      <c r="I2357" s="5">
        <v>0.4</v>
      </c>
      <c r="J2357" s="4">
        <f t="shared" si="488"/>
        <v>244</v>
      </c>
      <c r="K2357" s="4">
        <f t="shared" si="489"/>
        <v>366</v>
      </c>
      <c r="L2357" s="6">
        <v>0.85</v>
      </c>
      <c r="M2357" s="4">
        <f t="shared" si="480"/>
        <v>311.09999999999997</v>
      </c>
      <c r="N2357" s="4">
        <f t="shared" si="481"/>
        <v>677.09999999999991</v>
      </c>
      <c r="O2357" s="6">
        <v>0.75</v>
      </c>
      <c r="P2357" s="85">
        <f t="shared" si="486"/>
        <v>274.5</v>
      </c>
      <c r="Q2357" s="86">
        <f t="shared" si="487"/>
        <v>640.5</v>
      </c>
      <c r="R2357" s="6">
        <v>0.95</v>
      </c>
      <c r="S2357" s="85">
        <f t="shared" si="482"/>
        <v>347.7</v>
      </c>
      <c r="T2357" s="86">
        <f t="shared" si="483"/>
        <v>713.7</v>
      </c>
      <c r="U2357" s="6">
        <v>0.6</v>
      </c>
      <c r="V2357" s="85">
        <f t="shared" si="484"/>
        <v>219.6</v>
      </c>
      <c r="W2357" s="86">
        <f t="shared" si="485"/>
        <v>585.6</v>
      </c>
    </row>
    <row r="2358" spans="1:23" s="23" customFormat="1" ht="16.5" x14ac:dyDescent="0.25">
      <c r="A2358" s="64" t="s">
        <v>7131</v>
      </c>
      <c r="B2358" s="65" t="s">
        <v>8394</v>
      </c>
      <c r="C2358" s="2" t="s">
        <v>6552</v>
      </c>
      <c r="D2358" s="37" t="s">
        <v>6551</v>
      </c>
      <c r="E2358" s="3">
        <v>4</v>
      </c>
      <c r="F2358" s="3">
        <v>1</v>
      </c>
      <c r="G2358" s="4">
        <v>960</v>
      </c>
      <c r="H2358" s="4">
        <f>+G2358*E2358</f>
        <v>3840</v>
      </c>
      <c r="I2358" s="5">
        <v>0.32</v>
      </c>
      <c r="J2358" s="4">
        <f t="shared" si="488"/>
        <v>307.2</v>
      </c>
      <c r="K2358" s="4">
        <f t="shared" si="489"/>
        <v>652.79999999999995</v>
      </c>
      <c r="L2358" s="6">
        <v>0.85</v>
      </c>
      <c r="M2358" s="4">
        <f t="shared" si="480"/>
        <v>554.88</v>
      </c>
      <c r="N2358" s="4">
        <f t="shared" si="481"/>
        <v>1207.6799999999998</v>
      </c>
      <c r="O2358" s="6">
        <v>0.75</v>
      </c>
      <c r="P2358" s="85">
        <f t="shared" si="486"/>
        <v>489.59999999999997</v>
      </c>
      <c r="Q2358" s="86">
        <f t="shared" si="487"/>
        <v>1142.3999999999999</v>
      </c>
      <c r="R2358" s="6">
        <v>0.95</v>
      </c>
      <c r="S2358" s="85">
        <f t="shared" si="482"/>
        <v>620.16</v>
      </c>
      <c r="T2358" s="86">
        <f t="shared" si="483"/>
        <v>1272.96</v>
      </c>
      <c r="U2358" s="6">
        <v>0.6</v>
      </c>
      <c r="V2358" s="85">
        <f t="shared" si="484"/>
        <v>391.67999999999995</v>
      </c>
      <c r="W2358" s="86">
        <f t="shared" si="485"/>
        <v>1044.48</v>
      </c>
    </row>
    <row r="2359" spans="1:23" s="23" customFormat="1" ht="16.5" x14ac:dyDescent="0.25">
      <c r="A2359" s="64" t="s">
        <v>7131</v>
      </c>
      <c r="B2359" s="65" t="s">
        <v>8394</v>
      </c>
      <c r="C2359" s="2" t="s">
        <v>1401</v>
      </c>
      <c r="D2359" s="1" t="s">
        <v>1400</v>
      </c>
      <c r="E2359" s="3">
        <v>7</v>
      </c>
      <c r="F2359" s="3">
        <v>1</v>
      </c>
      <c r="G2359" s="7">
        <v>2240</v>
      </c>
      <c r="H2359" s="4">
        <f>+G2359*E2359</f>
        <v>15680</v>
      </c>
      <c r="I2359" s="5">
        <v>0.4</v>
      </c>
      <c r="J2359" s="4">
        <f t="shared" si="488"/>
        <v>896</v>
      </c>
      <c r="K2359" s="4">
        <f t="shared" si="489"/>
        <v>1344</v>
      </c>
      <c r="L2359" s="6">
        <v>0.95</v>
      </c>
      <c r="M2359" s="4">
        <f t="shared" si="480"/>
        <v>1276.8</v>
      </c>
      <c r="N2359" s="4">
        <f t="shared" si="481"/>
        <v>2620.8000000000002</v>
      </c>
      <c r="O2359" s="6">
        <v>0.75</v>
      </c>
      <c r="P2359" s="85">
        <f t="shared" si="486"/>
        <v>1008</v>
      </c>
      <c r="Q2359" s="86">
        <f t="shared" si="487"/>
        <v>2352</v>
      </c>
      <c r="R2359" s="6">
        <v>0.95</v>
      </c>
      <c r="S2359" s="85">
        <f t="shared" si="482"/>
        <v>1276.8</v>
      </c>
      <c r="T2359" s="86">
        <f t="shared" si="483"/>
        <v>2620.8000000000002</v>
      </c>
      <c r="U2359" s="6">
        <v>0.6</v>
      </c>
      <c r="V2359" s="85">
        <f t="shared" si="484"/>
        <v>806.4</v>
      </c>
      <c r="W2359" s="86">
        <f t="shared" si="485"/>
        <v>2150.4</v>
      </c>
    </row>
    <row r="2360" spans="1:23" ht="16.5" x14ac:dyDescent="0.25">
      <c r="A2360" s="64" t="s">
        <v>7131</v>
      </c>
      <c r="B2360" s="65" t="s">
        <v>8394</v>
      </c>
      <c r="C2360" s="2" t="s">
        <v>1702</v>
      </c>
      <c r="D2360" s="1" t="s">
        <v>1701</v>
      </c>
      <c r="E2360" s="3">
        <v>1</v>
      </c>
      <c r="F2360" s="3">
        <v>1</v>
      </c>
      <c r="G2360" s="4">
        <v>876.85</v>
      </c>
      <c r="H2360" s="4">
        <f>+G2360*E2360</f>
        <v>876.85</v>
      </c>
      <c r="I2360" s="5">
        <v>0.05</v>
      </c>
      <c r="J2360" s="4">
        <f t="shared" si="488"/>
        <v>43.842500000000001</v>
      </c>
      <c r="K2360" s="4">
        <f t="shared" si="489"/>
        <v>833.00750000000005</v>
      </c>
      <c r="L2360" s="6">
        <v>0.65</v>
      </c>
      <c r="M2360" s="4">
        <f t="shared" si="480"/>
        <v>541.45487500000002</v>
      </c>
      <c r="N2360" s="4">
        <f t="shared" si="481"/>
        <v>1374.4623750000001</v>
      </c>
      <c r="O2360" s="6">
        <v>0.75</v>
      </c>
      <c r="P2360" s="85">
        <f t="shared" si="486"/>
        <v>624.75562500000001</v>
      </c>
      <c r="Q2360" s="86">
        <f t="shared" si="487"/>
        <v>1457.7631249999999</v>
      </c>
      <c r="R2360" s="6">
        <v>0.95</v>
      </c>
      <c r="S2360" s="85">
        <f t="shared" si="482"/>
        <v>791.357125</v>
      </c>
      <c r="T2360" s="86">
        <f t="shared" si="483"/>
        <v>1624.3646250000002</v>
      </c>
      <c r="U2360" s="6">
        <v>0.6</v>
      </c>
      <c r="V2360" s="85">
        <f t="shared" si="484"/>
        <v>499.80450000000002</v>
      </c>
      <c r="W2360" s="86">
        <f t="shared" si="485"/>
        <v>1332.8120000000001</v>
      </c>
    </row>
    <row r="2361" spans="1:23" ht="16.5" x14ac:dyDescent="0.25">
      <c r="A2361" s="64" t="s">
        <v>7131</v>
      </c>
      <c r="B2361" s="65" t="s">
        <v>8394</v>
      </c>
      <c r="C2361" s="2" t="s">
        <v>2845</v>
      </c>
      <c r="D2361" s="37" t="s">
        <v>2844</v>
      </c>
      <c r="E2361" s="3">
        <v>2</v>
      </c>
      <c r="F2361" s="3">
        <v>1</v>
      </c>
      <c r="G2361" s="4">
        <v>740</v>
      </c>
      <c r="H2361" s="4">
        <f>+G2361*E2361</f>
        <v>1480</v>
      </c>
      <c r="I2361" s="5">
        <v>0.4</v>
      </c>
      <c r="J2361" s="4">
        <f t="shared" si="488"/>
        <v>296</v>
      </c>
      <c r="K2361" s="4">
        <f t="shared" si="489"/>
        <v>444</v>
      </c>
      <c r="L2361" s="6">
        <v>0.55000000000000004</v>
      </c>
      <c r="M2361" s="4">
        <f t="shared" si="480"/>
        <v>244.20000000000002</v>
      </c>
      <c r="N2361" s="4">
        <f t="shared" si="481"/>
        <v>688.2</v>
      </c>
      <c r="O2361" s="6">
        <v>0.75</v>
      </c>
      <c r="P2361" s="85">
        <f t="shared" si="486"/>
        <v>333</v>
      </c>
      <c r="Q2361" s="86">
        <f t="shared" si="487"/>
        <v>777</v>
      </c>
      <c r="R2361" s="6">
        <v>0.95</v>
      </c>
      <c r="S2361" s="85">
        <f t="shared" si="482"/>
        <v>421.79999999999995</v>
      </c>
      <c r="T2361" s="86">
        <f t="shared" si="483"/>
        <v>865.8</v>
      </c>
      <c r="U2361" s="6">
        <v>0.6</v>
      </c>
      <c r="V2361" s="85">
        <f t="shared" si="484"/>
        <v>266.39999999999998</v>
      </c>
      <c r="W2361" s="86">
        <f t="shared" si="485"/>
        <v>710.4</v>
      </c>
    </row>
    <row r="2362" spans="1:23" ht="16.5" x14ac:dyDescent="0.25">
      <c r="A2362" s="64" t="s">
        <v>7131</v>
      </c>
      <c r="B2362" s="65" t="s">
        <v>8394</v>
      </c>
      <c r="C2362" s="2" t="s">
        <v>2847</v>
      </c>
      <c r="D2362" s="37" t="s">
        <v>2846</v>
      </c>
      <c r="E2362" s="3">
        <v>12</v>
      </c>
      <c r="F2362" s="3">
        <v>1</v>
      </c>
      <c r="G2362" s="4">
        <v>1390</v>
      </c>
      <c r="H2362" s="4">
        <f>+G2362*E2362</f>
        <v>16680</v>
      </c>
      <c r="I2362" s="5">
        <v>0.39</v>
      </c>
      <c r="J2362" s="4">
        <f t="shared" si="488"/>
        <v>542.1</v>
      </c>
      <c r="K2362" s="4">
        <f t="shared" si="489"/>
        <v>847.9</v>
      </c>
      <c r="L2362" s="6">
        <v>0.85</v>
      </c>
      <c r="M2362" s="4">
        <f t="shared" si="480"/>
        <v>720.71499999999992</v>
      </c>
      <c r="N2362" s="4">
        <f t="shared" si="481"/>
        <v>1568.6149999999998</v>
      </c>
      <c r="O2362" s="6">
        <v>0.75</v>
      </c>
      <c r="P2362" s="85">
        <f t="shared" si="486"/>
        <v>635.92499999999995</v>
      </c>
      <c r="Q2362" s="86">
        <f t="shared" si="487"/>
        <v>1483.8249999999998</v>
      </c>
      <c r="R2362" s="6">
        <v>0.95</v>
      </c>
      <c r="S2362" s="85">
        <f t="shared" si="482"/>
        <v>805.505</v>
      </c>
      <c r="T2362" s="86">
        <f t="shared" si="483"/>
        <v>1653.405</v>
      </c>
      <c r="U2362" s="6">
        <v>0.6</v>
      </c>
      <c r="V2362" s="85">
        <f t="shared" si="484"/>
        <v>508.73999999999995</v>
      </c>
      <c r="W2362" s="86">
        <f t="shared" si="485"/>
        <v>1356.6399999999999</v>
      </c>
    </row>
    <row r="2363" spans="1:23" ht="16.5" x14ac:dyDescent="0.25">
      <c r="A2363" s="64" t="s">
        <v>7131</v>
      </c>
      <c r="B2363" s="65" t="s">
        <v>8394</v>
      </c>
      <c r="C2363" s="2" t="s">
        <v>3127</v>
      </c>
      <c r="D2363" s="37" t="s">
        <v>3126</v>
      </c>
      <c r="E2363" s="3">
        <v>13</v>
      </c>
      <c r="F2363" s="3">
        <v>1</v>
      </c>
      <c r="G2363" s="4">
        <v>1390</v>
      </c>
      <c r="H2363" s="4">
        <f>+G2363*E2363</f>
        <v>18070</v>
      </c>
      <c r="I2363" s="5">
        <v>0.4</v>
      </c>
      <c r="J2363" s="4">
        <f t="shared" si="488"/>
        <v>556</v>
      </c>
      <c r="K2363" s="4">
        <f t="shared" si="489"/>
        <v>834</v>
      </c>
      <c r="L2363" s="6">
        <v>0.35</v>
      </c>
      <c r="M2363" s="4">
        <f t="shared" si="480"/>
        <v>291.89999999999998</v>
      </c>
      <c r="N2363" s="4">
        <f t="shared" si="481"/>
        <v>1125.9000000000001</v>
      </c>
      <c r="O2363" s="6">
        <v>0.75</v>
      </c>
      <c r="P2363" s="85">
        <f t="shared" si="486"/>
        <v>625.5</v>
      </c>
      <c r="Q2363" s="86">
        <f t="shared" si="487"/>
        <v>1459.5</v>
      </c>
      <c r="R2363" s="6">
        <v>0.95</v>
      </c>
      <c r="S2363" s="85">
        <f t="shared" si="482"/>
        <v>792.3</v>
      </c>
      <c r="T2363" s="86">
        <f t="shared" si="483"/>
        <v>1626.3</v>
      </c>
      <c r="U2363" s="6">
        <v>0.6</v>
      </c>
      <c r="V2363" s="85">
        <f t="shared" si="484"/>
        <v>500.4</v>
      </c>
      <c r="W2363" s="86">
        <f t="shared" si="485"/>
        <v>1334.4</v>
      </c>
    </row>
    <row r="2364" spans="1:23" ht="16.5" x14ac:dyDescent="0.25">
      <c r="A2364" s="64" t="s">
        <v>7131</v>
      </c>
      <c r="B2364" s="65" t="s">
        <v>8394</v>
      </c>
      <c r="C2364" s="77" t="s">
        <v>3461</v>
      </c>
      <c r="D2364" s="37" t="s">
        <v>3460</v>
      </c>
      <c r="E2364" s="3">
        <v>5</v>
      </c>
      <c r="F2364" s="3">
        <v>1</v>
      </c>
      <c r="G2364" s="4">
        <v>3830</v>
      </c>
      <c r="H2364" s="4">
        <f>+G2364*E2364</f>
        <v>19150</v>
      </c>
      <c r="I2364" s="5">
        <v>6.3100000000000003E-2</v>
      </c>
      <c r="J2364" s="4">
        <f t="shared" si="488"/>
        <v>241.673</v>
      </c>
      <c r="K2364" s="4">
        <f t="shared" si="489"/>
        <v>3588.3270000000002</v>
      </c>
      <c r="L2364" s="6">
        <v>0.65</v>
      </c>
      <c r="M2364" s="4">
        <f t="shared" si="480"/>
        <v>2332.41255</v>
      </c>
      <c r="N2364" s="4">
        <f t="shared" si="481"/>
        <v>5920.7395500000002</v>
      </c>
      <c r="O2364" s="6">
        <v>0.75</v>
      </c>
      <c r="P2364" s="85">
        <f t="shared" si="486"/>
        <v>2691.2452499999999</v>
      </c>
      <c r="Q2364" s="86">
        <f t="shared" si="487"/>
        <v>6279.5722500000002</v>
      </c>
      <c r="R2364" s="6">
        <v>0.95</v>
      </c>
      <c r="S2364" s="85">
        <f t="shared" si="482"/>
        <v>3408.9106500000003</v>
      </c>
      <c r="T2364" s="86">
        <f t="shared" si="483"/>
        <v>6997.2376500000009</v>
      </c>
      <c r="U2364" s="6">
        <v>0.6</v>
      </c>
      <c r="V2364" s="85">
        <f t="shared" si="484"/>
        <v>2152.9962</v>
      </c>
      <c r="W2364" s="86">
        <f t="shared" si="485"/>
        <v>5741.3232000000007</v>
      </c>
    </row>
    <row r="2365" spans="1:23" ht="16.5" x14ac:dyDescent="0.25">
      <c r="A2365" s="64" t="s">
        <v>7131</v>
      </c>
      <c r="B2365" s="65" t="s">
        <v>8394</v>
      </c>
      <c r="C2365" s="2" t="s">
        <v>4361</v>
      </c>
      <c r="D2365" s="37" t="s">
        <v>4360</v>
      </c>
      <c r="E2365" s="3">
        <v>3</v>
      </c>
      <c r="F2365" s="3">
        <v>1</v>
      </c>
      <c r="G2365" s="4">
        <v>8290</v>
      </c>
      <c r="H2365" s="4">
        <f>+G2365*E2365</f>
        <v>24870</v>
      </c>
      <c r="I2365" s="5">
        <v>0.3241</v>
      </c>
      <c r="J2365" s="4">
        <f t="shared" si="488"/>
        <v>2686.7890000000002</v>
      </c>
      <c r="K2365" s="4">
        <f t="shared" si="489"/>
        <v>5603.2109999999993</v>
      </c>
      <c r="L2365" s="6">
        <v>0.55000000000000004</v>
      </c>
      <c r="M2365" s="4">
        <f t="shared" si="480"/>
        <v>3081.7660499999997</v>
      </c>
      <c r="N2365" s="4">
        <f t="shared" si="481"/>
        <v>8684.9770499999995</v>
      </c>
      <c r="O2365" s="6">
        <v>0.75</v>
      </c>
      <c r="P2365" s="85">
        <f t="shared" si="486"/>
        <v>4202.4082499999995</v>
      </c>
      <c r="Q2365" s="86">
        <f t="shared" si="487"/>
        <v>9805.6192499999997</v>
      </c>
      <c r="R2365" s="6">
        <v>0.95</v>
      </c>
      <c r="S2365" s="85">
        <f t="shared" si="482"/>
        <v>5323.0504499999988</v>
      </c>
      <c r="T2365" s="86">
        <f t="shared" si="483"/>
        <v>10926.261449999998</v>
      </c>
      <c r="U2365" s="6">
        <v>0.6</v>
      </c>
      <c r="V2365" s="85">
        <f t="shared" si="484"/>
        <v>3361.9265999999993</v>
      </c>
      <c r="W2365" s="86">
        <f t="shared" si="485"/>
        <v>8965.1375999999982</v>
      </c>
    </row>
    <row r="2366" spans="1:23" ht="16.5" x14ac:dyDescent="0.25">
      <c r="A2366" s="64" t="s">
        <v>7131</v>
      </c>
      <c r="B2366" s="65" t="s">
        <v>8394</v>
      </c>
      <c r="C2366" s="2" t="s">
        <v>4393</v>
      </c>
      <c r="D2366" s="37" t="s">
        <v>4392</v>
      </c>
      <c r="E2366" s="3">
        <v>14</v>
      </c>
      <c r="F2366" s="3">
        <v>1</v>
      </c>
      <c r="G2366" s="4">
        <v>1545</v>
      </c>
      <c r="H2366" s="4">
        <f>+G2366*E2366</f>
        <v>21630</v>
      </c>
      <c r="I2366" s="5">
        <v>0.39</v>
      </c>
      <c r="J2366" s="4">
        <f t="shared" si="488"/>
        <v>602.55000000000007</v>
      </c>
      <c r="K2366" s="4">
        <f t="shared" si="489"/>
        <v>942.44999999999993</v>
      </c>
      <c r="L2366" s="6">
        <v>0.85</v>
      </c>
      <c r="M2366" s="4">
        <f t="shared" si="480"/>
        <v>801.08249999999987</v>
      </c>
      <c r="N2366" s="4">
        <f t="shared" si="481"/>
        <v>1743.5324999999998</v>
      </c>
      <c r="O2366" s="6">
        <v>0.75</v>
      </c>
      <c r="P2366" s="85">
        <f t="shared" si="486"/>
        <v>706.83749999999998</v>
      </c>
      <c r="Q2366" s="86">
        <f t="shared" si="487"/>
        <v>1649.2874999999999</v>
      </c>
      <c r="R2366" s="6">
        <v>0.95</v>
      </c>
      <c r="S2366" s="85">
        <f t="shared" si="482"/>
        <v>895.32749999999987</v>
      </c>
      <c r="T2366" s="86">
        <f t="shared" si="483"/>
        <v>1837.7774999999997</v>
      </c>
      <c r="U2366" s="6">
        <v>0.6</v>
      </c>
      <c r="V2366" s="85">
        <f t="shared" si="484"/>
        <v>565.46999999999991</v>
      </c>
      <c r="W2366" s="86">
        <f t="shared" si="485"/>
        <v>1507.9199999999998</v>
      </c>
    </row>
    <row r="2367" spans="1:23" ht="16.5" x14ac:dyDescent="0.25">
      <c r="A2367" s="64" t="s">
        <v>7131</v>
      </c>
      <c r="B2367" s="65" t="s">
        <v>8394</v>
      </c>
      <c r="C2367" s="2" t="s">
        <v>5412</v>
      </c>
      <c r="D2367" s="37" t="s">
        <v>5411</v>
      </c>
      <c r="E2367" s="3">
        <v>6</v>
      </c>
      <c r="F2367" s="3">
        <v>1</v>
      </c>
      <c r="G2367" s="4">
        <v>1540</v>
      </c>
      <c r="H2367" s="4">
        <f>+G2367*E2367</f>
        <v>9240</v>
      </c>
      <c r="I2367" s="5">
        <v>0.4</v>
      </c>
      <c r="J2367" s="4">
        <f t="shared" si="488"/>
        <v>616</v>
      </c>
      <c r="K2367" s="4">
        <f t="shared" si="489"/>
        <v>924</v>
      </c>
      <c r="L2367" s="6">
        <v>0.85</v>
      </c>
      <c r="M2367" s="4">
        <f t="shared" si="480"/>
        <v>785.4</v>
      </c>
      <c r="N2367" s="4">
        <f t="shared" si="481"/>
        <v>1709.4</v>
      </c>
      <c r="O2367" s="6">
        <v>0.75</v>
      </c>
      <c r="P2367" s="85">
        <f t="shared" si="486"/>
        <v>693</v>
      </c>
      <c r="Q2367" s="86">
        <f t="shared" si="487"/>
        <v>1617</v>
      </c>
      <c r="R2367" s="6">
        <v>0.95</v>
      </c>
      <c r="S2367" s="85">
        <f t="shared" si="482"/>
        <v>877.8</v>
      </c>
      <c r="T2367" s="86">
        <f t="shared" si="483"/>
        <v>1801.8</v>
      </c>
      <c r="U2367" s="6">
        <v>0.6</v>
      </c>
      <c r="V2367" s="85">
        <f t="shared" si="484"/>
        <v>554.4</v>
      </c>
      <c r="W2367" s="86">
        <f t="shared" si="485"/>
        <v>1478.4</v>
      </c>
    </row>
    <row r="2368" spans="1:23" ht="16.5" x14ac:dyDescent="0.25">
      <c r="A2368" s="64" t="s">
        <v>7131</v>
      </c>
      <c r="B2368" s="65" t="s">
        <v>8394</v>
      </c>
      <c r="C2368" s="2" t="s">
        <v>5414</v>
      </c>
      <c r="D2368" s="37" t="s">
        <v>5413</v>
      </c>
      <c r="E2368" s="3">
        <v>12</v>
      </c>
      <c r="F2368" s="3">
        <v>1</v>
      </c>
      <c r="G2368" s="4">
        <v>1720</v>
      </c>
      <c r="H2368" s="4">
        <f>+G2368*E2368</f>
        <v>20640</v>
      </c>
      <c r="I2368" s="5">
        <v>0.4</v>
      </c>
      <c r="J2368" s="4">
        <f t="shared" si="488"/>
        <v>688</v>
      </c>
      <c r="K2368" s="4">
        <f t="shared" si="489"/>
        <v>1032</v>
      </c>
      <c r="L2368" s="6">
        <v>0.45</v>
      </c>
      <c r="M2368" s="4">
        <f t="shared" si="480"/>
        <v>464.40000000000003</v>
      </c>
      <c r="N2368" s="4">
        <f t="shared" si="481"/>
        <v>1496.4</v>
      </c>
      <c r="O2368" s="6">
        <v>0.75</v>
      </c>
      <c r="P2368" s="85">
        <f t="shared" si="486"/>
        <v>774</v>
      </c>
      <c r="Q2368" s="86">
        <f t="shared" si="487"/>
        <v>1806</v>
      </c>
      <c r="R2368" s="6">
        <v>0.95</v>
      </c>
      <c r="S2368" s="85">
        <f t="shared" si="482"/>
        <v>980.4</v>
      </c>
      <c r="T2368" s="86">
        <f t="shared" si="483"/>
        <v>2012.4</v>
      </c>
      <c r="U2368" s="6">
        <v>0.6</v>
      </c>
      <c r="V2368" s="85">
        <f t="shared" si="484"/>
        <v>619.19999999999993</v>
      </c>
      <c r="W2368" s="86">
        <f t="shared" si="485"/>
        <v>1651.1999999999998</v>
      </c>
    </row>
    <row r="2369" spans="1:23" ht="16.5" x14ac:dyDescent="0.25">
      <c r="A2369" s="64" t="s">
        <v>7131</v>
      </c>
      <c r="B2369" s="65" t="s">
        <v>8394</v>
      </c>
      <c r="C2369" s="2" t="s">
        <v>5416</v>
      </c>
      <c r="D2369" s="37" t="s">
        <v>5415</v>
      </c>
      <c r="E2369" s="3">
        <v>16</v>
      </c>
      <c r="F2369" s="3">
        <v>1</v>
      </c>
      <c r="G2369" s="4">
        <v>2050</v>
      </c>
      <c r="H2369" s="4">
        <f>+G2369*E2369</f>
        <v>32800</v>
      </c>
      <c r="I2369" s="5">
        <v>0.4</v>
      </c>
      <c r="J2369" s="4">
        <f t="shared" si="488"/>
        <v>820</v>
      </c>
      <c r="K2369" s="4">
        <f t="shared" si="489"/>
        <v>1230</v>
      </c>
      <c r="L2369" s="6">
        <v>0.55000000000000004</v>
      </c>
      <c r="M2369" s="4">
        <f t="shared" si="480"/>
        <v>676.5</v>
      </c>
      <c r="N2369" s="4">
        <f t="shared" si="481"/>
        <v>1906.5</v>
      </c>
      <c r="O2369" s="6">
        <v>0.75</v>
      </c>
      <c r="P2369" s="85">
        <f t="shared" si="486"/>
        <v>922.5</v>
      </c>
      <c r="Q2369" s="86">
        <f t="shared" si="487"/>
        <v>2152.5</v>
      </c>
      <c r="R2369" s="6">
        <v>0.95</v>
      </c>
      <c r="S2369" s="85">
        <f t="shared" si="482"/>
        <v>1168.5</v>
      </c>
      <c r="T2369" s="86">
        <f t="shared" si="483"/>
        <v>2398.5</v>
      </c>
      <c r="U2369" s="6">
        <v>0.6</v>
      </c>
      <c r="V2369" s="85">
        <f t="shared" si="484"/>
        <v>738</v>
      </c>
      <c r="W2369" s="86">
        <f t="shared" si="485"/>
        <v>1968</v>
      </c>
    </row>
    <row r="2370" spans="1:23" ht="16.5" x14ac:dyDescent="0.25">
      <c r="A2370" s="64" t="s">
        <v>7131</v>
      </c>
      <c r="B2370" s="65" t="s">
        <v>8394</v>
      </c>
      <c r="C2370" s="2" t="s">
        <v>6554</v>
      </c>
      <c r="D2370" s="37" t="s">
        <v>6553</v>
      </c>
      <c r="E2370" s="3">
        <v>6</v>
      </c>
      <c r="F2370" s="3">
        <v>1</v>
      </c>
      <c r="G2370" s="4">
        <v>1340</v>
      </c>
      <c r="H2370" s="4">
        <f>+G2370*E2370</f>
        <v>8040</v>
      </c>
      <c r="I2370" s="5">
        <v>0.4</v>
      </c>
      <c r="J2370" s="4">
        <f t="shared" si="488"/>
        <v>536</v>
      </c>
      <c r="K2370" s="4">
        <f t="shared" si="489"/>
        <v>804</v>
      </c>
      <c r="L2370" s="6">
        <v>0.85</v>
      </c>
      <c r="M2370" s="4">
        <f t="shared" si="480"/>
        <v>683.4</v>
      </c>
      <c r="N2370" s="4">
        <f t="shared" si="481"/>
        <v>1487.4</v>
      </c>
      <c r="O2370" s="6">
        <v>0.75</v>
      </c>
      <c r="P2370" s="85">
        <f t="shared" si="486"/>
        <v>603</v>
      </c>
      <c r="Q2370" s="86">
        <f t="shared" si="487"/>
        <v>1407</v>
      </c>
      <c r="R2370" s="6">
        <v>0.95</v>
      </c>
      <c r="S2370" s="85">
        <f t="shared" si="482"/>
        <v>763.8</v>
      </c>
      <c r="T2370" s="86">
        <f t="shared" si="483"/>
        <v>1567.8</v>
      </c>
      <c r="U2370" s="6">
        <v>0.6</v>
      </c>
      <c r="V2370" s="85">
        <f t="shared" si="484"/>
        <v>482.4</v>
      </c>
      <c r="W2370" s="86">
        <f t="shared" si="485"/>
        <v>1286.4000000000001</v>
      </c>
    </row>
    <row r="2371" spans="1:23" ht="16.5" x14ac:dyDescent="0.25">
      <c r="A2371" s="64" t="s">
        <v>7131</v>
      </c>
      <c r="B2371" s="65" t="s">
        <v>8394</v>
      </c>
      <c r="C2371" s="2" t="s">
        <v>6556</v>
      </c>
      <c r="D2371" s="1" t="s">
        <v>6555</v>
      </c>
      <c r="E2371" s="3">
        <v>15</v>
      </c>
      <c r="F2371" s="3">
        <v>1</v>
      </c>
      <c r="G2371" s="4">
        <v>1530</v>
      </c>
      <c r="H2371" s="4">
        <f>+G2371*E2371</f>
        <v>22950</v>
      </c>
      <c r="I2371" s="5">
        <v>0.4</v>
      </c>
      <c r="J2371" s="4">
        <f t="shared" si="488"/>
        <v>612</v>
      </c>
      <c r="K2371" s="4">
        <f t="shared" si="489"/>
        <v>918</v>
      </c>
      <c r="L2371" s="6">
        <v>0.55000000000000004</v>
      </c>
      <c r="M2371" s="4">
        <f t="shared" ref="M2371:M2433" si="490">+K2371*L2371</f>
        <v>504.90000000000003</v>
      </c>
      <c r="N2371" s="4">
        <f t="shared" ref="N2371:N2433" si="491">+K2371+M2371</f>
        <v>1422.9</v>
      </c>
      <c r="O2371" s="6">
        <v>0.75</v>
      </c>
      <c r="P2371" s="85">
        <f t="shared" si="486"/>
        <v>688.5</v>
      </c>
      <c r="Q2371" s="86">
        <f t="shared" si="487"/>
        <v>1606.5</v>
      </c>
      <c r="R2371" s="6">
        <v>0.95</v>
      </c>
      <c r="S2371" s="85">
        <f t="shared" si="482"/>
        <v>872.09999999999991</v>
      </c>
      <c r="T2371" s="86">
        <f t="shared" si="483"/>
        <v>1790.1</v>
      </c>
      <c r="U2371" s="6">
        <v>0.6</v>
      </c>
      <c r="V2371" s="85">
        <f t="shared" si="484"/>
        <v>550.79999999999995</v>
      </c>
      <c r="W2371" s="86">
        <f t="shared" si="485"/>
        <v>1468.8</v>
      </c>
    </row>
    <row r="2372" spans="1:23" ht="16.5" x14ac:dyDescent="0.25">
      <c r="A2372" s="64" t="s">
        <v>7131</v>
      </c>
      <c r="B2372" s="65" t="s">
        <v>8394</v>
      </c>
      <c r="C2372" s="2" t="s">
        <v>6558</v>
      </c>
      <c r="D2372" s="37" t="s">
        <v>6557</v>
      </c>
      <c r="E2372" s="3">
        <v>9</v>
      </c>
      <c r="F2372" s="3">
        <v>1</v>
      </c>
      <c r="G2372" s="4">
        <v>1840</v>
      </c>
      <c r="H2372" s="4">
        <f>+G2372*E2372</f>
        <v>16560</v>
      </c>
      <c r="I2372" s="5">
        <v>0.4</v>
      </c>
      <c r="J2372" s="4">
        <f t="shared" si="488"/>
        <v>736</v>
      </c>
      <c r="K2372" s="4">
        <f t="shared" si="489"/>
        <v>1104</v>
      </c>
      <c r="L2372" s="6">
        <v>0.55000000000000004</v>
      </c>
      <c r="M2372" s="4">
        <f t="shared" si="490"/>
        <v>607.20000000000005</v>
      </c>
      <c r="N2372" s="4">
        <f t="shared" si="491"/>
        <v>1711.2</v>
      </c>
      <c r="O2372" s="6">
        <v>0.75</v>
      </c>
      <c r="P2372" s="85">
        <f t="shared" si="486"/>
        <v>828</v>
      </c>
      <c r="Q2372" s="86">
        <f t="shared" si="487"/>
        <v>1932</v>
      </c>
      <c r="R2372" s="6">
        <v>0.95</v>
      </c>
      <c r="S2372" s="85">
        <f t="shared" ref="S2372:S2433" si="492">+K2372*R2372</f>
        <v>1048.8</v>
      </c>
      <c r="T2372" s="86">
        <f t="shared" ref="T2372:T2433" si="493">+S2372+K2372</f>
        <v>2152.8000000000002</v>
      </c>
      <c r="U2372" s="6">
        <v>0.6</v>
      </c>
      <c r="V2372" s="85">
        <f t="shared" ref="V2372:V2433" si="494">+K2372*U2372</f>
        <v>662.4</v>
      </c>
      <c r="W2372" s="86">
        <f t="shared" ref="W2372:W2433" si="495">+V2372+K2372</f>
        <v>1766.4</v>
      </c>
    </row>
    <row r="2373" spans="1:23" ht="16.5" x14ac:dyDescent="0.25">
      <c r="A2373" s="64" t="s">
        <v>7131</v>
      </c>
      <c r="B2373" s="65" t="s">
        <v>8394</v>
      </c>
      <c r="C2373" s="2" t="s">
        <v>7511</v>
      </c>
      <c r="D2373" s="37" t="s">
        <v>4355</v>
      </c>
      <c r="E2373" s="3">
        <v>1</v>
      </c>
      <c r="F2373" s="3">
        <v>1</v>
      </c>
      <c r="G2373" s="4">
        <v>16360</v>
      </c>
      <c r="H2373" s="4">
        <f>+G2373*E2373</f>
        <v>16360</v>
      </c>
      <c r="I2373" s="5">
        <v>0.31219999999999998</v>
      </c>
      <c r="J2373" s="4">
        <f t="shared" si="488"/>
        <v>5107.5919999999996</v>
      </c>
      <c r="K2373" s="4">
        <f t="shared" si="489"/>
        <v>11252.407999999999</v>
      </c>
      <c r="L2373" s="6">
        <v>0.35</v>
      </c>
      <c r="M2373" s="4">
        <f t="shared" si="490"/>
        <v>3938.3427999999994</v>
      </c>
      <c r="N2373" s="4">
        <f t="shared" si="491"/>
        <v>15190.750799999998</v>
      </c>
      <c r="O2373" s="6">
        <v>0.75</v>
      </c>
      <c r="P2373" s="85">
        <f t="shared" ref="P2373:P2434" si="496">+K2373*O2373</f>
        <v>8439.3060000000005</v>
      </c>
      <c r="Q2373" s="86">
        <f t="shared" ref="Q2373:Q2434" si="497">+K2373+P2373</f>
        <v>19691.714</v>
      </c>
      <c r="R2373" s="6">
        <v>0.95</v>
      </c>
      <c r="S2373" s="85">
        <f t="shared" si="492"/>
        <v>10689.7876</v>
      </c>
      <c r="T2373" s="86">
        <f t="shared" si="493"/>
        <v>21942.195599999999</v>
      </c>
      <c r="U2373" s="6">
        <v>0.6</v>
      </c>
      <c r="V2373" s="85">
        <f t="shared" si="494"/>
        <v>6751.4447999999993</v>
      </c>
      <c r="W2373" s="86">
        <f t="shared" si="495"/>
        <v>18003.852800000001</v>
      </c>
    </row>
    <row r="2374" spans="1:23" ht="16.5" x14ac:dyDescent="0.25">
      <c r="A2374" s="64" t="s">
        <v>7131</v>
      </c>
      <c r="B2374" s="65" t="s">
        <v>8394</v>
      </c>
      <c r="C2374" s="2" t="s">
        <v>7512</v>
      </c>
      <c r="D2374" s="37" t="s">
        <v>3459</v>
      </c>
      <c r="E2374" s="3">
        <v>1</v>
      </c>
      <c r="F2374" s="3">
        <v>1</v>
      </c>
      <c r="G2374" s="4">
        <v>15985</v>
      </c>
      <c r="H2374" s="4">
        <f>+G2374*E2374</f>
        <v>15985</v>
      </c>
      <c r="I2374" s="5">
        <v>0.3</v>
      </c>
      <c r="J2374" s="4">
        <f t="shared" si="488"/>
        <v>4795.5</v>
      </c>
      <c r="K2374" s="4">
        <f t="shared" si="489"/>
        <v>11189.5</v>
      </c>
      <c r="L2374" s="6">
        <v>0.3</v>
      </c>
      <c r="M2374" s="4">
        <f t="shared" si="490"/>
        <v>3356.85</v>
      </c>
      <c r="N2374" s="4">
        <f t="shared" si="491"/>
        <v>14546.35</v>
      </c>
      <c r="O2374" s="6">
        <v>0.75</v>
      </c>
      <c r="P2374" s="85">
        <f t="shared" si="496"/>
        <v>8392.125</v>
      </c>
      <c r="Q2374" s="86">
        <f t="shared" si="497"/>
        <v>19581.625</v>
      </c>
      <c r="R2374" s="6">
        <v>0.95</v>
      </c>
      <c r="S2374" s="85">
        <f t="shared" si="492"/>
        <v>10630.025</v>
      </c>
      <c r="T2374" s="86">
        <f t="shared" si="493"/>
        <v>21819.525000000001</v>
      </c>
      <c r="U2374" s="6">
        <v>0.6</v>
      </c>
      <c r="V2374" s="85">
        <f t="shared" si="494"/>
        <v>6713.7</v>
      </c>
      <c r="W2374" s="86">
        <f t="shared" si="495"/>
        <v>17903.2</v>
      </c>
    </row>
    <row r="2375" spans="1:23" ht="16.5" x14ac:dyDescent="0.25">
      <c r="A2375" s="64" t="s">
        <v>7131</v>
      </c>
      <c r="B2375" s="65" t="s">
        <v>8394</v>
      </c>
      <c r="C2375" s="2" t="s">
        <v>1704</v>
      </c>
      <c r="D2375" s="1" t="s">
        <v>1703</v>
      </c>
      <c r="E2375" s="3">
        <v>1</v>
      </c>
      <c r="F2375" s="3">
        <v>1</v>
      </c>
      <c r="G2375" s="4">
        <v>1513.49</v>
      </c>
      <c r="H2375" s="4">
        <f>+G2375*E2375</f>
        <v>1513.49</v>
      </c>
      <c r="I2375" s="5">
        <v>0.15</v>
      </c>
      <c r="J2375" s="4">
        <f t="shared" si="488"/>
        <v>227.02349999999998</v>
      </c>
      <c r="K2375" s="4">
        <f t="shared" si="489"/>
        <v>1286.4665</v>
      </c>
      <c r="L2375" s="6">
        <v>0.85</v>
      </c>
      <c r="M2375" s="4">
        <f t="shared" si="490"/>
        <v>1093.496525</v>
      </c>
      <c r="N2375" s="4">
        <f t="shared" si="491"/>
        <v>2379.963025</v>
      </c>
      <c r="O2375" s="6">
        <v>0.75</v>
      </c>
      <c r="P2375" s="85">
        <f t="shared" si="496"/>
        <v>964.849875</v>
      </c>
      <c r="Q2375" s="86">
        <f t="shared" si="497"/>
        <v>2251.3163749999999</v>
      </c>
      <c r="R2375" s="6">
        <v>0.95</v>
      </c>
      <c r="S2375" s="85">
        <f t="shared" si="492"/>
        <v>1222.1431749999999</v>
      </c>
      <c r="T2375" s="86">
        <f t="shared" si="493"/>
        <v>2508.6096749999997</v>
      </c>
      <c r="U2375" s="6">
        <v>0.6</v>
      </c>
      <c r="V2375" s="85">
        <f t="shared" si="494"/>
        <v>771.87990000000002</v>
      </c>
      <c r="W2375" s="86">
        <f t="shared" si="495"/>
        <v>2058.3463999999999</v>
      </c>
    </row>
    <row r="2376" spans="1:23" ht="16.5" x14ac:dyDescent="0.25">
      <c r="A2376" s="64" t="s">
        <v>7131</v>
      </c>
      <c r="B2376" s="65" t="s">
        <v>8394</v>
      </c>
      <c r="C2376" s="2" t="s">
        <v>4357</v>
      </c>
      <c r="D2376" s="1" t="s">
        <v>4356</v>
      </c>
      <c r="E2376" s="3">
        <v>1</v>
      </c>
      <c r="F2376" s="3">
        <v>1</v>
      </c>
      <c r="G2376" s="4">
        <v>2551.54</v>
      </c>
      <c r="H2376" s="4">
        <f>+G2376*E2376</f>
        <v>2551.54</v>
      </c>
      <c r="I2376" s="5">
        <v>0.08</v>
      </c>
      <c r="J2376" s="4">
        <f t="shared" si="488"/>
        <v>204.1232</v>
      </c>
      <c r="K2376" s="4">
        <f t="shared" si="489"/>
        <v>2347.4168</v>
      </c>
      <c r="L2376" s="6">
        <v>0.85</v>
      </c>
      <c r="M2376" s="4">
        <f t="shared" si="490"/>
        <v>1995.3042799999998</v>
      </c>
      <c r="N2376" s="4">
        <f t="shared" si="491"/>
        <v>4342.7210799999993</v>
      </c>
      <c r="O2376" s="6">
        <v>0.75</v>
      </c>
      <c r="P2376" s="85">
        <f t="shared" si="496"/>
        <v>1760.5626</v>
      </c>
      <c r="Q2376" s="86">
        <f t="shared" si="497"/>
        <v>4107.9794000000002</v>
      </c>
      <c r="R2376" s="6">
        <v>0.95</v>
      </c>
      <c r="S2376" s="85">
        <f t="shared" si="492"/>
        <v>2230.0459599999999</v>
      </c>
      <c r="T2376" s="86">
        <f t="shared" si="493"/>
        <v>4577.4627600000003</v>
      </c>
      <c r="U2376" s="6">
        <v>0.6</v>
      </c>
      <c r="V2376" s="85">
        <f t="shared" si="494"/>
        <v>1408.4500799999998</v>
      </c>
      <c r="W2376" s="86">
        <f t="shared" si="495"/>
        <v>3755.8668799999996</v>
      </c>
    </row>
    <row r="2377" spans="1:23" ht="16.5" x14ac:dyDescent="0.25">
      <c r="A2377" s="64" t="s">
        <v>7131</v>
      </c>
      <c r="B2377" s="65" t="s">
        <v>8394</v>
      </c>
      <c r="C2377" s="2" t="s">
        <v>716</v>
      </c>
      <c r="D2377" s="10" t="s">
        <v>715</v>
      </c>
      <c r="E2377" s="3">
        <v>1</v>
      </c>
      <c r="F2377" s="3">
        <v>1</v>
      </c>
      <c r="G2377" s="7">
        <v>2657.24</v>
      </c>
      <c r="H2377" s="4">
        <f>+G2377*E2377</f>
        <v>2657.24</v>
      </c>
      <c r="I2377" s="5">
        <v>0</v>
      </c>
      <c r="J2377" s="4">
        <f t="shared" si="488"/>
        <v>0</v>
      </c>
      <c r="K2377" s="4">
        <f t="shared" si="489"/>
        <v>2657.24</v>
      </c>
      <c r="L2377" s="6">
        <v>0.65</v>
      </c>
      <c r="M2377" s="4">
        <f t="shared" si="490"/>
        <v>1727.2059999999999</v>
      </c>
      <c r="N2377" s="4">
        <f t="shared" si="491"/>
        <v>4384.4459999999999</v>
      </c>
      <c r="O2377" s="6">
        <v>0.75</v>
      </c>
      <c r="P2377" s="85">
        <f t="shared" si="496"/>
        <v>1992.9299999999998</v>
      </c>
      <c r="Q2377" s="86">
        <f t="shared" si="497"/>
        <v>4650.17</v>
      </c>
      <c r="R2377" s="6">
        <v>0.95</v>
      </c>
      <c r="S2377" s="85">
        <f t="shared" si="492"/>
        <v>2524.3779999999997</v>
      </c>
      <c r="T2377" s="86">
        <f t="shared" si="493"/>
        <v>5181.6179999999995</v>
      </c>
      <c r="U2377" s="6">
        <v>0.6</v>
      </c>
      <c r="V2377" s="85">
        <f t="shared" si="494"/>
        <v>1594.3439999999998</v>
      </c>
      <c r="W2377" s="86">
        <f t="shared" si="495"/>
        <v>4251.5839999999998</v>
      </c>
    </row>
    <row r="2378" spans="1:23" ht="16.5" x14ac:dyDescent="0.25">
      <c r="A2378" s="64" t="s">
        <v>7131</v>
      </c>
      <c r="B2378" s="65" t="s">
        <v>7595</v>
      </c>
      <c r="C2378" s="2" t="s">
        <v>4438</v>
      </c>
      <c r="D2378" s="8" t="s">
        <v>1620</v>
      </c>
      <c r="E2378" s="3">
        <v>2</v>
      </c>
      <c r="F2378" s="3">
        <v>1</v>
      </c>
      <c r="G2378" s="7">
        <v>12000</v>
      </c>
      <c r="H2378" s="4">
        <f>+G2378*E2378</f>
        <v>24000</v>
      </c>
      <c r="I2378" s="5">
        <v>0.1</v>
      </c>
      <c r="J2378" s="4">
        <f t="shared" si="488"/>
        <v>1200</v>
      </c>
      <c r="K2378" s="4">
        <f t="shared" si="489"/>
        <v>10800</v>
      </c>
      <c r="L2378" s="6">
        <v>0.85</v>
      </c>
      <c r="M2378" s="4">
        <f t="shared" si="490"/>
        <v>9180</v>
      </c>
      <c r="N2378" s="4">
        <f t="shared" si="491"/>
        <v>19980</v>
      </c>
      <c r="O2378" s="6">
        <v>0.75</v>
      </c>
      <c r="P2378" s="85">
        <f t="shared" si="496"/>
        <v>8100</v>
      </c>
      <c r="Q2378" s="86">
        <f t="shared" si="497"/>
        <v>18900</v>
      </c>
      <c r="R2378" s="6">
        <v>0.95</v>
      </c>
      <c r="S2378" s="85">
        <f t="shared" si="492"/>
        <v>10260</v>
      </c>
      <c r="T2378" s="86">
        <f t="shared" si="493"/>
        <v>21060</v>
      </c>
      <c r="U2378" s="6">
        <v>0.6</v>
      </c>
      <c r="V2378" s="85">
        <f t="shared" si="494"/>
        <v>6480</v>
      </c>
      <c r="W2378" s="86">
        <f t="shared" si="495"/>
        <v>17280</v>
      </c>
    </row>
    <row r="2379" spans="1:23" ht="16.5" x14ac:dyDescent="0.25">
      <c r="A2379" s="64" t="s">
        <v>7131</v>
      </c>
      <c r="B2379" s="65" t="s">
        <v>7595</v>
      </c>
      <c r="C2379" s="2" t="s">
        <v>7596</v>
      </c>
      <c r="D2379" s="10" t="s">
        <v>1633</v>
      </c>
      <c r="E2379" s="3">
        <v>1</v>
      </c>
      <c r="F2379" s="3">
        <v>1</v>
      </c>
      <c r="G2379" s="4">
        <v>22800</v>
      </c>
      <c r="H2379" s="4">
        <f>+G2379*E2379</f>
        <v>22800</v>
      </c>
      <c r="I2379" s="5">
        <v>0.1</v>
      </c>
      <c r="J2379" s="4">
        <f t="shared" si="488"/>
        <v>2280</v>
      </c>
      <c r="K2379" s="4">
        <f t="shared" si="489"/>
        <v>20520</v>
      </c>
      <c r="L2379" s="6">
        <v>0.65</v>
      </c>
      <c r="M2379" s="4">
        <f t="shared" si="490"/>
        <v>13338</v>
      </c>
      <c r="N2379" s="4">
        <f t="shared" si="491"/>
        <v>33858</v>
      </c>
      <c r="O2379" s="6">
        <v>0.75</v>
      </c>
      <c r="P2379" s="85">
        <f t="shared" si="496"/>
        <v>15390</v>
      </c>
      <c r="Q2379" s="86">
        <f t="shared" si="497"/>
        <v>35910</v>
      </c>
      <c r="R2379" s="6">
        <v>0.95</v>
      </c>
      <c r="S2379" s="85">
        <f t="shared" si="492"/>
        <v>19494</v>
      </c>
      <c r="T2379" s="86">
        <f t="shared" si="493"/>
        <v>40014</v>
      </c>
      <c r="U2379" s="6">
        <v>0.6</v>
      </c>
      <c r="V2379" s="85">
        <f t="shared" si="494"/>
        <v>12312</v>
      </c>
      <c r="W2379" s="86">
        <f t="shared" si="495"/>
        <v>32832</v>
      </c>
    </row>
    <row r="2380" spans="1:23" ht="16.5" x14ac:dyDescent="0.25">
      <c r="A2380" s="64" t="s">
        <v>7131</v>
      </c>
      <c r="B2380" s="65" t="s">
        <v>7595</v>
      </c>
      <c r="C2380" s="2" t="s">
        <v>7597</v>
      </c>
      <c r="D2380" s="10" t="s">
        <v>3844</v>
      </c>
      <c r="E2380" s="3">
        <v>1</v>
      </c>
      <c r="F2380" s="3">
        <v>1</v>
      </c>
      <c r="G2380" s="4">
        <v>22800</v>
      </c>
      <c r="H2380" s="4">
        <f>+G2380*E2380</f>
        <v>22800</v>
      </c>
      <c r="I2380" s="5">
        <v>0.1</v>
      </c>
      <c r="J2380" s="4">
        <f t="shared" si="488"/>
        <v>2280</v>
      </c>
      <c r="K2380" s="4">
        <f t="shared" si="489"/>
        <v>20520</v>
      </c>
      <c r="L2380" s="6">
        <v>0.65</v>
      </c>
      <c r="M2380" s="4">
        <f t="shared" si="490"/>
        <v>13338</v>
      </c>
      <c r="N2380" s="4">
        <f t="shared" si="491"/>
        <v>33858</v>
      </c>
      <c r="O2380" s="6">
        <v>0.75</v>
      </c>
      <c r="P2380" s="85">
        <f t="shared" si="496"/>
        <v>15390</v>
      </c>
      <c r="Q2380" s="86">
        <f t="shared" si="497"/>
        <v>35910</v>
      </c>
      <c r="R2380" s="6">
        <v>0.95</v>
      </c>
      <c r="S2380" s="85">
        <f t="shared" si="492"/>
        <v>19494</v>
      </c>
      <c r="T2380" s="86">
        <f t="shared" si="493"/>
        <v>40014</v>
      </c>
      <c r="U2380" s="6">
        <v>0.6</v>
      </c>
      <c r="V2380" s="85">
        <f t="shared" si="494"/>
        <v>12312</v>
      </c>
      <c r="W2380" s="86">
        <f t="shared" si="495"/>
        <v>32832</v>
      </c>
    </row>
    <row r="2381" spans="1:23" ht="16.5" x14ac:dyDescent="0.25">
      <c r="A2381" s="64" t="s">
        <v>7131</v>
      </c>
      <c r="B2381" s="65" t="s">
        <v>7595</v>
      </c>
      <c r="C2381" s="2" t="s">
        <v>7598</v>
      </c>
      <c r="D2381" s="10" t="s">
        <v>3843</v>
      </c>
      <c r="E2381" s="3">
        <v>2</v>
      </c>
      <c r="F2381" s="3">
        <v>1</v>
      </c>
      <c r="G2381" s="4">
        <v>19024</v>
      </c>
      <c r="H2381" s="4">
        <f>+G2381*E2381</f>
        <v>38048</v>
      </c>
      <c r="I2381" s="5">
        <v>0.17</v>
      </c>
      <c r="J2381" s="4">
        <f t="shared" si="488"/>
        <v>3234.0800000000004</v>
      </c>
      <c r="K2381" s="4">
        <f t="shared" si="489"/>
        <v>15789.92</v>
      </c>
      <c r="L2381" s="6">
        <v>0.65</v>
      </c>
      <c r="M2381" s="4">
        <f t="shared" si="490"/>
        <v>10263.448</v>
      </c>
      <c r="N2381" s="4">
        <f t="shared" si="491"/>
        <v>26053.368000000002</v>
      </c>
      <c r="O2381" s="6">
        <v>0.75</v>
      </c>
      <c r="P2381" s="85">
        <f t="shared" si="496"/>
        <v>11842.44</v>
      </c>
      <c r="Q2381" s="86">
        <f t="shared" si="497"/>
        <v>27632.36</v>
      </c>
      <c r="R2381" s="6">
        <v>0.95</v>
      </c>
      <c r="S2381" s="85">
        <f t="shared" si="492"/>
        <v>15000.423999999999</v>
      </c>
      <c r="T2381" s="86">
        <f t="shared" si="493"/>
        <v>30790.343999999997</v>
      </c>
      <c r="U2381" s="6">
        <v>0.6</v>
      </c>
      <c r="V2381" s="85">
        <f t="shared" si="494"/>
        <v>9473.9519999999993</v>
      </c>
      <c r="W2381" s="86">
        <f t="shared" si="495"/>
        <v>25263.871999999999</v>
      </c>
    </row>
    <row r="2382" spans="1:23" ht="16.5" x14ac:dyDescent="0.25">
      <c r="A2382" s="64" t="s">
        <v>7131</v>
      </c>
      <c r="B2382" s="65" t="s">
        <v>7595</v>
      </c>
      <c r="C2382" s="2" t="s">
        <v>1224</v>
      </c>
      <c r="D2382" s="1" t="s">
        <v>1223</v>
      </c>
      <c r="E2382" s="3">
        <v>1</v>
      </c>
      <c r="F2382" s="3">
        <v>1</v>
      </c>
      <c r="G2382" s="4">
        <v>4325</v>
      </c>
      <c r="H2382" s="4">
        <f>+G2382*E2382</f>
        <v>4325</v>
      </c>
      <c r="I2382" s="5">
        <v>0.05</v>
      </c>
      <c r="J2382" s="4">
        <f t="shared" si="488"/>
        <v>216.25</v>
      </c>
      <c r="K2382" s="4">
        <f t="shared" si="489"/>
        <v>4108.75</v>
      </c>
      <c r="L2382" s="6">
        <v>0.95</v>
      </c>
      <c r="M2382" s="4">
        <f t="shared" si="490"/>
        <v>3903.3125</v>
      </c>
      <c r="N2382" s="4">
        <f t="shared" si="491"/>
        <v>8012.0625</v>
      </c>
      <c r="O2382" s="6">
        <v>0.75</v>
      </c>
      <c r="P2382" s="85">
        <f t="shared" si="496"/>
        <v>3081.5625</v>
      </c>
      <c r="Q2382" s="86">
        <f t="shared" si="497"/>
        <v>7190.3125</v>
      </c>
      <c r="R2382" s="6">
        <v>0.95</v>
      </c>
      <c r="S2382" s="85">
        <f t="shared" si="492"/>
        <v>3903.3125</v>
      </c>
      <c r="T2382" s="86">
        <f t="shared" si="493"/>
        <v>8012.0625</v>
      </c>
      <c r="U2382" s="6">
        <v>0.6</v>
      </c>
      <c r="V2382" s="85">
        <f t="shared" si="494"/>
        <v>2465.25</v>
      </c>
      <c r="W2382" s="86">
        <f t="shared" si="495"/>
        <v>6574</v>
      </c>
    </row>
    <row r="2383" spans="1:23" ht="16.5" x14ac:dyDescent="0.25">
      <c r="A2383" s="64" t="s">
        <v>7131</v>
      </c>
      <c r="B2383" s="65" t="s">
        <v>7595</v>
      </c>
      <c r="C2383" s="2" t="s">
        <v>1465</v>
      </c>
      <c r="D2383" s="8" t="s">
        <v>1464</v>
      </c>
      <c r="E2383" s="3">
        <v>2</v>
      </c>
      <c r="F2383" s="3">
        <v>1</v>
      </c>
      <c r="G2383" s="7">
        <v>9900</v>
      </c>
      <c r="H2383" s="4">
        <f>+G2383*E2383</f>
        <v>19800</v>
      </c>
      <c r="I2383" s="5">
        <v>0.2</v>
      </c>
      <c r="J2383" s="4">
        <f t="shared" si="488"/>
        <v>1980</v>
      </c>
      <c r="K2383" s="4">
        <f t="shared" si="489"/>
        <v>7920</v>
      </c>
      <c r="L2383" s="6">
        <v>0.85</v>
      </c>
      <c r="M2383" s="4">
        <f t="shared" si="490"/>
        <v>6732</v>
      </c>
      <c r="N2383" s="4">
        <f t="shared" si="491"/>
        <v>14652</v>
      </c>
      <c r="O2383" s="6">
        <v>0.75</v>
      </c>
      <c r="P2383" s="85">
        <f t="shared" si="496"/>
        <v>5940</v>
      </c>
      <c r="Q2383" s="86">
        <f t="shared" si="497"/>
        <v>13860</v>
      </c>
      <c r="R2383" s="6">
        <v>0.95</v>
      </c>
      <c r="S2383" s="85">
        <f t="shared" si="492"/>
        <v>7524</v>
      </c>
      <c r="T2383" s="86">
        <f t="shared" si="493"/>
        <v>15444</v>
      </c>
      <c r="U2383" s="6">
        <v>0.6</v>
      </c>
      <c r="V2383" s="85">
        <f t="shared" si="494"/>
        <v>4752</v>
      </c>
      <c r="W2383" s="86">
        <f t="shared" si="495"/>
        <v>12672</v>
      </c>
    </row>
    <row r="2384" spans="1:23" ht="16.5" x14ac:dyDescent="0.25">
      <c r="A2384" s="64" t="s">
        <v>7131</v>
      </c>
      <c r="B2384" s="65" t="s">
        <v>7595</v>
      </c>
      <c r="C2384" s="2" t="s">
        <v>1469</v>
      </c>
      <c r="D2384" s="10" t="s">
        <v>1468</v>
      </c>
      <c r="E2384" s="3">
        <v>5</v>
      </c>
      <c r="F2384" s="3">
        <v>1</v>
      </c>
      <c r="G2384" s="7">
        <v>852</v>
      </c>
      <c r="H2384" s="4">
        <f>+G2384*E2384</f>
        <v>4260</v>
      </c>
      <c r="I2384" s="5">
        <v>0.05</v>
      </c>
      <c r="J2384" s="4">
        <f t="shared" si="488"/>
        <v>42.6</v>
      </c>
      <c r="K2384" s="4">
        <f t="shared" si="489"/>
        <v>809.4</v>
      </c>
      <c r="L2384" s="6">
        <v>0.95</v>
      </c>
      <c r="M2384" s="4">
        <f t="shared" si="490"/>
        <v>768.93</v>
      </c>
      <c r="N2384" s="4">
        <f t="shared" si="491"/>
        <v>1578.33</v>
      </c>
      <c r="O2384" s="6">
        <v>0.75</v>
      </c>
      <c r="P2384" s="85">
        <f t="shared" si="496"/>
        <v>607.04999999999995</v>
      </c>
      <c r="Q2384" s="86">
        <f t="shared" si="497"/>
        <v>1416.4499999999998</v>
      </c>
      <c r="R2384" s="6">
        <v>0.95</v>
      </c>
      <c r="S2384" s="85">
        <f t="shared" si="492"/>
        <v>768.93</v>
      </c>
      <c r="T2384" s="86">
        <f t="shared" si="493"/>
        <v>1578.33</v>
      </c>
      <c r="U2384" s="6">
        <v>0.6</v>
      </c>
      <c r="V2384" s="85">
        <f t="shared" si="494"/>
        <v>485.64</v>
      </c>
      <c r="W2384" s="86">
        <f t="shared" si="495"/>
        <v>1295.04</v>
      </c>
    </row>
    <row r="2385" spans="1:23" ht="16.5" x14ac:dyDescent="0.25">
      <c r="A2385" s="64" t="s">
        <v>7131</v>
      </c>
      <c r="B2385" s="65" t="s">
        <v>7595</v>
      </c>
      <c r="C2385" s="2" t="s">
        <v>1445</v>
      </c>
      <c r="D2385" s="10" t="s">
        <v>1444</v>
      </c>
      <c r="E2385" s="3">
        <v>1</v>
      </c>
      <c r="F2385" s="3">
        <v>1</v>
      </c>
      <c r="G2385" s="7">
        <v>622</v>
      </c>
      <c r="H2385" s="4">
        <f>+G2385*E2385</f>
        <v>622</v>
      </c>
      <c r="I2385" s="5">
        <v>0.05</v>
      </c>
      <c r="J2385" s="4">
        <f t="shared" si="488"/>
        <v>31.1</v>
      </c>
      <c r="K2385" s="4">
        <f t="shared" si="489"/>
        <v>590.9</v>
      </c>
      <c r="L2385" s="6">
        <v>0.95</v>
      </c>
      <c r="M2385" s="4">
        <f t="shared" si="490"/>
        <v>561.3549999999999</v>
      </c>
      <c r="N2385" s="4">
        <f t="shared" si="491"/>
        <v>1152.2549999999999</v>
      </c>
      <c r="O2385" s="6">
        <v>0.75</v>
      </c>
      <c r="P2385" s="85">
        <f t="shared" si="496"/>
        <v>443.17499999999995</v>
      </c>
      <c r="Q2385" s="86">
        <f t="shared" si="497"/>
        <v>1034.0749999999998</v>
      </c>
      <c r="R2385" s="6">
        <v>0.95</v>
      </c>
      <c r="S2385" s="85">
        <f t="shared" si="492"/>
        <v>561.3549999999999</v>
      </c>
      <c r="T2385" s="86">
        <f t="shared" si="493"/>
        <v>1152.2549999999999</v>
      </c>
      <c r="U2385" s="6">
        <v>0.6</v>
      </c>
      <c r="V2385" s="85">
        <f t="shared" si="494"/>
        <v>354.53999999999996</v>
      </c>
      <c r="W2385" s="86">
        <f t="shared" si="495"/>
        <v>945.43999999999994</v>
      </c>
    </row>
    <row r="2386" spans="1:23" ht="16.5" x14ac:dyDescent="0.25">
      <c r="A2386" s="64" t="s">
        <v>7131</v>
      </c>
      <c r="B2386" s="65" t="s">
        <v>7595</v>
      </c>
      <c r="C2386" s="2" t="s">
        <v>3353</v>
      </c>
      <c r="D2386" s="1" t="s">
        <v>3352</v>
      </c>
      <c r="E2386" s="3">
        <v>260</v>
      </c>
      <c r="F2386" s="3">
        <v>1</v>
      </c>
      <c r="G2386" s="7">
        <v>21.02</v>
      </c>
      <c r="H2386" s="4">
        <f>+G2386*E2386</f>
        <v>5465.2</v>
      </c>
      <c r="I2386" s="5">
        <v>0.05</v>
      </c>
      <c r="J2386" s="4">
        <f t="shared" si="488"/>
        <v>1.0509999999999999</v>
      </c>
      <c r="K2386" s="4">
        <f t="shared" si="489"/>
        <v>19.969000000000001</v>
      </c>
      <c r="L2386" s="6">
        <v>0.85</v>
      </c>
      <c r="M2386" s="4">
        <f t="shared" si="490"/>
        <v>16.973649999999999</v>
      </c>
      <c r="N2386" s="4">
        <f t="shared" si="491"/>
        <v>36.94265</v>
      </c>
      <c r="O2386" s="6">
        <v>0.75</v>
      </c>
      <c r="P2386" s="85">
        <f t="shared" si="496"/>
        <v>14.976750000000001</v>
      </c>
      <c r="Q2386" s="86">
        <f t="shared" si="497"/>
        <v>34.945750000000004</v>
      </c>
      <c r="R2386" s="6">
        <v>0.95</v>
      </c>
      <c r="S2386" s="85">
        <f t="shared" si="492"/>
        <v>18.970549999999999</v>
      </c>
      <c r="T2386" s="86">
        <f t="shared" si="493"/>
        <v>38.939549999999997</v>
      </c>
      <c r="U2386" s="6">
        <v>0.6</v>
      </c>
      <c r="V2386" s="85">
        <f t="shared" si="494"/>
        <v>11.981400000000001</v>
      </c>
      <c r="W2386" s="86">
        <f t="shared" si="495"/>
        <v>31.950400000000002</v>
      </c>
    </row>
    <row r="2387" spans="1:23" ht="16.5" x14ac:dyDescent="0.25">
      <c r="A2387" s="64" t="s">
        <v>7131</v>
      </c>
      <c r="B2387" s="65" t="s">
        <v>7595</v>
      </c>
      <c r="C2387" s="2" t="s">
        <v>1449</v>
      </c>
      <c r="D2387" s="8" t="s">
        <v>1448</v>
      </c>
      <c r="E2387" s="3">
        <v>6</v>
      </c>
      <c r="F2387" s="3">
        <v>1</v>
      </c>
      <c r="G2387" s="7">
        <v>1500</v>
      </c>
      <c r="H2387" s="4">
        <f>+G2387*E2387</f>
        <v>9000</v>
      </c>
      <c r="I2387" s="5">
        <v>0.185</v>
      </c>
      <c r="J2387" s="4">
        <f t="shared" si="488"/>
        <v>277.5</v>
      </c>
      <c r="K2387" s="4">
        <f t="shared" si="489"/>
        <v>1222.5</v>
      </c>
      <c r="L2387" s="6">
        <v>0.85</v>
      </c>
      <c r="M2387" s="4">
        <f t="shared" si="490"/>
        <v>1039.125</v>
      </c>
      <c r="N2387" s="4">
        <f t="shared" si="491"/>
        <v>2261.625</v>
      </c>
      <c r="O2387" s="6">
        <v>0.75</v>
      </c>
      <c r="P2387" s="85">
        <f t="shared" si="496"/>
        <v>916.875</v>
      </c>
      <c r="Q2387" s="86">
        <f t="shared" si="497"/>
        <v>2139.375</v>
      </c>
      <c r="R2387" s="6">
        <v>0.95</v>
      </c>
      <c r="S2387" s="85">
        <f t="shared" si="492"/>
        <v>1161.375</v>
      </c>
      <c r="T2387" s="86">
        <f t="shared" si="493"/>
        <v>2383.875</v>
      </c>
      <c r="U2387" s="6">
        <v>0.6</v>
      </c>
      <c r="V2387" s="85">
        <f t="shared" si="494"/>
        <v>733.5</v>
      </c>
      <c r="W2387" s="86">
        <f t="shared" si="495"/>
        <v>1956</v>
      </c>
    </row>
    <row r="2388" spans="1:23" ht="16.5" x14ac:dyDescent="0.25">
      <c r="A2388" s="64" t="s">
        <v>7131</v>
      </c>
      <c r="B2388" s="65" t="s">
        <v>7595</v>
      </c>
      <c r="C2388" s="2" t="s">
        <v>7599</v>
      </c>
      <c r="D2388" s="10" t="s">
        <v>3842</v>
      </c>
      <c r="E2388" s="3">
        <v>1</v>
      </c>
      <c r="F2388" s="3">
        <v>1</v>
      </c>
      <c r="G2388" s="4">
        <v>6133</v>
      </c>
      <c r="H2388" s="4">
        <f>+G2388*E2388</f>
        <v>6133</v>
      </c>
      <c r="I2388" s="5">
        <v>0.15</v>
      </c>
      <c r="J2388" s="4">
        <f t="shared" si="488"/>
        <v>919.94999999999993</v>
      </c>
      <c r="K2388" s="4">
        <f t="shared" si="489"/>
        <v>5213.05</v>
      </c>
      <c r="L2388" s="6">
        <v>0.85</v>
      </c>
      <c r="M2388" s="4">
        <f t="shared" si="490"/>
        <v>4431.0924999999997</v>
      </c>
      <c r="N2388" s="4">
        <f t="shared" si="491"/>
        <v>9644.1424999999999</v>
      </c>
      <c r="O2388" s="6">
        <v>0.75</v>
      </c>
      <c r="P2388" s="85">
        <f t="shared" si="496"/>
        <v>3909.7875000000004</v>
      </c>
      <c r="Q2388" s="86">
        <f t="shared" si="497"/>
        <v>9122.8375000000015</v>
      </c>
      <c r="R2388" s="6">
        <v>0.95</v>
      </c>
      <c r="S2388" s="85">
        <f t="shared" si="492"/>
        <v>4952.3975</v>
      </c>
      <c r="T2388" s="86">
        <f t="shared" si="493"/>
        <v>10165.4475</v>
      </c>
      <c r="U2388" s="6">
        <v>0.6</v>
      </c>
      <c r="V2388" s="85">
        <f t="shared" si="494"/>
        <v>3127.83</v>
      </c>
      <c r="W2388" s="86">
        <f t="shared" si="495"/>
        <v>8340.880000000001</v>
      </c>
    </row>
    <row r="2389" spans="1:23" ht="16.5" x14ac:dyDescent="0.25">
      <c r="A2389" s="64" t="s">
        <v>7131</v>
      </c>
      <c r="B2389" s="65" t="s">
        <v>7595</v>
      </c>
      <c r="C2389" s="2" t="s">
        <v>1453</v>
      </c>
      <c r="D2389" s="8" t="s">
        <v>1452</v>
      </c>
      <c r="E2389" s="3">
        <v>6</v>
      </c>
      <c r="F2389" s="3">
        <v>1</v>
      </c>
      <c r="G2389" s="7">
        <v>3000</v>
      </c>
      <c r="H2389" s="4">
        <f>+G2389*E2389</f>
        <v>18000</v>
      </c>
      <c r="I2389" s="5">
        <v>0.21</v>
      </c>
      <c r="J2389" s="4">
        <f t="shared" si="488"/>
        <v>630</v>
      </c>
      <c r="K2389" s="4">
        <f t="shared" si="489"/>
        <v>2370</v>
      </c>
      <c r="L2389" s="6">
        <v>0.85</v>
      </c>
      <c r="M2389" s="4">
        <f t="shared" si="490"/>
        <v>2014.5</v>
      </c>
      <c r="N2389" s="4">
        <f t="shared" si="491"/>
        <v>4384.5</v>
      </c>
      <c r="O2389" s="6">
        <v>0.75</v>
      </c>
      <c r="P2389" s="85">
        <f t="shared" si="496"/>
        <v>1777.5</v>
      </c>
      <c r="Q2389" s="86">
        <f t="shared" si="497"/>
        <v>4147.5</v>
      </c>
      <c r="R2389" s="6">
        <v>0.95</v>
      </c>
      <c r="S2389" s="85">
        <f t="shared" si="492"/>
        <v>2251.5</v>
      </c>
      <c r="T2389" s="86">
        <f t="shared" si="493"/>
        <v>4621.5</v>
      </c>
      <c r="U2389" s="6">
        <v>0.6</v>
      </c>
      <c r="V2389" s="85">
        <f t="shared" si="494"/>
        <v>1422</v>
      </c>
      <c r="W2389" s="86">
        <f t="shared" si="495"/>
        <v>3792</v>
      </c>
    </row>
    <row r="2390" spans="1:23" ht="16.5" x14ac:dyDescent="0.25">
      <c r="A2390" s="64" t="s">
        <v>7131</v>
      </c>
      <c r="B2390" s="65" t="s">
        <v>7595</v>
      </c>
      <c r="C2390" s="2" t="s">
        <v>7812</v>
      </c>
      <c r="D2390" s="10" t="s">
        <v>7811</v>
      </c>
      <c r="E2390" s="3">
        <v>1</v>
      </c>
      <c r="F2390" s="3">
        <v>1</v>
      </c>
      <c r="G2390" s="7">
        <v>7480</v>
      </c>
      <c r="H2390" s="4">
        <f>+G2390*E2390</f>
        <v>7480</v>
      </c>
      <c r="I2390" s="5">
        <v>0.05</v>
      </c>
      <c r="J2390" s="4">
        <f t="shared" si="488"/>
        <v>374</v>
      </c>
      <c r="K2390" s="4">
        <f t="shared" si="489"/>
        <v>7106</v>
      </c>
      <c r="L2390" s="6">
        <v>0.85</v>
      </c>
      <c r="M2390" s="4">
        <f t="shared" si="490"/>
        <v>6040.0999999999995</v>
      </c>
      <c r="N2390" s="4">
        <f t="shared" si="491"/>
        <v>13146.099999999999</v>
      </c>
      <c r="O2390" s="6">
        <v>0.75</v>
      </c>
      <c r="P2390" s="85">
        <f t="shared" si="496"/>
        <v>5329.5</v>
      </c>
      <c r="Q2390" s="86">
        <f t="shared" si="497"/>
        <v>12435.5</v>
      </c>
      <c r="R2390" s="6">
        <v>0.95</v>
      </c>
      <c r="S2390" s="85">
        <f t="shared" si="492"/>
        <v>6750.7</v>
      </c>
      <c r="T2390" s="86">
        <f t="shared" si="493"/>
        <v>13856.7</v>
      </c>
      <c r="U2390" s="6">
        <v>0.6</v>
      </c>
      <c r="V2390" s="85">
        <f t="shared" si="494"/>
        <v>4263.5999999999995</v>
      </c>
      <c r="W2390" s="86">
        <f t="shared" si="495"/>
        <v>11369.599999999999</v>
      </c>
    </row>
    <row r="2391" spans="1:23" ht="16.5" x14ac:dyDescent="0.25">
      <c r="A2391" s="64" t="s">
        <v>7131</v>
      </c>
      <c r="B2391" s="65" t="s">
        <v>7595</v>
      </c>
      <c r="C2391" s="2" t="s">
        <v>1467</v>
      </c>
      <c r="D2391" s="10" t="s">
        <v>1466</v>
      </c>
      <c r="E2391" s="3">
        <v>5</v>
      </c>
      <c r="F2391" s="3">
        <v>1</v>
      </c>
      <c r="G2391" s="7">
        <v>620</v>
      </c>
      <c r="H2391" s="4">
        <f>+G2391*E2391</f>
        <v>3100</v>
      </c>
      <c r="I2391" s="5">
        <v>0.05</v>
      </c>
      <c r="J2391" s="4">
        <f t="shared" si="488"/>
        <v>31</v>
      </c>
      <c r="K2391" s="4">
        <f t="shared" si="489"/>
        <v>589</v>
      </c>
      <c r="L2391" s="6">
        <v>0.95</v>
      </c>
      <c r="M2391" s="4">
        <f t="shared" si="490"/>
        <v>559.54999999999995</v>
      </c>
      <c r="N2391" s="4">
        <f t="shared" si="491"/>
        <v>1148.55</v>
      </c>
      <c r="O2391" s="6">
        <v>0.75</v>
      </c>
      <c r="P2391" s="85">
        <f t="shared" si="496"/>
        <v>441.75</v>
      </c>
      <c r="Q2391" s="86">
        <f t="shared" si="497"/>
        <v>1030.75</v>
      </c>
      <c r="R2391" s="6">
        <v>0.95</v>
      </c>
      <c r="S2391" s="85">
        <f t="shared" si="492"/>
        <v>559.54999999999995</v>
      </c>
      <c r="T2391" s="86">
        <f t="shared" si="493"/>
        <v>1148.55</v>
      </c>
      <c r="U2391" s="6">
        <v>0.6</v>
      </c>
      <c r="V2391" s="85">
        <f t="shared" si="494"/>
        <v>353.4</v>
      </c>
      <c r="W2391" s="86">
        <f t="shared" si="495"/>
        <v>942.4</v>
      </c>
    </row>
    <row r="2392" spans="1:23" ht="16.5" x14ac:dyDescent="0.25">
      <c r="A2392" s="64" t="s">
        <v>7131</v>
      </c>
      <c r="B2392" s="65" t="s">
        <v>7595</v>
      </c>
      <c r="C2392" s="2" t="s">
        <v>1459</v>
      </c>
      <c r="D2392" s="8" t="s">
        <v>1458</v>
      </c>
      <c r="E2392" s="3">
        <v>4</v>
      </c>
      <c r="F2392" s="3">
        <v>1</v>
      </c>
      <c r="G2392" s="7">
        <v>18000</v>
      </c>
      <c r="H2392" s="4">
        <f>+G2392*E2392</f>
        <v>72000</v>
      </c>
      <c r="I2392" s="5">
        <v>0.2</v>
      </c>
      <c r="J2392" s="4">
        <f t="shared" si="488"/>
        <v>3600</v>
      </c>
      <c r="K2392" s="4">
        <f t="shared" si="489"/>
        <v>14400</v>
      </c>
      <c r="L2392" s="6">
        <v>0.85</v>
      </c>
      <c r="M2392" s="4">
        <f t="shared" si="490"/>
        <v>12240</v>
      </c>
      <c r="N2392" s="4">
        <f t="shared" si="491"/>
        <v>26640</v>
      </c>
      <c r="O2392" s="6">
        <v>0.75</v>
      </c>
      <c r="P2392" s="85">
        <f t="shared" si="496"/>
        <v>10800</v>
      </c>
      <c r="Q2392" s="86">
        <f t="shared" si="497"/>
        <v>25200</v>
      </c>
      <c r="R2392" s="6">
        <v>0.95</v>
      </c>
      <c r="S2392" s="85">
        <f t="shared" si="492"/>
        <v>13680</v>
      </c>
      <c r="T2392" s="86">
        <f t="shared" si="493"/>
        <v>28080</v>
      </c>
      <c r="U2392" s="6">
        <v>0.6</v>
      </c>
      <c r="V2392" s="85">
        <f t="shared" si="494"/>
        <v>8640</v>
      </c>
      <c r="W2392" s="86">
        <f t="shared" si="495"/>
        <v>23040</v>
      </c>
    </row>
    <row r="2393" spans="1:23" ht="16.5" x14ac:dyDescent="0.25">
      <c r="A2393" s="64" t="s">
        <v>7131</v>
      </c>
      <c r="B2393" s="65" t="s">
        <v>7595</v>
      </c>
      <c r="C2393" s="2" t="s">
        <v>1447</v>
      </c>
      <c r="D2393" s="10" t="s">
        <v>1446</v>
      </c>
      <c r="E2393" s="3">
        <v>4</v>
      </c>
      <c r="F2393" s="3">
        <v>1</v>
      </c>
      <c r="G2393" s="7">
        <v>852</v>
      </c>
      <c r="H2393" s="4">
        <f>+G2393*E2393</f>
        <v>3408</v>
      </c>
      <c r="I2393" s="5">
        <v>0.05</v>
      </c>
      <c r="J2393" s="4">
        <f t="shared" si="488"/>
        <v>42.6</v>
      </c>
      <c r="K2393" s="4">
        <f t="shared" si="489"/>
        <v>809.4</v>
      </c>
      <c r="L2393" s="6">
        <v>0.95</v>
      </c>
      <c r="M2393" s="4">
        <f t="shared" si="490"/>
        <v>768.93</v>
      </c>
      <c r="N2393" s="4">
        <f t="shared" si="491"/>
        <v>1578.33</v>
      </c>
      <c r="O2393" s="6">
        <v>0.75</v>
      </c>
      <c r="P2393" s="85">
        <f t="shared" si="496"/>
        <v>607.04999999999995</v>
      </c>
      <c r="Q2393" s="86">
        <f t="shared" si="497"/>
        <v>1416.4499999999998</v>
      </c>
      <c r="R2393" s="6">
        <v>0.95</v>
      </c>
      <c r="S2393" s="85">
        <f t="shared" si="492"/>
        <v>768.93</v>
      </c>
      <c r="T2393" s="86">
        <f t="shared" si="493"/>
        <v>1578.33</v>
      </c>
      <c r="U2393" s="6">
        <v>0.6</v>
      </c>
      <c r="V2393" s="85">
        <f t="shared" si="494"/>
        <v>485.64</v>
      </c>
      <c r="W2393" s="86">
        <f t="shared" si="495"/>
        <v>1295.04</v>
      </c>
    </row>
    <row r="2394" spans="1:23" ht="16.5" x14ac:dyDescent="0.25">
      <c r="A2394" s="64" t="s">
        <v>7131</v>
      </c>
      <c r="B2394" s="65" t="s">
        <v>7595</v>
      </c>
      <c r="C2394" s="2" t="s">
        <v>1483</v>
      </c>
      <c r="D2394" s="10" t="s">
        <v>1482</v>
      </c>
      <c r="E2394" s="3">
        <v>1</v>
      </c>
      <c r="F2394" s="3">
        <v>1</v>
      </c>
      <c r="G2394" s="4">
        <v>8150.52</v>
      </c>
      <c r="H2394" s="4">
        <f>+G2394*E2394</f>
        <v>8150.52</v>
      </c>
      <c r="I2394" s="5">
        <v>0.1</v>
      </c>
      <c r="J2394" s="4">
        <f t="shared" si="488"/>
        <v>815.05200000000013</v>
      </c>
      <c r="K2394" s="4">
        <f t="shared" si="489"/>
        <v>7335.4680000000008</v>
      </c>
      <c r="L2394" s="6">
        <v>0.85</v>
      </c>
      <c r="M2394" s="4">
        <f t="shared" si="490"/>
        <v>6235.1478000000006</v>
      </c>
      <c r="N2394" s="4">
        <f t="shared" si="491"/>
        <v>13570.615800000001</v>
      </c>
      <c r="O2394" s="6">
        <v>0.75</v>
      </c>
      <c r="P2394" s="85">
        <f t="shared" si="496"/>
        <v>5501.6010000000006</v>
      </c>
      <c r="Q2394" s="86">
        <f t="shared" si="497"/>
        <v>12837.069000000001</v>
      </c>
      <c r="R2394" s="6">
        <v>0.95</v>
      </c>
      <c r="S2394" s="85">
        <f t="shared" si="492"/>
        <v>6968.6946000000007</v>
      </c>
      <c r="T2394" s="86">
        <f t="shared" si="493"/>
        <v>14304.162600000001</v>
      </c>
      <c r="U2394" s="6">
        <v>0.6</v>
      </c>
      <c r="V2394" s="85">
        <f t="shared" si="494"/>
        <v>4401.2808000000005</v>
      </c>
      <c r="W2394" s="86">
        <f t="shared" si="495"/>
        <v>11736.748800000001</v>
      </c>
    </row>
    <row r="2395" spans="1:23" ht="16.5" x14ac:dyDescent="0.25">
      <c r="A2395" s="64" t="s">
        <v>7131</v>
      </c>
      <c r="B2395" s="65" t="s">
        <v>7595</v>
      </c>
      <c r="C2395" s="2" t="s">
        <v>1609</v>
      </c>
      <c r="D2395" s="10" t="s">
        <v>1608</v>
      </c>
      <c r="E2395" s="3">
        <v>1</v>
      </c>
      <c r="F2395" s="3">
        <v>1</v>
      </c>
      <c r="G2395" s="4">
        <v>5025</v>
      </c>
      <c r="H2395" s="4">
        <f>+G2395*E2395</f>
        <v>5025</v>
      </c>
      <c r="I2395" s="5">
        <v>0.1</v>
      </c>
      <c r="J2395" s="4">
        <f t="shared" si="488"/>
        <v>502.5</v>
      </c>
      <c r="K2395" s="4">
        <f t="shared" si="489"/>
        <v>4522.5</v>
      </c>
      <c r="L2395" s="6">
        <v>0.85</v>
      </c>
      <c r="M2395" s="4">
        <f t="shared" si="490"/>
        <v>3844.125</v>
      </c>
      <c r="N2395" s="4">
        <f t="shared" si="491"/>
        <v>8366.625</v>
      </c>
      <c r="O2395" s="6">
        <v>0.75</v>
      </c>
      <c r="P2395" s="85">
        <f t="shared" si="496"/>
        <v>3391.875</v>
      </c>
      <c r="Q2395" s="86">
        <f t="shared" si="497"/>
        <v>7914.375</v>
      </c>
      <c r="R2395" s="6">
        <v>0.95</v>
      </c>
      <c r="S2395" s="85">
        <f t="shared" si="492"/>
        <v>4296.375</v>
      </c>
      <c r="T2395" s="86">
        <f t="shared" si="493"/>
        <v>8818.875</v>
      </c>
      <c r="U2395" s="6">
        <v>0.6</v>
      </c>
      <c r="V2395" s="85">
        <f t="shared" si="494"/>
        <v>2713.5</v>
      </c>
      <c r="W2395" s="86">
        <f t="shared" si="495"/>
        <v>7236</v>
      </c>
    </row>
    <row r="2396" spans="1:23" ht="16.5" x14ac:dyDescent="0.25">
      <c r="A2396" s="64" t="s">
        <v>7131</v>
      </c>
      <c r="B2396" s="65" t="s">
        <v>7595</v>
      </c>
      <c r="C2396" s="2" t="s">
        <v>1617</v>
      </c>
      <c r="D2396" s="10" t="s">
        <v>1616</v>
      </c>
      <c r="E2396" s="3">
        <v>1</v>
      </c>
      <c r="F2396" s="3">
        <v>1</v>
      </c>
      <c r="G2396" s="7">
        <v>877</v>
      </c>
      <c r="H2396" s="4">
        <f>+G2396*E2396</f>
        <v>877</v>
      </c>
      <c r="I2396" s="5">
        <v>0.05</v>
      </c>
      <c r="J2396" s="4">
        <f t="shared" si="488"/>
        <v>43.85</v>
      </c>
      <c r="K2396" s="4">
        <f t="shared" si="489"/>
        <v>833.15</v>
      </c>
      <c r="L2396" s="6">
        <v>0.85</v>
      </c>
      <c r="M2396" s="4">
        <f t="shared" si="490"/>
        <v>708.17750000000001</v>
      </c>
      <c r="N2396" s="4">
        <f t="shared" si="491"/>
        <v>1541.3274999999999</v>
      </c>
      <c r="O2396" s="6">
        <v>0.75</v>
      </c>
      <c r="P2396" s="85">
        <f t="shared" si="496"/>
        <v>624.86249999999995</v>
      </c>
      <c r="Q2396" s="86">
        <f t="shared" si="497"/>
        <v>1458.0124999999998</v>
      </c>
      <c r="R2396" s="6">
        <v>0.95</v>
      </c>
      <c r="S2396" s="85">
        <f t="shared" si="492"/>
        <v>791.49249999999995</v>
      </c>
      <c r="T2396" s="86">
        <f t="shared" si="493"/>
        <v>1624.6424999999999</v>
      </c>
      <c r="U2396" s="6">
        <v>0.6</v>
      </c>
      <c r="V2396" s="85">
        <f t="shared" si="494"/>
        <v>499.89</v>
      </c>
      <c r="W2396" s="86">
        <f t="shared" si="495"/>
        <v>1333.04</v>
      </c>
    </row>
    <row r="2397" spans="1:23" ht="16.5" x14ac:dyDescent="0.25">
      <c r="A2397" s="64" t="s">
        <v>7131</v>
      </c>
      <c r="B2397" s="65" t="s">
        <v>7595</v>
      </c>
      <c r="C2397" s="2" t="s">
        <v>1615</v>
      </c>
      <c r="D2397" s="10" t="s">
        <v>1614</v>
      </c>
      <c r="E2397" s="3">
        <v>1</v>
      </c>
      <c r="F2397" s="3">
        <v>1</v>
      </c>
      <c r="G2397" s="4">
        <v>4372.79</v>
      </c>
      <c r="H2397" s="4">
        <f>+G2397*E2397</f>
        <v>4372.79</v>
      </c>
      <c r="I2397" s="5">
        <v>0.1</v>
      </c>
      <c r="J2397" s="4">
        <f t="shared" si="488"/>
        <v>437.279</v>
      </c>
      <c r="K2397" s="4">
        <f t="shared" si="489"/>
        <v>3935.511</v>
      </c>
      <c r="L2397" s="6">
        <v>0.65</v>
      </c>
      <c r="M2397" s="4">
        <f t="shared" si="490"/>
        <v>2558.0821500000002</v>
      </c>
      <c r="N2397" s="4">
        <f t="shared" si="491"/>
        <v>6493.5931500000006</v>
      </c>
      <c r="O2397" s="6">
        <v>0.75</v>
      </c>
      <c r="P2397" s="85">
        <f t="shared" si="496"/>
        <v>2951.6332499999999</v>
      </c>
      <c r="Q2397" s="86">
        <f t="shared" si="497"/>
        <v>6887.1442499999994</v>
      </c>
      <c r="R2397" s="6">
        <v>0.95</v>
      </c>
      <c r="S2397" s="85">
        <f t="shared" si="492"/>
        <v>3738.7354499999997</v>
      </c>
      <c r="T2397" s="86">
        <f t="shared" si="493"/>
        <v>7674.2464499999996</v>
      </c>
      <c r="U2397" s="6">
        <v>0.6</v>
      </c>
      <c r="V2397" s="85">
        <f t="shared" si="494"/>
        <v>2361.3065999999999</v>
      </c>
      <c r="W2397" s="86">
        <f t="shared" si="495"/>
        <v>6296.8176000000003</v>
      </c>
    </row>
    <row r="2398" spans="1:23" ht="16.5" x14ac:dyDescent="0.25">
      <c r="A2398" s="64" t="s">
        <v>7131</v>
      </c>
      <c r="B2398" s="65" t="s">
        <v>7595</v>
      </c>
      <c r="C2398" s="2" t="s">
        <v>1628</v>
      </c>
      <c r="D2398" s="10" t="s">
        <v>1627</v>
      </c>
      <c r="E2398" s="3">
        <v>4</v>
      </c>
      <c r="F2398" s="3">
        <v>1</v>
      </c>
      <c r="G2398" s="4">
        <v>1745.12</v>
      </c>
      <c r="H2398" s="4">
        <f>+G2398*E2398</f>
        <v>6980.48</v>
      </c>
      <c r="I2398" s="5">
        <v>0.05</v>
      </c>
      <c r="J2398" s="4">
        <f t="shared" si="488"/>
        <v>87.256</v>
      </c>
      <c r="K2398" s="4">
        <f t="shared" si="489"/>
        <v>1657.8639999999998</v>
      </c>
      <c r="L2398" s="6">
        <v>0.85</v>
      </c>
      <c r="M2398" s="4">
        <f t="shared" si="490"/>
        <v>1409.1843999999999</v>
      </c>
      <c r="N2398" s="4">
        <f t="shared" si="491"/>
        <v>3067.0483999999997</v>
      </c>
      <c r="O2398" s="6">
        <v>0.75</v>
      </c>
      <c r="P2398" s="85">
        <f t="shared" si="496"/>
        <v>1243.3979999999999</v>
      </c>
      <c r="Q2398" s="86">
        <f t="shared" si="497"/>
        <v>2901.2619999999997</v>
      </c>
      <c r="R2398" s="6">
        <v>0.95</v>
      </c>
      <c r="S2398" s="85">
        <f t="shared" si="492"/>
        <v>1574.9707999999998</v>
      </c>
      <c r="T2398" s="86">
        <f t="shared" si="493"/>
        <v>3232.8347999999996</v>
      </c>
      <c r="U2398" s="6">
        <v>0.6</v>
      </c>
      <c r="V2398" s="85">
        <f t="shared" si="494"/>
        <v>994.71839999999986</v>
      </c>
      <c r="W2398" s="86">
        <f t="shared" si="495"/>
        <v>2652.5823999999998</v>
      </c>
    </row>
    <row r="2399" spans="1:23" ht="16.5" x14ac:dyDescent="0.25">
      <c r="A2399" s="64" t="s">
        <v>7131</v>
      </c>
      <c r="B2399" s="65" t="s">
        <v>7595</v>
      </c>
      <c r="C2399" s="2" t="s">
        <v>1626</v>
      </c>
      <c r="D2399" s="1" t="s">
        <v>1625</v>
      </c>
      <c r="E2399" s="3">
        <v>4</v>
      </c>
      <c r="F2399" s="3">
        <v>1</v>
      </c>
      <c r="G2399" s="7">
        <v>4236</v>
      </c>
      <c r="H2399" s="4">
        <f>+G2399*E2399</f>
        <v>16944</v>
      </c>
      <c r="I2399" s="5">
        <v>0.05</v>
      </c>
      <c r="J2399" s="4">
        <f t="shared" si="488"/>
        <v>211.8</v>
      </c>
      <c r="K2399" s="4">
        <f t="shared" si="489"/>
        <v>4024.2</v>
      </c>
      <c r="L2399" s="6">
        <v>0.85</v>
      </c>
      <c r="M2399" s="4">
        <f t="shared" si="490"/>
        <v>3420.5699999999997</v>
      </c>
      <c r="N2399" s="4">
        <f t="shared" si="491"/>
        <v>7444.7699999999995</v>
      </c>
      <c r="O2399" s="6">
        <v>0.75</v>
      </c>
      <c r="P2399" s="85">
        <f t="shared" si="496"/>
        <v>3018.1499999999996</v>
      </c>
      <c r="Q2399" s="86">
        <f t="shared" si="497"/>
        <v>7042.3499999999995</v>
      </c>
      <c r="R2399" s="6">
        <v>0.95</v>
      </c>
      <c r="S2399" s="85">
        <f t="shared" si="492"/>
        <v>3822.99</v>
      </c>
      <c r="T2399" s="86">
        <f t="shared" si="493"/>
        <v>7847.19</v>
      </c>
      <c r="U2399" s="6">
        <v>0.6</v>
      </c>
      <c r="V2399" s="85">
        <f t="shared" si="494"/>
        <v>2414.52</v>
      </c>
      <c r="W2399" s="86">
        <f t="shared" si="495"/>
        <v>6438.7199999999993</v>
      </c>
    </row>
    <row r="2400" spans="1:23" ht="16.5" x14ac:dyDescent="0.25">
      <c r="A2400" s="64" t="s">
        <v>7131</v>
      </c>
      <c r="B2400" s="65" t="s">
        <v>7595</v>
      </c>
      <c r="C2400" s="2" t="s">
        <v>1630</v>
      </c>
      <c r="D2400" s="10" t="s">
        <v>1629</v>
      </c>
      <c r="E2400" s="3">
        <v>2</v>
      </c>
      <c r="F2400" s="3">
        <v>1</v>
      </c>
      <c r="G2400" s="7">
        <v>977</v>
      </c>
      <c r="H2400" s="4">
        <f>+G2400*E2400</f>
        <v>1954</v>
      </c>
      <c r="I2400" s="5">
        <v>0.05</v>
      </c>
      <c r="J2400" s="4">
        <f t="shared" si="488"/>
        <v>48.85</v>
      </c>
      <c r="K2400" s="4">
        <f t="shared" si="489"/>
        <v>928.15</v>
      </c>
      <c r="L2400" s="6">
        <v>0.85</v>
      </c>
      <c r="M2400" s="4">
        <f t="shared" si="490"/>
        <v>788.92750000000001</v>
      </c>
      <c r="N2400" s="4">
        <f t="shared" si="491"/>
        <v>1717.0774999999999</v>
      </c>
      <c r="O2400" s="6">
        <v>0.75</v>
      </c>
      <c r="P2400" s="85">
        <f t="shared" si="496"/>
        <v>696.11249999999995</v>
      </c>
      <c r="Q2400" s="86">
        <f t="shared" si="497"/>
        <v>1624.2624999999998</v>
      </c>
      <c r="R2400" s="6">
        <v>0.95</v>
      </c>
      <c r="S2400" s="85">
        <f t="shared" si="492"/>
        <v>881.74249999999995</v>
      </c>
      <c r="T2400" s="86">
        <f t="shared" si="493"/>
        <v>1809.8924999999999</v>
      </c>
      <c r="U2400" s="6">
        <v>0.6</v>
      </c>
      <c r="V2400" s="85">
        <f t="shared" si="494"/>
        <v>556.89</v>
      </c>
      <c r="W2400" s="86">
        <f t="shared" si="495"/>
        <v>1485.04</v>
      </c>
    </row>
    <row r="2401" spans="1:23" ht="16.5" x14ac:dyDescent="0.25">
      <c r="A2401" s="64" t="s">
        <v>7131</v>
      </c>
      <c r="B2401" s="65" t="s">
        <v>7595</v>
      </c>
      <c r="C2401" s="2" t="s">
        <v>1632</v>
      </c>
      <c r="D2401" s="10" t="s">
        <v>1631</v>
      </c>
      <c r="E2401" s="3">
        <v>2</v>
      </c>
      <c r="F2401" s="3">
        <v>1</v>
      </c>
      <c r="G2401" s="7">
        <v>1889</v>
      </c>
      <c r="H2401" s="4">
        <f>+G2401*E2401</f>
        <v>3778</v>
      </c>
      <c r="I2401" s="5">
        <v>0.05</v>
      </c>
      <c r="J2401" s="4">
        <f t="shared" si="488"/>
        <v>94.45</v>
      </c>
      <c r="K2401" s="4">
        <f t="shared" si="489"/>
        <v>1794.55</v>
      </c>
      <c r="L2401" s="6">
        <v>0.85</v>
      </c>
      <c r="M2401" s="4">
        <f t="shared" si="490"/>
        <v>1525.3674999999998</v>
      </c>
      <c r="N2401" s="4">
        <f t="shared" si="491"/>
        <v>3319.9174999999996</v>
      </c>
      <c r="O2401" s="6">
        <v>0.75</v>
      </c>
      <c r="P2401" s="85">
        <f t="shared" si="496"/>
        <v>1345.9124999999999</v>
      </c>
      <c r="Q2401" s="86">
        <f t="shared" si="497"/>
        <v>3140.4624999999996</v>
      </c>
      <c r="R2401" s="6">
        <v>0.95</v>
      </c>
      <c r="S2401" s="85">
        <f t="shared" si="492"/>
        <v>1704.8224999999998</v>
      </c>
      <c r="T2401" s="86">
        <f t="shared" si="493"/>
        <v>3499.3724999999995</v>
      </c>
      <c r="U2401" s="6">
        <v>0.6</v>
      </c>
      <c r="V2401" s="85">
        <f t="shared" si="494"/>
        <v>1076.73</v>
      </c>
      <c r="W2401" s="86">
        <f t="shared" si="495"/>
        <v>2871.2799999999997</v>
      </c>
    </row>
    <row r="2402" spans="1:23" ht="16.5" x14ac:dyDescent="0.25">
      <c r="A2402" s="64" t="s">
        <v>7131</v>
      </c>
      <c r="B2402" s="65" t="s">
        <v>7595</v>
      </c>
      <c r="C2402" s="2" t="s">
        <v>1635</v>
      </c>
      <c r="D2402" s="1" t="s">
        <v>1634</v>
      </c>
      <c r="E2402" s="3">
        <v>2</v>
      </c>
      <c r="F2402" s="3">
        <v>1</v>
      </c>
      <c r="G2402" s="7">
        <v>6997</v>
      </c>
      <c r="H2402" s="4">
        <f>+G2402*E2402</f>
        <v>13994</v>
      </c>
      <c r="I2402" s="5">
        <v>0.05</v>
      </c>
      <c r="J2402" s="4">
        <f t="shared" si="488"/>
        <v>349.85</v>
      </c>
      <c r="K2402" s="4">
        <f t="shared" si="489"/>
        <v>6647.15</v>
      </c>
      <c r="L2402" s="6">
        <v>0.85</v>
      </c>
      <c r="M2402" s="4">
        <f t="shared" si="490"/>
        <v>5650.0774999999994</v>
      </c>
      <c r="N2402" s="4">
        <f t="shared" si="491"/>
        <v>12297.227499999999</v>
      </c>
      <c r="O2402" s="6">
        <v>0.75</v>
      </c>
      <c r="P2402" s="85">
        <f t="shared" si="496"/>
        <v>4985.3624999999993</v>
      </c>
      <c r="Q2402" s="86">
        <f t="shared" si="497"/>
        <v>11632.512499999999</v>
      </c>
      <c r="R2402" s="6">
        <v>0.95</v>
      </c>
      <c r="S2402" s="85">
        <f t="shared" si="492"/>
        <v>6314.7924999999996</v>
      </c>
      <c r="T2402" s="86">
        <f t="shared" si="493"/>
        <v>12961.942499999999</v>
      </c>
      <c r="U2402" s="6">
        <v>0.6</v>
      </c>
      <c r="V2402" s="85">
        <f t="shared" si="494"/>
        <v>3988.2899999999995</v>
      </c>
      <c r="W2402" s="86">
        <f t="shared" si="495"/>
        <v>10635.439999999999</v>
      </c>
    </row>
    <row r="2403" spans="1:23" ht="16.5" x14ac:dyDescent="0.25">
      <c r="A2403" s="64" t="s">
        <v>7131</v>
      </c>
      <c r="B2403" s="65" t="s">
        <v>7595</v>
      </c>
      <c r="C2403" s="2" t="s">
        <v>3192</v>
      </c>
      <c r="D2403" s="1" t="s">
        <v>3191</v>
      </c>
      <c r="E2403" s="3">
        <v>4</v>
      </c>
      <c r="F2403" s="3">
        <v>1</v>
      </c>
      <c r="G2403" s="4">
        <v>210</v>
      </c>
      <c r="H2403" s="4">
        <f>+G2403*E2403</f>
        <v>840</v>
      </c>
      <c r="I2403" s="5">
        <v>0.15</v>
      </c>
      <c r="J2403" s="4">
        <f t="shared" si="488"/>
        <v>31.5</v>
      </c>
      <c r="K2403" s="4">
        <f t="shared" si="489"/>
        <v>178.5</v>
      </c>
      <c r="L2403" s="6">
        <v>0.85</v>
      </c>
      <c r="M2403" s="4">
        <f t="shared" si="490"/>
        <v>151.72499999999999</v>
      </c>
      <c r="N2403" s="4">
        <f t="shared" si="491"/>
        <v>330.22500000000002</v>
      </c>
      <c r="O2403" s="6">
        <v>0.75</v>
      </c>
      <c r="P2403" s="85">
        <f t="shared" si="496"/>
        <v>133.875</v>
      </c>
      <c r="Q2403" s="86">
        <f t="shared" si="497"/>
        <v>312.375</v>
      </c>
      <c r="R2403" s="6">
        <v>0.95</v>
      </c>
      <c r="S2403" s="85">
        <f t="shared" si="492"/>
        <v>169.57499999999999</v>
      </c>
      <c r="T2403" s="86">
        <f t="shared" si="493"/>
        <v>348.07499999999999</v>
      </c>
      <c r="U2403" s="6">
        <v>0.6</v>
      </c>
      <c r="V2403" s="85">
        <f t="shared" si="494"/>
        <v>107.1</v>
      </c>
      <c r="W2403" s="86">
        <f t="shared" si="495"/>
        <v>285.60000000000002</v>
      </c>
    </row>
    <row r="2404" spans="1:23" ht="16.5" x14ac:dyDescent="0.25">
      <c r="A2404" s="64" t="s">
        <v>7131</v>
      </c>
      <c r="B2404" s="65" t="s">
        <v>7595</v>
      </c>
      <c r="C2404" s="2" t="s">
        <v>3194</v>
      </c>
      <c r="D2404" s="1" t="s">
        <v>3193</v>
      </c>
      <c r="E2404" s="3">
        <v>3</v>
      </c>
      <c r="F2404" s="3">
        <v>1</v>
      </c>
      <c r="G2404" s="4">
        <v>355.68</v>
      </c>
      <c r="H2404" s="4">
        <f>+G2404*E2404</f>
        <v>1067.04</v>
      </c>
      <c r="I2404" s="5">
        <v>0.05</v>
      </c>
      <c r="J2404" s="4">
        <f t="shared" si="488"/>
        <v>17.784000000000002</v>
      </c>
      <c r="K2404" s="4">
        <f t="shared" si="489"/>
        <v>337.89600000000002</v>
      </c>
      <c r="L2404" s="6">
        <v>0.85</v>
      </c>
      <c r="M2404" s="4">
        <f t="shared" si="490"/>
        <v>287.21160000000003</v>
      </c>
      <c r="N2404" s="4">
        <f t="shared" si="491"/>
        <v>625.10760000000005</v>
      </c>
      <c r="O2404" s="6">
        <v>0.75</v>
      </c>
      <c r="P2404" s="85">
        <f t="shared" si="496"/>
        <v>253.42200000000003</v>
      </c>
      <c r="Q2404" s="86">
        <f t="shared" si="497"/>
        <v>591.31799999999998</v>
      </c>
      <c r="R2404" s="6">
        <v>0.95</v>
      </c>
      <c r="S2404" s="85">
        <f t="shared" si="492"/>
        <v>321.00119999999998</v>
      </c>
      <c r="T2404" s="86">
        <f t="shared" si="493"/>
        <v>658.8972</v>
      </c>
      <c r="U2404" s="6">
        <v>0.6</v>
      </c>
      <c r="V2404" s="85">
        <f t="shared" si="494"/>
        <v>202.73760000000001</v>
      </c>
      <c r="W2404" s="86">
        <f t="shared" si="495"/>
        <v>540.6336</v>
      </c>
    </row>
    <row r="2405" spans="1:23" ht="16.5" x14ac:dyDescent="0.25">
      <c r="A2405" s="64" t="s">
        <v>7131</v>
      </c>
      <c r="B2405" s="65" t="s">
        <v>7595</v>
      </c>
      <c r="C2405" s="2" t="s">
        <v>3349</v>
      </c>
      <c r="D2405" s="1" t="s">
        <v>3348</v>
      </c>
      <c r="E2405" s="3">
        <f>245-8</f>
        <v>237</v>
      </c>
      <c r="F2405" s="3">
        <v>1</v>
      </c>
      <c r="G2405" s="7">
        <v>18.737500000000001</v>
      </c>
      <c r="H2405" s="4">
        <f>+G2405*E2405</f>
        <v>4440.7875000000004</v>
      </c>
      <c r="I2405" s="5">
        <v>0.05</v>
      </c>
      <c r="J2405" s="4">
        <f t="shared" si="488"/>
        <v>0.93687500000000012</v>
      </c>
      <c r="K2405" s="4">
        <f t="shared" si="489"/>
        <v>17.800625</v>
      </c>
      <c r="L2405" s="6">
        <v>0.85</v>
      </c>
      <c r="M2405" s="4">
        <f t="shared" si="490"/>
        <v>15.130531249999999</v>
      </c>
      <c r="N2405" s="4">
        <f t="shared" si="491"/>
        <v>32.931156250000001</v>
      </c>
      <c r="O2405" s="6">
        <v>0.75</v>
      </c>
      <c r="P2405" s="85">
        <f t="shared" si="496"/>
        <v>13.350468750000001</v>
      </c>
      <c r="Q2405" s="86">
        <f t="shared" si="497"/>
        <v>31.151093750000001</v>
      </c>
      <c r="R2405" s="6">
        <v>0.95</v>
      </c>
      <c r="S2405" s="85">
        <f t="shared" si="492"/>
        <v>16.91059375</v>
      </c>
      <c r="T2405" s="86">
        <f t="shared" si="493"/>
        <v>34.71121875</v>
      </c>
      <c r="U2405" s="6">
        <v>0.6</v>
      </c>
      <c r="V2405" s="85">
        <f t="shared" si="494"/>
        <v>10.680375</v>
      </c>
      <c r="W2405" s="86">
        <f t="shared" si="495"/>
        <v>28.481000000000002</v>
      </c>
    </row>
    <row r="2406" spans="1:23" ht="16.5" x14ac:dyDescent="0.25">
      <c r="A2406" s="64" t="s">
        <v>7131</v>
      </c>
      <c r="B2406" s="65" t="s">
        <v>7595</v>
      </c>
      <c r="C2406" s="2" t="s">
        <v>3351</v>
      </c>
      <c r="D2406" s="1" t="s">
        <v>3350</v>
      </c>
      <c r="E2406" s="3">
        <v>26</v>
      </c>
      <c r="F2406" s="3">
        <v>1</v>
      </c>
      <c r="G2406" s="7">
        <v>50.405000000000001</v>
      </c>
      <c r="H2406" s="4">
        <f>+G2406*E2406</f>
        <v>1310.53</v>
      </c>
      <c r="I2406" s="5">
        <v>0.05</v>
      </c>
      <c r="J2406" s="4">
        <f t="shared" si="488"/>
        <v>2.5202500000000003</v>
      </c>
      <c r="K2406" s="4">
        <f t="shared" si="489"/>
        <v>47.884750000000004</v>
      </c>
      <c r="L2406" s="6">
        <v>0.85</v>
      </c>
      <c r="M2406" s="4">
        <f t="shared" si="490"/>
        <v>40.702037500000003</v>
      </c>
      <c r="N2406" s="4">
        <f t="shared" si="491"/>
        <v>88.586787500000014</v>
      </c>
      <c r="O2406" s="6">
        <v>0.75</v>
      </c>
      <c r="P2406" s="85">
        <f t="shared" si="496"/>
        <v>35.913562500000005</v>
      </c>
      <c r="Q2406" s="86">
        <f t="shared" si="497"/>
        <v>83.798312500000009</v>
      </c>
      <c r="R2406" s="6">
        <v>0.95</v>
      </c>
      <c r="S2406" s="85">
        <f t="shared" si="492"/>
        <v>45.490512500000001</v>
      </c>
      <c r="T2406" s="86">
        <f t="shared" si="493"/>
        <v>93.375262500000005</v>
      </c>
      <c r="U2406" s="6">
        <v>0.6</v>
      </c>
      <c r="V2406" s="85">
        <f t="shared" si="494"/>
        <v>28.73085</v>
      </c>
      <c r="W2406" s="86">
        <f t="shared" si="495"/>
        <v>76.615600000000001</v>
      </c>
    </row>
    <row r="2407" spans="1:23" ht="16.5" x14ac:dyDescent="0.25">
      <c r="A2407" s="64" t="s">
        <v>7131</v>
      </c>
      <c r="B2407" s="65" t="s">
        <v>7595</v>
      </c>
      <c r="C2407" s="2" t="s">
        <v>4199</v>
      </c>
      <c r="D2407" s="1" t="s">
        <v>4198</v>
      </c>
      <c r="E2407" s="3">
        <v>1</v>
      </c>
      <c r="F2407" s="3">
        <v>1</v>
      </c>
      <c r="G2407" s="4">
        <v>2578.16</v>
      </c>
      <c r="H2407" s="4">
        <f>+G2407*E2407</f>
        <v>2578.16</v>
      </c>
      <c r="I2407" s="5">
        <v>0.05</v>
      </c>
      <c r="J2407" s="4">
        <f t="shared" si="488"/>
        <v>128.90799999999999</v>
      </c>
      <c r="K2407" s="4">
        <f t="shared" si="489"/>
        <v>2449.252</v>
      </c>
      <c r="L2407" s="6">
        <v>0.85</v>
      </c>
      <c r="M2407" s="4">
        <f t="shared" si="490"/>
        <v>2081.8642</v>
      </c>
      <c r="N2407" s="4">
        <f t="shared" si="491"/>
        <v>4531.1162000000004</v>
      </c>
      <c r="O2407" s="6">
        <v>0.75</v>
      </c>
      <c r="P2407" s="85">
        <f t="shared" si="496"/>
        <v>1836.9389999999999</v>
      </c>
      <c r="Q2407" s="86">
        <f t="shared" si="497"/>
        <v>4286.1909999999998</v>
      </c>
      <c r="R2407" s="6">
        <v>0.95</v>
      </c>
      <c r="S2407" s="85">
        <f t="shared" si="492"/>
        <v>2326.7893999999997</v>
      </c>
      <c r="T2407" s="86">
        <f t="shared" si="493"/>
        <v>4776.0414000000001</v>
      </c>
      <c r="U2407" s="6">
        <v>0.6</v>
      </c>
      <c r="V2407" s="85">
        <f t="shared" si="494"/>
        <v>1469.5511999999999</v>
      </c>
      <c r="W2407" s="86">
        <f t="shared" si="495"/>
        <v>3918.8031999999998</v>
      </c>
    </row>
    <row r="2408" spans="1:23" ht="16.5" x14ac:dyDescent="0.25">
      <c r="A2408" s="64" t="s">
        <v>7131</v>
      </c>
      <c r="B2408" s="65" t="s">
        <v>7595</v>
      </c>
      <c r="C2408" s="2" t="s">
        <v>4201</v>
      </c>
      <c r="D2408" s="10" t="s">
        <v>4200</v>
      </c>
      <c r="E2408" s="3">
        <v>2</v>
      </c>
      <c r="F2408" s="3">
        <v>1</v>
      </c>
      <c r="G2408" s="4">
        <v>193.44</v>
      </c>
      <c r="H2408" s="4">
        <f>+G2408*E2408</f>
        <v>386.88</v>
      </c>
      <c r="I2408" s="5">
        <v>0.05</v>
      </c>
      <c r="J2408" s="4">
        <f t="shared" si="488"/>
        <v>9.6720000000000006</v>
      </c>
      <c r="K2408" s="4">
        <f t="shared" si="489"/>
        <v>183.768</v>
      </c>
      <c r="L2408" s="6">
        <v>0.85</v>
      </c>
      <c r="M2408" s="4">
        <f t="shared" si="490"/>
        <v>156.2028</v>
      </c>
      <c r="N2408" s="4">
        <f t="shared" si="491"/>
        <v>339.9708</v>
      </c>
      <c r="O2408" s="6">
        <v>0.75</v>
      </c>
      <c r="P2408" s="85">
        <f t="shared" si="496"/>
        <v>137.82599999999999</v>
      </c>
      <c r="Q2408" s="86">
        <f t="shared" si="497"/>
        <v>321.59399999999999</v>
      </c>
      <c r="R2408" s="6">
        <v>0.95</v>
      </c>
      <c r="S2408" s="85">
        <f t="shared" si="492"/>
        <v>174.5796</v>
      </c>
      <c r="T2408" s="86">
        <f t="shared" si="493"/>
        <v>358.3476</v>
      </c>
      <c r="U2408" s="6">
        <v>0.6</v>
      </c>
      <c r="V2408" s="85">
        <f t="shared" si="494"/>
        <v>110.2608</v>
      </c>
      <c r="W2408" s="86">
        <f t="shared" si="495"/>
        <v>294.02879999999999</v>
      </c>
    </row>
    <row r="2409" spans="1:23" ht="16.5" x14ac:dyDescent="0.25">
      <c r="A2409" s="64" t="s">
        <v>7131</v>
      </c>
      <c r="B2409" s="65" t="s">
        <v>7595</v>
      </c>
      <c r="C2409" s="2" t="s">
        <v>4348</v>
      </c>
      <c r="D2409" s="10" t="s">
        <v>4347</v>
      </c>
      <c r="E2409" s="3">
        <v>1</v>
      </c>
      <c r="F2409" s="3">
        <v>1</v>
      </c>
      <c r="G2409" s="4">
        <v>2817</v>
      </c>
      <c r="H2409" s="4">
        <f>+G2409*E2409</f>
        <v>2817</v>
      </c>
      <c r="I2409" s="5">
        <v>0.05</v>
      </c>
      <c r="J2409" s="4">
        <f t="shared" si="488"/>
        <v>140.85</v>
      </c>
      <c r="K2409" s="4">
        <f t="shared" si="489"/>
        <v>2676.15</v>
      </c>
      <c r="L2409" s="6">
        <v>0.85</v>
      </c>
      <c r="M2409" s="4">
        <f t="shared" si="490"/>
        <v>2274.7275</v>
      </c>
      <c r="N2409" s="4">
        <f t="shared" si="491"/>
        <v>4950.8775000000005</v>
      </c>
      <c r="O2409" s="6">
        <v>0.75</v>
      </c>
      <c r="P2409" s="85">
        <f t="shared" si="496"/>
        <v>2007.1125000000002</v>
      </c>
      <c r="Q2409" s="86">
        <f t="shared" si="497"/>
        <v>4683.2625000000007</v>
      </c>
      <c r="R2409" s="6">
        <v>0.95</v>
      </c>
      <c r="S2409" s="85">
        <f t="shared" si="492"/>
        <v>2542.3424999999997</v>
      </c>
      <c r="T2409" s="86">
        <f t="shared" si="493"/>
        <v>5218.4925000000003</v>
      </c>
      <c r="U2409" s="6">
        <v>0.6</v>
      </c>
      <c r="V2409" s="85">
        <f t="shared" si="494"/>
        <v>1605.69</v>
      </c>
      <c r="W2409" s="86">
        <f t="shared" si="495"/>
        <v>4281.84</v>
      </c>
    </row>
    <row r="2410" spans="1:23" ht="16.5" x14ac:dyDescent="0.25">
      <c r="A2410" s="64" t="s">
        <v>7131</v>
      </c>
      <c r="B2410" s="65" t="s">
        <v>7595</v>
      </c>
      <c r="C2410" s="2" t="s">
        <v>4350</v>
      </c>
      <c r="D2410" s="10" t="s">
        <v>4349</v>
      </c>
      <c r="E2410" s="3">
        <v>2</v>
      </c>
      <c r="F2410" s="3">
        <v>1</v>
      </c>
      <c r="G2410" s="4">
        <v>2622</v>
      </c>
      <c r="H2410" s="4">
        <f>+G2410*E2410</f>
        <v>5244</v>
      </c>
      <c r="I2410" s="5">
        <v>0.05</v>
      </c>
      <c r="J2410" s="4">
        <f t="shared" si="488"/>
        <v>131.1</v>
      </c>
      <c r="K2410" s="4">
        <f t="shared" si="489"/>
        <v>2490.9</v>
      </c>
      <c r="L2410" s="6">
        <v>0.85</v>
      </c>
      <c r="M2410" s="4">
        <f t="shared" si="490"/>
        <v>2117.2649999999999</v>
      </c>
      <c r="N2410" s="4">
        <f t="shared" si="491"/>
        <v>4608.165</v>
      </c>
      <c r="O2410" s="6">
        <v>0.75</v>
      </c>
      <c r="P2410" s="85">
        <f t="shared" si="496"/>
        <v>1868.1750000000002</v>
      </c>
      <c r="Q2410" s="86">
        <f t="shared" si="497"/>
        <v>4359.0750000000007</v>
      </c>
      <c r="R2410" s="6">
        <v>0.95</v>
      </c>
      <c r="S2410" s="85">
        <f t="shared" si="492"/>
        <v>2366.355</v>
      </c>
      <c r="T2410" s="86">
        <f t="shared" si="493"/>
        <v>4857.2550000000001</v>
      </c>
      <c r="U2410" s="6">
        <v>0.6</v>
      </c>
      <c r="V2410" s="85">
        <f t="shared" si="494"/>
        <v>1494.54</v>
      </c>
      <c r="W2410" s="86">
        <f t="shared" si="495"/>
        <v>3985.44</v>
      </c>
    </row>
    <row r="2411" spans="1:23" ht="16.5" x14ac:dyDescent="0.25">
      <c r="A2411" s="64" t="s">
        <v>7131</v>
      </c>
      <c r="B2411" s="65" t="s">
        <v>7595</v>
      </c>
      <c r="C2411" s="2" t="s">
        <v>4352</v>
      </c>
      <c r="D2411" s="10" t="s">
        <v>4351</v>
      </c>
      <c r="E2411" s="3">
        <v>2</v>
      </c>
      <c r="F2411" s="3">
        <v>1</v>
      </c>
      <c r="G2411" s="4">
        <v>2575.04</v>
      </c>
      <c r="H2411" s="4">
        <f>+G2411*E2411</f>
        <v>5150.08</v>
      </c>
      <c r="I2411" s="5">
        <v>0.05</v>
      </c>
      <c r="J2411" s="4">
        <f t="shared" si="488"/>
        <v>128.75200000000001</v>
      </c>
      <c r="K2411" s="4">
        <f t="shared" si="489"/>
        <v>2446.288</v>
      </c>
      <c r="L2411" s="6">
        <v>0.85</v>
      </c>
      <c r="M2411" s="4">
        <f t="shared" si="490"/>
        <v>2079.3447999999999</v>
      </c>
      <c r="N2411" s="4">
        <f t="shared" si="491"/>
        <v>4525.6327999999994</v>
      </c>
      <c r="O2411" s="6">
        <v>0.75</v>
      </c>
      <c r="P2411" s="85">
        <f t="shared" si="496"/>
        <v>1834.7159999999999</v>
      </c>
      <c r="Q2411" s="86">
        <f t="shared" si="497"/>
        <v>4281.0039999999999</v>
      </c>
      <c r="R2411" s="6">
        <v>0.95</v>
      </c>
      <c r="S2411" s="85">
        <f t="shared" si="492"/>
        <v>2323.9735999999998</v>
      </c>
      <c r="T2411" s="86">
        <f t="shared" si="493"/>
        <v>4770.2615999999998</v>
      </c>
      <c r="U2411" s="6">
        <v>0.6</v>
      </c>
      <c r="V2411" s="85">
        <f t="shared" si="494"/>
        <v>1467.7728</v>
      </c>
      <c r="W2411" s="86">
        <f t="shared" si="495"/>
        <v>3914.0608000000002</v>
      </c>
    </row>
    <row r="2412" spans="1:23" ht="16.5" x14ac:dyDescent="0.25">
      <c r="A2412" s="64" t="s">
        <v>7131</v>
      </c>
      <c r="B2412" s="65" t="s">
        <v>7595</v>
      </c>
      <c r="C2412" s="2" t="s">
        <v>5226</v>
      </c>
      <c r="D2412" s="1" t="s">
        <v>5225</v>
      </c>
      <c r="E2412" s="3">
        <v>1</v>
      </c>
      <c r="F2412" s="3">
        <v>1</v>
      </c>
      <c r="G2412" s="7">
        <v>373</v>
      </c>
      <c r="H2412" s="4">
        <f>+G2412*E2412</f>
        <v>373</v>
      </c>
      <c r="I2412" s="5">
        <v>0.05</v>
      </c>
      <c r="J2412" s="4">
        <f t="shared" si="488"/>
        <v>18.650000000000002</v>
      </c>
      <c r="K2412" s="4">
        <f t="shared" si="489"/>
        <v>354.35</v>
      </c>
      <c r="L2412" s="6">
        <v>0.85</v>
      </c>
      <c r="M2412" s="4">
        <f t="shared" si="490"/>
        <v>301.19749999999999</v>
      </c>
      <c r="N2412" s="4">
        <f t="shared" si="491"/>
        <v>655.54750000000001</v>
      </c>
      <c r="O2412" s="6">
        <v>0.75</v>
      </c>
      <c r="P2412" s="85">
        <f t="shared" si="496"/>
        <v>265.76250000000005</v>
      </c>
      <c r="Q2412" s="86">
        <f t="shared" si="497"/>
        <v>620.11250000000007</v>
      </c>
      <c r="R2412" s="6">
        <v>0.95</v>
      </c>
      <c r="S2412" s="85">
        <f t="shared" si="492"/>
        <v>336.63249999999999</v>
      </c>
      <c r="T2412" s="86">
        <f t="shared" si="493"/>
        <v>690.98250000000007</v>
      </c>
      <c r="U2412" s="6">
        <v>0.6</v>
      </c>
      <c r="V2412" s="85">
        <f t="shared" si="494"/>
        <v>212.61</v>
      </c>
      <c r="W2412" s="86">
        <f t="shared" si="495"/>
        <v>566.96</v>
      </c>
    </row>
    <row r="2413" spans="1:23" ht="16.5" x14ac:dyDescent="0.25">
      <c r="A2413" s="64" t="s">
        <v>7131</v>
      </c>
      <c r="B2413" s="65" t="s">
        <v>7595</v>
      </c>
      <c r="C2413" s="2" t="s">
        <v>1622</v>
      </c>
      <c r="D2413" s="8" t="s">
        <v>1621</v>
      </c>
      <c r="E2413" s="3">
        <v>2</v>
      </c>
      <c r="F2413" s="3">
        <v>1</v>
      </c>
      <c r="G2413" s="7">
        <v>11000</v>
      </c>
      <c r="H2413" s="4">
        <f>+G2413*E2413</f>
        <v>22000</v>
      </c>
      <c r="I2413" s="5">
        <v>0.18</v>
      </c>
      <c r="J2413" s="4">
        <f t="shared" si="488"/>
        <v>1980</v>
      </c>
      <c r="K2413" s="4">
        <f t="shared" si="489"/>
        <v>9020</v>
      </c>
      <c r="L2413" s="6">
        <v>0.85</v>
      </c>
      <c r="M2413" s="4">
        <f t="shared" si="490"/>
        <v>7667</v>
      </c>
      <c r="N2413" s="4">
        <f t="shared" si="491"/>
        <v>16687</v>
      </c>
      <c r="O2413" s="6">
        <v>0.75</v>
      </c>
      <c r="P2413" s="85">
        <f t="shared" si="496"/>
        <v>6765</v>
      </c>
      <c r="Q2413" s="86">
        <f t="shared" si="497"/>
        <v>15785</v>
      </c>
      <c r="R2413" s="6">
        <v>0.95</v>
      </c>
      <c r="S2413" s="85">
        <f t="shared" si="492"/>
        <v>8569</v>
      </c>
      <c r="T2413" s="86">
        <f t="shared" si="493"/>
        <v>17589</v>
      </c>
      <c r="U2413" s="6">
        <v>0.6</v>
      </c>
      <c r="V2413" s="85">
        <f t="shared" si="494"/>
        <v>5412</v>
      </c>
      <c r="W2413" s="86">
        <f t="shared" si="495"/>
        <v>14432</v>
      </c>
    </row>
    <row r="2414" spans="1:23" ht="16.5" x14ac:dyDescent="0.25">
      <c r="A2414" s="64" t="s">
        <v>7131</v>
      </c>
      <c r="B2414" s="65" t="s">
        <v>7595</v>
      </c>
      <c r="C2414" s="2" t="s">
        <v>3263</v>
      </c>
      <c r="D2414" s="1" t="s">
        <v>3262</v>
      </c>
      <c r="E2414" s="3">
        <v>4</v>
      </c>
      <c r="F2414" s="3">
        <v>1</v>
      </c>
      <c r="G2414" s="7">
        <v>1129</v>
      </c>
      <c r="H2414" s="4">
        <f>+G2414*E2414</f>
        <v>4516</v>
      </c>
      <c r="I2414" s="5">
        <v>0.05</v>
      </c>
      <c r="J2414" s="4">
        <f t="shared" si="488"/>
        <v>56.45</v>
      </c>
      <c r="K2414" s="4">
        <f t="shared" si="489"/>
        <v>1072.55</v>
      </c>
      <c r="L2414" s="6">
        <v>0.85</v>
      </c>
      <c r="M2414" s="4">
        <f t="shared" si="490"/>
        <v>911.6674999999999</v>
      </c>
      <c r="N2414" s="4">
        <f t="shared" si="491"/>
        <v>1984.2174999999997</v>
      </c>
      <c r="O2414" s="6">
        <v>0.75</v>
      </c>
      <c r="P2414" s="85">
        <f t="shared" si="496"/>
        <v>804.41249999999991</v>
      </c>
      <c r="Q2414" s="86">
        <f t="shared" si="497"/>
        <v>1876.9624999999999</v>
      </c>
      <c r="R2414" s="6">
        <v>0.95</v>
      </c>
      <c r="S2414" s="85">
        <f t="shared" si="492"/>
        <v>1018.9224999999999</v>
      </c>
      <c r="T2414" s="86">
        <f t="shared" si="493"/>
        <v>2091.4724999999999</v>
      </c>
      <c r="U2414" s="6">
        <v>0.6</v>
      </c>
      <c r="V2414" s="85">
        <f t="shared" si="494"/>
        <v>643.53</v>
      </c>
      <c r="W2414" s="86">
        <f t="shared" si="495"/>
        <v>1716.08</v>
      </c>
    </row>
    <row r="2415" spans="1:23" ht="16.5" x14ac:dyDescent="0.25">
      <c r="A2415" s="64" t="s">
        <v>7131</v>
      </c>
      <c r="B2415" s="65" t="s">
        <v>7595</v>
      </c>
      <c r="C2415" s="2" t="s">
        <v>1475</v>
      </c>
      <c r="D2415" s="10" t="s">
        <v>1474</v>
      </c>
      <c r="E2415" s="3">
        <v>2</v>
      </c>
      <c r="F2415" s="3">
        <v>1</v>
      </c>
      <c r="G2415" s="4">
        <v>5900</v>
      </c>
      <c r="H2415" s="4">
        <f>+G2415*E2415</f>
        <v>11800</v>
      </c>
      <c r="I2415" s="5">
        <v>0.1</v>
      </c>
      <c r="J2415" s="4">
        <f t="shared" si="488"/>
        <v>590</v>
      </c>
      <c r="K2415" s="4">
        <f t="shared" si="489"/>
        <v>5310</v>
      </c>
      <c r="L2415" s="6">
        <v>0.65</v>
      </c>
      <c r="M2415" s="4">
        <f t="shared" si="490"/>
        <v>3451.5</v>
      </c>
      <c r="N2415" s="4">
        <f t="shared" si="491"/>
        <v>8761.5</v>
      </c>
      <c r="O2415" s="6">
        <v>0.75</v>
      </c>
      <c r="P2415" s="85">
        <f t="shared" si="496"/>
        <v>3982.5</v>
      </c>
      <c r="Q2415" s="86">
        <f t="shared" si="497"/>
        <v>9292.5</v>
      </c>
      <c r="R2415" s="6">
        <v>0.95</v>
      </c>
      <c r="S2415" s="85">
        <f t="shared" si="492"/>
        <v>5044.5</v>
      </c>
      <c r="T2415" s="86">
        <f t="shared" si="493"/>
        <v>10354.5</v>
      </c>
      <c r="U2415" s="6">
        <v>0.6</v>
      </c>
      <c r="V2415" s="85">
        <f t="shared" si="494"/>
        <v>3186</v>
      </c>
      <c r="W2415" s="86">
        <f t="shared" si="495"/>
        <v>8496</v>
      </c>
    </row>
    <row r="2416" spans="1:23" ht="16.5" x14ac:dyDescent="0.25">
      <c r="A2416" s="64" t="s">
        <v>7131</v>
      </c>
      <c r="B2416" s="65" t="s">
        <v>7595</v>
      </c>
      <c r="C2416" s="2" t="s">
        <v>1473</v>
      </c>
      <c r="D2416" s="10" t="s">
        <v>1472</v>
      </c>
      <c r="E2416" s="3">
        <v>1</v>
      </c>
      <c r="F2416" s="3">
        <v>1</v>
      </c>
      <c r="G2416" s="4">
        <v>3934</v>
      </c>
      <c r="H2416" s="4">
        <f>+G2416*E2416</f>
        <v>3934</v>
      </c>
      <c r="I2416" s="5">
        <v>0.1</v>
      </c>
      <c r="J2416" s="4">
        <f t="shared" si="488"/>
        <v>393.40000000000003</v>
      </c>
      <c r="K2416" s="4">
        <f t="shared" si="489"/>
        <v>3540.6</v>
      </c>
      <c r="L2416" s="6">
        <v>0.65</v>
      </c>
      <c r="M2416" s="4">
        <f t="shared" si="490"/>
        <v>2301.39</v>
      </c>
      <c r="N2416" s="4">
        <f t="shared" si="491"/>
        <v>5841.99</v>
      </c>
      <c r="O2416" s="6">
        <v>0.75</v>
      </c>
      <c r="P2416" s="85">
        <f t="shared" si="496"/>
        <v>2655.45</v>
      </c>
      <c r="Q2416" s="86">
        <f t="shared" si="497"/>
        <v>6196.0499999999993</v>
      </c>
      <c r="R2416" s="6">
        <v>0.95</v>
      </c>
      <c r="S2416" s="85">
        <f t="shared" si="492"/>
        <v>3363.5699999999997</v>
      </c>
      <c r="T2416" s="86">
        <f t="shared" si="493"/>
        <v>6904.17</v>
      </c>
      <c r="U2416" s="6">
        <v>0.6</v>
      </c>
      <c r="V2416" s="85">
        <f t="shared" si="494"/>
        <v>2124.3599999999997</v>
      </c>
      <c r="W2416" s="86">
        <f t="shared" si="495"/>
        <v>5664.9599999999991</v>
      </c>
    </row>
    <row r="2417" spans="1:23" ht="16.5" x14ac:dyDescent="0.25">
      <c r="A2417" s="64" t="s">
        <v>7131</v>
      </c>
      <c r="B2417" s="65" t="s">
        <v>7595</v>
      </c>
      <c r="C2417" s="2" t="s">
        <v>1461</v>
      </c>
      <c r="D2417" s="8" t="s">
        <v>1460</v>
      </c>
      <c r="E2417" s="3">
        <v>5</v>
      </c>
      <c r="F2417" s="3">
        <v>1</v>
      </c>
      <c r="G2417" s="7">
        <v>1200</v>
      </c>
      <c r="H2417" s="4">
        <f>+G2417*E2417</f>
        <v>6000</v>
      </c>
      <c r="I2417" s="5">
        <v>0.185</v>
      </c>
      <c r="J2417" s="4">
        <f t="shared" si="488"/>
        <v>222</v>
      </c>
      <c r="K2417" s="4">
        <f t="shared" si="489"/>
        <v>978</v>
      </c>
      <c r="L2417" s="6">
        <v>0.85</v>
      </c>
      <c r="M2417" s="4">
        <f t="shared" si="490"/>
        <v>831.3</v>
      </c>
      <c r="N2417" s="4">
        <f t="shared" si="491"/>
        <v>1809.3</v>
      </c>
      <c r="O2417" s="6">
        <v>0.75</v>
      </c>
      <c r="P2417" s="85">
        <f t="shared" si="496"/>
        <v>733.5</v>
      </c>
      <c r="Q2417" s="86">
        <f t="shared" si="497"/>
        <v>1711.5</v>
      </c>
      <c r="R2417" s="6">
        <v>0.95</v>
      </c>
      <c r="S2417" s="85">
        <f t="shared" si="492"/>
        <v>929.09999999999991</v>
      </c>
      <c r="T2417" s="86">
        <f t="shared" si="493"/>
        <v>1907.1</v>
      </c>
      <c r="U2417" s="6">
        <v>0.6</v>
      </c>
      <c r="V2417" s="85">
        <f t="shared" si="494"/>
        <v>586.79999999999995</v>
      </c>
      <c r="W2417" s="86">
        <f t="shared" si="495"/>
        <v>1564.8</v>
      </c>
    </row>
    <row r="2418" spans="1:23" ht="16.5" x14ac:dyDescent="0.25">
      <c r="A2418" s="64" t="s">
        <v>7131</v>
      </c>
      <c r="B2418" s="65" t="s">
        <v>7595</v>
      </c>
      <c r="C2418" s="2" t="s">
        <v>7600</v>
      </c>
      <c r="D2418" s="1" t="s">
        <v>7226</v>
      </c>
      <c r="E2418" s="3">
        <v>6</v>
      </c>
      <c r="F2418" s="3">
        <v>1</v>
      </c>
      <c r="G2418" s="7">
        <v>1337.73</v>
      </c>
      <c r="H2418" s="4">
        <f>+G2418*E2418</f>
        <v>8026.38</v>
      </c>
      <c r="I2418" s="5">
        <v>0</v>
      </c>
      <c r="J2418" s="4">
        <f t="shared" ref="J2418:J2479" si="498">+G2418*I2418</f>
        <v>0</v>
      </c>
      <c r="K2418" s="4">
        <f t="shared" ref="K2418:K2479" si="499">+G2418-J2418</f>
        <v>1337.73</v>
      </c>
      <c r="L2418" s="6">
        <v>0.85</v>
      </c>
      <c r="M2418" s="4">
        <f t="shared" si="490"/>
        <v>1137.0705</v>
      </c>
      <c r="N2418" s="4">
        <f t="shared" si="491"/>
        <v>2474.8005000000003</v>
      </c>
      <c r="O2418" s="6">
        <v>0.75</v>
      </c>
      <c r="P2418" s="85">
        <f t="shared" si="496"/>
        <v>1003.2975</v>
      </c>
      <c r="Q2418" s="86">
        <f t="shared" si="497"/>
        <v>2341.0275000000001</v>
      </c>
      <c r="R2418" s="6">
        <v>0.95</v>
      </c>
      <c r="S2418" s="85">
        <f t="shared" si="492"/>
        <v>1270.8434999999999</v>
      </c>
      <c r="T2418" s="86">
        <f t="shared" si="493"/>
        <v>2608.5735</v>
      </c>
      <c r="U2418" s="6">
        <v>0.6</v>
      </c>
      <c r="V2418" s="85">
        <f t="shared" si="494"/>
        <v>802.63800000000003</v>
      </c>
      <c r="W2418" s="86">
        <f t="shared" si="495"/>
        <v>2140.3679999999999</v>
      </c>
    </row>
    <row r="2419" spans="1:23" ht="16.5" x14ac:dyDescent="0.25">
      <c r="A2419" s="64" t="s">
        <v>7131</v>
      </c>
      <c r="B2419" s="65" t="s">
        <v>7595</v>
      </c>
      <c r="C2419" s="2" t="s">
        <v>1613</v>
      </c>
      <c r="D2419" s="1" t="s">
        <v>1612</v>
      </c>
      <c r="E2419" s="3">
        <v>2</v>
      </c>
      <c r="F2419" s="3">
        <v>1</v>
      </c>
      <c r="G2419" s="7">
        <v>2727</v>
      </c>
      <c r="H2419" s="4">
        <f>+G2419*E2419</f>
        <v>5454</v>
      </c>
      <c r="I2419" s="5">
        <v>0.05</v>
      </c>
      <c r="J2419" s="4">
        <f t="shared" si="498"/>
        <v>136.35</v>
      </c>
      <c r="K2419" s="4">
        <f t="shared" si="499"/>
        <v>2590.65</v>
      </c>
      <c r="L2419" s="6">
        <v>0.85</v>
      </c>
      <c r="M2419" s="4">
        <f t="shared" si="490"/>
        <v>2202.0525000000002</v>
      </c>
      <c r="N2419" s="4">
        <f t="shared" si="491"/>
        <v>4792.7025000000003</v>
      </c>
      <c r="O2419" s="6">
        <v>0.75</v>
      </c>
      <c r="P2419" s="85">
        <f t="shared" si="496"/>
        <v>1942.9875000000002</v>
      </c>
      <c r="Q2419" s="86">
        <f t="shared" si="497"/>
        <v>4533.6375000000007</v>
      </c>
      <c r="R2419" s="6">
        <v>0.95</v>
      </c>
      <c r="S2419" s="85">
        <f t="shared" si="492"/>
        <v>2461.1174999999998</v>
      </c>
      <c r="T2419" s="86">
        <f t="shared" si="493"/>
        <v>5051.7674999999999</v>
      </c>
      <c r="U2419" s="6">
        <v>0.6</v>
      </c>
      <c r="V2419" s="85">
        <f t="shared" si="494"/>
        <v>1554.39</v>
      </c>
      <c r="W2419" s="86">
        <f t="shared" si="495"/>
        <v>4145.04</v>
      </c>
    </row>
    <row r="2420" spans="1:23" ht="16.5" x14ac:dyDescent="0.25">
      <c r="A2420" s="64" t="s">
        <v>7131</v>
      </c>
      <c r="B2420" s="65" t="s">
        <v>7595</v>
      </c>
      <c r="C2420" s="2" t="s">
        <v>1463</v>
      </c>
      <c r="D2420" s="8" t="s">
        <v>1462</v>
      </c>
      <c r="E2420" s="3">
        <v>2</v>
      </c>
      <c r="F2420" s="3">
        <v>1</v>
      </c>
      <c r="G2420" s="7">
        <v>7000</v>
      </c>
      <c r="H2420" s="4">
        <f>+G2420*E2420</f>
        <v>14000</v>
      </c>
      <c r="I2420" s="5">
        <v>0.2</v>
      </c>
      <c r="J2420" s="4">
        <f t="shared" si="498"/>
        <v>1400</v>
      </c>
      <c r="K2420" s="4">
        <f t="shared" si="499"/>
        <v>5600</v>
      </c>
      <c r="L2420" s="6">
        <v>0.85</v>
      </c>
      <c r="M2420" s="4">
        <f t="shared" si="490"/>
        <v>4760</v>
      </c>
      <c r="N2420" s="4">
        <f t="shared" si="491"/>
        <v>10360</v>
      </c>
      <c r="O2420" s="6">
        <v>0.75</v>
      </c>
      <c r="P2420" s="85">
        <f t="shared" si="496"/>
        <v>4200</v>
      </c>
      <c r="Q2420" s="86">
        <f t="shared" si="497"/>
        <v>9800</v>
      </c>
      <c r="R2420" s="6">
        <v>0.95</v>
      </c>
      <c r="S2420" s="85">
        <f t="shared" si="492"/>
        <v>5320</v>
      </c>
      <c r="T2420" s="86">
        <f t="shared" si="493"/>
        <v>10920</v>
      </c>
      <c r="U2420" s="6">
        <v>0.6</v>
      </c>
      <c r="V2420" s="85">
        <f t="shared" si="494"/>
        <v>3360</v>
      </c>
      <c r="W2420" s="86">
        <f t="shared" si="495"/>
        <v>8960</v>
      </c>
    </row>
    <row r="2421" spans="1:23" ht="16.5" x14ac:dyDescent="0.25">
      <c r="A2421" s="64" t="s">
        <v>7131</v>
      </c>
      <c r="B2421" s="65" t="s">
        <v>7595</v>
      </c>
      <c r="C2421" s="2" t="s">
        <v>1451</v>
      </c>
      <c r="D2421" s="8" t="s">
        <v>1450</v>
      </c>
      <c r="E2421" s="3">
        <v>5</v>
      </c>
      <c r="F2421" s="3">
        <v>1</v>
      </c>
      <c r="G2421" s="7">
        <v>2510</v>
      </c>
      <c r="H2421" s="4">
        <f>+G2421*E2421</f>
        <v>12550</v>
      </c>
      <c r="I2421" s="5">
        <v>0.1</v>
      </c>
      <c r="J2421" s="4">
        <f t="shared" si="498"/>
        <v>251</v>
      </c>
      <c r="K2421" s="4">
        <f t="shared" si="499"/>
        <v>2259</v>
      </c>
      <c r="L2421" s="6">
        <v>0.85</v>
      </c>
      <c r="M2421" s="4">
        <f t="shared" si="490"/>
        <v>1920.1499999999999</v>
      </c>
      <c r="N2421" s="4">
        <f t="shared" si="491"/>
        <v>4179.1499999999996</v>
      </c>
      <c r="O2421" s="6">
        <v>0.75</v>
      </c>
      <c r="P2421" s="85">
        <f t="shared" si="496"/>
        <v>1694.25</v>
      </c>
      <c r="Q2421" s="86">
        <f t="shared" si="497"/>
        <v>3953.25</v>
      </c>
      <c r="R2421" s="6">
        <v>0.95</v>
      </c>
      <c r="S2421" s="85">
        <f t="shared" si="492"/>
        <v>2146.0499999999997</v>
      </c>
      <c r="T2421" s="86">
        <f t="shared" si="493"/>
        <v>4405.0499999999993</v>
      </c>
      <c r="U2421" s="6">
        <v>0.6</v>
      </c>
      <c r="V2421" s="85">
        <f t="shared" si="494"/>
        <v>1355.3999999999999</v>
      </c>
      <c r="W2421" s="86">
        <f t="shared" si="495"/>
        <v>3614.3999999999996</v>
      </c>
    </row>
    <row r="2422" spans="1:23" ht="16.5" x14ac:dyDescent="0.25">
      <c r="A2422" s="64" t="s">
        <v>7131</v>
      </c>
      <c r="B2422" s="65" t="s">
        <v>7595</v>
      </c>
      <c r="C2422" s="2" t="s">
        <v>1455</v>
      </c>
      <c r="D2422" s="8" t="s">
        <v>1454</v>
      </c>
      <c r="E2422" s="3">
        <v>2</v>
      </c>
      <c r="F2422" s="3">
        <v>1</v>
      </c>
      <c r="G2422" s="7">
        <v>5300</v>
      </c>
      <c r="H2422" s="4">
        <f>+G2422*E2422</f>
        <v>10600</v>
      </c>
      <c r="I2422" s="5">
        <v>0.21</v>
      </c>
      <c r="J2422" s="4">
        <f t="shared" si="498"/>
        <v>1113</v>
      </c>
      <c r="K2422" s="4">
        <f t="shared" si="499"/>
        <v>4187</v>
      </c>
      <c r="L2422" s="6">
        <v>0.85</v>
      </c>
      <c r="M2422" s="4">
        <f t="shared" si="490"/>
        <v>3558.95</v>
      </c>
      <c r="N2422" s="4">
        <f t="shared" si="491"/>
        <v>7745.95</v>
      </c>
      <c r="O2422" s="6">
        <v>0.75</v>
      </c>
      <c r="P2422" s="85">
        <f t="shared" si="496"/>
        <v>3140.25</v>
      </c>
      <c r="Q2422" s="86">
        <f t="shared" si="497"/>
        <v>7327.25</v>
      </c>
      <c r="R2422" s="6">
        <v>0.95</v>
      </c>
      <c r="S2422" s="85">
        <f t="shared" si="492"/>
        <v>3977.6499999999996</v>
      </c>
      <c r="T2422" s="86">
        <f t="shared" si="493"/>
        <v>8164.65</v>
      </c>
      <c r="U2422" s="6">
        <v>0.6</v>
      </c>
      <c r="V2422" s="85">
        <f t="shared" si="494"/>
        <v>2512.1999999999998</v>
      </c>
      <c r="W2422" s="86">
        <f t="shared" si="495"/>
        <v>6699.2</v>
      </c>
    </row>
    <row r="2423" spans="1:23" ht="16.5" x14ac:dyDescent="0.25">
      <c r="A2423" s="64" t="s">
        <v>7131</v>
      </c>
      <c r="B2423" s="65" t="s">
        <v>7595</v>
      </c>
      <c r="C2423" s="2" t="s">
        <v>1481</v>
      </c>
      <c r="D2423" s="10" t="s">
        <v>1480</v>
      </c>
      <c r="E2423" s="3">
        <v>1</v>
      </c>
      <c r="F2423" s="3">
        <v>1</v>
      </c>
      <c r="G2423" s="4">
        <v>11237.8</v>
      </c>
      <c r="H2423" s="4">
        <f>+G2423*E2423</f>
        <v>11237.8</v>
      </c>
      <c r="I2423" s="5">
        <v>0.1</v>
      </c>
      <c r="J2423" s="4">
        <f t="shared" si="498"/>
        <v>1123.78</v>
      </c>
      <c r="K2423" s="4">
        <f t="shared" si="499"/>
        <v>10114.019999999999</v>
      </c>
      <c r="L2423" s="6">
        <v>0.85</v>
      </c>
      <c r="M2423" s="4">
        <f t="shared" si="490"/>
        <v>8596.9169999999995</v>
      </c>
      <c r="N2423" s="4">
        <f t="shared" si="491"/>
        <v>18710.936999999998</v>
      </c>
      <c r="O2423" s="6">
        <v>0.75</v>
      </c>
      <c r="P2423" s="85">
        <f t="shared" si="496"/>
        <v>7585.5149999999994</v>
      </c>
      <c r="Q2423" s="86">
        <f t="shared" si="497"/>
        <v>17699.534999999996</v>
      </c>
      <c r="R2423" s="6">
        <v>0.95</v>
      </c>
      <c r="S2423" s="85">
        <f t="shared" si="492"/>
        <v>9608.3189999999977</v>
      </c>
      <c r="T2423" s="86">
        <f t="shared" si="493"/>
        <v>19722.338999999996</v>
      </c>
      <c r="U2423" s="6">
        <v>0.6</v>
      </c>
      <c r="V2423" s="85">
        <f t="shared" si="494"/>
        <v>6068.4119999999994</v>
      </c>
      <c r="W2423" s="86">
        <f t="shared" si="495"/>
        <v>16182.431999999997</v>
      </c>
    </row>
    <row r="2424" spans="1:23" ht="16.5" x14ac:dyDescent="0.25">
      <c r="A2424" s="64" t="s">
        <v>7131</v>
      </c>
      <c r="B2424" s="65" t="s">
        <v>7595</v>
      </c>
      <c r="C2424" s="2" t="s">
        <v>1479</v>
      </c>
      <c r="D2424" s="10" t="s">
        <v>1478</v>
      </c>
      <c r="E2424" s="3">
        <v>1</v>
      </c>
      <c r="F2424" s="3">
        <v>1</v>
      </c>
      <c r="G2424" s="4">
        <v>6094.99</v>
      </c>
      <c r="H2424" s="4">
        <f>+G2424*E2424</f>
        <v>6094.99</v>
      </c>
      <c r="I2424" s="5">
        <v>0.1</v>
      </c>
      <c r="J2424" s="4">
        <f t="shared" si="498"/>
        <v>609.49900000000002</v>
      </c>
      <c r="K2424" s="4">
        <f t="shared" si="499"/>
        <v>5485.491</v>
      </c>
      <c r="L2424" s="6">
        <v>0.85</v>
      </c>
      <c r="M2424" s="4">
        <f t="shared" si="490"/>
        <v>4662.6673499999997</v>
      </c>
      <c r="N2424" s="4">
        <f t="shared" si="491"/>
        <v>10148.15835</v>
      </c>
      <c r="O2424" s="6">
        <v>0.75</v>
      </c>
      <c r="P2424" s="85">
        <f t="shared" si="496"/>
        <v>4114.1182499999995</v>
      </c>
      <c r="Q2424" s="86">
        <f t="shared" si="497"/>
        <v>9599.6092499999995</v>
      </c>
      <c r="R2424" s="6">
        <v>0.95</v>
      </c>
      <c r="S2424" s="85">
        <f t="shared" si="492"/>
        <v>5211.2164499999999</v>
      </c>
      <c r="T2424" s="86">
        <f t="shared" si="493"/>
        <v>10696.70745</v>
      </c>
      <c r="U2424" s="6">
        <v>0.6</v>
      </c>
      <c r="V2424" s="85">
        <f t="shared" si="494"/>
        <v>3291.2945999999997</v>
      </c>
      <c r="W2424" s="86">
        <f t="shared" si="495"/>
        <v>8776.7855999999992</v>
      </c>
    </row>
    <row r="2425" spans="1:23" ht="16.5" x14ac:dyDescent="0.25">
      <c r="A2425" s="64" t="s">
        <v>7131</v>
      </c>
      <c r="B2425" s="65" t="s">
        <v>7595</v>
      </c>
      <c r="C2425" s="2" t="s">
        <v>1477</v>
      </c>
      <c r="D2425" s="10" t="s">
        <v>1476</v>
      </c>
      <c r="E2425" s="3">
        <v>1</v>
      </c>
      <c r="F2425" s="3">
        <v>1</v>
      </c>
      <c r="G2425" s="4">
        <v>6925</v>
      </c>
      <c r="H2425" s="4">
        <f>+G2425*E2425</f>
        <v>6925</v>
      </c>
      <c r="I2425" s="5">
        <v>0.1</v>
      </c>
      <c r="J2425" s="4">
        <f t="shared" si="498"/>
        <v>692.5</v>
      </c>
      <c r="K2425" s="4">
        <f t="shared" si="499"/>
        <v>6232.5</v>
      </c>
      <c r="L2425" s="6">
        <v>0.85</v>
      </c>
      <c r="M2425" s="4">
        <f t="shared" si="490"/>
        <v>5297.625</v>
      </c>
      <c r="N2425" s="4">
        <f t="shared" si="491"/>
        <v>11530.125</v>
      </c>
      <c r="O2425" s="6">
        <v>0.75</v>
      </c>
      <c r="P2425" s="85">
        <f t="shared" si="496"/>
        <v>4674.375</v>
      </c>
      <c r="Q2425" s="86">
        <f t="shared" si="497"/>
        <v>10906.875</v>
      </c>
      <c r="R2425" s="6">
        <v>0.95</v>
      </c>
      <c r="S2425" s="85">
        <f t="shared" si="492"/>
        <v>5920.875</v>
      </c>
      <c r="T2425" s="86">
        <f t="shared" si="493"/>
        <v>12153.375</v>
      </c>
      <c r="U2425" s="6">
        <v>0.6</v>
      </c>
      <c r="V2425" s="85">
        <f t="shared" si="494"/>
        <v>3739.5</v>
      </c>
      <c r="W2425" s="86">
        <f t="shared" si="495"/>
        <v>9972</v>
      </c>
    </row>
    <row r="2426" spans="1:23" ht="16.5" x14ac:dyDescent="0.25">
      <c r="A2426" s="64" t="s">
        <v>7131</v>
      </c>
      <c r="B2426" s="65" t="s">
        <v>7595</v>
      </c>
      <c r="C2426" s="2" t="s">
        <v>1471</v>
      </c>
      <c r="D2426" s="10" t="s">
        <v>1470</v>
      </c>
      <c r="E2426" s="3">
        <v>3</v>
      </c>
      <c r="F2426" s="3">
        <v>1</v>
      </c>
      <c r="G2426" s="4">
        <v>1164.1666666666667</v>
      </c>
      <c r="H2426" s="4">
        <f>+G2426*E2426</f>
        <v>3492.5</v>
      </c>
      <c r="I2426" s="5">
        <v>0</v>
      </c>
      <c r="J2426" s="4">
        <f t="shared" si="498"/>
        <v>0</v>
      </c>
      <c r="K2426" s="4">
        <f t="shared" si="499"/>
        <v>1164.1666666666667</v>
      </c>
      <c r="L2426" s="6">
        <v>0.85</v>
      </c>
      <c r="M2426" s="4">
        <f t="shared" si="490"/>
        <v>989.54166666666674</v>
      </c>
      <c r="N2426" s="4">
        <f t="shared" si="491"/>
        <v>2153.7083333333335</v>
      </c>
      <c r="O2426" s="6">
        <v>0.75</v>
      </c>
      <c r="P2426" s="85">
        <f t="shared" si="496"/>
        <v>873.125</v>
      </c>
      <c r="Q2426" s="86">
        <f t="shared" si="497"/>
        <v>2037.2916666666667</v>
      </c>
      <c r="R2426" s="6">
        <v>0.95</v>
      </c>
      <c r="S2426" s="85">
        <f t="shared" si="492"/>
        <v>1105.9583333333333</v>
      </c>
      <c r="T2426" s="86">
        <f t="shared" si="493"/>
        <v>2270.125</v>
      </c>
      <c r="U2426" s="6">
        <v>0.6</v>
      </c>
      <c r="V2426" s="85">
        <f t="shared" si="494"/>
        <v>698.5</v>
      </c>
      <c r="W2426" s="86">
        <f t="shared" si="495"/>
        <v>1862.6666666666667</v>
      </c>
    </row>
    <row r="2427" spans="1:23" ht="16.5" x14ac:dyDescent="0.25">
      <c r="A2427" s="64" t="s">
        <v>7131</v>
      </c>
      <c r="B2427" s="65" t="s">
        <v>7595</v>
      </c>
      <c r="C2427" s="2" t="s">
        <v>1443</v>
      </c>
      <c r="D2427" s="10" t="s">
        <v>1442</v>
      </c>
      <c r="E2427" s="3">
        <v>3</v>
      </c>
      <c r="F2427" s="3">
        <v>1</v>
      </c>
      <c r="G2427" s="7">
        <v>3991</v>
      </c>
      <c r="H2427" s="4">
        <f>+G2427*E2427</f>
        <v>11973</v>
      </c>
      <c r="I2427" s="5">
        <v>0.05</v>
      </c>
      <c r="J2427" s="4">
        <f t="shared" si="498"/>
        <v>199.55</v>
      </c>
      <c r="K2427" s="4">
        <f t="shared" si="499"/>
        <v>3791.45</v>
      </c>
      <c r="L2427" s="6">
        <v>0.85</v>
      </c>
      <c r="M2427" s="4">
        <f t="shared" si="490"/>
        <v>3222.7324999999996</v>
      </c>
      <c r="N2427" s="4">
        <f t="shared" si="491"/>
        <v>7014.182499999999</v>
      </c>
      <c r="O2427" s="6">
        <v>0.75</v>
      </c>
      <c r="P2427" s="85">
        <f t="shared" si="496"/>
        <v>2843.5874999999996</v>
      </c>
      <c r="Q2427" s="86">
        <f t="shared" si="497"/>
        <v>6635.0374999999995</v>
      </c>
      <c r="R2427" s="6">
        <v>0.95</v>
      </c>
      <c r="S2427" s="85">
        <f t="shared" si="492"/>
        <v>3601.8774999999996</v>
      </c>
      <c r="T2427" s="86">
        <f t="shared" si="493"/>
        <v>7393.3274999999994</v>
      </c>
      <c r="U2427" s="6">
        <v>0.6</v>
      </c>
      <c r="V2427" s="85">
        <f t="shared" si="494"/>
        <v>2274.87</v>
      </c>
      <c r="W2427" s="86">
        <f t="shared" si="495"/>
        <v>6066.32</v>
      </c>
    </row>
    <row r="2428" spans="1:23" ht="16.5" x14ac:dyDescent="0.25">
      <c r="A2428" s="64" t="s">
        <v>7131</v>
      </c>
      <c r="B2428" s="65" t="s">
        <v>7595</v>
      </c>
      <c r="C2428" s="2" t="s">
        <v>7819</v>
      </c>
      <c r="D2428" s="10" t="s">
        <v>7818</v>
      </c>
      <c r="E2428" s="3">
        <v>2</v>
      </c>
      <c r="F2428" s="3">
        <v>1</v>
      </c>
      <c r="G2428" s="7">
        <v>5242</v>
      </c>
      <c r="H2428" s="4">
        <f>+G2428*E2428</f>
        <v>10484</v>
      </c>
      <c r="I2428" s="5">
        <v>0.05</v>
      </c>
      <c r="J2428" s="4">
        <f t="shared" si="498"/>
        <v>262.10000000000002</v>
      </c>
      <c r="K2428" s="4">
        <f t="shared" si="499"/>
        <v>4979.8999999999996</v>
      </c>
      <c r="L2428" s="6">
        <v>0.85</v>
      </c>
      <c r="M2428" s="4">
        <f t="shared" si="490"/>
        <v>4232.915</v>
      </c>
      <c r="N2428" s="4">
        <f t="shared" si="491"/>
        <v>9212.8149999999987</v>
      </c>
      <c r="O2428" s="6">
        <v>0.75</v>
      </c>
      <c r="P2428" s="85">
        <f t="shared" si="496"/>
        <v>3734.9249999999997</v>
      </c>
      <c r="Q2428" s="86">
        <f t="shared" si="497"/>
        <v>8714.8249999999989</v>
      </c>
      <c r="R2428" s="6">
        <v>0.95</v>
      </c>
      <c r="S2428" s="85">
        <f t="shared" si="492"/>
        <v>4730.9049999999997</v>
      </c>
      <c r="T2428" s="86">
        <f t="shared" si="493"/>
        <v>9710.8050000000003</v>
      </c>
      <c r="U2428" s="6">
        <v>0.6</v>
      </c>
      <c r="V2428" s="85">
        <f t="shared" si="494"/>
        <v>2987.9399999999996</v>
      </c>
      <c r="W2428" s="86">
        <f t="shared" si="495"/>
        <v>7967.8399999999992</v>
      </c>
    </row>
    <row r="2429" spans="1:23" ht="16.5" x14ac:dyDescent="0.25">
      <c r="A2429" s="64" t="s">
        <v>7131</v>
      </c>
      <c r="B2429" s="65" t="s">
        <v>7595</v>
      </c>
      <c r="C2429" s="2" t="s">
        <v>1619</v>
      </c>
      <c r="D2429" s="10" t="s">
        <v>1618</v>
      </c>
      <c r="E2429" s="3">
        <v>2</v>
      </c>
      <c r="F2429" s="3">
        <v>1</v>
      </c>
      <c r="G2429" s="7">
        <v>5477</v>
      </c>
      <c r="H2429" s="4">
        <f>+G2429*E2429</f>
        <v>10954</v>
      </c>
      <c r="I2429" s="5">
        <v>0.05</v>
      </c>
      <c r="J2429" s="4">
        <f t="shared" si="498"/>
        <v>273.85000000000002</v>
      </c>
      <c r="K2429" s="4">
        <f t="shared" si="499"/>
        <v>5203.1499999999996</v>
      </c>
      <c r="L2429" s="6">
        <v>0.85</v>
      </c>
      <c r="M2429" s="4">
        <f t="shared" si="490"/>
        <v>4422.6774999999998</v>
      </c>
      <c r="N2429" s="4">
        <f t="shared" si="491"/>
        <v>9625.8274999999994</v>
      </c>
      <c r="O2429" s="6">
        <v>0.75</v>
      </c>
      <c r="P2429" s="85">
        <f t="shared" si="496"/>
        <v>3902.3624999999997</v>
      </c>
      <c r="Q2429" s="86">
        <f t="shared" si="497"/>
        <v>9105.5124999999989</v>
      </c>
      <c r="R2429" s="6">
        <v>0.95</v>
      </c>
      <c r="S2429" s="85">
        <f t="shared" si="492"/>
        <v>4942.9924999999994</v>
      </c>
      <c r="T2429" s="86">
        <f t="shared" si="493"/>
        <v>10146.142499999998</v>
      </c>
      <c r="U2429" s="6">
        <v>0.6</v>
      </c>
      <c r="V2429" s="85">
        <f t="shared" si="494"/>
        <v>3121.89</v>
      </c>
      <c r="W2429" s="86">
        <f t="shared" si="495"/>
        <v>8325.0399999999991</v>
      </c>
    </row>
    <row r="2430" spans="1:23" ht="16.5" x14ac:dyDescent="0.25">
      <c r="A2430" s="64" t="s">
        <v>7131</v>
      </c>
      <c r="B2430" s="65" t="s">
        <v>7595</v>
      </c>
      <c r="C2430" s="2" t="s">
        <v>1457</v>
      </c>
      <c r="D2430" s="8" t="s">
        <v>1456</v>
      </c>
      <c r="E2430" s="3">
        <v>3</v>
      </c>
      <c r="F2430" s="3">
        <v>1</v>
      </c>
      <c r="G2430" s="7">
        <v>6900</v>
      </c>
      <c r="H2430" s="4">
        <f>+G2430*E2430</f>
        <v>20700</v>
      </c>
      <c r="I2430" s="5">
        <v>0.15</v>
      </c>
      <c r="J2430" s="4">
        <f t="shared" si="498"/>
        <v>1035</v>
      </c>
      <c r="K2430" s="4">
        <f t="shared" si="499"/>
        <v>5865</v>
      </c>
      <c r="L2430" s="6">
        <v>0.85</v>
      </c>
      <c r="M2430" s="4">
        <f t="shared" si="490"/>
        <v>4985.25</v>
      </c>
      <c r="N2430" s="4">
        <f t="shared" si="491"/>
        <v>10850.25</v>
      </c>
      <c r="O2430" s="6">
        <v>0.75</v>
      </c>
      <c r="P2430" s="85">
        <f t="shared" si="496"/>
        <v>4398.75</v>
      </c>
      <c r="Q2430" s="86">
        <f t="shared" si="497"/>
        <v>10263.75</v>
      </c>
      <c r="R2430" s="6">
        <v>0.95</v>
      </c>
      <c r="S2430" s="85">
        <f t="shared" si="492"/>
        <v>5571.75</v>
      </c>
      <c r="T2430" s="86">
        <f t="shared" si="493"/>
        <v>11436.75</v>
      </c>
      <c r="U2430" s="6">
        <v>0.6</v>
      </c>
      <c r="V2430" s="85">
        <f t="shared" si="494"/>
        <v>3519</v>
      </c>
      <c r="W2430" s="86">
        <f t="shared" si="495"/>
        <v>9384</v>
      </c>
    </row>
    <row r="2431" spans="1:23" ht="16.5" x14ac:dyDescent="0.25">
      <c r="A2431" s="64" t="s">
        <v>7131</v>
      </c>
      <c r="B2431" s="65" t="s">
        <v>7595</v>
      </c>
      <c r="C2431" s="2" t="s">
        <v>1611</v>
      </c>
      <c r="D2431" s="52" t="s">
        <v>1610</v>
      </c>
      <c r="E2431" s="3">
        <v>1</v>
      </c>
      <c r="F2431" s="3">
        <v>1</v>
      </c>
      <c r="G2431" s="4">
        <v>5025</v>
      </c>
      <c r="H2431" s="4">
        <f>+G2431*E2431</f>
        <v>5025</v>
      </c>
      <c r="I2431" s="5">
        <v>0.1</v>
      </c>
      <c r="J2431" s="4">
        <f t="shared" si="498"/>
        <v>502.5</v>
      </c>
      <c r="K2431" s="4">
        <f t="shared" si="499"/>
        <v>4522.5</v>
      </c>
      <c r="L2431" s="6">
        <v>0.85</v>
      </c>
      <c r="M2431" s="4">
        <f t="shared" si="490"/>
        <v>3844.125</v>
      </c>
      <c r="N2431" s="4">
        <f t="shared" si="491"/>
        <v>8366.625</v>
      </c>
      <c r="O2431" s="6">
        <v>0.75</v>
      </c>
      <c r="P2431" s="85">
        <f t="shared" si="496"/>
        <v>3391.875</v>
      </c>
      <c r="Q2431" s="86">
        <f t="shared" si="497"/>
        <v>7914.375</v>
      </c>
      <c r="R2431" s="6">
        <v>0.95</v>
      </c>
      <c r="S2431" s="85">
        <f t="shared" si="492"/>
        <v>4296.375</v>
      </c>
      <c r="T2431" s="86">
        <f t="shared" si="493"/>
        <v>8818.875</v>
      </c>
      <c r="U2431" s="6">
        <v>0.6</v>
      </c>
      <c r="V2431" s="85">
        <f t="shared" si="494"/>
        <v>2713.5</v>
      </c>
      <c r="W2431" s="86">
        <f t="shared" si="495"/>
        <v>7236</v>
      </c>
    </row>
    <row r="2432" spans="1:23" ht="16.5" x14ac:dyDescent="0.25">
      <c r="A2432" s="64" t="s">
        <v>7131</v>
      </c>
      <c r="B2432" s="65" t="s">
        <v>7595</v>
      </c>
      <c r="C2432" s="2" t="s">
        <v>1624</v>
      </c>
      <c r="D2432" s="1" t="s">
        <v>1623</v>
      </c>
      <c r="E2432" s="3">
        <v>2</v>
      </c>
      <c r="F2432" s="3">
        <v>1</v>
      </c>
      <c r="G2432" s="7">
        <v>3197</v>
      </c>
      <c r="H2432" s="4">
        <f>+G2432*E2432</f>
        <v>6394</v>
      </c>
      <c r="I2432" s="5">
        <v>0.05</v>
      </c>
      <c r="J2432" s="4">
        <f t="shared" si="498"/>
        <v>159.85000000000002</v>
      </c>
      <c r="K2432" s="4">
        <f t="shared" si="499"/>
        <v>3037.15</v>
      </c>
      <c r="L2432" s="6">
        <v>0.85</v>
      </c>
      <c r="M2432" s="4">
        <f t="shared" si="490"/>
        <v>2581.5774999999999</v>
      </c>
      <c r="N2432" s="4">
        <f t="shared" si="491"/>
        <v>5618.7275</v>
      </c>
      <c r="O2432" s="6">
        <v>0.75</v>
      </c>
      <c r="P2432" s="85">
        <f t="shared" si="496"/>
        <v>2277.8625000000002</v>
      </c>
      <c r="Q2432" s="86">
        <f t="shared" si="497"/>
        <v>5315.0125000000007</v>
      </c>
      <c r="R2432" s="6">
        <v>0.95</v>
      </c>
      <c r="S2432" s="85">
        <f t="shared" si="492"/>
        <v>2885.2925</v>
      </c>
      <c r="T2432" s="86">
        <f t="shared" si="493"/>
        <v>5922.4425000000001</v>
      </c>
      <c r="U2432" s="6">
        <v>0.6</v>
      </c>
      <c r="V2432" s="85">
        <f t="shared" si="494"/>
        <v>1822.29</v>
      </c>
      <c r="W2432" s="86">
        <f t="shared" si="495"/>
        <v>4859.4400000000005</v>
      </c>
    </row>
    <row r="2433" spans="1:23" ht="16.5" x14ac:dyDescent="0.25">
      <c r="A2433" s="64" t="s">
        <v>7131</v>
      </c>
      <c r="B2433" s="65" t="s">
        <v>7595</v>
      </c>
      <c r="C2433" s="2" t="s">
        <v>8250</v>
      </c>
      <c r="D2433" s="26" t="s">
        <v>4422</v>
      </c>
      <c r="E2433" s="17">
        <v>1</v>
      </c>
      <c r="F2433" s="3">
        <v>1</v>
      </c>
      <c r="G2433" s="20">
        <v>435</v>
      </c>
      <c r="H2433" s="4">
        <f>+G2433*E2433</f>
        <v>435</v>
      </c>
      <c r="I2433" s="19">
        <v>0.05</v>
      </c>
      <c r="J2433" s="4">
        <f t="shared" si="498"/>
        <v>21.75</v>
      </c>
      <c r="K2433" s="4">
        <f t="shared" si="499"/>
        <v>413.25</v>
      </c>
      <c r="L2433" s="6">
        <v>1</v>
      </c>
      <c r="M2433" s="4">
        <f t="shared" si="490"/>
        <v>413.25</v>
      </c>
      <c r="N2433" s="4">
        <f t="shared" si="491"/>
        <v>826.5</v>
      </c>
      <c r="O2433" s="6">
        <v>0.75</v>
      </c>
      <c r="P2433" s="85">
        <f t="shared" si="496"/>
        <v>309.9375</v>
      </c>
      <c r="Q2433" s="86">
        <f t="shared" si="497"/>
        <v>723.1875</v>
      </c>
      <c r="R2433" s="6">
        <v>0.95</v>
      </c>
      <c r="S2433" s="85">
        <f t="shared" si="492"/>
        <v>392.58749999999998</v>
      </c>
      <c r="T2433" s="86">
        <f t="shared" si="493"/>
        <v>805.83749999999998</v>
      </c>
      <c r="U2433" s="6">
        <v>0.6</v>
      </c>
      <c r="V2433" s="85">
        <f t="shared" si="494"/>
        <v>247.95</v>
      </c>
      <c r="W2433" s="86">
        <f t="shared" si="495"/>
        <v>661.2</v>
      </c>
    </row>
    <row r="2434" spans="1:23" s="27" customFormat="1" ht="16.5" x14ac:dyDescent="0.25">
      <c r="A2434" s="64" t="s">
        <v>7131</v>
      </c>
      <c r="B2434" s="65" t="s">
        <v>7692</v>
      </c>
      <c r="C2434" s="2" t="s">
        <v>1534</v>
      </c>
      <c r="D2434" s="10" t="s">
        <v>1533</v>
      </c>
      <c r="E2434" s="3">
        <v>6</v>
      </c>
      <c r="F2434" s="3">
        <v>1</v>
      </c>
      <c r="G2434" s="4">
        <f>6374.4/30</f>
        <v>212.48</v>
      </c>
      <c r="H2434" s="4">
        <f>+G2434*E2434</f>
        <v>1274.8799999999999</v>
      </c>
      <c r="I2434" s="5">
        <v>0</v>
      </c>
      <c r="J2434" s="4">
        <f t="shared" si="498"/>
        <v>0</v>
      </c>
      <c r="K2434" s="4">
        <f t="shared" si="499"/>
        <v>212.48</v>
      </c>
      <c r="L2434" s="6">
        <v>0.85</v>
      </c>
      <c r="M2434" s="4">
        <f t="shared" ref="M2434:M2494" si="500">+K2434*L2434</f>
        <v>180.60799999999998</v>
      </c>
      <c r="N2434" s="4">
        <f t="shared" ref="N2434:N2494" si="501">+K2434+M2434</f>
        <v>393.08799999999997</v>
      </c>
      <c r="O2434" s="6">
        <v>0.75</v>
      </c>
      <c r="P2434" s="85">
        <f t="shared" si="496"/>
        <v>159.35999999999999</v>
      </c>
      <c r="Q2434" s="86">
        <f t="shared" si="497"/>
        <v>371.84</v>
      </c>
      <c r="R2434" s="6">
        <v>0.95</v>
      </c>
      <c r="S2434" s="85">
        <f t="shared" ref="S2434:S2495" si="502">+K2434*R2434</f>
        <v>201.85599999999999</v>
      </c>
      <c r="T2434" s="86">
        <f t="shared" ref="T2434:T2495" si="503">+S2434+K2434</f>
        <v>414.33600000000001</v>
      </c>
      <c r="U2434" s="6">
        <v>0.6</v>
      </c>
      <c r="V2434" s="85">
        <f t="shared" ref="V2434:V2495" si="504">+K2434*U2434</f>
        <v>127.48799999999999</v>
      </c>
      <c r="W2434" s="86">
        <f t="shared" ref="W2434:W2495" si="505">+V2434+K2434</f>
        <v>339.96799999999996</v>
      </c>
    </row>
    <row r="2435" spans="1:23" s="27" customFormat="1" ht="16.5" x14ac:dyDescent="0.25">
      <c r="A2435" s="64" t="s">
        <v>7131</v>
      </c>
      <c r="B2435" s="65" t="s">
        <v>7692</v>
      </c>
      <c r="C2435" s="2" t="s">
        <v>1532</v>
      </c>
      <c r="D2435" s="1" t="s">
        <v>1531</v>
      </c>
      <c r="E2435" s="3">
        <f>20.48-3.6-2.5-1.7</f>
        <v>12.68</v>
      </c>
      <c r="F2435" s="3">
        <v>1</v>
      </c>
      <c r="G2435" s="7">
        <v>208.7</v>
      </c>
      <c r="H2435" s="4">
        <f>+G2435*E2435</f>
        <v>2646.3159999999998</v>
      </c>
      <c r="I2435" s="5">
        <v>0.05</v>
      </c>
      <c r="J2435" s="4">
        <f t="shared" si="498"/>
        <v>10.435</v>
      </c>
      <c r="K2435" s="4">
        <f t="shared" si="499"/>
        <v>198.26499999999999</v>
      </c>
      <c r="L2435" s="6">
        <v>0.85</v>
      </c>
      <c r="M2435" s="4">
        <f t="shared" si="500"/>
        <v>168.52524999999997</v>
      </c>
      <c r="N2435" s="4">
        <f t="shared" si="501"/>
        <v>366.79024999999996</v>
      </c>
      <c r="O2435" s="6">
        <v>0.75</v>
      </c>
      <c r="P2435" s="85">
        <f t="shared" ref="P2435:P2496" si="506">+K2435*O2435</f>
        <v>148.69874999999999</v>
      </c>
      <c r="Q2435" s="86">
        <f t="shared" ref="Q2435:Q2496" si="507">+K2435+P2435</f>
        <v>346.96375</v>
      </c>
      <c r="R2435" s="6">
        <v>0.95</v>
      </c>
      <c r="S2435" s="85">
        <f t="shared" si="502"/>
        <v>188.35174999999998</v>
      </c>
      <c r="T2435" s="86">
        <f t="shared" si="503"/>
        <v>386.61674999999997</v>
      </c>
      <c r="U2435" s="6">
        <v>0.6</v>
      </c>
      <c r="V2435" s="85">
        <f t="shared" si="504"/>
        <v>118.95899999999999</v>
      </c>
      <c r="W2435" s="86">
        <f t="shared" si="505"/>
        <v>317.22399999999999</v>
      </c>
    </row>
    <row r="2436" spans="1:23" s="27" customFormat="1" ht="16.5" x14ac:dyDescent="0.25">
      <c r="A2436" s="64" t="s">
        <v>7131</v>
      </c>
      <c r="B2436" s="65" t="s">
        <v>7692</v>
      </c>
      <c r="C2436" s="2" t="s">
        <v>1540</v>
      </c>
      <c r="D2436" s="1" t="s">
        <v>1539</v>
      </c>
      <c r="E2436" s="3">
        <v>19.05</v>
      </c>
      <c r="F2436" s="3">
        <v>1</v>
      </c>
      <c r="G2436" s="7">
        <v>451.2</v>
      </c>
      <c r="H2436" s="4">
        <f>+G2436*E2436</f>
        <v>8595.36</v>
      </c>
      <c r="I2436" s="5">
        <v>0.05</v>
      </c>
      <c r="J2436" s="4">
        <f t="shared" si="498"/>
        <v>22.560000000000002</v>
      </c>
      <c r="K2436" s="4">
        <f t="shared" si="499"/>
        <v>428.64</v>
      </c>
      <c r="L2436" s="6">
        <v>0.85</v>
      </c>
      <c r="M2436" s="4">
        <f t="shared" si="500"/>
        <v>364.34399999999999</v>
      </c>
      <c r="N2436" s="4">
        <f t="shared" si="501"/>
        <v>792.98399999999992</v>
      </c>
      <c r="O2436" s="6">
        <v>0.75</v>
      </c>
      <c r="P2436" s="85">
        <f t="shared" si="506"/>
        <v>321.48</v>
      </c>
      <c r="Q2436" s="86">
        <f t="shared" si="507"/>
        <v>750.12</v>
      </c>
      <c r="R2436" s="6">
        <v>0.95</v>
      </c>
      <c r="S2436" s="85">
        <f t="shared" si="502"/>
        <v>407.20799999999997</v>
      </c>
      <c r="T2436" s="86">
        <f t="shared" si="503"/>
        <v>835.84799999999996</v>
      </c>
      <c r="U2436" s="6">
        <v>0.6</v>
      </c>
      <c r="V2436" s="85">
        <f t="shared" si="504"/>
        <v>257.18399999999997</v>
      </c>
      <c r="W2436" s="86">
        <f t="shared" si="505"/>
        <v>685.82399999999996</v>
      </c>
    </row>
    <row r="2437" spans="1:23" s="27" customFormat="1" ht="16.5" x14ac:dyDescent="0.25">
      <c r="A2437" s="64" t="s">
        <v>7131</v>
      </c>
      <c r="B2437" s="65" t="s">
        <v>7692</v>
      </c>
      <c r="C2437" s="2" t="s">
        <v>1541</v>
      </c>
      <c r="D2437" s="1" t="s">
        <v>1542</v>
      </c>
      <c r="E2437" s="3">
        <f>22+11</f>
        <v>33</v>
      </c>
      <c r="F2437" s="3">
        <v>1</v>
      </c>
      <c r="G2437" s="7">
        <v>886.7</v>
      </c>
      <c r="H2437" s="4">
        <f>+G2437*E2437</f>
        <v>29261.100000000002</v>
      </c>
      <c r="I2437" s="5">
        <v>0.05</v>
      </c>
      <c r="J2437" s="4">
        <f t="shared" si="498"/>
        <v>44.335000000000008</v>
      </c>
      <c r="K2437" s="4">
        <f t="shared" si="499"/>
        <v>842.36500000000001</v>
      </c>
      <c r="L2437" s="6">
        <v>0.85</v>
      </c>
      <c r="M2437" s="4">
        <f t="shared" si="500"/>
        <v>716.01025000000004</v>
      </c>
      <c r="N2437" s="4">
        <f t="shared" si="501"/>
        <v>1558.3752500000001</v>
      </c>
      <c r="O2437" s="6">
        <v>0.75</v>
      </c>
      <c r="P2437" s="85">
        <f t="shared" si="506"/>
        <v>631.77375000000006</v>
      </c>
      <c r="Q2437" s="86">
        <f t="shared" si="507"/>
        <v>1474.1387500000001</v>
      </c>
      <c r="R2437" s="6">
        <v>0.95</v>
      </c>
      <c r="S2437" s="85">
        <f t="shared" si="502"/>
        <v>800.24675000000002</v>
      </c>
      <c r="T2437" s="86">
        <f t="shared" si="503"/>
        <v>1642.61175</v>
      </c>
      <c r="U2437" s="6">
        <v>0.6</v>
      </c>
      <c r="V2437" s="85">
        <f t="shared" si="504"/>
        <v>505.41899999999998</v>
      </c>
      <c r="W2437" s="86">
        <f t="shared" si="505"/>
        <v>1347.7840000000001</v>
      </c>
    </row>
    <row r="2438" spans="1:23" s="27" customFormat="1" ht="17.25" customHeight="1" x14ac:dyDescent="0.25">
      <c r="A2438" s="64" t="s">
        <v>7131</v>
      </c>
      <c r="B2438" s="65" t="s">
        <v>7692</v>
      </c>
      <c r="C2438" s="2" t="s">
        <v>1543</v>
      </c>
      <c r="D2438" s="1" t="s">
        <v>8304</v>
      </c>
      <c r="E2438" s="3">
        <v>28</v>
      </c>
      <c r="F2438" s="3">
        <v>1</v>
      </c>
      <c r="G2438" s="4">
        <v>1414.4</v>
      </c>
      <c r="H2438" s="4">
        <f>+G2438*E2438</f>
        <v>39603.200000000004</v>
      </c>
      <c r="I2438" s="5">
        <v>0.05</v>
      </c>
      <c r="J2438" s="4">
        <f t="shared" si="498"/>
        <v>70.720000000000013</v>
      </c>
      <c r="K2438" s="4">
        <f t="shared" si="499"/>
        <v>1343.68</v>
      </c>
      <c r="L2438" s="6">
        <v>0.5</v>
      </c>
      <c r="M2438" s="4">
        <f t="shared" si="500"/>
        <v>671.84</v>
      </c>
      <c r="N2438" s="4">
        <f t="shared" si="501"/>
        <v>2015.52</v>
      </c>
      <c r="O2438" s="6">
        <v>0.75</v>
      </c>
      <c r="P2438" s="85">
        <f t="shared" si="506"/>
        <v>1007.76</v>
      </c>
      <c r="Q2438" s="86">
        <f t="shared" si="507"/>
        <v>2351.44</v>
      </c>
      <c r="R2438" s="6">
        <v>0.95</v>
      </c>
      <c r="S2438" s="85">
        <f t="shared" si="502"/>
        <v>1276.4960000000001</v>
      </c>
      <c r="T2438" s="86">
        <f t="shared" si="503"/>
        <v>2620.1760000000004</v>
      </c>
      <c r="U2438" s="6">
        <v>0.6</v>
      </c>
      <c r="V2438" s="85">
        <f t="shared" si="504"/>
        <v>806.20799999999997</v>
      </c>
      <c r="W2438" s="86">
        <f t="shared" si="505"/>
        <v>2149.8879999999999</v>
      </c>
    </row>
    <row r="2439" spans="1:23" s="27" customFormat="1" ht="16.5" x14ac:dyDescent="0.25">
      <c r="A2439" s="64" t="s">
        <v>7131</v>
      </c>
      <c r="B2439" s="65" t="s">
        <v>7692</v>
      </c>
      <c r="C2439" s="2" t="s">
        <v>1538</v>
      </c>
      <c r="D2439" s="10" t="s">
        <v>1537</v>
      </c>
      <c r="E2439" s="3">
        <v>30</v>
      </c>
      <c r="F2439" s="3">
        <v>1</v>
      </c>
      <c r="G2439" s="4">
        <f>17572.9/30</f>
        <v>585.76333333333343</v>
      </c>
      <c r="H2439" s="4">
        <f>+G2439*E2439</f>
        <v>17572.900000000001</v>
      </c>
      <c r="I2439" s="5">
        <v>0</v>
      </c>
      <c r="J2439" s="4">
        <f t="shared" si="498"/>
        <v>0</v>
      </c>
      <c r="K2439" s="4">
        <f t="shared" si="499"/>
        <v>585.76333333333343</v>
      </c>
      <c r="L2439" s="6">
        <v>0.85</v>
      </c>
      <c r="M2439" s="4">
        <f t="shared" si="500"/>
        <v>497.89883333333341</v>
      </c>
      <c r="N2439" s="4">
        <f t="shared" si="501"/>
        <v>1083.662166666667</v>
      </c>
      <c r="O2439" s="6">
        <v>0.75</v>
      </c>
      <c r="P2439" s="85">
        <f t="shared" si="506"/>
        <v>439.3225000000001</v>
      </c>
      <c r="Q2439" s="86">
        <f t="shared" si="507"/>
        <v>1025.0858333333335</v>
      </c>
      <c r="R2439" s="6">
        <v>0.95</v>
      </c>
      <c r="S2439" s="85">
        <f t="shared" si="502"/>
        <v>556.47516666666672</v>
      </c>
      <c r="T2439" s="86">
        <f t="shared" si="503"/>
        <v>1142.2385000000002</v>
      </c>
      <c r="U2439" s="6">
        <v>0.6</v>
      </c>
      <c r="V2439" s="85">
        <f t="shared" si="504"/>
        <v>351.45800000000003</v>
      </c>
      <c r="W2439" s="86">
        <f t="shared" si="505"/>
        <v>937.2213333333334</v>
      </c>
    </row>
    <row r="2440" spans="1:23" s="27" customFormat="1" ht="16.5" x14ac:dyDescent="0.25">
      <c r="A2440" s="64" t="s">
        <v>7131</v>
      </c>
      <c r="B2440" s="65" t="s">
        <v>7692</v>
      </c>
      <c r="C2440" s="2" t="s">
        <v>1545</v>
      </c>
      <c r="D2440" s="1" t="s">
        <v>1544</v>
      </c>
      <c r="E2440" s="3">
        <f>21.65-4</f>
        <v>17.649999999999999</v>
      </c>
      <c r="F2440" s="3">
        <v>1</v>
      </c>
      <c r="G2440" s="7">
        <f>39025/30</f>
        <v>1300.8333333333333</v>
      </c>
      <c r="H2440" s="4">
        <f>+G2440*E2440</f>
        <v>22959.708333333328</v>
      </c>
      <c r="I2440" s="5">
        <v>0.05</v>
      </c>
      <c r="J2440" s="4">
        <f t="shared" si="498"/>
        <v>65.041666666666671</v>
      </c>
      <c r="K2440" s="4">
        <f t="shared" si="499"/>
        <v>1235.7916666666665</v>
      </c>
      <c r="L2440" s="6">
        <v>0.85</v>
      </c>
      <c r="M2440" s="4">
        <f t="shared" si="500"/>
        <v>1050.4229166666664</v>
      </c>
      <c r="N2440" s="4">
        <f t="shared" si="501"/>
        <v>2286.2145833333329</v>
      </c>
      <c r="O2440" s="6">
        <v>0.75</v>
      </c>
      <c r="P2440" s="85">
        <f t="shared" si="506"/>
        <v>926.84374999999989</v>
      </c>
      <c r="Q2440" s="86">
        <f t="shared" si="507"/>
        <v>2162.6354166666665</v>
      </c>
      <c r="R2440" s="6">
        <v>0.95</v>
      </c>
      <c r="S2440" s="85">
        <f t="shared" si="502"/>
        <v>1174.0020833333331</v>
      </c>
      <c r="T2440" s="86">
        <f t="shared" si="503"/>
        <v>2409.7937499999998</v>
      </c>
      <c r="U2440" s="6">
        <v>0.6</v>
      </c>
      <c r="V2440" s="85">
        <f t="shared" si="504"/>
        <v>741.47499999999991</v>
      </c>
      <c r="W2440" s="86">
        <f t="shared" si="505"/>
        <v>1977.2666666666664</v>
      </c>
    </row>
    <row r="2441" spans="1:23" s="27" customFormat="1" ht="16.5" x14ac:dyDescent="0.25">
      <c r="A2441" s="64" t="s">
        <v>7131</v>
      </c>
      <c r="B2441" s="65" t="s">
        <v>7692</v>
      </c>
      <c r="C2441" s="2" t="s">
        <v>1536</v>
      </c>
      <c r="D2441" s="10" t="s">
        <v>1535</v>
      </c>
      <c r="E2441" s="3">
        <v>22.5</v>
      </c>
      <c r="F2441" s="3">
        <v>1</v>
      </c>
      <c r="G2441" s="4">
        <f>6374.4/30</f>
        <v>212.48</v>
      </c>
      <c r="H2441" s="4">
        <f>+G2441*E2441</f>
        <v>4780.8</v>
      </c>
      <c r="I2441" s="5">
        <v>0</v>
      </c>
      <c r="J2441" s="4">
        <f t="shared" si="498"/>
        <v>0</v>
      </c>
      <c r="K2441" s="4">
        <f t="shared" si="499"/>
        <v>212.48</v>
      </c>
      <c r="L2441" s="6">
        <v>0.85</v>
      </c>
      <c r="M2441" s="4">
        <f t="shared" si="500"/>
        <v>180.60799999999998</v>
      </c>
      <c r="N2441" s="4">
        <f t="shared" si="501"/>
        <v>393.08799999999997</v>
      </c>
      <c r="O2441" s="6">
        <v>0.75</v>
      </c>
      <c r="P2441" s="85">
        <f t="shared" si="506"/>
        <v>159.35999999999999</v>
      </c>
      <c r="Q2441" s="86">
        <f t="shared" si="507"/>
        <v>371.84</v>
      </c>
      <c r="R2441" s="6">
        <v>0.95</v>
      </c>
      <c r="S2441" s="85">
        <f t="shared" si="502"/>
        <v>201.85599999999999</v>
      </c>
      <c r="T2441" s="86">
        <f t="shared" si="503"/>
        <v>414.33600000000001</v>
      </c>
      <c r="U2441" s="6">
        <v>0.6</v>
      </c>
      <c r="V2441" s="85">
        <f t="shared" si="504"/>
        <v>127.48799999999999</v>
      </c>
      <c r="W2441" s="86">
        <f t="shared" si="505"/>
        <v>339.96799999999996</v>
      </c>
    </row>
    <row r="2442" spans="1:23" ht="16.5" x14ac:dyDescent="0.25">
      <c r="A2442" s="64" t="s">
        <v>7131</v>
      </c>
      <c r="B2442" s="65" t="s">
        <v>7693</v>
      </c>
      <c r="C2442" s="2" t="s">
        <v>4336</v>
      </c>
      <c r="D2442" s="8" t="s">
        <v>4335</v>
      </c>
      <c r="E2442" s="3">
        <v>4</v>
      </c>
      <c r="F2442" s="3">
        <v>1</v>
      </c>
      <c r="G2442" s="4">
        <v>3666</v>
      </c>
      <c r="H2442" s="4">
        <f>+G2442*E2442</f>
        <v>14664</v>
      </c>
      <c r="I2442" s="5">
        <v>0.1</v>
      </c>
      <c r="J2442" s="4">
        <f t="shared" si="498"/>
        <v>366.6</v>
      </c>
      <c r="K2442" s="4">
        <f t="shared" si="499"/>
        <v>3299.4</v>
      </c>
      <c r="L2442" s="6">
        <v>0.85</v>
      </c>
      <c r="M2442" s="4">
        <f t="shared" si="500"/>
        <v>2804.49</v>
      </c>
      <c r="N2442" s="4">
        <f t="shared" si="501"/>
        <v>6103.8899999999994</v>
      </c>
      <c r="O2442" s="6">
        <v>0.75</v>
      </c>
      <c r="P2442" s="85">
        <f t="shared" si="506"/>
        <v>2474.5500000000002</v>
      </c>
      <c r="Q2442" s="86">
        <f t="shared" si="507"/>
        <v>5773.9500000000007</v>
      </c>
      <c r="R2442" s="6">
        <v>0.95</v>
      </c>
      <c r="S2442" s="85">
        <f t="shared" si="502"/>
        <v>3134.43</v>
      </c>
      <c r="T2442" s="86">
        <f t="shared" si="503"/>
        <v>6433.83</v>
      </c>
      <c r="U2442" s="6">
        <v>0.6</v>
      </c>
      <c r="V2442" s="85">
        <f t="shared" si="504"/>
        <v>1979.6399999999999</v>
      </c>
      <c r="W2442" s="86">
        <f t="shared" si="505"/>
        <v>5279.04</v>
      </c>
    </row>
    <row r="2443" spans="1:23" ht="16.5" x14ac:dyDescent="0.25">
      <c r="A2443" s="64" t="s">
        <v>7131</v>
      </c>
      <c r="B2443" s="65" t="s">
        <v>7693</v>
      </c>
      <c r="C2443" s="2" t="s">
        <v>7694</v>
      </c>
      <c r="D2443" s="1" t="s">
        <v>1498</v>
      </c>
      <c r="E2443" s="3">
        <v>2</v>
      </c>
      <c r="F2443" s="3">
        <v>1</v>
      </c>
      <c r="G2443" s="7">
        <v>1470</v>
      </c>
      <c r="H2443" s="4">
        <f>+G2443*E2443</f>
        <v>2940</v>
      </c>
      <c r="I2443" s="5">
        <v>0</v>
      </c>
      <c r="J2443" s="4">
        <f t="shared" si="498"/>
        <v>0</v>
      </c>
      <c r="K2443" s="4">
        <f t="shared" si="499"/>
        <v>1470</v>
      </c>
      <c r="L2443" s="6">
        <v>0.85</v>
      </c>
      <c r="M2443" s="4">
        <f t="shared" si="500"/>
        <v>1249.5</v>
      </c>
      <c r="N2443" s="4">
        <f t="shared" si="501"/>
        <v>2719.5</v>
      </c>
      <c r="O2443" s="6">
        <v>0.75</v>
      </c>
      <c r="P2443" s="85">
        <f t="shared" si="506"/>
        <v>1102.5</v>
      </c>
      <c r="Q2443" s="86">
        <f t="shared" si="507"/>
        <v>2572.5</v>
      </c>
      <c r="R2443" s="6">
        <v>0.95</v>
      </c>
      <c r="S2443" s="85">
        <f t="shared" si="502"/>
        <v>1396.5</v>
      </c>
      <c r="T2443" s="86">
        <f t="shared" si="503"/>
        <v>2866.5</v>
      </c>
      <c r="U2443" s="6">
        <v>0.6</v>
      </c>
      <c r="V2443" s="85">
        <f t="shared" si="504"/>
        <v>882</v>
      </c>
      <c r="W2443" s="86">
        <f t="shared" si="505"/>
        <v>2352</v>
      </c>
    </row>
    <row r="2444" spans="1:23" ht="16.5" x14ac:dyDescent="0.25">
      <c r="A2444" s="64" t="s">
        <v>7131</v>
      </c>
      <c r="B2444" s="65" t="s">
        <v>7693</v>
      </c>
      <c r="C2444" s="2" t="s">
        <v>826</v>
      </c>
      <c r="D2444" s="1" t="s">
        <v>825</v>
      </c>
      <c r="E2444" s="3">
        <v>1</v>
      </c>
      <c r="F2444" s="3">
        <v>1</v>
      </c>
      <c r="G2444" s="7">
        <v>2695</v>
      </c>
      <c r="H2444" s="4">
        <f>+G2444*E2444</f>
        <v>2695</v>
      </c>
      <c r="I2444" s="5">
        <v>0.05</v>
      </c>
      <c r="J2444" s="4">
        <f t="shared" si="498"/>
        <v>134.75</v>
      </c>
      <c r="K2444" s="4">
        <f t="shared" si="499"/>
        <v>2560.25</v>
      </c>
      <c r="L2444" s="6">
        <v>0.85</v>
      </c>
      <c r="M2444" s="4">
        <f t="shared" si="500"/>
        <v>2176.2125000000001</v>
      </c>
      <c r="N2444" s="4">
        <f t="shared" si="501"/>
        <v>4736.4624999999996</v>
      </c>
      <c r="O2444" s="6">
        <v>0.75</v>
      </c>
      <c r="P2444" s="85">
        <f t="shared" si="506"/>
        <v>1920.1875</v>
      </c>
      <c r="Q2444" s="86">
        <f t="shared" si="507"/>
        <v>4480.4375</v>
      </c>
      <c r="R2444" s="6">
        <v>0.95</v>
      </c>
      <c r="S2444" s="85">
        <f t="shared" si="502"/>
        <v>2432.2374999999997</v>
      </c>
      <c r="T2444" s="86">
        <f t="shared" si="503"/>
        <v>4992.4874999999993</v>
      </c>
      <c r="U2444" s="6">
        <v>0.6</v>
      </c>
      <c r="V2444" s="85">
        <f t="shared" si="504"/>
        <v>1536.1499999999999</v>
      </c>
      <c r="W2444" s="86">
        <f t="shared" si="505"/>
        <v>4096.3999999999996</v>
      </c>
    </row>
    <row r="2445" spans="1:23" ht="16.5" x14ac:dyDescent="0.25">
      <c r="A2445" s="64" t="s">
        <v>7131</v>
      </c>
      <c r="B2445" s="65" t="s">
        <v>7693</v>
      </c>
      <c r="C2445" s="2" t="s">
        <v>1497</v>
      </c>
      <c r="D2445" s="1" t="s">
        <v>1496</v>
      </c>
      <c r="E2445" s="3">
        <v>2</v>
      </c>
      <c r="F2445" s="3">
        <v>1</v>
      </c>
      <c r="G2445" s="7">
        <v>1160</v>
      </c>
      <c r="H2445" s="4">
        <f>+G2445*E2445</f>
        <v>2320</v>
      </c>
      <c r="I2445" s="5">
        <v>0</v>
      </c>
      <c r="J2445" s="4">
        <f t="shared" si="498"/>
        <v>0</v>
      </c>
      <c r="K2445" s="4">
        <f t="shared" si="499"/>
        <v>1160</v>
      </c>
      <c r="L2445" s="6">
        <v>0.85</v>
      </c>
      <c r="M2445" s="4">
        <f t="shared" si="500"/>
        <v>986</v>
      </c>
      <c r="N2445" s="4">
        <f t="shared" si="501"/>
        <v>2146</v>
      </c>
      <c r="O2445" s="6">
        <v>0.75</v>
      </c>
      <c r="P2445" s="85">
        <f t="shared" si="506"/>
        <v>870</v>
      </c>
      <c r="Q2445" s="86">
        <f t="shared" si="507"/>
        <v>2030</v>
      </c>
      <c r="R2445" s="6">
        <v>0.95</v>
      </c>
      <c r="S2445" s="85">
        <f t="shared" si="502"/>
        <v>1102</v>
      </c>
      <c r="T2445" s="86">
        <f t="shared" si="503"/>
        <v>2262</v>
      </c>
      <c r="U2445" s="6">
        <v>0.6</v>
      </c>
      <c r="V2445" s="85">
        <f t="shared" si="504"/>
        <v>696</v>
      </c>
      <c r="W2445" s="86">
        <f t="shared" si="505"/>
        <v>1856</v>
      </c>
    </row>
    <row r="2446" spans="1:23" ht="16.5" x14ac:dyDescent="0.25">
      <c r="A2446" s="64" t="s">
        <v>7131</v>
      </c>
      <c r="B2446" s="65" t="s">
        <v>7693</v>
      </c>
      <c r="C2446" s="2" t="s">
        <v>7695</v>
      </c>
      <c r="D2446" s="8" t="s">
        <v>4180</v>
      </c>
      <c r="E2446" s="3">
        <v>12.55</v>
      </c>
      <c r="F2446" s="3">
        <v>1</v>
      </c>
      <c r="G2446" s="4">
        <v>2000</v>
      </c>
      <c r="H2446" s="4">
        <f>+G2446*E2446</f>
        <v>25100</v>
      </c>
      <c r="I2446" s="5">
        <v>0</v>
      </c>
      <c r="J2446" s="4">
        <f t="shared" si="498"/>
        <v>0</v>
      </c>
      <c r="K2446" s="4">
        <f t="shared" si="499"/>
        <v>2000</v>
      </c>
      <c r="L2446" s="6">
        <v>0.85</v>
      </c>
      <c r="M2446" s="4">
        <f t="shared" si="500"/>
        <v>1700</v>
      </c>
      <c r="N2446" s="4">
        <f t="shared" si="501"/>
        <v>3700</v>
      </c>
      <c r="O2446" s="6">
        <v>0.75</v>
      </c>
      <c r="P2446" s="85">
        <f t="shared" si="506"/>
        <v>1500</v>
      </c>
      <c r="Q2446" s="86">
        <f t="shared" si="507"/>
        <v>3500</v>
      </c>
      <c r="R2446" s="6">
        <v>0.95</v>
      </c>
      <c r="S2446" s="85">
        <f t="shared" si="502"/>
        <v>1900</v>
      </c>
      <c r="T2446" s="86">
        <f t="shared" si="503"/>
        <v>3900</v>
      </c>
      <c r="U2446" s="6">
        <v>0.6</v>
      </c>
      <c r="V2446" s="85">
        <f t="shared" si="504"/>
        <v>1200</v>
      </c>
      <c r="W2446" s="86">
        <f t="shared" si="505"/>
        <v>3200</v>
      </c>
    </row>
    <row r="2447" spans="1:23" ht="16.5" x14ac:dyDescent="0.25">
      <c r="A2447" s="64" t="s">
        <v>7131</v>
      </c>
      <c r="B2447" s="65" t="s">
        <v>7693</v>
      </c>
      <c r="C2447" s="2" t="s">
        <v>1595</v>
      </c>
      <c r="D2447" s="8" t="s">
        <v>1594</v>
      </c>
      <c r="E2447" s="3">
        <v>2</v>
      </c>
      <c r="F2447" s="3">
        <v>1</v>
      </c>
      <c r="G2447" s="4">
        <v>429</v>
      </c>
      <c r="H2447" s="4">
        <f>+G2447*E2447</f>
        <v>858</v>
      </c>
      <c r="I2447" s="5">
        <v>0</v>
      </c>
      <c r="J2447" s="4">
        <f t="shared" si="498"/>
        <v>0</v>
      </c>
      <c r="K2447" s="4">
        <f t="shared" si="499"/>
        <v>429</v>
      </c>
      <c r="L2447" s="6">
        <v>0.85</v>
      </c>
      <c r="M2447" s="4">
        <f t="shared" si="500"/>
        <v>364.65</v>
      </c>
      <c r="N2447" s="4">
        <f t="shared" si="501"/>
        <v>793.65</v>
      </c>
      <c r="O2447" s="6">
        <v>0.75</v>
      </c>
      <c r="P2447" s="85">
        <f t="shared" si="506"/>
        <v>321.75</v>
      </c>
      <c r="Q2447" s="86">
        <f t="shared" si="507"/>
        <v>750.75</v>
      </c>
      <c r="R2447" s="6">
        <v>0.95</v>
      </c>
      <c r="S2447" s="85">
        <f t="shared" si="502"/>
        <v>407.54999999999995</v>
      </c>
      <c r="T2447" s="86">
        <f t="shared" si="503"/>
        <v>836.55</v>
      </c>
      <c r="U2447" s="6">
        <v>0.6</v>
      </c>
      <c r="V2447" s="85">
        <f t="shared" si="504"/>
        <v>257.39999999999998</v>
      </c>
      <c r="W2447" s="86">
        <f t="shared" si="505"/>
        <v>686.4</v>
      </c>
    </row>
    <row r="2448" spans="1:23" ht="16.5" x14ac:dyDescent="0.25">
      <c r="A2448" s="64" t="s">
        <v>7131</v>
      </c>
      <c r="B2448" s="65" t="s">
        <v>7693</v>
      </c>
      <c r="C2448" s="2" t="s">
        <v>1591</v>
      </c>
      <c r="D2448" s="8" t="s">
        <v>8305</v>
      </c>
      <c r="E2448" s="3">
        <v>2</v>
      </c>
      <c r="F2448" s="3">
        <v>1</v>
      </c>
      <c r="G2448" s="4">
        <v>453</v>
      </c>
      <c r="H2448" s="4">
        <f>+G2448*E2448</f>
        <v>906</v>
      </c>
      <c r="I2448" s="5">
        <v>0.1</v>
      </c>
      <c r="J2448" s="4">
        <f t="shared" si="498"/>
        <v>45.300000000000004</v>
      </c>
      <c r="K2448" s="4">
        <f t="shared" si="499"/>
        <v>407.7</v>
      </c>
      <c r="L2448" s="6">
        <v>0.85</v>
      </c>
      <c r="M2448" s="4">
        <f t="shared" si="500"/>
        <v>346.54499999999996</v>
      </c>
      <c r="N2448" s="4">
        <f t="shared" si="501"/>
        <v>754.24499999999989</v>
      </c>
      <c r="O2448" s="6">
        <v>0.75</v>
      </c>
      <c r="P2448" s="85">
        <f t="shared" si="506"/>
        <v>305.77499999999998</v>
      </c>
      <c r="Q2448" s="86">
        <f t="shared" si="507"/>
        <v>713.47499999999991</v>
      </c>
      <c r="R2448" s="6">
        <v>0.95</v>
      </c>
      <c r="S2448" s="85">
        <f t="shared" si="502"/>
        <v>387.315</v>
      </c>
      <c r="T2448" s="86">
        <f t="shared" si="503"/>
        <v>795.01499999999999</v>
      </c>
      <c r="U2448" s="6">
        <v>0.6</v>
      </c>
      <c r="V2448" s="85">
        <f t="shared" si="504"/>
        <v>244.61999999999998</v>
      </c>
      <c r="W2448" s="86">
        <f t="shared" si="505"/>
        <v>652.31999999999994</v>
      </c>
    </row>
    <row r="2449" spans="1:23" ht="16.5" x14ac:dyDescent="0.25">
      <c r="A2449" s="64" t="s">
        <v>7131</v>
      </c>
      <c r="B2449" s="65" t="s">
        <v>7693</v>
      </c>
      <c r="C2449" s="2" t="s">
        <v>7390</v>
      </c>
      <c r="D2449" s="1" t="s">
        <v>7389</v>
      </c>
      <c r="E2449" s="3">
        <v>2</v>
      </c>
      <c r="F2449" s="3">
        <v>1</v>
      </c>
      <c r="G2449" s="4">
        <v>1255.25</v>
      </c>
      <c r="H2449" s="4">
        <f>+G2449*E2449</f>
        <v>2510.5</v>
      </c>
      <c r="I2449" s="5">
        <v>0</v>
      </c>
      <c r="J2449" s="4">
        <f t="shared" si="498"/>
        <v>0</v>
      </c>
      <c r="K2449" s="4">
        <f t="shared" si="499"/>
        <v>1255.25</v>
      </c>
      <c r="L2449" s="6">
        <v>0.85</v>
      </c>
      <c r="M2449" s="4">
        <f t="shared" si="500"/>
        <v>1066.9624999999999</v>
      </c>
      <c r="N2449" s="4">
        <f t="shared" si="501"/>
        <v>2322.2124999999996</v>
      </c>
      <c r="O2449" s="6">
        <v>0.75</v>
      </c>
      <c r="P2449" s="85">
        <f t="shared" si="506"/>
        <v>941.4375</v>
      </c>
      <c r="Q2449" s="86">
        <f t="shared" si="507"/>
        <v>2196.6875</v>
      </c>
      <c r="R2449" s="6">
        <v>0.95</v>
      </c>
      <c r="S2449" s="85">
        <f t="shared" si="502"/>
        <v>1192.4875</v>
      </c>
      <c r="T2449" s="86">
        <f t="shared" si="503"/>
        <v>2447.7375000000002</v>
      </c>
      <c r="U2449" s="6">
        <v>0.6</v>
      </c>
      <c r="V2449" s="85">
        <f t="shared" si="504"/>
        <v>753.15</v>
      </c>
      <c r="W2449" s="86">
        <f t="shared" si="505"/>
        <v>2008.4</v>
      </c>
    </row>
    <row r="2450" spans="1:23" ht="16.5" x14ac:dyDescent="0.25">
      <c r="A2450" s="64" t="s">
        <v>7131</v>
      </c>
      <c r="B2450" s="65" t="s">
        <v>7693</v>
      </c>
      <c r="C2450" s="2" t="s">
        <v>2501</v>
      </c>
      <c r="D2450" s="1" t="s">
        <v>2500</v>
      </c>
      <c r="E2450" s="3">
        <v>1</v>
      </c>
      <c r="F2450" s="3">
        <v>1</v>
      </c>
      <c r="G2450" s="7">
        <v>4570.8</v>
      </c>
      <c r="H2450" s="4">
        <f>+G2450*E2450</f>
        <v>4570.8</v>
      </c>
      <c r="I2450" s="5">
        <v>0</v>
      </c>
      <c r="J2450" s="4">
        <f t="shared" si="498"/>
        <v>0</v>
      </c>
      <c r="K2450" s="4">
        <f t="shared" si="499"/>
        <v>4570.8</v>
      </c>
      <c r="L2450" s="6">
        <v>0.85</v>
      </c>
      <c r="M2450" s="4">
        <f t="shared" si="500"/>
        <v>3885.18</v>
      </c>
      <c r="N2450" s="4">
        <f t="shared" si="501"/>
        <v>8455.98</v>
      </c>
      <c r="O2450" s="6">
        <v>0.75</v>
      </c>
      <c r="P2450" s="85">
        <f t="shared" si="506"/>
        <v>3428.1000000000004</v>
      </c>
      <c r="Q2450" s="86">
        <f t="shared" si="507"/>
        <v>7998.9000000000005</v>
      </c>
      <c r="R2450" s="6">
        <v>0.95</v>
      </c>
      <c r="S2450" s="85">
        <f t="shared" si="502"/>
        <v>4342.26</v>
      </c>
      <c r="T2450" s="86">
        <f t="shared" si="503"/>
        <v>8913.0600000000013</v>
      </c>
      <c r="U2450" s="6">
        <v>0.6</v>
      </c>
      <c r="V2450" s="85">
        <f t="shared" si="504"/>
        <v>2742.48</v>
      </c>
      <c r="W2450" s="86">
        <f t="shared" si="505"/>
        <v>7313.2800000000007</v>
      </c>
    </row>
    <row r="2451" spans="1:23" ht="16.5" x14ac:dyDescent="0.25">
      <c r="A2451" s="64" t="s">
        <v>7131</v>
      </c>
      <c r="B2451" s="65" t="s">
        <v>7693</v>
      </c>
      <c r="C2451" s="2" t="s">
        <v>2504</v>
      </c>
      <c r="D2451" s="1" t="s">
        <v>2503</v>
      </c>
      <c r="E2451" s="3">
        <v>3</v>
      </c>
      <c r="F2451" s="3">
        <v>1</v>
      </c>
      <c r="G2451" s="7">
        <v>4212</v>
      </c>
      <c r="H2451" s="4">
        <f>+G2451*E2451</f>
        <v>12636</v>
      </c>
      <c r="I2451" s="5">
        <v>0</v>
      </c>
      <c r="J2451" s="4">
        <f t="shared" si="498"/>
        <v>0</v>
      </c>
      <c r="K2451" s="4">
        <f t="shared" si="499"/>
        <v>4212</v>
      </c>
      <c r="L2451" s="6">
        <v>0.85</v>
      </c>
      <c r="M2451" s="4">
        <f t="shared" si="500"/>
        <v>3580.2</v>
      </c>
      <c r="N2451" s="4">
        <f t="shared" si="501"/>
        <v>7792.2</v>
      </c>
      <c r="O2451" s="6">
        <v>0.75</v>
      </c>
      <c r="P2451" s="85">
        <f t="shared" si="506"/>
        <v>3159</v>
      </c>
      <c r="Q2451" s="86">
        <f t="shared" si="507"/>
        <v>7371</v>
      </c>
      <c r="R2451" s="6">
        <v>0.95</v>
      </c>
      <c r="S2451" s="85">
        <f t="shared" si="502"/>
        <v>4001.3999999999996</v>
      </c>
      <c r="T2451" s="86">
        <f t="shared" si="503"/>
        <v>8213.4</v>
      </c>
      <c r="U2451" s="6">
        <v>0.6</v>
      </c>
      <c r="V2451" s="85">
        <f t="shared" si="504"/>
        <v>2527.1999999999998</v>
      </c>
      <c r="W2451" s="86">
        <f t="shared" si="505"/>
        <v>6739.2</v>
      </c>
    </row>
    <row r="2452" spans="1:23" ht="16.5" x14ac:dyDescent="0.25">
      <c r="A2452" s="64" t="s">
        <v>7131</v>
      </c>
      <c r="B2452" s="65" t="s">
        <v>7693</v>
      </c>
      <c r="C2452" s="2" t="s">
        <v>2506</v>
      </c>
      <c r="D2452" s="1" t="s">
        <v>2505</v>
      </c>
      <c r="E2452" s="3">
        <v>2</v>
      </c>
      <c r="F2452" s="3">
        <v>1</v>
      </c>
      <c r="G2452" s="7">
        <v>1230</v>
      </c>
      <c r="H2452" s="4">
        <f>+G2452*E2452</f>
        <v>2460</v>
      </c>
      <c r="I2452" s="5">
        <v>0</v>
      </c>
      <c r="J2452" s="4">
        <f t="shared" si="498"/>
        <v>0</v>
      </c>
      <c r="K2452" s="4">
        <f t="shared" si="499"/>
        <v>1230</v>
      </c>
      <c r="L2452" s="6">
        <v>0.85</v>
      </c>
      <c r="M2452" s="4">
        <f t="shared" si="500"/>
        <v>1045.5</v>
      </c>
      <c r="N2452" s="4">
        <f t="shared" si="501"/>
        <v>2275.5</v>
      </c>
      <c r="O2452" s="6">
        <v>0.75</v>
      </c>
      <c r="P2452" s="85">
        <f t="shared" si="506"/>
        <v>922.5</v>
      </c>
      <c r="Q2452" s="86">
        <f t="shared" si="507"/>
        <v>2152.5</v>
      </c>
      <c r="R2452" s="6">
        <v>0.95</v>
      </c>
      <c r="S2452" s="85">
        <f t="shared" si="502"/>
        <v>1168.5</v>
      </c>
      <c r="T2452" s="86">
        <f t="shared" si="503"/>
        <v>2398.5</v>
      </c>
      <c r="U2452" s="6">
        <v>0.6</v>
      </c>
      <c r="V2452" s="85">
        <f t="shared" si="504"/>
        <v>738</v>
      </c>
      <c r="W2452" s="86">
        <f t="shared" si="505"/>
        <v>1968</v>
      </c>
    </row>
    <row r="2453" spans="1:23" ht="16.5" x14ac:dyDescent="0.25">
      <c r="A2453" s="64" t="s">
        <v>7131</v>
      </c>
      <c r="B2453" s="65" t="s">
        <v>7693</v>
      </c>
      <c r="C2453" s="2" t="s">
        <v>2510</v>
      </c>
      <c r="D2453" s="10" t="s">
        <v>2509</v>
      </c>
      <c r="E2453" s="3">
        <v>4</v>
      </c>
      <c r="F2453" s="3">
        <v>1</v>
      </c>
      <c r="G2453" s="4">
        <v>914.38</v>
      </c>
      <c r="H2453" s="4">
        <f>+G2453*E2453</f>
        <v>3657.52</v>
      </c>
      <c r="I2453" s="5">
        <v>0</v>
      </c>
      <c r="J2453" s="4">
        <f t="shared" si="498"/>
        <v>0</v>
      </c>
      <c r="K2453" s="4">
        <f t="shared" si="499"/>
        <v>914.38</v>
      </c>
      <c r="L2453" s="6">
        <v>0.85</v>
      </c>
      <c r="M2453" s="4">
        <f t="shared" si="500"/>
        <v>777.22299999999996</v>
      </c>
      <c r="N2453" s="4">
        <f t="shared" si="501"/>
        <v>1691.6030000000001</v>
      </c>
      <c r="O2453" s="6">
        <v>0.75</v>
      </c>
      <c r="P2453" s="85">
        <f t="shared" si="506"/>
        <v>685.78499999999997</v>
      </c>
      <c r="Q2453" s="86">
        <f t="shared" si="507"/>
        <v>1600.165</v>
      </c>
      <c r="R2453" s="6">
        <v>0.95</v>
      </c>
      <c r="S2453" s="85">
        <f t="shared" si="502"/>
        <v>868.66099999999994</v>
      </c>
      <c r="T2453" s="86">
        <f t="shared" si="503"/>
        <v>1783.0409999999999</v>
      </c>
      <c r="U2453" s="6">
        <v>0.6</v>
      </c>
      <c r="V2453" s="85">
        <f t="shared" si="504"/>
        <v>548.62799999999993</v>
      </c>
      <c r="W2453" s="86">
        <f t="shared" si="505"/>
        <v>1463.0079999999998</v>
      </c>
    </row>
    <row r="2454" spans="1:23" ht="16.5" x14ac:dyDescent="0.25">
      <c r="A2454" s="64" t="s">
        <v>7131</v>
      </c>
      <c r="B2454" s="65" t="s">
        <v>7693</v>
      </c>
      <c r="C2454" s="2" t="s">
        <v>2745</v>
      </c>
      <c r="D2454" s="10" t="s">
        <v>2744</v>
      </c>
      <c r="E2454" s="3">
        <v>2</v>
      </c>
      <c r="F2454" s="3">
        <v>1</v>
      </c>
      <c r="G2454" s="4">
        <v>1668.22</v>
      </c>
      <c r="H2454" s="4">
        <f>+G2454*E2454</f>
        <v>3336.44</v>
      </c>
      <c r="I2454" s="5">
        <v>0</v>
      </c>
      <c r="J2454" s="4">
        <f t="shared" si="498"/>
        <v>0</v>
      </c>
      <c r="K2454" s="4">
        <f t="shared" si="499"/>
        <v>1668.22</v>
      </c>
      <c r="L2454" s="6">
        <v>0.85</v>
      </c>
      <c r="M2454" s="4">
        <f t="shared" si="500"/>
        <v>1417.9870000000001</v>
      </c>
      <c r="N2454" s="4">
        <f t="shared" si="501"/>
        <v>3086.2070000000003</v>
      </c>
      <c r="O2454" s="6">
        <v>0.75</v>
      </c>
      <c r="P2454" s="85">
        <f t="shared" si="506"/>
        <v>1251.165</v>
      </c>
      <c r="Q2454" s="86">
        <f t="shared" si="507"/>
        <v>2919.3850000000002</v>
      </c>
      <c r="R2454" s="6">
        <v>0.95</v>
      </c>
      <c r="S2454" s="85">
        <f t="shared" si="502"/>
        <v>1584.809</v>
      </c>
      <c r="T2454" s="86">
        <f t="shared" si="503"/>
        <v>3253.029</v>
      </c>
      <c r="U2454" s="6">
        <v>0.6</v>
      </c>
      <c r="V2454" s="85">
        <f t="shared" si="504"/>
        <v>1000.932</v>
      </c>
      <c r="W2454" s="86">
        <f t="shared" si="505"/>
        <v>2669.152</v>
      </c>
    </row>
    <row r="2455" spans="1:23" ht="16.5" x14ac:dyDescent="0.25">
      <c r="A2455" s="64" t="s">
        <v>7131</v>
      </c>
      <c r="B2455" s="65" t="s">
        <v>7693</v>
      </c>
      <c r="C2455" s="2" t="s">
        <v>2747</v>
      </c>
      <c r="D2455" s="8" t="s">
        <v>2746</v>
      </c>
      <c r="E2455" s="3">
        <v>6</v>
      </c>
      <c r="F2455" s="3">
        <v>1</v>
      </c>
      <c r="G2455" s="4">
        <v>601</v>
      </c>
      <c r="H2455" s="4">
        <f>+G2455*E2455</f>
        <v>3606</v>
      </c>
      <c r="I2455" s="5">
        <v>0</v>
      </c>
      <c r="J2455" s="4">
        <f t="shared" si="498"/>
        <v>0</v>
      </c>
      <c r="K2455" s="4">
        <f t="shared" si="499"/>
        <v>601</v>
      </c>
      <c r="L2455" s="6">
        <v>0.85</v>
      </c>
      <c r="M2455" s="4">
        <f t="shared" si="500"/>
        <v>510.84999999999997</v>
      </c>
      <c r="N2455" s="4">
        <f t="shared" si="501"/>
        <v>1111.8499999999999</v>
      </c>
      <c r="O2455" s="6">
        <v>0.75</v>
      </c>
      <c r="P2455" s="85">
        <f t="shared" si="506"/>
        <v>450.75</v>
      </c>
      <c r="Q2455" s="86">
        <f t="shared" si="507"/>
        <v>1051.75</v>
      </c>
      <c r="R2455" s="6">
        <v>0.95</v>
      </c>
      <c r="S2455" s="85">
        <f t="shared" si="502"/>
        <v>570.94999999999993</v>
      </c>
      <c r="T2455" s="86">
        <f t="shared" si="503"/>
        <v>1171.9499999999998</v>
      </c>
      <c r="U2455" s="6">
        <v>0.6</v>
      </c>
      <c r="V2455" s="85">
        <f t="shared" si="504"/>
        <v>360.59999999999997</v>
      </c>
      <c r="W2455" s="86">
        <f t="shared" si="505"/>
        <v>961.59999999999991</v>
      </c>
    </row>
    <row r="2456" spans="1:23" ht="16.5" x14ac:dyDescent="0.25">
      <c r="A2456" s="64" t="s">
        <v>7131</v>
      </c>
      <c r="B2456" s="65" t="s">
        <v>7693</v>
      </c>
      <c r="C2456" s="2" t="s">
        <v>2757</v>
      </c>
      <c r="D2456" s="8" t="s">
        <v>2756</v>
      </c>
      <c r="E2456" s="3">
        <v>2</v>
      </c>
      <c r="F2456" s="3">
        <v>1</v>
      </c>
      <c r="G2456" s="4">
        <v>8162</v>
      </c>
      <c r="H2456" s="4">
        <f>+G2456*E2456</f>
        <v>16324</v>
      </c>
      <c r="I2456" s="5">
        <v>0.1</v>
      </c>
      <c r="J2456" s="4">
        <f t="shared" si="498"/>
        <v>816.2</v>
      </c>
      <c r="K2456" s="4">
        <f t="shared" si="499"/>
        <v>7345.8</v>
      </c>
      <c r="L2456" s="6">
        <v>0.85</v>
      </c>
      <c r="M2456" s="4">
        <f t="shared" si="500"/>
        <v>6243.93</v>
      </c>
      <c r="N2456" s="4">
        <f t="shared" si="501"/>
        <v>13589.73</v>
      </c>
      <c r="O2456" s="6">
        <v>0.75</v>
      </c>
      <c r="P2456" s="85">
        <f t="shared" si="506"/>
        <v>5509.35</v>
      </c>
      <c r="Q2456" s="86">
        <f t="shared" si="507"/>
        <v>12855.150000000001</v>
      </c>
      <c r="R2456" s="6">
        <v>0.95</v>
      </c>
      <c r="S2456" s="85">
        <f t="shared" si="502"/>
        <v>6978.51</v>
      </c>
      <c r="T2456" s="86">
        <f t="shared" si="503"/>
        <v>14324.310000000001</v>
      </c>
      <c r="U2456" s="6">
        <v>0.6</v>
      </c>
      <c r="V2456" s="85">
        <f t="shared" si="504"/>
        <v>4407.4799999999996</v>
      </c>
      <c r="W2456" s="86">
        <f t="shared" si="505"/>
        <v>11753.279999999999</v>
      </c>
    </row>
    <row r="2457" spans="1:23" ht="16.5" x14ac:dyDescent="0.25">
      <c r="A2457" s="64" t="s">
        <v>7131</v>
      </c>
      <c r="B2457" s="65" t="s">
        <v>7693</v>
      </c>
      <c r="C2457" s="2" t="s">
        <v>2837</v>
      </c>
      <c r="D2457" s="8" t="s">
        <v>2836</v>
      </c>
      <c r="E2457" s="3">
        <v>9</v>
      </c>
      <c r="F2457" s="3">
        <v>1</v>
      </c>
      <c r="G2457" s="4">
        <v>244.13</v>
      </c>
      <c r="H2457" s="4">
        <f>+G2457*E2457</f>
        <v>2197.17</v>
      </c>
      <c r="I2457" s="5">
        <v>0</v>
      </c>
      <c r="J2457" s="4">
        <f t="shared" si="498"/>
        <v>0</v>
      </c>
      <c r="K2457" s="4">
        <f t="shared" si="499"/>
        <v>244.13</v>
      </c>
      <c r="L2457" s="6">
        <v>0.85</v>
      </c>
      <c r="M2457" s="4">
        <f t="shared" si="500"/>
        <v>207.51049999999998</v>
      </c>
      <c r="N2457" s="4">
        <f t="shared" si="501"/>
        <v>451.64049999999997</v>
      </c>
      <c r="O2457" s="6">
        <v>0.75</v>
      </c>
      <c r="P2457" s="85">
        <f t="shared" si="506"/>
        <v>183.0975</v>
      </c>
      <c r="Q2457" s="86">
        <f t="shared" si="507"/>
        <v>427.22749999999996</v>
      </c>
      <c r="R2457" s="6">
        <v>0.95</v>
      </c>
      <c r="S2457" s="85">
        <f t="shared" si="502"/>
        <v>231.92349999999999</v>
      </c>
      <c r="T2457" s="86">
        <f t="shared" si="503"/>
        <v>476.05349999999999</v>
      </c>
      <c r="U2457" s="6">
        <v>0.6</v>
      </c>
      <c r="V2457" s="85">
        <f t="shared" si="504"/>
        <v>146.47799999999998</v>
      </c>
      <c r="W2457" s="86">
        <f t="shared" si="505"/>
        <v>390.60799999999995</v>
      </c>
    </row>
    <row r="2458" spans="1:23" ht="16.5" x14ac:dyDescent="0.25">
      <c r="A2458" s="64" t="s">
        <v>7131</v>
      </c>
      <c r="B2458" s="65" t="s">
        <v>7693</v>
      </c>
      <c r="C2458" s="2" t="s">
        <v>2839</v>
      </c>
      <c r="D2458" s="8" t="s">
        <v>2838</v>
      </c>
      <c r="E2458" s="3">
        <v>4</v>
      </c>
      <c r="F2458" s="3">
        <v>1</v>
      </c>
      <c r="G2458" s="4">
        <v>91.666666666666671</v>
      </c>
      <c r="H2458" s="4">
        <f>+G2458*E2458</f>
        <v>366.66666666666669</v>
      </c>
      <c r="I2458" s="5">
        <v>0.1</v>
      </c>
      <c r="J2458" s="4">
        <f t="shared" si="498"/>
        <v>9.1666666666666679</v>
      </c>
      <c r="K2458" s="4">
        <f t="shared" si="499"/>
        <v>82.5</v>
      </c>
      <c r="L2458" s="6">
        <v>0.85</v>
      </c>
      <c r="M2458" s="4">
        <f t="shared" si="500"/>
        <v>70.125</v>
      </c>
      <c r="N2458" s="4">
        <f t="shared" si="501"/>
        <v>152.625</v>
      </c>
      <c r="O2458" s="6">
        <v>0.75</v>
      </c>
      <c r="P2458" s="85">
        <f t="shared" si="506"/>
        <v>61.875</v>
      </c>
      <c r="Q2458" s="86">
        <f t="shared" si="507"/>
        <v>144.375</v>
      </c>
      <c r="R2458" s="6">
        <v>0.95</v>
      </c>
      <c r="S2458" s="85">
        <f t="shared" si="502"/>
        <v>78.375</v>
      </c>
      <c r="T2458" s="86">
        <f t="shared" si="503"/>
        <v>160.875</v>
      </c>
      <c r="U2458" s="6">
        <v>0.6</v>
      </c>
      <c r="V2458" s="85">
        <f t="shared" si="504"/>
        <v>49.5</v>
      </c>
      <c r="W2458" s="86">
        <f t="shared" si="505"/>
        <v>132</v>
      </c>
    </row>
    <row r="2459" spans="1:23" ht="16.5" x14ac:dyDescent="0.25">
      <c r="A2459" s="64" t="s">
        <v>7131</v>
      </c>
      <c r="B2459" s="65" t="s">
        <v>7693</v>
      </c>
      <c r="C2459" s="2" t="s">
        <v>3331</v>
      </c>
      <c r="D2459" s="8" t="s">
        <v>3330</v>
      </c>
      <c r="E2459" s="3">
        <v>6</v>
      </c>
      <c r="F2459" s="3">
        <v>1</v>
      </c>
      <c r="G2459" s="4">
        <v>740</v>
      </c>
      <c r="H2459" s="4">
        <f>+G2459*E2459</f>
        <v>4440</v>
      </c>
      <c r="I2459" s="5">
        <v>0.1</v>
      </c>
      <c r="J2459" s="4">
        <f t="shared" si="498"/>
        <v>74</v>
      </c>
      <c r="K2459" s="4">
        <f t="shared" si="499"/>
        <v>666</v>
      </c>
      <c r="L2459" s="6">
        <v>0.85</v>
      </c>
      <c r="M2459" s="4">
        <f t="shared" si="500"/>
        <v>566.1</v>
      </c>
      <c r="N2459" s="4">
        <f t="shared" si="501"/>
        <v>1232.0999999999999</v>
      </c>
      <c r="O2459" s="6">
        <v>0.75</v>
      </c>
      <c r="P2459" s="85">
        <f t="shared" si="506"/>
        <v>499.5</v>
      </c>
      <c r="Q2459" s="86">
        <f t="shared" si="507"/>
        <v>1165.5</v>
      </c>
      <c r="R2459" s="6">
        <v>0.95</v>
      </c>
      <c r="S2459" s="85">
        <f t="shared" si="502"/>
        <v>632.69999999999993</v>
      </c>
      <c r="T2459" s="86">
        <f t="shared" si="503"/>
        <v>1298.6999999999998</v>
      </c>
      <c r="U2459" s="6">
        <v>0.6</v>
      </c>
      <c r="V2459" s="85">
        <f t="shared" si="504"/>
        <v>399.59999999999997</v>
      </c>
      <c r="W2459" s="86">
        <f t="shared" si="505"/>
        <v>1065.5999999999999</v>
      </c>
    </row>
    <row r="2460" spans="1:23" ht="16.5" x14ac:dyDescent="0.25">
      <c r="A2460" s="64" t="s">
        <v>7131</v>
      </c>
      <c r="B2460" s="65" t="s">
        <v>7693</v>
      </c>
      <c r="C2460" s="2" t="s">
        <v>3333</v>
      </c>
      <c r="D2460" s="8" t="s">
        <v>3332</v>
      </c>
      <c r="E2460" s="3">
        <v>3</v>
      </c>
      <c r="F2460" s="3">
        <v>1</v>
      </c>
      <c r="G2460" s="4">
        <v>569</v>
      </c>
      <c r="H2460" s="4">
        <f>+G2460*E2460</f>
        <v>1707</v>
      </c>
      <c r="I2460" s="5">
        <v>0</v>
      </c>
      <c r="J2460" s="4">
        <f t="shared" si="498"/>
        <v>0</v>
      </c>
      <c r="K2460" s="4">
        <f t="shared" si="499"/>
        <v>569</v>
      </c>
      <c r="L2460" s="6">
        <v>0.85</v>
      </c>
      <c r="M2460" s="4">
        <f t="shared" si="500"/>
        <v>483.65</v>
      </c>
      <c r="N2460" s="4">
        <f t="shared" si="501"/>
        <v>1052.6500000000001</v>
      </c>
      <c r="O2460" s="6">
        <v>0.75</v>
      </c>
      <c r="P2460" s="85">
        <f t="shared" si="506"/>
        <v>426.75</v>
      </c>
      <c r="Q2460" s="86">
        <f t="shared" si="507"/>
        <v>995.75</v>
      </c>
      <c r="R2460" s="6">
        <v>0.95</v>
      </c>
      <c r="S2460" s="85">
        <f t="shared" si="502"/>
        <v>540.54999999999995</v>
      </c>
      <c r="T2460" s="86">
        <f t="shared" si="503"/>
        <v>1109.55</v>
      </c>
      <c r="U2460" s="6">
        <v>0.6</v>
      </c>
      <c r="V2460" s="85">
        <f t="shared" si="504"/>
        <v>341.4</v>
      </c>
      <c r="W2460" s="86">
        <f t="shared" si="505"/>
        <v>910.4</v>
      </c>
    </row>
    <row r="2461" spans="1:23" ht="16.5" x14ac:dyDescent="0.25">
      <c r="A2461" s="64" t="s">
        <v>7131</v>
      </c>
      <c r="B2461" s="65" t="s">
        <v>7693</v>
      </c>
      <c r="C2461" s="2" t="s">
        <v>7696</v>
      </c>
      <c r="D2461" s="8" t="s">
        <v>8306</v>
      </c>
      <c r="E2461" s="3">
        <v>1</v>
      </c>
      <c r="F2461" s="3">
        <v>1</v>
      </c>
      <c r="G2461" s="4">
        <v>3634</v>
      </c>
      <c r="H2461" s="4">
        <f>+G2461*E2461</f>
        <v>3634</v>
      </c>
      <c r="I2461" s="5">
        <v>0.1</v>
      </c>
      <c r="J2461" s="4">
        <f t="shared" si="498"/>
        <v>363.40000000000003</v>
      </c>
      <c r="K2461" s="4">
        <f t="shared" si="499"/>
        <v>3270.6</v>
      </c>
      <c r="L2461" s="6">
        <v>0.85</v>
      </c>
      <c r="M2461" s="4">
        <f t="shared" si="500"/>
        <v>2780.0099999999998</v>
      </c>
      <c r="N2461" s="4">
        <f t="shared" si="501"/>
        <v>6050.61</v>
      </c>
      <c r="O2461" s="6">
        <v>0.75</v>
      </c>
      <c r="P2461" s="85">
        <f t="shared" si="506"/>
        <v>2452.9499999999998</v>
      </c>
      <c r="Q2461" s="86">
        <f t="shared" si="507"/>
        <v>5723.5499999999993</v>
      </c>
      <c r="R2461" s="6">
        <v>0.95</v>
      </c>
      <c r="S2461" s="85">
        <f t="shared" si="502"/>
        <v>3107.0699999999997</v>
      </c>
      <c r="T2461" s="86">
        <f t="shared" si="503"/>
        <v>6377.67</v>
      </c>
      <c r="U2461" s="6">
        <v>0.6</v>
      </c>
      <c r="V2461" s="85">
        <f t="shared" si="504"/>
        <v>1962.36</v>
      </c>
      <c r="W2461" s="86">
        <f t="shared" si="505"/>
        <v>5232.96</v>
      </c>
    </row>
    <row r="2462" spans="1:23" ht="16.5" x14ac:dyDescent="0.25">
      <c r="A2462" s="64" t="s">
        <v>7131</v>
      </c>
      <c r="B2462" s="65" t="s">
        <v>7693</v>
      </c>
      <c r="C2462" s="2" t="s">
        <v>3635</v>
      </c>
      <c r="D2462" s="1" t="s">
        <v>3634</v>
      </c>
      <c r="E2462" s="3">
        <v>1</v>
      </c>
      <c r="F2462" s="3">
        <v>1</v>
      </c>
      <c r="G2462" s="7">
        <v>721</v>
      </c>
      <c r="H2462" s="4">
        <f>+G2462*E2462</f>
        <v>721</v>
      </c>
      <c r="I2462" s="5">
        <v>0</v>
      </c>
      <c r="J2462" s="4">
        <f t="shared" si="498"/>
        <v>0</v>
      </c>
      <c r="K2462" s="4">
        <f t="shared" si="499"/>
        <v>721</v>
      </c>
      <c r="L2462" s="6">
        <v>0.65</v>
      </c>
      <c r="M2462" s="4">
        <f t="shared" si="500"/>
        <v>468.65000000000003</v>
      </c>
      <c r="N2462" s="4">
        <f t="shared" si="501"/>
        <v>1189.6500000000001</v>
      </c>
      <c r="O2462" s="6">
        <v>0.75</v>
      </c>
      <c r="P2462" s="85">
        <f t="shared" si="506"/>
        <v>540.75</v>
      </c>
      <c r="Q2462" s="86">
        <f t="shared" si="507"/>
        <v>1261.75</v>
      </c>
      <c r="R2462" s="6">
        <v>0.95</v>
      </c>
      <c r="S2462" s="85">
        <f t="shared" si="502"/>
        <v>684.94999999999993</v>
      </c>
      <c r="T2462" s="86">
        <f t="shared" si="503"/>
        <v>1405.9499999999998</v>
      </c>
      <c r="U2462" s="6">
        <v>0.6</v>
      </c>
      <c r="V2462" s="85">
        <f t="shared" si="504"/>
        <v>432.59999999999997</v>
      </c>
      <c r="W2462" s="86">
        <f t="shared" si="505"/>
        <v>1153.5999999999999</v>
      </c>
    </row>
    <row r="2463" spans="1:23" ht="16.5" x14ac:dyDescent="0.25">
      <c r="A2463" s="64" t="s">
        <v>7131</v>
      </c>
      <c r="B2463" s="65" t="s">
        <v>7693</v>
      </c>
      <c r="C2463" s="2" t="s">
        <v>4179</v>
      </c>
      <c r="D2463" s="8" t="s">
        <v>4178</v>
      </c>
      <c r="E2463" s="3">
        <f>6.5-0.6-2.5</f>
        <v>3.4000000000000004</v>
      </c>
      <c r="F2463" s="3">
        <v>1</v>
      </c>
      <c r="G2463" s="4">
        <v>2400</v>
      </c>
      <c r="H2463" s="4">
        <f>+G2463*E2463</f>
        <v>8160.0000000000009</v>
      </c>
      <c r="I2463" s="5">
        <v>0</v>
      </c>
      <c r="J2463" s="4">
        <f t="shared" si="498"/>
        <v>0</v>
      </c>
      <c r="K2463" s="4">
        <f t="shared" si="499"/>
        <v>2400</v>
      </c>
      <c r="L2463" s="6">
        <v>0.85</v>
      </c>
      <c r="M2463" s="4">
        <f t="shared" si="500"/>
        <v>2040</v>
      </c>
      <c r="N2463" s="4">
        <f t="shared" si="501"/>
        <v>4440</v>
      </c>
      <c r="O2463" s="6">
        <v>0.75</v>
      </c>
      <c r="P2463" s="85">
        <f t="shared" si="506"/>
        <v>1800</v>
      </c>
      <c r="Q2463" s="86">
        <f t="shared" si="507"/>
        <v>4200</v>
      </c>
      <c r="R2463" s="6">
        <v>0.95</v>
      </c>
      <c r="S2463" s="85">
        <f t="shared" si="502"/>
        <v>2280</v>
      </c>
      <c r="T2463" s="86">
        <f t="shared" si="503"/>
        <v>4680</v>
      </c>
      <c r="U2463" s="6">
        <v>0.6</v>
      </c>
      <c r="V2463" s="85">
        <f t="shared" si="504"/>
        <v>1440</v>
      </c>
      <c r="W2463" s="86">
        <f t="shared" si="505"/>
        <v>3840</v>
      </c>
    </row>
    <row r="2464" spans="1:23" ht="16.5" x14ac:dyDescent="0.25">
      <c r="A2464" s="64" t="s">
        <v>7131</v>
      </c>
      <c r="B2464" s="65" t="s">
        <v>7693</v>
      </c>
      <c r="C2464" s="2" t="s">
        <v>4184</v>
      </c>
      <c r="D2464" s="1" t="s">
        <v>4183</v>
      </c>
      <c r="E2464" s="3">
        <v>3</v>
      </c>
      <c r="F2464" s="3">
        <v>1</v>
      </c>
      <c r="G2464" s="7">
        <v>1818</v>
      </c>
      <c r="H2464" s="4">
        <f>+G2464*E2464</f>
        <v>5454</v>
      </c>
      <c r="I2464" s="5">
        <v>0.05</v>
      </c>
      <c r="J2464" s="4">
        <f t="shared" si="498"/>
        <v>90.9</v>
      </c>
      <c r="K2464" s="4">
        <f t="shared" si="499"/>
        <v>1727.1</v>
      </c>
      <c r="L2464" s="6">
        <v>0.85</v>
      </c>
      <c r="M2464" s="4">
        <f t="shared" si="500"/>
        <v>1468.0349999999999</v>
      </c>
      <c r="N2464" s="4">
        <f t="shared" si="501"/>
        <v>3195.1349999999998</v>
      </c>
      <c r="O2464" s="6">
        <v>0.75</v>
      </c>
      <c r="P2464" s="85">
        <f t="shared" si="506"/>
        <v>1295.3249999999998</v>
      </c>
      <c r="Q2464" s="86">
        <f t="shared" si="507"/>
        <v>3022.4249999999997</v>
      </c>
      <c r="R2464" s="6">
        <v>0.95</v>
      </c>
      <c r="S2464" s="85">
        <f t="shared" si="502"/>
        <v>1640.7449999999999</v>
      </c>
      <c r="T2464" s="86">
        <f t="shared" si="503"/>
        <v>3367.8449999999998</v>
      </c>
      <c r="U2464" s="6">
        <v>0.6</v>
      </c>
      <c r="V2464" s="85">
        <f t="shared" si="504"/>
        <v>1036.26</v>
      </c>
      <c r="W2464" s="86">
        <f t="shared" si="505"/>
        <v>2763.3599999999997</v>
      </c>
    </row>
    <row r="2465" spans="1:23" ht="16.5" x14ac:dyDescent="0.25">
      <c r="A2465" s="64" t="s">
        <v>7131</v>
      </c>
      <c r="B2465" s="65" t="s">
        <v>7693</v>
      </c>
      <c r="C2465" s="2" t="s">
        <v>4338</v>
      </c>
      <c r="D2465" s="10" t="s">
        <v>4337</v>
      </c>
      <c r="E2465" s="3">
        <v>3</v>
      </c>
      <c r="F2465" s="3">
        <v>1</v>
      </c>
      <c r="G2465" s="4">
        <v>2640.53</v>
      </c>
      <c r="H2465" s="4">
        <f>+G2465*E2465</f>
        <v>7921.59</v>
      </c>
      <c r="I2465" s="5">
        <v>0</v>
      </c>
      <c r="J2465" s="4">
        <f t="shared" si="498"/>
        <v>0</v>
      </c>
      <c r="K2465" s="4">
        <f t="shared" si="499"/>
        <v>2640.53</v>
      </c>
      <c r="L2465" s="6">
        <v>0.85</v>
      </c>
      <c r="M2465" s="4">
        <f t="shared" si="500"/>
        <v>2244.4504999999999</v>
      </c>
      <c r="N2465" s="4">
        <f t="shared" si="501"/>
        <v>4884.9804999999997</v>
      </c>
      <c r="O2465" s="6">
        <v>0.75</v>
      </c>
      <c r="P2465" s="85">
        <f t="shared" si="506"/>
        <v>1980.3975</v>
      </c>
      <c r="Q2465" s="86">
        <f t="shared" si="507"/>
        <v>4620.9274999999998</v>
      </c>
      <c r="R2465" s="6">
        <v>0.95</v>
      </c>
      <c r="S2465" s="85">
        <f t="shared" si="502"/>
        <v>2508.5035000000003</v>
      </c>
      <c r="T2465" s="86">
        <f t="shared" si="503"/>
        <v>5149.0335000000005</v>
      </c>
      <c r="U2465" s="6">
        <v>0.6</v>
      </c>
      <c r="V2465" s="85">
        <f t="shared" si="504"/>
        <v>1584.318</v>
      </c>
      <c r="W2465" s="86">
        <f t="shared" si="505"/>
        <v>4224.848</v>
      </c>
    </row>
    <row r="2466" spans="1:23" ht="16.5" x14ac:dyDescent="0.25">
      <c r="A2466" s="64" t="s">
        <v>7131</v>
      </c>
      <c r="B2466" s="65" t="s">
        <v>7693</v>
      </c>
      <c r="C2466" s="2" t="s">
        <v>7697</v>
      </c>
      <c r="D2466" s="10" t="s">
        <v>7699</v>
      </c>
      <c r="E2466" s="3">
        <v>2</v>
      </c>
      <c r="F2466" s="3">
        <v>1</v>
      </c>
      <c r="G2466" s="4">
        <v>529.85</v>
      </c>
      <c r="H2466" s="4">
        <f>+G2466*E2466</f>
        <v>1059.7</v>
      </c>
      <c r="I2466" s="5">
        <v>0</v>
      </c>
      <c r="J2466" s="4">
        <f t="shared" si="498"/>
        <v>0</v>
      </c>
      <c r="K2466" s="4">
        <f t="shared" si="499"/>
        <v>529.85</v>
      </c>
      <c r="L2466" s="6">
        <v>0.85</v>
      </c>
      <c r="M2466" s="4">
        <f t="shared" si="500"/>
        <v>450.3725</v>
      </c>
      <c r="N2466" s="4">
        <f t="shared" si="501"/>
        <v>980.22250000000008</v>
      </c>
      <c r="O2466" s="6">
        <v>0.75</v>
      </c>
      <c r="P2466" s="85">
        <f t="shared" si="506"/>
        <v>397.38750000000005</v>
      </c>
      <c r="Q2466" s="86">
        <f t="shared" si="507"/>
        <v>927.23750000000007</v>
      </c>
      <c r="R2466" s="6">
        <v>0.95</v>
      </c>
      <c r="S2466" s="85">
        <f t="shared" si="502"/>
        <v>503.35750000000002</v>
      </c>
      <c r="T2466" s="86">
        <f t="shared" si="503"/>
        <v>1033.2075</v>
      </c>
      <c r="U2466" s="6">
        <v>0.6</v>
      </c>
      <c r="V2466" s="85">
        <f t="shared" si="504"/>
        <v>317.91000000000003</v>
      </c>
      <c r="W2466" s="86">
        <f t="shared" si="505"/>
        <v>847.76</v>
      </c>
    </row>
    <row r="2467" spans="1:23" ht="16.5" x14ac:dyDescent="0.25">
      <c r="A2467" s="64" t="s">
        <v>7131</v>
      </c>
      <c r="B2467" s="65" t="s">
        <v>7693</v>
      </c>
      <c r="C2467" s="2" t="s">
        <v>7698</v>
      </c>
      <c r="D2467" s="8" t="s">
        <v>2410</v>
      </c>
      <c r="E2467" s="3">
        <v>4</v>
      </c>
      <c r="F2467" s="3">
        <v>1</v>
      </c>
      <c r="G2467" s="4">
        <v>1320</v>
      </c>
      <c r="H2467" s="4">
        <f>+G2467*E2467</f>
        <v>5280</v>
      </c>
      <c r="I2467" s="5">
        <v>0</v>
      </c>
      <c r="J2467" s="4">
        <f t="shared" si="498"/>
        <v>0</v>
      </c>
      <c r="K2467" s="4">
        <f t="shared" si="499"/>
        <v>1320</v>
      </c>
      <c r="L2467" s="6">
        <v>0.95</v>
      </c>
      <c r="M2467" s="4">
        <f t="shared" si="500"/>
        <v>1254</v>
      </c>
      <c r="N2467" s="4">
        <f t="shared" si="501"/>
        <v>2574</v>
      </c>
      <c r="O2467" s="6">
        <v>0.75</v>
      </c>
      <c r="P2467" s="85">
        <f t="shared" si="506"/>
        <v>990</v>
      </c>
      <c r="Q2467" s="86">
        <f t="shared" si="507"/>
        <v>2310</v>
      </c>
      <c r="R2467" s="6">
        <v>0.95</v>
      </c>
      <c r="S2467" s="85">
        <f t="shared" si="502"/>
        <v>1254</v>
      </c>
      <c r="T2467" s="86">
        <f t="shared" si="503"/>
        <v>2574</v>
      </c>
      <c r="U2467" s="6">
        <v>0.6</v>
      </c>
      <c r="V2467" s="85">
        <f t="shared" si="504"/>
        <v>792</v>
      </c>
      <c r="W2467" s="86">
        <f t="shared" si="505"/>
        <v>2112</v>
      </c>
    </row>
    <row r="2468" spans="1:23" ht="16.5" x14ac:dyDescent="0.25">
      <c r="A2468" s="64" t="s">
        <v>7131</v>
      </c>
      <c r="B2468" s="65" t="s">
        <v>7693</v>
      </c>
      <c r="C2468" s="2" t="s">
        <v>4881</v>
      </c>
      <c r="D2468" s="1" t="s">
        <v>4880</v>
      </c>
      <c r="E2468" s="3">
        <v>1</v>
      </c>
      <c r="F2468" s="3">
        <v>1</v>
      </c>
      <c r="G2468" s="7">
        <v>2538</v>
      </c>
      <c r="H2468" s="4">
        <f>+G2468*E2468</f>
        <v>2538</v>
      </c>
      <c r="I2468" s="5">
        <v>0.05</v>
      </c>
      <c r="J2468" s="4">
        <f t="shared" si="498"/>
        <v>126.9</v>
      </c>
      <c r="K2468" s="4">
        <f t="shared" si="499"/>
        <v>2411.1</v>
      </c>
      <c r="L2468" s="6">
        <v>0.85</v>
      </c>
      <c r="M2468" s="4">
        <f t="shared" si="500"/>
        <v>2049.4349999999999</v>
      </c>
      <c r="N2468" s="4">
        <f t="shared" si="501"/>
        <v>4460.5349999999999</v>
      </c>
      <c r="O2468" s="6">
        <v>0.75</v>
      </c>
      <c r="P2468" s="85">
        <f t="shared" si="506"/>
        <v>1808.3249999999998</v>
      </c>
      <c r="Q2468" s="86">
        <f t="shared" si="507"/>
        <v>4219.4249999999993</v>
      </c>
      <c r="R2468" s="6">
        <v>0.95</v>
      </c>
      <c r="S2468" s="85">
        <f t="shared" si="502"/>
        <v>2290.5449999999996</v>
      </c>
      <c r="T2468" s="86">
        <f t="shared" si="503"/>
        <v>4701.6449999999995</v>
      </c>
      <c r="U2468" s="6">
        <v>0.6</v>
      </c>
      <c r="V2468" s="85">
        <f t="shared" si="504"/>
        <v>1446.6599999999999</v>
      </c>
      <c r="W2468" s="86">
        <f t="shared" si="505"/>
        <v>3857.7599999999998</v>
      </c>
    </row>
    <row r="2469" spans="1:23" ht="16.5" x14ac:dyDescent="0.25">
      <c r="A2469" s="64" t="s">
        <v>7131</v>
      </c>
      <c r="B2469" s="65" t="s">
        <v>7693</v>
      </c>
      <c r="C2469" s="2" t="s">
        <v>4919</v>
      </c>
      <c r="D2469" s="10" t="s">
        <v>4918</v>
      </c>
      <c r="E2469" s="3">
        <v>1</v>
      </c>
      <c r="F2469" s="3">
        <v>1</v>
      </c>
      <c r="G2469" s="4">
        <v>1257.6300000000001</v>
      </c>
      <c r="H2469" s="4">
        <f>+G2469*E2469</f>
        <v>1257.6300000000001</v>
      </c>
      <c r="I2469" s="5">
        <v>0</v>
      </c>
      <c r="J2469" s="4">
        <f t="shared" si="498"/>
        <v>0</v>
      </c>
      <c r="K2469" s="4">
        <f t="shared" si="499"/>
        <v>1257.6300000000001</v>
      </c>
      <c r="L2469" s="6">
        <v>0.85</v>
      </c>
      <c r="M2469" s="4">
        <f t="shared" si="500"/>
        <v>1068.9855</v>
      </c>
      <c r="N2469" s="4">
        <f t="shared" si="501"/>
        <v>2326.6154999999999</v>
      </c>
      <c r="O2469" s="6">
        <v>0.75</v>
      </c>
      <c r="P2469" s="85">
        <f t="shared" si="506"/>
        <v>943.22250000000008</v>
      </c>
      <c r="Q2469" s="86">
        <f t="shared" si="507"/>
        <v>2200.8525</v>
      </c>
      <c r="R2469" s="6">
        <v>0.95</v>
      </c>
      <c r="S2469" s="85">
        <f t="shared" si="502"/>
        <v>1194.7485000000001</v>
      </c>
      <c r="T2469" s="86">
        <f t="shared" si="503"/>
        <v>2452.3785000000003</v>
      </c>
      <c r="U2469" s="6">
        <v>0.6</v>
      </c>
      <c r="V2469" s="85">
        <f t="shared" si="504"/>
        <v>754.57800000000009</v>
      </c>
      <c r="W2469" s="86">
        <f t="shared" si="505"/>
        <v>2012.2080000000001</v>
      </c>
    </row>
    <row r="2470" spans="1:23" ht="16.5" x14ac:dyDescent="0.25">
      <c r="A2470" s="64" t="s">
        <v>7131</v>
      </c>
      <c r="B2470" s="65" t="s">
        <v>7693</v>
      </c>
      <c r="C2470" s="2" t="s">
        <v>5234</v>
      </c>
      <c r="D2470" s="1" t="s">
        <v>5233</v>
      </c>
      <c r="E2470" s="3">
        <v>9</v>
      </c>
      <c r="F2470" s="3">
        <v>1</v>
      </c>
      <c r="G2470" s="7">
        <v>620.14</v>
      </c>
      <c r="H2470" s="4">
        <f>+G2470*E2470</f>
        <v>5581.26</v>
      </c>
      <c r="I2470" s="5">
        <v>0</v>
      </c>
      <c r="J2470" s="4">
        <f t="shared" si="498"/>
        <v>0</v>
      </c>
      <c r="K2470" s="4">
        <f t="shared" si="499"/>
        <v>620.14</v>
      </c>
      <c r="L2470" s="6">
        <v>0.85</v>
      </c>
      <c r="M2470" s="4">
        <f t="shared" si="500"/>
        <v>527.11900000000003</v>
      </c>
      <c r="N2470" s="4">
        <f t="shared" si="501"/>
        <v>1147.259</v>
      </c>
      <c r="O2470" s="6">
        <v>0.75</v>
      </c>
      <c r="P2470" s="85">
        <f t="shared" si="506"/>
        <v>465.10500000000002</v>
      </c>
      <c r="Q2470" s="86">
        <f t="shared" si="507"/>
        <v>1085.2449999999999</v>
      </c>
      <c r="R2470" s="6">
        <v>0.95</v>
      </c>
      <c r="S2470" s="85">
        <f t="shared" si="502"/>
        <v>589.13299999999992</v>
      </c>
      <c r="T2470" s="86">
        <f t="shared" si="503"/>
        <v>1209.2729999999999</v>
      </c>
      <c r="U2470" s="6">
        <v>0.6</v>
      </c>
      <c r="V2470" s="85">
        <f t="shared" si="504"/>
        <v>372.084</v>
      </c>
      <c r="W2470" s="86">
        <f t="shared" si="505"/>
        <v>992.22399999999993</v>
      </c>
    </row>
    <row r="2471" spans="1:23" ht="16.5" x14ac:dyDescent="0.25">
      <c r="A2471" s="64" t="s">
        <v>7131</v>
      </c>
      <c r="B2471" s="65" t="s">
        <v>7693</v>
      </c>
      <c r="C2471" s="2" t="s">
        <v>4344</v>
      </c>
      <c r="D2471" s="1" t="s">
        <v>4343</v>
      </c>
      <c r="E2471" s="3">
        <v>5</v>
      </c>
      <c r="F2471" s="3">
        <v>1</v>
      </c>
      <c r="G2471" s="7">
        <v>232.75</v>
      </c>
      <c r="H2471" s="4">
        <f>+G2471*E2471</f>
        <v>1163.75</v>
      </c>
      <c r="I2471" s="5">
        <v>0.05</v>
      </c>
      <c r="J2471" s="4">
        <f t="shared" si="498"/>
        <v>11.637500000000001</v>
      </c>
      <c r="K2471" s="4">
        <f t="shared" si="499"/>
        <v>221.11250000000001</v>
      </c>
      <c r="L2471" s="6">
        <v>0.85</v>
      </c>
      <c r="M2471" s="4">
        <f t="shared" si="500"/>
        <v>187.94562500000001</v>
      </c>
      <c r="N2471" s="4">
        <f t="shared" si="501"/>
        <v>409.05812500000002</v>
      </c>
      <c r="O2471" s="6">
        <v>0.75</v>
      </c>
      <c r="P2471" s="85">
        <f t="shared" si="506"/>
        <v>165.83437500000002</v>
      </c>
      <c r="Q2471" s="86">
        <f t="shared" si="507"/>
        <v>386.94687500000003</v>
      </c>
      <c r="R2471" s="6">
        <v>0.95</v>
      </c>
      <c r="S2471" s="85">
        <f t="shared" si="502"/>
        <v>210.05687499999999</v>
      </c>
      <c r="T2471" s="86">
        <f t="shared" si="503"/>
        <v>431.169375</v>
      </c>
      <c r="U2471" s="6">
        <v>0.6</v>
      </c>
      <c r="V2471" s="85">
        <f t="shared" si="504"/>
        <v>132.66749999999999</v>
      </c>
      <c r="W2471" s="86">
        <f t="shared" si="505"/>
        <v>353.78</v>
      </c>
    </row>
    <row r="2472" spans="1:23" ht="16.5" x14ac:dyDescent="0.25">
      <c r="A2472" s="64" t="s">
        <v>7131</v>
      </c>
      <c r="B2472" s="65" t="s">
        <v>7693</v>
      </c>
      <c r="C2472" s="2" t="s">
        <v>4920</v>
      </c>
      <c r="D2472" s="10" t="s">
        <v>4918</v>
      </c>
      <c r="E2472" s="3">
        <v>6</v>
      </c>
      <c r="F2472" s="3">
        <v>1</v>
      </c>
      <c r="G2472" s="4">
        <v>462</v>
      </c>
      <c r="H2472" s="4">
        <f>+G2472*E2472</f>
        <v>2772</v>
      </c>
      <c r="I2472" s="5">
        <v>0</v>
      </c>
      <c r="J2472" s="4">
        <f t="shared" si="498"/>
        <v>0</v>
      </c>
      <c r="K2472" s="4">
        <f t="shared" si="499"/>
        <v>462</v>
      </c>
      <c r="L2472" s="6">
        <v>0.85</v>
      </c>
      <c r="M2472" s="4">
        <f t="shared" si="500"/>
        <v>392.7</v>
      </c>
      <c r="N2472" s="4">
        <f t="shared" si="501"/>
        <v>854.7</v>
      </c>
      <c r="O2472" s="6">
        <v>0.75</v>
      </c>
      <c r="P2472" s="85">
        <f t="shared" si="506"/>
        <v>346.5</v>
      </c>
      <c r="Q2472" s="86">
        <f t="shared" si="507"/>
        <v>808.5</v>
      </c>
      <c r="R2472" s="6">
        <v>0.95</v>
      </c>
      <c r="S2472" s="85">
        <f t="shared" si="502"/>
        <v>438.9</v>
      </c>
      <c r="T2472" s="86">
        <f t="shared" si="503"/>
        <v>900.9</v>
      </c>
      <c r="U2472" s="6">
        <v>0.6</v>
      </c>
      <c r="V2472" s="85">
        <f t="shared" si="504"/>
        <v>277.2</v>
      </c>
      <c r="W2472" s="86">
        <f t="shared" si="505"/>
        <v>739.2</v>
      </c>
    </row>
    <row r="2473" spans="1:23" ht="16.5" x14ac:dyDescent="0.25">
      <c r="A2473" s="64" t="s">
        <v>7131</v>
      </c>
      <c r="B2473" s="65" t="s">
        <v>7693</v>
      </c>
      <c r="C2473" s="2" t="s">
        <v>2801</v>
      </c>
      <c r="D2473" s="1" t="s">
        <v>2800</v>
      </c>
      <c r="E2473" s="3">
        <v>1</v>
      </c>
      <c r="F2473" s="3">
        <v>1</v>
      </c>
      <c r="G2473" s="7">
        <v>1169.92</v>
      </c>
      <c r="H2473" s="4">
        <f>+G2473*E2473</f>
        <v>1169.92</v>
      </c>
      <c r="I2473" s="5">
        <v>0.1</v>
      </c>
      <c r="J2473" s="4">
        <f t="shared" si="498"/>
        <v>116.99200000000002</v>
      </c>
      <c r="K2473" s="4">
        <f t="shared" si="499"/>
        <v>1052.9280000000001</v>
      </c>
      <c r="L2473" s="6">
        <v>0.85</v>
      </c>
      <c r="M2473" s="4">
        <f t="shared" si="500"/>
        <v>894.98880000000008</v>
      </c>
      <c r="N2473" s="4">
        <f t="shared" si="501"/>
        <v>1947.9168000000002</v>
      </c>
      <c r="O2473" s="6">
        <v>0.75</v>
      </c>
      <c r="P2473" s="85">
        <f t="shared" si="506"/>
        <v>789.69600000000014</v>
      </c>
      <c r="Q2473" s="86">
        <f t="shared" si="507"/>
        <v>1842.6240000000003</v>
      </c>
      <c r="R2473" s="6">
        <v>0.95</v>
      </c>
      <c r="S2473" s="85">
        <f t="shared" si="502"/>
        <v>1000.2816</v>
      </c>
      <c r="T2473" s="86">
        <f t="shared" si="503"/>
        <v>2053.2096000000001</v>
      </c>
      <c r="U2473" s="6">
        <v>0.6</v>
      </c>
      <c r="V2473" s="85">
        <f t="shared" si="504"/>
        <v>631.7568</v>
      </c>
      <c r="W2473" s="86">
        <f t="shared" si="505"/>
        <v>1684.6848</v>
      </c>
    </row>
    <row r="2474" spans="1:23" ht="16.5" x14ac:dyDescent="0.25">
      <c r="A2474" s="64" t="s">
        <v>7131</v>
      </c>
      <c r="B2474" s="65" t="s">
        <v>7693</v>
      </c>
      <c r="C2474" s="2" t="s">
        <v>2803</v>
      </c>
      <c r="D2474" s="1" t="s">
        <v>2802</v>
      </c>
      <c r="E2474" s="3">
        <v>2</v>
      </c>
      <c r="F2474" s="3">
        <v>1</v>
      </c>
      <c r="G2474" s="7">
        <v>4682</v>
      </c>
      <c r="H2474" s="4">
        <f>+G2474*E2474</f>
        <v>9364</v>
      </c>
      <c r="I2474" s="5">
        <v>0.05</v>
      </c>
      <c r="J2474" s="4">
        <f t="shared" si="498"/>
        <v>234.10000000000002</v>
      </c>
      <c r="K2474" s="4">
        <f t="shared" si="499"/>
        <v>4447.8999999999996</v>
      </c>
      <c r="L2474" s="6">
        <v>0.85</v>
      </c>
      <c r="M2474" s="4">
        <f t="shared" si="500"/>
        <v>3780.7149999999997</v>
      </c>
      <c r="N2474" s="4">
        <f t="shared" si="501"/>
        <v>8228.6149999999998</v>
      </c>
      <c r="O2474" s="6">
        <v>0.75</v>
      </c>
      <c r="P2474" s="85">
        <f t="shared" si="506"/>
        <v>3335.9249999999997</v>
      </c>
      <c r="Q2474" s="86">
        <f t="shared" si="507"/>
        <v>7783.8249999999989</v>
      </c>
      <c r="R2474" s="6">
        <v>0.95</v>
      </c>
      <c r="S2474" s="85">
        <f t="shared" si="502"/>
        <v>4225.5049999999992</v>
      </c>
      <c r="T2474" s="86">
        <f t="shared" si="503"/>
        <v>8673.4049999999988</v>
      </c>
      <c r="U2474" s="6">
        <v>0.6</v>
      </c>
      <c r="V2474" s="85">
        <f t="shared" si="504"/>
        <v>2668.74</v>
      </c>
      <c r="W2474" s="86">
        <f t="shared" si="505"/>
        <v>7116.6399999999994</v>
      </c>
    </row>
    <row r="2475" spans="1:23" ht="16.5" x14ac:dyDescent="0.25">
      <c r="A2475" s="64" t="s">
        <v>7131</v>
      </c>
      <c r="B2475" s="65" t="s">
        <v>7693</v>
      </c>
      <c r="C2475" s="2" t="s">
        <v>1596</v>
      </c>
      <c r="D2475" s="8" t="s">
        <v>8307</v>
      </c>
      <c r="E2475" s="3">
        <v>3</v>
      </c>
      <c r="F2475" s="3">
        <v>1</v>
      </c>
      <c r="G2475" s="4">
        <v>1045</v>
      </c>
      <c r="H2475" s="4">
        <f>+G2475*E2475</f>
        <v>3135</v>
      </c>
      <c r="I2475" s="5">
        <v>0.1</v>
      </c>
      <c r="J2475" s="4">
        <f t="shared" si="498"/>
        <v>104.5</v>
      </c>
      <c r="K2475" s="4">
        <f t="shared" si="499"/>
        <v>940.5</v>
      </c>
      <c r="L2475" s="6">
        <v>0.85</v>
      </c>
      <c r="M2475" s="4">
        <f t="shared" si="500"/>
        <v>799.42499999999995</v>
      </c>
      <c r="N2475" s="4">
        <f t="shared" si="501"/>
        <v>1739.925</v>
      </c>
      <c r="O2475" s="6">
        <v>0.75</v>
      </c>
      <c r="P2475" s="85">
        <f t="shared" si="506"/>
        <v>705.375</v>
      </c>
      <c r="Q2475" s="86">
        <f t="shared" si="507"/>
        <v>1645.875</v>
      </c>
      <c r="R2475" s="6">
        <v>0.95</v>
      </c>
      <c r="S2475" s="85">
        <f t="shared" si="502"/>
        <v>893.47499999999991</v>
      </c>
      <c r="T2475" s="86">
        <f t="shared" si="503"/>
        <v>1833.9749999999999</v>
      </c>
      <c r="U2475" s="6">
        <v>0.6</v>
      </c>
      <c r="V2475" s="85">
        <f t="shared" si="504"/>
        <v>564.29999999999995</v>
      </c>
      <c r="W2475" s="86">
        <f t="shared" si="505"/>
        <v>1504.8</v>
      </c>
    </row>
    <row r="2476" spans="1:23" ht="16.5" x14ac:dyDescent="0.25">
      <c r="A2476" s="64" t="s">
        <v>7131</v>
      </c>
      <c r="B2476" s="65" t="s">
        <v>7693</v>
      </c>
      <c r="C2476" s="2" t="s">
        <v>1789</v>
      </c>
      <c r="D2476" s="1" t="s">
        <v>1788</v>
      </c>
      <c r="E2476" s="3">
        <v>3</v>
      </c>
      <c r="F2476" s="3">
        <v>1</v>
      </c>
      <c r="G2476" s="7">
        <v>692.99279999999999</v>
      </c>
      <c r="H2476" s="4">
        <f>+G2476*E2476</f>
        <v>2078.9784</v>
      </c>
      <c r="I2476" s="5">
        <v>0</v>
      </c>
      <c r="J2476" s="4">
        <f t="shared" si="498"/>
        <v>0</v>
      </c>
      <c r="K2476" s="4">
        <f t="shared" si="499"/>
        <v>692.99279999999999</v>
      </c>
      <c r="L2476" s="6">
        <v>0.85</v>
      </c>
      <c r="M2476" s="4">
        <f t="shared" si="500"/>
        <v>589.04387999999994</v>
      </c>
      <c r="N2476" s="4">
        <f t="shared" si="501"/>
        <v>1282.0366799999999</v>
      </c>
      <c r="O2476" s="6">
        <v>0.75</v>
      </c>
      <c r="P2476" s="85">
        <f t="shared" si="506"/>
        <v>519.74459999999999</v>
      </c>
      <c r="Q2476" s="86">
        <f t="shared" si="507"/>
        <v>1212.7374</v>
      </c>
      <c r="R2476" s="6">
        <v>0.95</v>
      </c>
      <c r="S2476" s="85">
        <f t="shared" si="502"/>
        <v>658.34316000000001</v>
      </c>
      <c r="T2476" s="86">
        <f t="shared" si="503"/>
        <v>1351.3359599999999</v>
      </c>
      <c r="U2476" s="6">
        <v>0.6</v>
      </c>
      <c r="V2476" s="85">
        <f t="shared" si="504"/>
        <v>415.79568</v>
      </c>
      <c r="W2476" s="86">
        <f t="shared" si="505"/>
        <v>1108.7884799999999</v>
      </c>
    </row>
    <row r="2477" spans="1:23" ht="16.5" x14ac:dyDescent="0.25">
      <c r="A2477" s="64" t="s">
        <v>7131</v>
      </c>
      <c r="B2477" s="65" t="s">
        <v>7693</v>
      </c>
      <c r="C2477" s="2" t="s">
        <v>4182</v>
      </c>
      <c r="D2477" s="1" t="s">
        <v>4181</v>
      </c>
      <c r="E2477" s="3">
        <v>3</v>
      </c>
      <c r="F2477" s="3">
        <v>1</v>
      </c>
      <c r="G2477" s="7">
        <v>1262</v>
      </c>
      <c r="H2477" s="4">
        <f>+G2477*E2477</f>
        <v>3786</v>
      </c>
      <c r="I2477" s="5">
        <v>0.05</v>
      </c>
      <c r="J2477" s="4">
        <f t="shared" si="498"/>
        <v>63.1</v>
      </c>
      <c r="K2477" s="4">
        <f t="shared" si="499"/>
        <v>1198.9000000000001</v>
      </c>
      <c r="L2477" s="6">
        <v>0.85</v>
      </c>
      <c r="M2477" s="4">
        <f t="shared" si="500"/>
        <v>1019.0650000000001</v>
      </c>
      <c r="N2477" s="4">
        <f t="shared" si="501"/>
        <v>2217.9650000000001</v>
      </c>
      <c r="O2477" s="6">
        <v>0.75</v>
      </c>
      <c r="P2477" s="85">
        <f t="shared" si="506"/>
        <v>899.17500000000007</v>
      </c>
      <c r="Q2477" s="86">
        <f t="shared" si="507"/>
        <v>2098.0750000000003</v>
      </c>
      <c r="R2477" s="6">
        <v>0.95</v>
      </c>
      <c r="S2477" s="85">
        <f t="shared" si="502"/>
        <v>1138.9549999999999</v>
      </c>
      <c r="T2477" s="86">
        <f t="shared" si="503"/>
        <v>2337.855</v>
      </c>
      <c r="U2477" s="6">
        <v>0.6</v>
      </c>
      <c r="V2477" s="85">
        <f t="shared" si="504"/>
        <v>719.34</v>
      </c>
      <c r="W2477" s="86">
        <f t="shared" si="505"/>
        <v>1918.2400000000002</v>
      </c>
    </row>
    <row r="2478" spans="1:23" ht="16.5" x14ac:dyDescent="0.25">
      <c r="A2478" s="64" t="s">
        <v>7131</v>
      </c>
      <c r="B2478" s="65" t="s">
        <v>7693</v>
      </c>
      <c r="C2478" s="2" t="s">
        <v>828</v>
      </c>
      <c r="D2478" s="1" t="s">
        <v>827</v>
      </c>
      <c r="E2478" s="3">
        <v>3</v>
      </c>
      <c r="F2478" s="3">
        <v>1</v>
      </c>
      <c r="G2478" s="7">
        <v>834</v>
      </c>
      <c r="H2478" s="4">
        <f>+G2478*E2478</f>
        <v>2502</v>
      </c>
      <c r="I2478" s="5">
        <v>0.05</v>
      </c>
      <c r="J2478" s="4">
        <f t="shared" si="498"/>
        <v>41.7</v>
      </c>
      <c r="K2478" s="4">
        <f t="shared" si="499"/>
        <v>792.3</v>
      </c>
      <c r="L2478" s="6">
        <v>0.85</v>
      </c>
      <c r="M2478" s="4">
        <f t="shared" si="500"/>
        <v>673.45499999999993</v>
      </c>
      <c r="N2478" s="4">
        <f t="shared" si="501"/>
        <v>1465.7549999999999</v>
      </c>
      <c r="O2478" s="6">
        <v>0.75</v>
      </c>
      <c r="P2478" s="85">
        <f t="shared" si="506"/>
        <v>594.22499999999991</v>
      </c>
      <c r="Q2478" s="86">
        <f t="shared" si="507"/>
        <v>1386.5249999999999</v>
      </c>
      <c r="R2478" s="6">
        <v>0.95</v>
      </c>
      <c r="S2478" s="85">
        <f t="shared" si="502"/>
        <v>752.68499999999995</v>
      </c>
      <c r="T2478" s="86">
        <f t="shared" si="503"/>
        <v>1544.9849999999999</v>
      </c>
      <c r="U2478" s="6">
        <v>0.6</v>
      </c>
      <c r="V2478" s="85">
        <f t="shared" si="504"/>
        <v>475.37999999999994</v>
      </c>
      <c r="W2478" s="86">
        <f t="shared" si="505"/>
        <v>1267.6799999999998</v>
      </c>
    </row>
    <row r="2479" spans="1:23" ht="16.5" x14ac:dyDescent="0.25">
      <c r="A2479" s="64" t="s">
        <v>7131</v>
      </c>
      <c r="B2479" s="65" t="s">
        <v>7693</v>
      </c>
      <c r="C2479" s="40" t="s">
        <v>4334</v>
      </c>
      <c r="D2479" s="50" t="s">
        <v>4333</v>
      </c>
      <c r="E2479" s="41">
        <v>3</v>
      </c>
      <c r="F2479" s="3">
        <v>1</v>
      </c>
      <c r="G2479" s="12">
        <v>907.5</v>
      </c>
      <c r="H2479" s="4">
        <f>+G2479*E2479</f>
        <v>2722.5</v>
      </c>
      <c r="I2479" s="42">
        <v>0</v>
      </c>
      <c r="J2479" s="4">
        <f t="shared" si="498"/>
        <v>0</v>
      </c>
      <c r="K2479" s="4">
        <f t="shared" si="499"/>
        <v>907.5</v>
      </c>
      <c r="L2479" s="13">
        <v>0.85</v>
      </c>
      <c r="M2479" s="4">
        <f t="shared" si="500"/>
        <v>771.375</v>
      </c>
      <c r="N2479" s="4">
        <f t="shared" si="501"/>
        <v>1678.875</v>
      </c>
      <c r="O2479" s="6">
        <v>0.75</v>
      </c>
      <c r="P2479" s="85">
        <f t="shared" si="506"/>
        <v>680.625</v>
      </c>
      <c r="Q2479" s="86">
        <f t="shared" si="507"/>
        <v>1588.125</v>
      </c>
      <c r="R2479" s="6">
        <v>0.95</v>
      </c>
      <c r="S2479" s="85">
        <f t="shared" si="502"/>
        <v>862.125</v>
      </c>
      <c r="T2479" s="86">
        <f t="shared" si="503"/>
        <v>1769.625</v>
      </c>
      <c r="U2479" s="6">
        <v>0.6</v>
      </c>
      <c r="V2479" s="85">
        <f t="shared" si="504"/>
        <v>544.5</v>
      </c>
      <c r="W2479" s="86">
        <f t="shared" si="505"/>
        <v>1452</v>
      </c>
    </row>
    <row r="2480" spans="1:23" s="27" customFormat="1" ht="16.5" x14ac:dyDescent="0.25">
      <c r="A2480" s="64" t="s">
        <v>7131</v>
      </c>
      <c r="B2480" s="65" t="s">
        <v>7693</v>
      </c>
      <c r="C2480" s="40" t="s">
        <v>8249</v>
      </c>
      <c r="D2480" s="10" t="s">
        <v>2754</v>
      </c>
      <c r="E2480" s="3">
        <v>2</v>
      </c>
      <c r="F2480" s="3">
        <v>1</v>
      </c>
      <c r="G2480" s="4">
        <v>3912.48</v>
      </c>
      <c r="H2480" s="4">
        <f>+G2480*E2480</f>
        <v>7824.96</v>
      </c>
      <c r="I2480" s="5">
        <v>0</v>
      </c>
      <c r="J2480" s="4">
        <f t="shared" ref="J2480:J2541" si="508">+G2480*I2480</f>
        <v>0</v>
      </c>
      <c r="K2480" s="4">
        <f t="shared" ref="K2480:K2541" si="509">+G2480-J2480</f>
        <v>3912.48</v>
      </c>
      <c r="L2480" s="6">
        <v>0.85</v>
      </c>
      <c r="M2480" s="4">
        <f t="shared" si="500"/>
        <v>3325.6079999999997</v>
      </c>
      <c r="N2480" s="4">
        <f t="shared" si="501"/>
        <v>7238.0879999999997</v>
      </c>
      <c r="O2480" s="6">
        <v>0.75</v>
      </c>
      <c r="P2480" s="85">
        <f t="shared" si="506"/>
        <v>2934.36</v>
      </c>
      <c r="Q2480" s="86">
        <f t="shared" si="507"/>
        <v>6846.84</v>
      </c>
      <c r="R2480" s="6">
        <v>0.95</v>
      </c>
      <c r="S2480" s="85">
        <f t="shared" si="502"/>
        <v>3716.8559999999998</v>
      </c>
      <c r="T2480" s="86">
        <f t="shared" si="503"/>
        <v>7629.3359999999993</v>
      </c>
      <c r="U2480" s="6">
        <v>0.6</v>
      </c>
      <c r="V2480" s="85">
        <f t="shared" si="504"/>
        <v>2347.4879999999998</v>
      </c>
      <c r="W2480" s="86">
        <f t="shared" si="505"/>
        <v>6259.9679999999998</v>
      </c>
    </row>
    <row r="2481" spans="1:23" s="28" customFormat="1" ht="16.5" x14ac:dyDescent="0.25">
      <c r="A2481" s="64" t="s">
        <v>7131</v>
      </c>
      <c r="B2481" s="65" t="s">
        <v>7693</v>
      </c>
      <c r="C2481" s="2" t="s">
        <v>8267</v>
      </c>
      <c r="D2481" s="8" t="s">
        <v>2755</v>
      </c>
      <c r="E2481" s="3">
        <v>1</v>
      </c>
      <c r="F2481" s="3">
        <v>1</v>
      </c>
      <c r="G2481" s="4">
        <v>7773</v>
      </c>
      <c r="H2481" s="4">
        <f>+G2481*E2481</f>
        <v>7773</v>
      </c>
      <c r="I2481" s="5">
        <v>0.1</v>
      </c>
      <c r="J2481" s="4">
        <f t="shared" si="508"/>
        <v>777.30000000000007</v>
      </c>
      <c r="K2481" s="4">
        <f t="shared" si="509"/>
        <v>6995.7</v>
      </c>
      <c r="L2481" s="6">
        <v>0.85</v>
      </c>
      <c r="M2481" s="4">
        <f t="shared" si="500"/>
        <v>5946.3449999999993</v>
      </c>
      <c r="N2481" s="4">
        <f t="shared" si="501"/>
        <v>12942.044999999998</v>
      </c>
      <c r="O2481" s="6">
        <v>0.75</v>
      </c>
      <c r="P2481" s="85">
        <f t="shared" si="506"/>
        <v>5246.7749999999996</v>
      </c>
      <c r="Q2481" s="86">
        <f t="shared" si="507"/>
        <v>12242.474999999999</v>
      </c>
      <c r="R2481" s="6">
        <v>0.95</v>
      </c>
      <c r="S2481" s="85">
        <f t="shared" si="502"/>
        <v>6645.915</v>
      </c>
      <c r="T2481" s="86">
        <f t="shared" si="503"/>
        <v>13641.615</v>
      </c>
      <c r="U2481" s="6">
        <v>0.6</v>
      </c>
      <c r="V2481" s="85">
        <f t="shared" si="504"/>
        <v>4197.42</v>
      </c>
      <c r="W2481" s="86">
        <f t="shared" si="505"/>
        <v>11193.119999999999</v>
      </c>
    </row>
    <row r="2482" spans="1:23" ht="16.5" x14ac:dyDescent="0.25">
      <c r="A2482" s="64" t="s">
        <v>7131</v>
      </c>
      <c r="B2482" s="65" t="s">
        <v>7700</v>
      </c>
      <c r="C2482" s="2" t="s">
        <v>490</v>
      </c>
      <c r="D2482" s="1" t="s">
        <v>489</v>
      </c>
      <c r="E2482" s="3">
        <v>370</v>
      </c>
      <c r="F2482" s="3">
        <v>1</v>
      </c>
      <c r="G2482" s="7">
        <v>3.9</v>
      </c>
      <c r="H2482" s="4">
        <f>+G2482*E2482</f>
        <v>1443</v>
      </c>
      <c r="I2482" s="5">
        <v>0</v>
      </c>
      <c r="J2482" s="4">
        <f t="shared" si="508"/>
        <v>0</v>
      </c>
      <c r="K2482" s="4">
        <f t="shared" si="509"/>
        <v>3.9</v>
      </c>
      <c r="L2482" s="6">
        <v>0.85</v>
      </c>
      <c r="M2482" s="4">
        <f t="shared" si="500"/>
        <v>3.3149999999999999</v>
      </c>
      <c r="N2482" s="4">
        <f t="shared" si="501"/>
        <v>7.2149999999999999</v>
      </c>
      <c r="O2482" s="6">
        <v>0.75</v>
      </c>
      <c r="P2482" s="85">
        <f t="shared" si="506"/>
        <v>2.9249999999999998</v>
      </c>
      <c r="Q2482" s="86">
        <f t="shared" si="507"/>
        <v>6.8249999999999993</v>
      </c>
      <c r="R2482" s="6">
        <v>0.95</v>
      </c>
      <c r="S2482" s="85">
        <f t="shared" si="502"/>
        <v>3.7049999999999996</v>
      </c>
      <c r="T2482" s="86">
        <f t="shared" si="503"/>
        <v>7.6049999999999995</v>
      </c>
      <c r="U2482" s="6">
        <v>0.6</v>
      </c>
      <c r="V2482" s="85">
        <f t="shared" si="504"/>
        <v>2.34</v>
      </c>
      <c r="W2482" s="86">
        <f t="shared" si="505"/>
        <v>6.24</v>
      </c>
    </row>
    <row r="2483" spans="1:23" ht="16.5" x14ac:dyDescent="0.25">
      <c r="A2483" s="64" t="s">
        <v>7131</v>
      </c>
      <c r="B2483" s="65" t="s">
        <v>7700</v>
      </c>
      <c r="C2483" s="2" t="s">
        <v>492</v>
      </c>
      <c r="D2483" s="1" t="s">
        <v>491</v>
      </c>
      <c r="E2483" s="3">
        <v>200</v>
      </c>
      <c r="F2483" s="3">
        <v>1</v>
      </c>
      <c r="G2483" s="7">
        <v>8</v>
      </c>
      <c r="H2483" s="4">
        <f>+G2483*E2483</f>
        <v>1600</v>
      </c>
      <c r="I2483" s="5">
        <v>0</v>
      </c>
      <c r="J2483" s="4">
        <f t="shared" si="508"/>
        <v>0</v>
      </c>
      <c r="K2483" s="4">
        <f t="shared" si="509"/>
        <v>8</v>
      </c>
      <c r="L2483" s="6">
        <v>0.85</v>
      </c>
      <c r="M2483" s="4">
        <f t="shared" si="500"/>
        <v>6.8</v>
      </c>
      <c r="N2483" s="4">
        <f t="shared" si="501"/>
        <v>14.8</v>
      </c>
      <c r="O2483" s="6">
        <v>0.75</v>
      </c>
      <c r="P2483" s="85">
        <f t="shared" si="506"/>
        <v>6</v>
      </c>
      <c r="Q2483" s="86">
        <f t="shared" si="507"/>
        <v>14</v>
      </c>
      <c r="R2483" s="6">
        <v>0.95</v>
      </c>
      <c r="S2483" s="85">
        <f t="shared" si="502"/>
        <v>7.6</v>
      </c>
      <c r="T2483" s="86">
        <f t="shared" si="503"/>
        <v>15.6</v>
      </c>
      <c r="U2483" s="6">
        <v>0.6</v>
      </c>
      <c r="V2483" s="85">
        <f t="shared" si="504"/>
        <v>4.8</v>
      </c>
      <c r="W2483" s="86">
        <f t="shared" si="505"/>
        <v>12.8</v>
      </c>
    </row>
    <row r="2484" spans="1:23" ht="16.5" x14ac:dyDescent="0.25">
      <c r="A2484" s="64" t="s">
        <v>7131</v>
      </c>
      <c r="B2484" s="65" t="s">
        <v>7700</v>
      </c>
      <c r="C2484" s="2" t="s">
        <v>494</v>
      </c>
      <c r="D2484" s="1" t="s">
        <v>493</v>
      </c>
      <c r="E2484" s="3">
        <v>400</v>
      </c>
      <c r="F2484" s="3">
        <v>1</v>
      </c>
      <c r="G2484" s="7">
        <v>12.1</v>
      </c>
      <c r="H2484" s="4">
        <f>+G2484*E2484</f>
        <v>4840</v>
      </c>
      <c r="I2484" s="5">
        <v>0</v>
      </c>
      <c r="J2484" s="4">
        <f t="shared" si="508"/>
        <v>0</v>
      </c>
      <c r="K2484" s="4">
        <f t="shared" si="509"/>
        <v>12.1</v>
      </c>
      <c r="L2484" s="6">
        <v>0.85</v>
      </c>
      <c r="M2484" s="4">
        <f t="shared" si="500"/>
        <v>10.285</v>
      </c>
      <c r="N2484" s="4">
        <f t="shared" si="501"/>
        <v>22.384999999999998</v>
      </c>
      <c r="O2484" s="6">
        <v>0.75</v>
      </c>
      <c r="P2484" s="85">
        <f t="shared" si="506"/>
        <v>9.0749999999999993</v>
      </c>
      <c r="Q2484" s="86">
        <f t="shared" si="507"/>
        <v>21.174999999999997</v>
      </c>
      <c r="R2484" s="6">
        <v>0.95</v>
      </c>
      <c r="S2484" s="85">
        <f t="shared" si="502"/>
        <v>11.494999999999999</v>
      </c>
      <c r="T2484" s="86">
        <f t="shared" si="503"/>
        <v>23.594999999999999</v>
      </c>
      <c r="U2484" s="6">
        <v>0.6</v>
      </c>
      <c r="V2484" s="85">
        <f t="shared" si="504"/>
        <v>7.26</v>
      </c>
      <c r="W2484" s="86">
        <f t="shared" si="505"/>
        <v>19.36</v>
      </c>
    </row>
    <row r="2485" spans="1:23" ht="16.5" x14ac:dyDescent="0.25">
      <c r="A2485" s="64" t="s">
        <v>7131</v>
      </c>
      <c r="B2485" s="65" t="s">
        <v>7700</v>
      </c>
      <c r="C2485" s="2" t="s">
        <v>496</v>
      </c>
      <c r="D2485" s="1" t="s">
        <v>495</v>
      </c>
      <c r="E2485" s="3">
        <v>300</v>
      </c>
      <c r="F2485" s="3">
        <v>1</v>
      </c>
      <c r="G2485" s="7">
        <v>13.95</v>
      </c>
      <c r="H2485" s="4">
        <f>+G2485*E2485</f>
        <v>4185</v>
      </c>
      <c r="I2485" s="5">
        <v>0</v>
      </c>
      <c r="J2485" s="4">
        <f t="shared" si="508"/>
        <v>0</v>
      </c>
      <c r="K2485" s="4">
        <f t="shared" si="509"/>
        <v>13.95</v>
      </c>
      <c r="L2485" s="6">
        <v>1</v>
      </c>
      <c r="M2485" s="4">
        <f t="shared" si="500"/>
        <v>13.95</v>
      </c>
      <c r="N2485" s="4">
        <f t="shared" si="501"/>
        <v>27.9</v>
      </c>
      <c r="O2485" s="6">
        <v>0.75</v>
      </c>
      <c r="P2485" s="85">
        <f t="shared" si="506"/>
        <v>10.462499999999999</v>
      </c>
      <c r="Q2485" s="86">
        <f t="shared" si="507"/>
        <v>24.412499999999998</v>
      </c>
      <c r="R2485" s="6">
        <v>0.95</v>
      </c>
      <c r="S2485" s="85">
        <f t="shared" si="502"/>
        <v>13.2525</v>
      </c>
      <c r="T2485" s="86">
        <f t="shared" si="503"/>
        <v>27.202500000000001</v>
      </c>
      <c r="U2485" s="6">
        <v>0.6</v>
      </c>
      <c r="V2485" s="85">
        <f t="shared" si="504"/>
        <v>8.3699999999999992</v>
      </c>
      <c r="W2485" s="86">
        <f t="shared" si="505"/>
        <v>22.32</v>
      </c>
    </row>
    <row r="2486" spans="1:23" ht="16.5" x14ac:dyDescent="0.25">
      <c r="A2486" s="64" t="s">
        <v>7131</v>
      </c>
      <c r="B2486" s="65" t="s">
        <v>7700</v>
      </c>
      <c r="C2486" s="2" t="s">
        <v>505</v>
      </c>
      <c r="D2486" s="1" t="s">
        <v>504</v>
      </c>
      <c r="E2486" s="3">
        <v>189</v>
      </c>
      <c r="F2486" s="3">
        <v>1</v>
      </c>
      <c r="G2486" s="7">
        <f>90000/1200</f>
        <v>75</v>
      </c>
      <c r="H2486" s="4">
        <f>+G2486*E2486</f>
        <v>14175</v>
      </c>
      <c r="I2486" s="5">
        <v>0</v>
      </c>
      <c r="J2486" s="4">
        <f t="shared" si="508"/>
        <v>0</v>
      </c>
      <c r="K2486" s="4">
        <f t="shared" si="509"/>
        <v>75</v>
      </c>
      <c r="L2486" s="6">
        <v>0.85</v>
      </c>
      <c r="M2486" s="4">
        <f t="shared" si="500"/>
        <v>63.75</v>
      </c>
      <c r="N2486" s="4">
        <f t="shared" si="501"/>
        <v>138.75</v>
      </c>
      <c r="O2486" s="6">
        <v>0.75</v>
      </c>
      <c r="P2486" s="85">
        <f t="shared" si="506"/>
        <v>56.25</v>
      </c>
      <c r="Q2486" s="86">
        <f t="shared" si="507"/>
        <v>131.25</v>
      </c>
      <c r="R2486" s="6">
        <v>0.95</v>
      </c>
      <c r="S2486" s="85">
        <f t="shared" si="502"/>
        <v>71.25</v>
      </c>
      <c r="T2486" s="86">
        <f t="shared" si="503"/>
        <v>146.25</v>
      </c>
      <c r="U2486" s="6">
        <v>0.6</v>
      </c>
      <c r="V2486" s="85">
        <f t="shared" si="504"/>
        <v>45</v>
      </c>
      <c r="W2486" s="86">
        <f t="shared" si="505"/>
        <v>120</v>
      </c>
    </row>
    <row r="2487" spans="1:23" ht="16.5" x14ac:dyDescent="0.25">
      <c r="A2487" s="64" t="s">
        <v>7131</v>
      </c>
      <c r="B2487" s="65" t="s">
        <v>7700</v>
      </c>
      <c r="C2487" s="2" t="s">
        <v>498</v>
      </c>
      <c r="D2487" s="1" t="s">
        <v>497</v>
      </c>
      <c r="E2487" s="3">
        <f>100+200+334</f>
        <v>634</v>
      </c>
      <c r="F2487" s="3">
        <v>1</v>
      </c>
      <c r="G2487" s="7">
        <v>17.600000000000001</v>
      </c>
      <c r="H2487" s="4">
        <f>+G2487*E2487</f>
        <v>11158.400000000001</v>
      </c>
      <c r="I2487" s="5">
        <v>0</v>
      </c>
      <c r="J2487" s="4">
        <f t="shared" si="508"/>
        <v>0</v>
      </c>
      <c r="K2487" s="4">
        <f t="shared" si="509"/>
        <v>17.600000000000001</v>
      </c>
      <c r="L2487" s="6">
        <v>0.85</v>
      </c>
      <c r="M2487" s="4">
        <f t="shared" si="500"/>
        <v>14.96</v>
      </c>
      <c r="N2487" s="4">
        <f t="shared" si="501"/>
        <v>32.56</v>
      </c>
      <c r="O2487" s="6">
        <v>0.75</v>
      </c>
      <c r="P2487" s="85">
        <f t="shared" si="506"/>
        <v>13.200000000000001</v>
      </c>
      <c r="Q2487" s="86">
        <f t="shared" si="507"/>
        <v>30.800000000000004</v>
      </c>
      <c r="R2487" s="6">
        <v>0.95</v>
      </c>
      <c r="S2487" s="85">
        <f t="shared" si="502"/>
        <v>16.72</v>
      </c>
      <c r="T2487" s="86">
        <f t="shared" si="503"/>
        <v>34.32</v>
      </c>
      <c r="U2487" s="6">
        <v>0.6</v>
      </c>
      <c r="V2487" s="85">
        <f t="shared" si="504"/>
        <v>10.56</v>
      </c>
      <c r="W2487" s="86">
        <f t="shared" si="505"/>
        <v>28.160000000000004</v>
      </c>
    </row>
    <row r="2488" spans="1:23" ht="16.5" x14ac:dyDescent="0.25">
      <c r="A2488" s="64" t="s">
        <v>7131</v>
      </c>
      <c r="B2488" s="65" t="s">
        <v>7700</v>
      </c>
      <c r="C2488" s="2" t="s">
        <v>500</v>
      </c>
      <c r="D2488" s="1" t="s">
        <v>499</v>
      </c>
      <c r="E2488" s="3">
        <f>400-87</f>
        <v>313</v>
      </c>
      <c r="F2488" s="3">
        <v>1</v>
      </c>
      <c r="G2488" s="7">
        <v>27.25</v>
      </c>
      <c r="H2488" s="4">
        <f>+G2488*E2488</f>
        <v>8529.25</v>
      </c>
      <c r="I2488" s="5">
        <v>0</v>
      </c>
      <c r="J2488" s="4">
        <f t="shared" si="508"/>
        <v>0</v>
      </c>
      <c r="K2488" s="4">
        <f t="shared" si="509"/>
        <v>27.25</v>
      </c>
      <c r="L2488" s="6">
        <v>0.85</v>
      </c>
      <c r="M2488" s="4">
        <f t="shared" si="500"/>
        <v>23.162499999999998</v>
      </c>
      <c r="N2488" s="4">
        <f t="shared" si="501"/>
        <v>50.412499999999994</v>
      </c>
      <c r="O2488" s="6">
        <v>0.75</v>
      </c>
      <c r="P2488" s="85">
        <f t="shared" si="506"/>
        <v>20.4375</v>
      </c>
      <c r="Q2488" s="86">
        <f t="shared" si="507"/>
        <v>47.6875</v>
      </c>
      <c r="R2488" s="6">
        <v>0.95</v>
      </c>
      <c r="S2488" s="85">
        <f t="shared" si="502"/>
        <v>25.887499999999999</v>
      </c>
      <c r="T2488" s="86">
        <f t="shared" si="503"/>
        <v>53.137500000000003</v>
      </c>
      <c r="U2488" s="6">
        <v>0.6</v>
      </c>
      <c r="V2488" s="85">
        <f t="shared" si="504"/>
        <v>16.349999999999998</v>
      </c>
      <c r="W2488" s="86">
        <f t="shared" si="505"/>
        <v>43.599999999999994</v>
      </c>
    </row>
    <row r="2489" spans="1:23" ht="16.5" x14ac:dyDescent="0.25">
      <c r="A2489" s="64" t="s">
        <v>7131</v>
      </c>
      <c r="B2489" s="65" t="s">
        <v>7700</v>
      </c>
      <c r="C2489" s="3">
        <v>122011</v>
      </c>
      <c r="D2489" s="1" t="s">
        <v>501</v>
      </c>
      <c r="E2489" s="3">
        <v>28</v>
      </c>
      <c r="F2489" s="3">
        <v>1</v>
      </c>
      <c r="G2489" s="1">
        <v>31.32</v>
      </c>
      <c r="H2489" s="4">
        <f>+G2489*E2489</f>
        <v>876.96</v>
      </c>
      <c r="I2489" s="5">
        <v>0.1</v>
      </c>
      <c r="J2489" s="4">
        <f t="shared" si="508"/>
        <v>3.1320000000000001</v>
      </c>
      <c r="K2489" s="4">
        <f t="shared" si="509"/>
        <v>28.187999999999999</v>
      </c>
      <c r="L2489" s="6">
        <v>0.85</v>
      </c>
      <c r="M2489" s="4">
        <f t="shared" si="500"/>
        <v>23.959799999999998</v>
      </c>
      <c r="N2489" s="4">
        <f t="shared" si="501"/>
        <v>52.147799999999997</v>
      </c>
      <c r="O2489" s="6">
        <v>0.75</v>
      </c>
      <c r="P2489" s="85">
        <f t="shared" si="506"/>
        <v>21.140999999999998</v>
      </c>
      <c r="Q2489" s="86">
        <f t="shared" si="507"/>
        <v>49.328999999999994</v>
      </c>
      <c r="R2489" s="6">
        <v>0.95</v>
      </c>
      <c r="S2489" s="85">
        <f t="shared" si="502"/>
        <v>26.778599999999997</v>
      </c>
      <c r="T2489" s="86">
        <f t="shared" si="503"/>
        <v>54.9666</v>
      </c>
      <c r="U2489" s="6">
        <v>0.6</v>
      </c>
      <c r="V2489" s="85">
        <f t="shared" si="504"/>
        <v>16.912799999999997</v>
      </c>
      <c r="W2489" s="86">
        <f t="shared" si="505"/>
        <v>45.100799999999992</v>
      </c>
    </row>
    <row r="2490" spans="1:23" ht="16.5" x14ac:dyDescent="0.25">
      <c r="A2490" s="64" t="s">
        <v>7131</v>
      </c>
      <c r="B2490" s="65" t="s">
        <v>7700</v>
      </c>
      <c r="C2490" s="2" t="s">
        <v>503</v>
      </c>
      <c r="D2490" s="1" t="s">
        <v>502</v>
      </c>
      <c r="E2490" s="3">
        <v>301</v>
      </c>
      <c r="F2490" s="3">
        <v>1</v>
      </c>
      <c r="G2490" s="7">
        <v>37.65</v>
      </c>
      <c r="H2490" s="4">
        <f>+G2490*E2490</f>
        <v>11332.65</v>
      </c>
      <c r="I2490" s="5">
        <v>0</v>
      </c>
      <c r="J2490" s="4">
        <f t="shared" si="508"/>
        <v>0</v>
      </c>
      <c r="K2490" s="4">
        <f t="shared" si="509"/>
        <v>37.65</v>
      </c>
      <c r="L2490" s="6">
        <v>0.85</v>
      </c>
      <c r="M2490" s="4">
        <f t="shared" si="500"/>
        <v>32.002499999999998</v>
      </c>
      <c r="N2490" s="4">
        <f t="shared" si="501"/>
        <v>69.652500000000003</v>
      </c>
      <c r="O2490" s="6">
        <v>0.75</v>
      </c>
      <c r="P2490" s="85">
        <f t="shared" si="506"/>
        <v>28.237499999999997</v>
      </c>
      <c r="Q2490" s="86">
        <f t="shared" si="507"/>
        <v>65.887499999999989</v>
      </c>
      <c r="R2490" s="6">
        <v>0.95</v>
      </c>
      <c r="S2490" s="85">
        <f t="shared" si="502"/>
        <v>35.767499999999998</v>
      </c>
      <c r="T2490" s="86">
        <f t="shared" si="503"/>
        <v>73.41749999999999</v>
      </c>
      <c r="U2490" s="6">
        <v>0.6</v>
      </c>
      <c r="V2490" s="85">
        <f t="shared" si="504"/>
        <v>22.59</v>
      </c>
      <c r="W2490" s="86">
        <f t="shared" si="505"/>
        <v>60.239999999999995</v>
      </c>
    </row>
    <row r="2491" spans="1:23" ht="16.5" x14ac:dyDescent="0.25">
      <c r="A2491" s="64" t="s">
        <v>7131</v>
      </c>
      <c r="B2491" s="65" t="s">
        <v>7700</v>
      </c>
      <c r="C2491" s="2" t="s">
        <v>507</v>
      </c>
      <c r="D2491" s="1" t="s">
        <v>506</v>
      </c>
      <c r="E2491" s="3">
        <f>200-2</f>
        <v>198</v>
      </c>
      <c r="F2491" s="3">
        <v>1</v>
      </c>
      <c r="G2491" s="7">
        <v>94.6</v>
      </c>
      <c r="H2491" s="4">
        <f>+G2491*E2491</f>
        <v>18730.8</v>
      </c>
      <c r="I2491" s="5">
        <v>0</v>
      </c>
      <c r="J2491" s="4">
        <f t="shared" si="508"/>
        <v>0</v>
      </c>
      <c r="K2491" s="4">
        <f t="shared" si="509"/>
        <v>94.6</v>
      </c>
      <c r="L2491" s="6">
        <v>1</v>
      </c>
      <c r="M2491" s="4">
        <f t="shared" si="500"/>
        <v>94.6</v>
      </c>
      <c r="N2491" s="4">
        <f t="shared" si="501"/>
        <v>189.2</v>
      </c>
      <c r="O2491" s="6">
        <v>0.75</v>
      </c>
      <c r="P2491" s="85">
        <f t="shared" si="506"/>
        <v>70.949999999999989</v>
      </c>
      <c r="Q2491" s="86">
        <f t="shared" si="507"/>
        <v>165.54999999999998</v>
      </c>
      <c r="R2491" s="6">
        <v>0.95</v>
      </c>
      <c r="S2491" s="85">
        <f t="shared" si="502"/>
        <v>89.86999999999999</v>
      </c>
      <c r="T2491" s="86">
        <f t="shared" si="503"/>
        <v>184.46999999999997</v>
      </c>
      <c r="U2491" s="6">
        <v>0.6</v>
      </c>
      <c r="V2491" s="85">
        <f t="shared" si="504"/>
        <v>56.76</v>
      </c>
      <c r="W2491" s="86">
        <f t="shared" si="505"/>
        <v>151.35999999999999</v>
      </c>
    </row>
    <row r="2492" spans="1:23" ht="16.5" x14ac:dyDescent="0.25">
      <c r="A2492" s="64" t="s">
        <v>7131</v>
      </c>
      <c r="B2492" s="65" t="s">
        <v>7700</v>
      </c>
      <c r="C2492" s="2" t="s">
        <v>509</v>
      </c>
      <c r="D2492" s="8" t="s">
        <v>508</v>
      </c>
      <c r="E2492" s="3">
        <v>1</v>
      </c>
      <c r="F2492" s="3">
        <v>1</v>
      </c>
      <c r="G2492" s="7">
        <v>1100</v>
      </c>
      <c r="H2492" s="4">
        <f>+G2492*E2492</f>
        <v>1100</v>
      </c>
      <c r="I2492" s="5">
        <v>0.05</v>
      </c>
      <c r="J2492" s="4">
        <f t="shared" si="508"/>
        <v>55</v>
      </c>
      <c r="K2492" s="4">
        <f t="shared" si="509"/>
        <v>1045</v>
      </c>
      <c r="L2492" s="6">
        <v>0.85</v>
      </c>
      <c r="M2492" s="4">
        <f t="shared" si="500"/>
        <v>888.25</v>
      </c>
      <c r="N2492" s="4">
        <f t="shared" si="501"/>
        <v>1933.25</v>
      </c>
      <c r="O2492" s="6">
        <v>0.75</v>
      </c>
      <c r="P2492" s="85">
        <f t="shared" si="506"/>
        <v>783.75</v>
      </c>
      <c r="Q2492" s="86">
        <f t="shared" si="507"/>
        <v>1828.75</v>
      </c>
      <c r="R2492" s="6">
        <v>0.95</v>
      </c>
      <c r="S2492" s="85">
        <f t="shared" si="502"/>
        <v>992.75</v>
      </c>
      <c r="T2492" s="86">
        <f t="shared" si="503"/>
        <v>2037.75</v>
      </c>
      <c r="U2492" s="6">
        <v>0.6</v>
      </c>
      <c r="V2492" s="85">
        <f t="shared" si="504"/>
        <v>627</v>
      </c>
      <c r="W2492" s="86">
        <f t="shared" si="505"/>
        <v>1672</v>
      </c>
    </row>
    <row r="2493" spans="1:23" ht="16.5" x14ac:dyDescent="0.25">
      <c r="A2493" s="64" t="s">
        <v>7131</v>
      </c>
      <c r="B2493" s="65" t="s">
        <v>7700</v>
      </c>
      <c r="C2493" s="2" t="s">
        <v>511</v>
      </c>
      <c r="D2493" s="1" t="s">
        <v>510</v>
      </c>
      <c r="E2493" s="3">
        <f>191-16</f>
        <v>175</v>
      </c>
      <c r="F2493" s="3">
        <v>1</v>
      </c>
      <c r="G2493" s="7">
        <v>8</v>
      </c>
      <c r="H2493" s="4">
        <f>+G2493*E2493</f>
        <v>1400</v>
      </c>
      <c r="I2493" s="5">
        <v>0</v>
      </c>
      <c r="J2493" s="4">
        <f t="shared" si="508"/>
        <v>0</v>
      </c>
      <c r="K2493" s="4">
        <f t="shared" si="509"/>
        <v>8</v>
      </c>
      <c r="L2493" s="6">
        <v>1</v>
      </c>
      <c r="M2493" s="4">
        <f t="shared" si="500"/>
        <v>8</v>
      </c>
      <c r="N2493" s="4">
        <f t="shared" si="501"/>
        <v>16</v>
      </c>
      <c r="O2493" s="6">
        <v>0.75</v>
      </c>
      <c r="P2493" s="85">
        <f t="shared" si="506"/>
        <v>6</v>
      </c>
      <c r="Q2493" s="86">
        <f t="shared" si="507"/>
        <v>14</v>
      </c>
      <c r="R2493" s="6">
        <v>0.95</v>
      </c>
      <c r="S2493" s="85">
        <f t="shared" si="502"/>
        <v>7.6</v>
      </c>
      <c r="T2493" s="86">
        <f t="shared" si="503"/>
        <v>15.6</v>
      </c>
      <c r="U2493" s="6">
        <v>0.6</v>
      </c>
      <c r="V2493" s="85">
        <f t="shared" si="504"/>
        <v>4.8</v>
      </c>
      <c r="W2493" s="86">
        <f t="shared" si="505"/>
        <v>12.8</v>
      </c>
    </row>
    <row r="2494" spans="1:23" ht="16.5" x14ac:dyDescent="0.25">
      <c r="A2494" s="64" t="s">
        <v>7131</v>
      </c>
      <c r="B2494" s="65" t="s">
        <v>7700</v>
      </c>
      <c r="C2494" s="2" t="s">
        <v>513</v>
      </c>
      <c r="D2494" s="1" t="s">
        <v>512</v>
      </c>
      <c r="E2494" s="3">
        <v>189</v>
      </c>
      <c r="F2494" s="3">
        <v>1</v>
      </c>
      <c r="G2494" s="7">
        <v>12.1</v>
      </c>
      <c r="H2494" s="4">
        <f>+G2494*E2494</f>
        <v>2286.9</v>
      </c>
      <c r="I2494" s="5">
        <v>0</v>
      </c>
      <c r="J2494" s="4">
        <f t="shared" si="508"/>
        <v>0</v>
      </c>
      <c r="K2494" s="4">
        <f t="shared" si="509"/>
        <v>12.1</v>
      </c>
      <c r="L2494" s="6">
        <v>0.85</v>
      </c>
      <c r="M2494" s="4">
        <f t="shared" si="500"/>
        <v>10.285</v>
      </c>
      <c r="N2494" s="4">
        <f t="shared" si="501"/>
        <v>22.384999999999998</v>
      </c>
      <c r="O2494" s="6">
        <v>0.75</v>
      </c>
      <c r="P2494" s="85">
        <f t="shared" si="506"/>
        <v>9.0749999999999993</v>
      </c>
      <c r="Q2494" s="86">
        <f t="shared" si="507"/>
        <v>21.174999999999997</v>
      </c>
      <c r="R2494" s="6">
        <v>0.95</v>
      </c>
      <c r="S2494" s="85">
        <f t="shared" si="502"/>
        <v>11.494999999999999</v>
      </c>
      <c r="T2494" s="86">
        <f t="shared" si="503"/>
        <v>23.594999999999999</v>
      </c>
      <c r="U2494" s="6">
        <v>0.6</v>
      </c>
      <c r="V2494" s="85">
        <f t="shared" si="504"/>
        <v>7.26</v>
      </c>
      <c r="W2494" s="86">
        <f t="shared" si="505"/>
        <v>19.36</v>
      </c>
    </row>
    <row r="2495" spans="1:23" ht="16.5" x14ac:dyDescent="0.25">
      <c r="A2495" s="64" t="s">
        <v>7131</v>
      </c>
      <c r="B2495" s="65" t="s">
        <v>7700</v>
      </c>
      <c r="C2495" s="2" t="s">
        <v>515</v>
      </c>
      <c r="D2495" s="1" t="s">
        <v>514</v>
      </c>
      <c r="E2495" s="3">
        <v>285</v>
      </c>
      <c r="F2495" s="3">
        <v>1</v>
      </c>
      <c r="G2495" s="7">
        <v>13.95</v>
      </c>
      <c r="H2495" s="4">
        <f>+G2495*E2495</f>
        <v>3975.75</v>
      </c>
      <c r="I2495" s="5">
        <v>0</v>
      </c>
      <c r="J2495" s="4">
        <f t="shared" si="508"/>
        <v>0</v>
      </c>
      <c r="K2495" s="4">
        <f t="shared" si="509"/>
        <v>13.95</v>
      </c>
      <c r="L2495" s="6">
        <v>0.85</v>
      </c>
      <c r="M2495" s="4">
        <f t="shared" ref="M2495:M2557" si="510">+K2495*L2495</f>
        <v>11.8575</v>
      </c>
      <c r="N2495" s="4">
        <f t="shared" ref="N2495:N2557" si="511">+K2495+M2495</f>
        <v>25.807499999999997</v>
      </c>
      <c r="O2495" s="6">
        <v>0.75</v>
      </c>
      <c r="P2495" s="85">
        <f t="shared" si="506"/>
        <v>10.462499999999999</v>
      </c>
      <c r="Q2495" s="86">
        <f t="shared" si="507"/>
        <v>24.412499999999998</v>
      </c>
      <c r="R2495" s="6">
        <v>0.95</v>
      </c>
      <c r="S2495" s="85">
        <f t="shared" si="502"/>
        <v>13.2525</v>
      </c>
      <c r="T2495" s="86">
        <f t="shared" si="503"/>
        <v>27.202500000000001</v>
      </c>
      <c r="U2495" s="6">
        <v>0.6</v>
      </c>
      <c r="V2495" s="85">
        <f t="shared" si="504"/>
        <v>8.3699999999999992</v>
      </c>
      <c r="W2495" s="86">
        <f t="shared" si="505"/>
        <v>22.32</v>
      </c>
    </row>
    <row r="2496" spans="1:23" ht="16.5" x14ac:dyDescent="0.25">
      <c r="A2496" s="64" t="s">
        <v>7131</v>
      </c>
      <c r="B2496" s="65" t="s">
        <v>7700</v>
      </c>
      <c r="C2496" s="2" t="s">
        <v>517</v>
      </c>
      <c r="D2496" s="1" t="s">
        <v>516</v>
      </c>
      <c r="E2496" s="3">
        <v>314</v>
      </c>
      <c r="F2496" s="3">
        <v>1</v>
      </c>
      <c r="G2496" s="7">
        <v>17.600000000000001</v>
      </c>
      <c r="H2496" s="4">
        <f>+G2496*E2496</f>
        <v>5526.4000000000005</v>
      </c>
      <c r="I2496" s="5">
        <v>0</v>
      </c>
      <c r="J2496" s="4">
        <f t="shared" si="508"/>
        <v>0</v>
      </c>
      <c r="K2496" s="4">
        <f t="shared" si="509"/>
        <v>17.600000000000001</v>
      </c>
      <c r="L2496" s="6">
        <v>0.85</v>
      </c>
      <c r="M2496" s="4">
        <f t="shared" si="510"/>
        <v>14.96</v>
      </c>
      <c r="N2496" s="4">
        <f t="shared" si="511"/>
        <v>32.56</v>
      </c>
      <c r="O2496" s="6">
        <v>0.75</v>
      </c>
      <c r="P2496" s="85">
        <f t="shared" si="506"/>
        <v>13.200000000000001</v>
      </c>
      <c r="Q2496" s="86">
        <f t="shared" si="507"/>
        <v>30.800000000000004</v>
      </c>
      <c r="R2496" s="6">
        <v>0.95</v>
      </c>
      <c r="S2496" s="85">
        <f t="shared" ref="S2496:S2558" si="512">+K2496*R2496</f>
        <v>16.72</v>
      </c>
      <c r="T2496" s="86">
        <f t="shared" ref="T2496:T2558" si="513">+S2496+K2496</f>
        <v>34.32</v>
      </c>
      <c r="U2496" s="6">
        <v>0.6</v>
      </c>
      <c r="V2496" s="85">
        <f t="shared" ref="V2496:V2558" si="514">+K2496*U2496</f>
        <v>10.56</v>
      </c>
      <c r="W2496" s="86">
        <f t="shared" ref="W2496:W2558" si="515">+V2496+K2496</f>
        <v>28.160000000000004</v>
      </c>
    </row>
    <row r="2497" spans="1:23" ht="16.5" x14ac:dyDescent="0.25">
      <c r="A2497" s="64" t="s">
        <v>7131</v>
      </c>
      <c r="B2497" s="65" t="s">
        <v>7700</v>
      </c>
      <c r="C2497" s="2" t="s">
        <v>523</v>
      </c>
      <c r="D2497" s="1" t="s">
        <v>522</v>
      </c>
      <c r="E2497" s="3">
        <v>200</v>
      </c>
      <c r="F2497" s="3">
        <v>1</v>
      </c>
      <c r="G2497" s="7">
        <v>75</v>
      </c>
      <c r="H2497" s="4">
        <f>+G2497*E2497</f>
        <v>15000</v>
      </c>
      <c r="I2497" s="5">
        <v>0</v>
      </c>
      <c r="J2497" s="4">
        <f t="shared" si="508"/>
        <v>0</v>
      </c>
      <c r="K2497" s="4">
        <f t="shared" si="509"/>
        <v>75</v>
      </c>
      <c r="L2497" s="6">
        <v>0.85</v>
      </c>
      <c r="M2497" s="4">
        <f t="shared" si="510"/>
        <v>63.75</v>
      </c>
      <c r="N2497" s="4">
        <f t="shared" si="511"/>
        <v>138.75</v>
      </c>
      <c r="O2497" s="6">
        <v>0.75</v>
      </c>
      <c r="P2497" s="85">
        <f t="shared" ref="P2497:P2559" si="516">+K2497*O2497</f>
        <v>56.25</v>
      </c>
      <c r="Q2497" s="86">
        <f t="shared" ref="Q2497:Q2559" si="517">+K2497+P2497</f>
        <v>131.25</v>
      </c>
      <c r="R2497" s="6">
        <v>0.95</v>
      </c>
      <c r="S2497" s="85">
        <f t="shared" si="512"/>
        <v>71.25</v>
      </c>
      <c r="T2497" s="86">
        <f t="shared" si="513"/>
        <v>146.25</v>
      </c>
      <c r="U2497" s="6">
        <v>0.6</v>
      </c>
      <c r="V2497" s="85">
        <f t="shared" si="514"/>
        <v>45</v>
      </c>
      <c r="W2497" s="86">
        <f t="shared" si="515"/>
        <v>120</v>
      </c>
    </row>
    <row r="2498" spans="1:23" ht="16.5" x14ac:dyDescent="0.25">
      <c r="A2498" s="64" t="s">
        <v>7131</v>
      </c>
      <c r="B2498" s="65" t="s">
        <v>7700</v>
      </c>
      <c r="C2498" s="2" t="s">
        <v>519</v>
      </c>
      <c r="D2498" s="1" t="s">
        <v>518</v>
      </c>
      <c r="E2498" s="3">
        <v>400</v>
      </c>
      <c r="F2498" s="3">
        <v>1</v>
      </c>
      <c r="G2498" s="7">
        <v>27.25</v>
      </c>
      <c r="H2498" s="4">
        <f>+G2498*E2498</f>
        <v>10900</v>
      </c>
      <c r="I2498" s="5">
        <v>0</v>
      </c>
      <c r="J2498" s="4">
        <f t="shared" si="508"/>
        <v>0</v>
      </c>
      <c r="K2498" s="4">
        <f t="shared" si="509"/>
        <v>27.25</v>
      </c>
      <c r="L2498" s="6">
        <v>0.85</v>
      </c>
      <c r="M2498" s="4">
        <f t="shared" si="510"/>
        <v>23.162499999999998</v>
      </c>
      <c r="N2498" s="4">
        <f t="shared" si="511"/>
        <v>50.412499999999994</v>
      </c>
      <c r="O2498" s="6">
        <v>0.75</v>
      </c>
      <c r="P2498" s="85">
        <f t="shared" si="516"/>
        <v>20.4375</v>
      </c>
      <c r="Q2498" s="86">
        <f t="shared" si="517"/>
        <v>47.6875</v>
      </c>
      <c r="R2498" s="6">
        <v>0.95</v>
      </c>
      <c r="S2498" s="85">
        <f t="shared" si="512"/>
        <v>25.887499999999999</v>
      </c>
      <c r="T2498" s="86">
        <f t="shared" si="513"/>
        <v>53.137500000000003</v>
      </c>
      <c r="U2498" s="6">
        <v>0.6</v>
      </c>
      <c r="V2498" s="85">
        <f t="shared" si="514"/>
        <v>16.349999999999998</v>
      </c>
      <c r="W2498" s="86">
        <f t="shared" si="515"/>
        <v>43.599999999999994</v>
      </c>
    </row>
    <row r="2499" spans="1:23" ht="16.5" x14ac:dyDescent="0.25">
      <c r="A2499" s="64" t="s">
        <v>7131</v>
      </c>
      <c r="B2499" s="65" t="s">
        <v>7700</v>
      </c>
      <c r="C2499" s="2" t="s">
        <v>521</v>
      </c>
      <c r="D2499" s="1" t="s">
        <v>520</v>
      </c>
      <c r="E2499" s="3">
        <f>171-25</f>
        <v>146</v>
      </c>
      <c r="F2499" s="3">
        <v>1</v>
      </c>
      <c r="G2499" s="7">
        <v>37.65</v>
      </c>
      <c r="H2499" s="4">
        <f>+G2499*E2499</f>
        <v>5496.9</v>
      </c>
      <c r="I2499" s="5">
        <v>0</v>
      </c>
      <c r="J2499" s="4">
        <f t="shared" si="508"/>
        <v>0</v>
      </c>
      <c r="K2499" s="4">
        <f t="shared" si="509"/>
        <v>37.65</v>
      </c>
      <c r="L2499" s="6">
        <v>1</v>
      </c>
      <c r="M2499" s="4">
        <f t="shared" si="510"/>
        <v>37.65</v>
      </c>
      <c r="N2499" s="4">
        <f t="shared" si="511"/>
        <v>75.3</v>
      </c>
      <c r="O2499" s="6">
        <v>0.75</v>
      </c>
      <c r="P2499" s="85">
        <f t="shared" si="516"/>
        <v>28.237499999999997</v>
      </c>
      <c r="Q2499" s="86">
        <f t="shared" si="517"/>
        <v>65.887499999999989</v>
      </c>
      <c r="R2499" s="6">
        <v>0.95</v>
      </c>
      <c r="S2499" s="85">
        <f t="shared" si="512"/>
        <v>35.767499999999998</v>
      </c>
      <c r="T2499" s="86">
        <f t="shared" si="513"/>
        <v>73.41749999999999</v>
      </c>
      <c r="U2499" s="6">
        <v>0.6</v>
      </c>
      <c r="V2499" s="85">
        <f t="shared" si="514"/>
        <v>22.59</v>
      </c>
      <c r="W2499" s="86">
        <f t="shared" si="515"/>
        <v>60.239999999999995</v>
      </c>
    </row>
    <row r="2500" spans="1:23" ht="16.5" x14ac:dyDescent="0.25">
      <c r="A2500" s="64" t="s">
        <v>7131</v>
      </c>
      <c r="B2500" s="65" t="s">
        <v>7700</v>
      </c>
      <c r="C2500" s="2" t="s">
        <v>525</v>
      </c>
      <c r="D2500" s="1" t="s">
        <v>524</v>
      </c>
      <c r="E2500" s="3">
        <f>22-4</f>
        <v>18</v>
      </c>
      <c r="F2500" s="3">
        <v>1</v>
      </c>
      <c r="G2500" s="7">
        <v>94.6</v>
      </c>
      <c r="H2500" s="4">
        <f>+G2500*E2500</f>
        <v>1702.8</v>
      </c>
      <c r="I2500" s="5">
        <v>0</v>
      </c>
      <c r="J2500" s="4">
        <f t="shared" si="508"/>
        <v>0</v>
      </c>
      <c r="K2500" s="4">
        <f t="shared" si="509"/>
        <v>94.6</v>
      </c>
      <c r="L2500" s="6">
        <v>1</v>
      </c>
      <c r="M2500" s="4">
        <f t="shared" si="510"/>
        <v>94.6</v>
      </c>
      <c r="N2500" s="4">
        <f t="shared" si="511"/>
        <v>189.2</v>
      </c>
      <c r="O2500" s="6">
        <v>0.75</v>
      </c>
      <c r="P2500" s="85">
        <f t="shared" si="516"/>
        <v>70.949999999999989</v>
      </c>
      <c r="Q2500" s="86">
        <f t="shared" si="517"/>
        <v>165.54999999999998</v>
      </c>
      <c r="R2500" s="6">
        <v>0.95</v>
      </c>
      <c r="S2500" s="85">
        <f t="shared" si="512"/>
        <v>89.86999999999999</v>
      </c>
      <c r="T2500" s="86">
        <f t="shared" si="513"/>
        <v>184.46999999999997</v>
      </c>
      <c r="U2500" s="6">
        <v>0.6</v>
      </c>
      <c r="V2500" s="85">
        <f t="shared" si="514"/>
        <v>56.76</v>
      </c>
      <c r="W2500" s="86">
        <f t="shared" si="515"/>
        <v>151.35999999999999</v>
      </c>
    </row>
    <row r="2501" spans="1:23" ht="16.5" x14ac:dyDescent="0.25">
      <c r="A2501" s="64" t="s">
        <v>7131</v>
      </c>
      <c r="B2501" s="65" t="s">
        <v>7701</v>
      </c>
      <c r="C2501" s="2" t="s">
        <v>668</v>
      </c>
      <c r="D2501" s="1" t="s">
        <v>667</v>
      </c>
      <c r="E2501" s="3">
        <v>1</v>
      </c>
      <c r="F2501" s="3">
        <v>1</v>
      </c>
      <c r="G2501" s="7">
        <v>2134</v>
      </c>
      <c r="H2501" s="4">
        <f>+G2501*E2501</f>
        <v>2134</v>
      </c>
      <c r="I2501" s="5">
        <v>0.05</v>
      </c>
      <c r="J2501" s="4">
        <f t="shared" si="508"/>
        <v>106.7</v>
      </c>
      <c r="K2501" s="4">
        <f t="shared" si="509"/>
        <v>2027.3</v>
      </c>
      <c r="L2501" s="6">
        <v>0.85</v>
      </c>
      <c r="M2501" s="4">
        <f t="shared" si="510"/>
        <v>1723.2049999999999</v>
      </c>
      <c r="N2501" s="4">
        <f t="shared" si="511"/>
        <v>3750.5050000000001</v>
      </c>
      <c r="O2501" s="6">
        <v>0.75</v>
      </c>
      <c r="P2501" s="85">
        <f t="shared" si="516"/>
        <v>1520.4749999999999</v>
      </c>
      <c r="Q2501" s="86">
        <f t="shared" si="517"/>
        <v>3547.7749999999996</v>
      </c>
      <c r="R2501" s="6">
        <v>0.95</v>
      </c>
      <c r="S2501" s="85">
        <f t="shared" si="512"/>
        <v>1925.9349999999999</v>
      </c>
      <c r="T2501" s="86">
        <f t="shared" si="513"/>
        <v>3953.2349999999997</v>
      </c>
      <c r="U2501" s="6">
        <v>0.6</v>
      </c>
      <c r="V2501" s="85">
        <f t="shared" si="514"/>
        <v>1216.3799999999999</v>
      </c>
      <c r="W2501" s="86">
        <f t="shared" si="515"/>
        <v>3243.68</v>
      </c>
    </row>
    <row r="2502" spans="1:23" ht="16.5" x14ac:dyDescent="0.25">
      <c r="A2502" s="64" t="s">
        <v>7131</v>
      </c>
      <c r="B2502" s="65" t="s">
        <v>7701</v>
      </c>
      <c r="C2502" s="2" t="s">
        <v>674</v>
      </c>
      <c r="D2502" s="1" t="s">
        <v>673</v>
      </c>
      <c r="E2502" s="3">
        <v>1</v>
      </c>
      <c r="F2502" s="3">
        <v>1</v>
      </c>
      <c r="G2502" s="7">
        <v>4288</v>
      </c>
      <c r="H2502" s="4">
        <f>+G2502*E2502</f>
        <v>4288</v>
      </c>
      <c r="I2502" s="5">
        <v>0.05</v>
      </c>
      <c r="J2502" s="4">
        <f t="shared" si="508"/>
        <v>214.4</v>
      </c>
      <c r="K2502" s="4">
        <f t="shared" si="509"/>
        <v>4073.6</v>
      </c>
      <c r="L2502" s="6">
        <v>0.85</v>
      </c>
      <c r="M2502" s="4">
        <f t="shared" si="510"/>
        <v>3462.56</v>
      </c>
      <c r="N2502" s="4">
        <f t="shared" si="511"/>
        <v>7536.16</v>
      </c>
      <c r="O2502" s="6">
        <v>0.75</v>
      </c>
      <c r="P2502" s="85">
        <f t="shared" si="516"/>
        <v>3055.2</v>
      </c>
      <c r="Q2502" s="86">
        <f t="shared" si="517"/>
        <v>7128.7999999999993</v>
      </c>
      <c r="R2502" s="6">
        <v>0.95</v>
      </c>
      <c r="S2502" s="85">
        <f t="shared" si="512"/>
        <v>3869.9199999999996</v>
      </c>
      <c r="T2502" s="86">
        <f t="shared" si="513"/>
        <v>7943.5199999999995</v>
      </c>
      <c r="U2502" s="6">
        <v>0.6</v>
      </c>
      <c r="V2502" s="85">
        <f t="shared" si="514"/>
        <v>2444.16</v>
      </c>
      <c r="W2502" s="86">
        <f t="shared" si="515"/>
        <v>6517.76</v>
      </c>
    </row>
    <row r="2503" spans="1:23" ht="16.5" x14ac:dyDescent="0.25">
      <c r="A2503" s="64" t="s">
        <v>7131</v>
      </c>
      <c r="B2503" s="65" t="s">
        <v>7701</v>
      </c>
      <c r="C2503" s="2" t="s">
        <v>672</v>
      </c>
      <c r="D2503" s="1" t="s">
        <v>671</v>
      </c>
      <c r="E2503" s="3">
        <v>4</v>
      </c>
      <c r="F2503" s="3">
        <v>1</v>
      </c>
      <c r="G2503" s="7">
        <v>704</v>
      </c>
      <c r="H2503" s="4">
        <f>+G2503*E2503</f>
        <v>2816</v>
      </c>
      <c r="I2503" s="5">
        <v>0.05</v>
      </c>
      <c r="J2503" s="4">
        <f t="shared" si="508"/>
        <v>35.200000000000003</v>
      </c>
      <c r="K2503" s="4">
        <f t="shared" si="509"/>
        <v>668.8</v>
      </c>
      <c r="L2503" s="6">
        <v>0.85</v>
      </c>
      <c r="M2503" s="4">
        <f t="shared" si="510"/>
        <v>568.4799999999999</v>
      </c>
      <c r="N2503" s="4">
        <f t="shared" si="511"/>
        <v>1237.2799999999997</v>
      </c>
      <c r="O2503" s="6">
        <v>0.75</v>
      </c>
      <c r="P2503" s="85">
        <f t="shared" si="516"/>
        <v>501.59999999999997</v>
      </c>
      <c r="Q2503" s="86">
        <f t="shared" si="517"/>
        <v>1170.3999999999999</v>
      </c>
      <c r="R2503" s="6">
        <v>0.95</v>
      </c>
      <c r="S2503" s="85">
        <f t="shared" si="512"/>
        <v>635.3599999999999</v>
      </c>
      <c r="T2503" s="86">
        <f t="shared" si="513"/>
        <v>1304.1599999999999</v>
      </c>
      <c r="U2503" s="6">
        <v>0.6</v>
      </c>
      <c r="V2503" s="85">
        <f t="shared" si="514"/>
        <v>401.28</v>
      </c>
      <c r="W2503" s="86">
        <f t="shared" si="515"/>
        <v>1070.08</v>
      </c>
    </row>
    <row r="2504" spans="1:23" ht="16.5" x14ac:dyDescent="0.25">
      <c r="A2504" s="64" t="s">
        <v>7131</v>
      </c>
      <c r="B2504" s="65" t="s">
        <v>7701</v>
      </c>
      <c r="C2504" s="2" t="s">
        <v>670</v>
      </c>
      <c r="D2504" s="1" t="s">
        <v>669</v>
      </c>
      <c r="E2504" s="3">
        <v>3</v>
      </c>
      <c r="F2504" s="3">
        <v>1</v>
      </c>
      <c r="G2504" s="7">
        <v>2219</v>
      </c>
      <c r="H2504" s="4">
        <f>+G2504*E2504</f>
        <v>6657</v>
      </c>
      <c r="I2504" s="5">
        <v>0.05</v>
      </c>
      <c r="J2504" s="4">
        <f t="shared" si="508"/>
        <v>110.95</v>
      </c>
      <c r="K2504" s="4">
        <f t="shared" si="509"/>
        <v>2108.0500000000002</v>
      </c>
      <c r="L2504" s="6">
        <v>0.85</v>
      </c>
      <c r="M2504" s="4">
        <f t="shared" si="510"/>
        <v>1791.8425000000002</v>
      </c>
      <c r="N2504" s="4">
        <f t="shared" si="511"/>
        <v>3899.8925000000004</v>
      </c>
      <c r="O2504" s="6">
        <v>0.75</v>
      </c>
      <c r="P2504" s="85">
        <f t="shared" si="516"/>
        <v>1581.0375000000001</v>
      </c>
      <c r="Q2504" s="86">
        <f t="shared" si="517"/>
        <v>3689.0875000000005</v>
      </c>
      <c r="R2504" s="6">
        <v>0.95</v>
      </c>
      <c r="S2504" s="85">
        <f t="shared" si="512"/>
        <v>2002.6475</v>
      </c>
      <c r="T2504" s="86">
        <f t="shared" si="513"/>
        <v>4110.6975000000002</v>
      </c>
      <c r="U2504" s="6">
        <v>0.6</v>
      </c>
      <c r="V2504" s="85">
        <f t="shared" si="514"/>
        <v>1264.8300000000002</v>
      </c>
      <c r="W2504" s="86">
        <f t="shared" si="515"/>
        <v>3372.88</v>
      </c>
    </row>
    <row r="2505" spans="1:23" ht="16.5" x14ac:dyDescent="0.25">
      <c r="A2505" s="64" t="s">
        <v>7131</v>
      </c>
      <c r="B2505" s="65" t="s">
        <v>7701</v>
      </c>
      <c r="C2505" s="2" t="s">
        <v>7704</v>
      </c>
      <c r="D2505" s="1" t="s">
        <v>371</v>
      </c>
      <c r="E2505" s="3">
        <v>1</v>
      </c>
      <c r="F2505" s="3">
        <v>1</v>
      </c>
      <c r="G2505" s="7">
        <v>8182</v>
      </c>
      <c r="H2505" s="4">
        <f>+G2505*E2505</f>
        <v>8182</v>
      </c>
      <c r="I2505" s="5">
        <v>0.05</v>
      </c>
      <c r="J2505" s="4">
        <f t="shared" si="508"/>
        <v>409.1</v>
      </c>
      <c r="K2505" s="4">
        <f t="shared" si="509"/>
        <v>7772.9</v>
      </c>
      <c r="L2505" s="6">
        <v>0.85</v>
      </c>
      <c r="M2505" s="4">
        <f t="shared" si="510"/>
        <v>6606.9649999999992</v>
      </c>
      <c r="N2505" s="4">
        <f t="shared" si="511"/>
        <v>14379.864999999998</v>
      </c>
      <c r="O2505" s="6">
        <v>0.75</v>
      </c>
      <c r="P2505" s="85">
        <f t="shared" si="516"/>
        <v>5829.6749999999993</v>
      </c>
      <c r="Q2505" s="86">
        <f t="shared" si="517"/>
        <v>13602.574999999999</v>
      </c>
      <c r="R2505" s="6">
        <v>0.95</v>
      </c>
      <c r="S2505" s="85">
        <f t="shared" si="512"/>
        <v>7384.2549999999992</v>
      </c>
      <c r="T2505" s="86">
        <f t="shared" si="513"/>
        <v>15157.154999999999</v>
      </c>
      <c r="U2505" s="6">
        <v>0.6</v>
      </c>
      <c r="V2505" s="85">
        <f t="shared" si="514"/>
        <v>4663.74</v>
      </c>
      <c r="W2505" s="86">
        <f t="shared" si="515"/>
        <v>12436.64</v>
      </c>
    </row>
    <row r="2506" spans="1:23" ht="16.5" x14ac:dyDescent="0.25">
      <c r="A2506" s="64" t="s">
        <v>7131</v>
      </c>
      <c r="B2506" s="65" t="s">
        <v>7701</v>
      </c>
      <c r="C2506" s="2" t="s">
        <v>974</v>
      </c>
      <c r="D2506" s="1" t="s">
        <v>973</v>
      </c>
      <c r="E2506" s="3">
        <v>2</v>
      </c>
      <c r="F2506" s="3">
        <v>1</v>
      </c>
      <c r="G2506" s="7">
        <v>610.5</v>
      </c>
      <c r="H2506" s="4">
        <f>+G2506*E2506</f>
        <v>1221</v>
      </c>
      <c r="I2506" s="5">
        <v>0</v>
      </c>
      <c r="J2506" s="4">
        <f t="shared" si="508"/>
        <v>0</v>
      </c>
      <c r="K2506" s="4">
        <f t="shared" si="509"/>
        <v>610.5</v>
      </c>
      <c r="L2506" s="6">
        <v>0.85</v>
      </c>
      <c r="M2506" s="4">
        <f t="shared" si="510"/>
        <v>518.92499999999995</v>
      </c>
      <c r="N2506" s="4">
        <f t="shared" si="511"/>
        <v>1129.425</v>
      </c>
      <c r="O2506" s="6">
        <v>0.75</v>
      </c>
      <c r="P2506" s="85">
        <f t="shared" si="516"/>
        <v>457.875</v>
      </c>
      <c r="Q2506" s="86">
        <f t="shared" si="517"/>
        <v>1068.375</v>
      </c>
      <c r="R2506" s="6">
        <v>0.95</v>
      </c>
      <c r="S2506" s="85">
        <f t="shared" si="512"/>
        <v>579.97500000000002</v>
      </c>
      <c r="T2506" s="86">
        <f t="shared" si="513"/>
        <v>1190.4749999999999</v>
      </c>
      <c r="U2506" s="6">
        <v>0.6</v>
      </c>
      <c r="V2506" s="85">
        <f t="shared" si="514"/>
        <v>366.3</v>
      </c>
      <c r="W2506" s="86">
        <f t="shared" si="515"/>
        <v>976.8</v>
      </c>
    </row>
    <row r="2507" spans="1:23" ht="16.5" x14ac:dyDescent="0.25">
      <c r="A2507" s="64" t="s">
        <v>7131</v>
      </c>
      <c r="B2507" s="65" t="s">
        <v>7701</v>
      </c>
      <c r="C2507" s="2" t="s">
        <v>972</v>
      </c>
      <c r="D2507" s="1" t="s">
        <v>971</v>
      </c>
      <c r="E2507" s="3">
        <v>3</v>
      </c>
      <c r="F2507" s="3">
        <v>1</v>
      </c>
      <c r="G2507" s="7">
        <v>2145</v>
      </c>
      <c r="H2507" s="4">
        <f>+G2507*E2507</f>
        <v>6435</v>
      </c>
      <c r="I2507" s="5">
        <v>0</v>
      </c>
      <c r="J2507" s="4">
        <f t="shared" si="508"/>
        <v>0</v>
      </c>
      <c r="K2507" s="4">
        <f t="shared" si="509"/>
        <v>2145</v>
      </c>
      <c r="L2507" s="6">
        <v>0.85</v>
      </c>
      <c r="M2507" s="4">
        <f t="shared" si="510"/>
        <v>1823.25</v>
      </c>
      <c r="N2507" s="4">
        <f t="shared" si="511"/>
        <v>3968.25</v>
      </c>
      <c r="O2507" s="6">
        <v>0.75</v>
      </c>
      <c r="P2507" s="85">
        <f t="shared" si="516"/>
        <v>1608.75</v>
      </c>
      <c r="Q2507" s="86">
        <f t="shared" si="517"/>
        <v>3753.75</v>
      </c>
      <c r="R2507" s="6">
        <v>0.95</v>
      </c>
      <c r="S2507" s="85">
        <f t="shared" si="512"/>
        <v>2037.75</v>
      </c>
      <c r="T2507" s="86">
        <f t="shared" si="513"/>
        <v>4182.75</v>
      </c>
      <c r="U2507" s="6">
        <v>0.6</v>
      </c>
      <c r="V2507" s="85">
        <f t="shared" si="514"/>
        <v>1287</v>
      </c>
      <c r="W2507" s="86">
        <f t="shared" si="515"/>
        <v>3432</v>
      </c>
    </row>
    <row r="2508" spans="1:23" ht="16.5" x14ac:dyDescent="0.25">
      <c r="A2508" s="64" t="s">
        <v>7131</v>
      </c>
      <c r="B2508" s="65" t="s">
        <v>7701</v>
      </c>
      <c r="C2508" s="2" t="s">
        <v>7705</v>
      </c>
      <c r="D2508" s="1" t="s">
        <v>372</v>
      </c>
      <c r="E2508" s="3">
        <v>1</v>
      </c>
      <c r="F2508" s="3">
        <v>1</v>
      </c>
      <c r="G2508" s="7">
        <v>10131</v>
      </c>
      <c r="H2508" s="4">
        <f>+G2508*E2508</f>
        <v>10131</v>
      </c>
      <c r="I2508" s="5">
        <v>0.05</v>
      </c>
      <c r="J2508" s="4">
        <f t="shared" si="508"/>
        <v>506.55</v>
      </c>
      <c r="K2508" s="4">
        <f t="shared" si="509"/>
        <v>9624.4500000000007</v>
      </c>
      <c r="L2508" s="6">
        <v>0.85</v>
      </c>
      <c r="M2508" s="4">
        <f t="shared" si="510"/>
        <v>8180.7825000000003</v>
      </c>
      <c r="N2508" s="4">
        <f t="shared" si="511"/>
        <v>17805.232500000002</v>
      </c>
      <c r="O2508" s="6">
        <v>0.75</v>
      </c>
      <c r="P2508" s="85">
        <f t="shared" si="516"/>
        <v>7218.3375000000005</v>
      </c>
      <c r="Q2508" s="86">
        <f t="shared" si="517"/>
        <v>16842.787500000002</v>
      </c>
      <c r="R2508" s="6">
        <v>0.95</v>
      </c>
      <c r="S2508" s="85">
        <f t="shared" si="512"/>
        <v>9143.2275000000009</v>
      </c>
      <c r="T2508" s="86">
        <f t="shared" si="513"/>
        <v>18767.677500000002</v>
      </c>
      <c r="U2508" s="6">
        <v>0.6</v>
      </c>
      <c r="V2508" s="85">
        <f t="shared" si="514"/>
        <v>5774.67</v>
      </c>
      <c r="W2508" s="86">
        <f t="shared" si="515"/>
        <v>15399.12</v>
      </c>
    </row>
    <row r="2509" spans="1:23" ht="16.5" x14ac:dyDescent="0.25">
      <c r="A2509" s="64" t="s">
        <v>7131</v>
      </c>
      <c r="B2509" s="65" t="s">
        <v>7701</v>
      </c>
      <c r="C2509" s="2" t="s">
        <v>1324</v>
      </c>
      <c r="D2509" s="1" t="s">
        <v>1323</v>
      </c>
      <c r="E2509" s="3">
        <v>2</v>
      </c>
      <c r="F2509" s="3">
        <v>1</v>
      </c>
      <c r="G2509" s="7">
        <v>5536</v>
      </c>
      <c r="H2509" s="4">
        <f>+G2509*E2509</f>
        <v>11072</v>
      </c>
      <c r="I2509" s="5">
        <v>0.05</v>
      </c>
      <c r="J2509" s="4">
        <f t="shared" si="508"/>
        <v>276.8</v>
      </c>
      <c r="K2509" s="4">
        <f t="shared" si="509"/>
        <v>5259.2</v>
      </c>
      <c r="L2509" s="6">
        <v>0.85</v>
      </c>
      <c r="M2509" s="4">
        <f t="shared" si="510"/>
        <v>4470.32</v>
      </c>
      <c r="N2509" s="4">
        <f t="shared" si="511"/>
        <v>9729.52</v>
      </c>
      <c r="O2509" s="6">
        <v>0.75</v>
      </c>
      <c r="P2509" s="85">
        <f t="shared" si="516"/>
        <v>3944.3999999999996</v>
      </c>
      <c r="Q2509" s="86">
        <f t="shared" si="517"/>
        <v>9203.5999999999985</v>
      </c>
      <c r="R2509" s="6">
        <v>0.95</v>
      </c>
      <c r="S2509" s="85">
        <f t="shared" si="512"/>
        <v>4996.24</v>
      </c>
      <c r="T2509" s="86">
        <f t="shared" si="513"/>
        <v>10255.439999999999</v>
      </c>
      <c r="U2509" s="6">
        <v>0.6</v>
      </c>
      <c r="V2509" s="85">
        <f t="shared" si="514"/>
        <v>3155.52</v>
      </c>
      <c r="W2509" s="86">
        <f t="shared" si="515"/>
        <v>8414.7199999999993</v>
      </c>
    </row>
    <row r="2510" spans="1:23" ht="16.5" x14ac:dyDescent="0.25">
      <c r="A2510" s="64" t="s">
        <v>7131</v>
      </c>
      <c r="B2510" s="65" t="s">
        <v>7701</v>
      </c>
      <c r="C2510" s="2" t="s">
        <v>1326</v>
      </c>
      <c r="D2510" s="1" t="s">
        <v>1325</v>
      </c>
      <c r="E2510" s="3">
        <v>3</v>
      </c>
      <c r="F2510" s="3">
        <v>1</v>
      </c>
      <c r="G2510" s="7">
        <v>8344</v>
      </c>
      <c r="H2510" s="4">
        <f>+G2510*E2510</f>
        <v>25032</v>
      </c>
      <c r="I2510" s="5">
        <v>0.05</v>
      </c>
      <c r="J2510" s="4">
        <f t="shared" si="508"/>
        <v>417.20000000000005</v>
      </c>
      <c r="K2510" s="4">
        <f t="shared" si="509"/>
        <v>7926.8</v>
      </c>
      <c r="L2510" s="6">
        <v>0.85</v>
      </c>
      <c r="M2510" s="4">
        <f t="shared" si="510"/>
        <v>6737.78</v>
      </c>
      <c r="N2510" s="4">
        <f t="shared" si="511"/>
        <v>14664.58</v>
      </c>
      <c r="O2510" s="6">
        <v>0.75</v>
      </c>
      <c r="P2510" s="85">
        <f t="shared" si="516"/>
        <v>5945.1</v>
      </c>
      <c r="Q2510" s="86">
        <f t="shared" si="517"/>
        <v>13871.900000000001</v>
      </c>
      <c r="R2510" s="6">
        <v>0.95</v>
      </c>
      <c r="S2510" s="85">
        <f t="shared" si="512"/>
        <v>7530.46</v>
      </c>
      <c r="T2510" s="86">
        <f t="shared" si="513"/>
        <v>15457.26</v>
      </c>
      <c r="U2510" s="6">
        <v>0.6</v>
      </c>
      <c r="V2510" s="85">
        <f t="shared" si="514"/>
        <v>4756.08</v>
      </c>
      <c r="W2510" s="86">
        <f t="shared" si="515"/>
        <v>12682.880000000001</v>
      </c>
    </row>
    <row r="2511" spans="1:23" ht="16.5" x14ac:dyDescent="0.25">
      <c r="A2511" s="64" t="s">
        <v>7131</v>
      </c>
      <c r="B2511" s="65" t="s">
        <v>7701</v>
      </c>
      <c r="C2511" s="2" t="s">
        <v>1316</v>
      </c>
      <c r="D2511" s="1" t="s">
        <v>1315</v>
      </c>
      <c r="E2511" s="3">
        <v>2</v>
      </c>
      <c r="F2511" s="3">
        <v>1</v>
      </c>
      <c r="G2511" s="7">
        <v>31236</v>
      </c>
      <c r="H2511" s="4">
        <f>+G2511*E2511</f>
        <v>62472</v>
      </c>
      <c r="I2511" s="5">
        <v>0.05</v>
      </c>
      <c r="J2511" s="4">
        <f t="shared" si="508"/>
        <v>1561.8000000000002</v>
      </c>
      <c r="K2511" s="4">
        <f t="shared" si="509"/>
        <v>29674.2</v>
      </c>
      <c r="L2511" s="6">
        <v>0.85</v>
      </c>
      <c r="M2511" s="4">
        <f t="shared" si="510"/>
        <v>25223.07</v>
      </c>
      <c r="N2511" s="4">
        <f t="shared" si="511"/>
        <v>54897.270000000004</v>
      </c>
      <c r="O2511" s="6">
        <v>0.75</v>
      </c>
      <c r="P2511" s="85">
        <f t="shared" si="516"/>
        <v>22255.65</v>
      </c>
      <c r="Q2511" s="86">
        <f t="shared" si="517"/>
        <v>51929.850000000006</v>
      </c>
      <c r="R2511" s="6">
        <v>0.95</v>
      </c>
      <c r="S2511" s="85">
        <f t="shared" si="512"/>
        <v>28190.489999999998</v>
      </c>
      <c r="T2511" s="86">
        <f t="shared" si="513"/>
        <v>57864.69</v>
      </c>
      <c r="U2511" s="6">
        <v>0.6</v>
      </c>
      <c r="V2511" s="85">
        <f t="shared" si="514"/>
        <v>17804.52</v>
      </c>
      <c r="W2511" s="86">
        <f t="shared" si="515"/>
        <v>47478.720000000001</v>
      </c>
    </row>
    <row r="2512" spans="1:23" ht="16.5" x14ac:dyDescent="0.25">
      <c r="A2512" s="64" t="s">
        <v>7131</v>
      </c>
      <c r="B2512" s="65" t="s">
        <v>7701</v>
      </c>
      <c r="C2512" s="2" t="s">
        <v>1322</v>
      </c>
      <c r="D2512" s="1" t="s">
        <v>1321</v>
      </c>
      <c r="E2512" s="3">
        <v>2</v>
      </c>
      <c r="F2512" s="3">
        <v>1</v>
      </c>
      <c r="G2512" s="7">
        <v>3339</v>
      </c>
      <c r="H2512" s="4">
        <f>+G2512*E2512</f>
        <v>6678</v>
      </c>
      <c r="I2512" s="5">
        <v>0.05</v>
      </c>
      <c r="J2512" s="4">
        <f t="shared" si="508"/>
        <v>166.95000000000002</v>
      </c>
      <c r="K2512" s="4">
        <f t="shared" si="509"/>
        <v>3172.05</v>
      </c>
      <c r="L2512" s="6">
        <v>0.85</v>
      </c>
      <c r="M2512" s="4">
        <f t="shared" si="510"/>
        <v>2696.2425000000003</v>
      </c>
      <c r="N2512" s="4">
        <f t="shared" si="511"/>
        <v>5868.2925000000005</v>
      </c>
      <c r="O2512" s="6">
        <v>0.75</v>
      </c>
      <c r="P2512" s="85">
        <f t="shared" si="516"/>
        <v>2379.0375000000004</v>
      </c>
      <c r="Q2512" s="86">
        <f t="shared" si="517"/>
        <v>5551.0875000000005</v>
      </c>
      <c r="R2512" s="6">
        <v>0.95</v>
      </c>
      <c r="S2512" s="85">
        <f t="shared" si="512"/>
        <v>3013.4475000000002</v>
      </c>
      <c r="T2512" s="86">
        <f t="shared" si="513"/>
        <v>6185.4975000000004</v>
      </c>
      <c r="U2512" s="6">
        <v>0.6</v>
      </c>
      <c r="V2512" s="85">
        <f t="shared" si="514"/>
        <v>1903.23</v>
      </c>
      <c r="W2512" s="86">
        <f t="shared" si="515"/>
        <v>5075.2800000000007</v>
      </c>
    </row>
    <row r="2513" spans="1:23" ht="16.5" x14ac:dyDescent="0.25">
      <c r="A2513" s="64" t="s">
        <v>7131</v>
      </c>
      <c r="B2513" s="65" t="s">
        <v>7701</v>
      </c>
      <c r="C2513" s="2" t="s">
        <v>3814</v>
      </c>
      <c r="D2513" s="1" t="s">
        <v>3813</v>
      </c>
      <c r="E2513" s="3">
        <v>1</v>
      </c>
      <c r="F2513" s="3">
        <v>1</v>
      </c>
      <c r="G2513" s="7">
        <v>6802</v>
      </c>
      <c r="H2513" s="4">
        <f>+G2513*E2513</f>
        <v>6802</v>
      </c>
      <c r="I2513" s="5">
        <v>0.05</v>
      </c>
      <c r="J2513" s="4">
        <f t="shared" si="508"/>
        <v>340.1</v>
      </c>
      <c r="K2513" s="4">
        <f t="shared" si="509"/>
        <v>6461.9</v>
      </c>
      <c r="L2513" s="6">
        <v>0.85</v>
      </c>
      <c r="M2513" s="4">
        <f t="shared" si="510"/>
        <v>5492.6149999999998</v>
      </c>
      <c r="N2513" s="4">
        <f t="shared" si="511"/>
        <v>11954.514999999999</v>
      </c>
      <c r="O2513" s="6">
        <v>0.75</v>
      </c>
      <c r="P2513" s="85">
        <f t="shared" si="516"/>
        <v>4846.4249999999993</v>
      </c>
      <c r="Q2513" s="86">
        <f t="shared" si="517"/>
        <v>11308.324999999999</v>
      </c>
      <c r="R2513" s="6">
        <v>0.95</v>
      </c>
      <c r="S2513" s="85">
        <f t="shared" si="512"/>
        <v>6138.8049999999994</v>
      </c>
      <c r="T2513" s="86">
        <f t="shared" si="513"/>
        <v>12600.704999999998</v>
      </c>
      <c r="U2513" s="6">
        <v>0.6</v>
      </c>
      <c r="V2513" s="85">
        <f t="shared" si="514"/>
        <v>3877.1399999999994</v>
      </c>
      <c r="W2513" s="86">
        <f t="shared" si="515"/>
        <v>10339.039999999999</v>
      </c>
    </row>
    <row r="2514" spans="1:23" ht="16.5" x14ac:dyDescent="0.25">
      <c r="A2514" s="64" t="s">
        <v>7131</v>
      </c>
      <c r="B2514" s="65" t="s">
        <v>7701</v>
      </c>
      <c r="C2514" s="3">
        <v>123015</v>
      </c>
      <c r="D2514" s="1" t="s">
        <v>3117</v>
      </c>
      <c r="E2514" s="3">
        <v>1</v>
      </c>
      <c r="F2514" s="3">
        <v>1</v>
      </c>
      <c r="G2514" s="7">
        <v>17335</v>
      </c>
      <c r="H2514" s="4">
        <f>+G2514*E2514</f>
        <v>17335</v>
      </c>
      <c r="I2514" s="5">
        <v>0.05</v>
      </c>
      <c r="J2514" s="4">
        <f t="shared" si="508"/>
        <v>866.75</v>
      </c>
      <c r="K2514" s="4">
        <f t="shared" si="509"/>
        <v>16468.25</v>
      </c>
      <c r="L2514" s="6">
        <v>0.65</v>
      </c>
      <c r="M2514" s="4">
        <f t="shared" si="510"/>
        <v>10704.362500000001</v>
      </c>
      <c r="N2514" s="4">
        <f t="shared" si="511"/>
        <v>27172.612500000003</v>
      </c>
      <c r="O2514" s="6">
        <v>0.75</v>
      </c>
      <c r="P2514" s="85">
        <f t="shared" si="516"/>
        <v>12351.1875</v>
      </c>
      <c r="Q2514" s="86">
        <f t="shared" si="517"/>
        <v>28819.4375</v>
      </c>
      <c r="R2514" s="6">
        <v>0.95</v>
      </c>
      <c r="S2514" s="85">
        <f t="shared" si="512"/>
        <v>15644.8375</v>
      </c>
      <c r="T2514" s="86">
        <f t="shared" si="513"/>
        <v>32113.087500000001</v>
      </c>
      <c r="U2514" s="6">
        <v>0.6</v>
      </c>
      <c r="V2514" s="85">
        <f t="shared" si="514"/>
        <v>9880.9499999999989</v>
      </c>
      <c r="W2514" s="86">
        <f t="shared" si="515"/>
        <v>26349.199999999997</v>
      </c>
    </row>
    <row r="2515" spans="1:23" ht="16.5" x14ac:dyDescent="0.25">
      <c r="A2515" s="64" t="s">
        <v>7131</v>
      </c>
      <c r="B2515" s="65" t="s">
        <v>7701</v>
      </c>
      <c r="C2515" s="2" t="s">
        <v>7706</v>
      </c>
      <c r="D2515" s="1" t="s">
        <v>5093</v>
      </c>
      <c r="E2515" s="3">
        <v>2</v>
      </c>
      <c r="F2515" s="3">
        <v>1</v>
      </c>
      <c r="G2515" s="7">
        <v>3023</v>
      </c>
      <c r="H2515" s="4">
        <f>+G2515*E2515</f>
        <v>6046</v>
      </c>
      <c r="I2515" s="5">
        <v>0.05</v>
      </c>
      <c r="J2515" s="4">
        <f t="shared" si="508"/>
        <v>151.15</v>
      </c>
      <c r="K2515" s="4">
        <f t="shared" si="509"/>
        <v>2871.85</v>
      </c>
      <c r="L2515" s="6">
        <v>0.85</v>
      </c>
      <c r="M2515" s="4">
        <f t="shared" si="510"/>
        <v>2441.0724999999998</v>
      </c>
      <c r="N2515" s="4">
        <f t="shared" si="511"/>
        <v>5312.9224999999997</v>
      </c>
      <c r="O2515" s="6">
        <v>0.75</v>
      </c>
      <c r="P2515" s="85">
        <f t="shared" si="516"/>
        <v>2153.8874999999998</v>
      </c>
      <c r="Q2515" s="86">
        <f t="shared" si="517"/>
        <v>5025.7374999999993</v>
      </c>
      <c r="R2515" s="6">
        <v>0.95</v>
      </c>
      <c r="S2515" s="85">
        <f t="shared" si="512"/>
        <v>2728.2574999999997</v>
      </c>
      <c r="T2515" s="86">
        <f t="shared" si="513"/>
        <v>5600.1075000000001</v>
      </c>
      <c r="U2515" s="6">
        <v>0.6</v>
      </c>
      <c r="V2515" s="85">
        <f t="shared" si="514"/>
        <v>1723.11</v>
      </c>
      <c r="W2515" s="86">
        <f t="shared" si="515"/>
        <v>4594.96</v>
      </c>
    </row>
    <row r="2516" spans="1:23" ht="16.5" x14ac:dyDescent="0.25">
      <c r="A2516" s="64" t="s">
        <v>7131</v>
      </c>
      <c r="B2516" s="65" t="s">
        <v>7701</v>
      </c>
      <c r="C2516" s="2" t="s">
        <v>7703</v>
      </c>
      <c r="D2516" s="1" t="s">
        <v>2072</v>
      </c>
      <c r="E2516" s="3">
        <v>5</v>
      </c>
      <c r="F2516" s="3">
        <v>1</v>
      </c>
      <c r="G2516" s="7">
        <v>644</v>
      </c>
      <c r="H2516" s="4">
        <f>+G2516*E2516</f>
        <v>3220</v>
      </c>
      <c r="I2516" s="5">
        <v>0.05</v>
      </c>
      <c r="J2516" s="4">
        <f t="shared" si="508"/>
        <v>32.200000000000003</v>
      </c>
      <c r="K2516" s="4">
        <f t="shared" si="509"/>
        <v>611.79999999999995</v>
      </c>
      <c r="L2516" s="6">
        <v>0.85</v>
      </c>
      <c r="M2516" s="4">
        <f t="shared" si="510"/>
        <v>520.03</v>
      </c>
      <c r="N2516" s="4">
        <f t="shared" si="511"/>
        <v>1131.83</v>
      </c>
      <c r="O2516" s="6">
        <v>0.75</v>
      </c>
      <c r="P2516" s="85">
        <f t="shared" si="516"/>
        <v>458.84999999999997</v>
      </c>
      <c r="Q2516" s="86">
        <f t="shared" si="517"/>
        <v>1070.6499999999999</v>
      </c>
      <c r="R2516" s="6">
        <v>0.95</v>
      </c>
      <c r="S2516" s="85">
        <f t="shared" si="512"/>
        <v>581.20999999999992</v>
      </c>
      <c r="T2516" s="86">
        <f t="shared" si="513"/>
        <v>1193.0099999999998</v>
      </c>
      <c r="U2516" s="6">
        <v>0.6</v>
      </c>
      <c r="V2516" s="85">
        <f t="shared" si="514"/>
        <v>367.08</v>
      </c>
      <c r="W2516" s="86">
        <f t="shared" si="515"/>
        <v>978.87999999999988</v>
      </c>
    </row>
    <row r="2517" spans="1:23" ht="16.5" x14ac:dyDescent="0.25">
      <c r="A2517" s="64" t="s">
        <v>7131</v>
      </c>
      <c r="B2517" s="65" t="s">
        <v>7701</v>
      </c>
      <c r="C2517" s="2" t="s">
        <v>2073</v>
      </c>
      <c r="D2517" s="10" t="s">
        <v>2074</v>
      </c>
      <c r="E2517" s="3">
        <v>6</v>
      </c>
      <c r="F2517" s="3">
        <v>1</v>
      </c>
      <c r="G2517" s="7">
        <v>407</v>
      </c>
      <c r="H2517" s="4">
        <f>+G2517*E2517</f>
        <v>2442</v>
      </c>
      <c r="I2517" s="5">
        <v>0.05</v>
      </c>
      <c r="J2517" s="4">
        <f t="shared" si="508"/>
        <v>20.350000000000001</v>
      </c>
      <c r="K2517" s="4">
        <f t="shared" si="509"/>
        <v>386.65</v>
      </c>
      <c r="L2517" s="6">
        <v>0.85</v>
      </c>
      <c r="M2517" s="4">
        <f t="shared" si="510"/>
        <v>328.65249999999997</v>
      </c>
      <c r="N2517" s="4">
        <f t="shared" si="511"/>
        <v>715.30250000000001</v>
      </c>
      <c r="O2517" s="6">
        <v>0.75</v>
      </c>
      <c r="P2517" s="85">
        <f t="shared" si="516"/>
        <v>289.98749999999995</v>
      </c>
      <c r="Q2517" s="86">
        <f t="shared" si="517"/>
        <v>676.63749999999993</v>
      </c>
      <c r="R2517" s="6">
        <v>0.95</v>
      </c>
      <c r="S2517" s="85">
        <f t="shared" si="512"/>
        <v>367.31749999999994</v>
      </c>
      <c r="T2517" s="86">
        <f t="shared" si="513"/>
        <v>753.96749999999997</v>
      </c>
      <c r="U2517" s="6">
        <v>0.6</v>
      </c>
      <c r="V2517" s="85">
        <f t="shared" si="514"/>
        <v>231.98999999999998</v>
      </c>
      <c r="W2517" s="86">
        <f t="shared" si="515"/>
        <v>618.64</v>
      </c>
    </row>
    <row r="2518" spans="1:23" ht="16.5" x14ac:dyDescent="0.25">
      <c r="A2518" s="64" t="s">
        <v>7131</v>
      </c>
      <c r="B2518" s="65" t="s">
        <v>7701</v>
      </c>
      <c r="C2518" s="2" t="s">
        <v>2076</v>
      </c>
      <c r="D2518" s="1" t="s">
        <v>2075</v>
      </c>
      <c r="E2518" s="3">
        <v>3</v>
      </c>
      <c r="F2518" s="3">
        <v>1</v>
      </c>
      <c r="G2518" s="7">
        <v>2267</v>
      </c>
      <c r="H2518" s="4">
        <f>+G2518*E2518</f>
        <v>6801</v>
      </c>
      <c r="I2518" s="5">
        <v>0.05</v>
      </c>
      <c r="J2518" s="4">
        <f t="shared" si="508"/>
        <v>113.35000000000001</v>
      </c>
      <c r="K2518" s="4">
        <f t="shared" si="509"/>
        <v>2153.65</v>
      </c>
      <c r="L2518" s="6">
        <v>0.85</v>
      </c>
      <c r="M2518" s="4">
        <f t="shared" si="510"/>
        <v>1830.6025</v>
      </c>
      <c r="N2518" s="4">
        <f t="shared" si="511"/>
        <v>3984.2525000000001</v>
      </c>
      <c r="O2518" s="6">
        <v>0.75</v>
      </c>
      <c r="P2518" s="85">
        <f t="shared" si="516"/>
        <v>1615.2375000000002</v>
      </c>
      <c r="Q2518" s="86">
        <f t="shared" si="517"/>
        <v>3768.8875000000003</v>
      </c>
      <c r="R2518" s="6">
        <v>0.95</v>
      </c>
      <c r="S2518" s="85">
        <f t="shared" si="512"/>
        <v>2045.9675</v>
      </c>
      <c r="T2518" s="86">
        <f t="shared" si="513"/>
        <v>4199.6175000000003</v>
      </c>
      <c r="U2518" s="6">
        <v>0.6</v>
      </c>
      <c r="V2518" s="85">
        <f t="shared" si="514"/>
        <v>1292.19</v>
      </c>
      <c r="W2518" s="86">
        <f t="shared" si="515"/>
        <v>3445.84</v>
      </c>
    </row>
    <row r="2519" spans="1:23" ht="16.5" x14ac:dyDescent="0.25">
      <c r="A2519" s="64" t="s">
        <v>7131</v>
      </c>
      <c r="B2519" s="65" t="s">
        <v>7701</v>
      </c>
      <c r="C2519" s="2" t="s">
        <v>2329</v>
      </c>
      <c r="D2519" s="1" t="s">
        <v>2328</v>
      </c>
      <c r="E2519" s="3">
        <v>3</v>
      </c>
      <c r="F2519" s="3">
        <v>1</v>
      </c>
      <c r="G2519" s="7">
        <v>2042</v>
      </c>
      <c r="H2519" s="4">
        <f>+G2519*E2519</f>
        <v>6126</v>
      </c>
      <c r="I2519" s="5">
        <v>0.05</v>
      </c>
      <c r="J2519" s="4">
        <f t="shared" si="508"/>
        <v>102.10000000000001</v>
      </c>
      <c r="K2519" s="4">
        <f t="shared" si="509"/>
        <v>1939.9</v>
      </c>
      <c r="L2519" s="6">
        <v>0.85</v>
      </c>
      <c r="M2519" s="4">
        <f t="shared" si="510"/>
        <v>1648.915</v>
      </c>
      <c r="N2519" s="4">
        <f t="shared" si="511"/>
        <v>3588.8150000000001</v>
      </c>
      <c r="O2519" s="6">
        <v>0.75</v>
      </c>
      <c r="P2519" s="85">
        <f t="shared" si="516"/>
        <v>1454.9250000000002</v>
      </c>
      <c r="Q2519" s="86">
        <f t="shared" si="517"/>
        <v>3394.8250000000003</v>
      </c>
      <c r="R2519" s="6">
        <v>0.95</v>
      </c>
      <c r="S2519" s="85">
        <f t="shared" si="512"/>
        <v>1842.905</v>
      </c>
      <c r="T2519" s="86">
        <f t="shared" si="513"/>
        <v>3782.8050000000003</v>
      </c>
      <c r="U2519" s="6">
        <v>0.6</v>
      </c>
      <c r="V2519" s="85">
        <f t="shared" si="514"/>
        <v>1163.94</v>
      </c>
      <c r="W2519" s="86">
        <f t="shared" si="515"/>
        <v>3103.84</v>
      </c>
    </row>
    <row r="2520" spans="1:23" ht="16.5" x14ac:dyDescent="0.25">
      <c r="A2520" s="64" t="s">
        <v>7131</v>
      </c>
      <c r="B2520" s="65" t="s">
        <v>7701</v>
      </c>
      <c r="C2520" s="2" t="s">
        <v>2585</v>
      </c>
      <c r="D2520" s="1" t="s">
        <v>2584</v>
      </c>
      <c r="E2520" s="3">
        <v>4</v>
      </c>
      <c r="F2520" s="3">
        <v>1</v>
      </c>
      <c r="G2520" s="7">
        <v>3091</v>
      </c>
      <c r="H2520" s="4">
        <f>+G2520*E2520</f>
        <v>12364</v>
      </c>
      <c r="I2520" s="5">
        <v>0.05</v>
      </c>
      <c r="J2520" s="4">
        <f t="shared" si="508"/>
        <v>154.55000000000001</v>
      </c>
      <c r="K2520" s="4">
        <f t="shared" si="509"/>
        <v>2936.45</v>
      </c>
      <c r="L2520" s="6">
        <v>0.85</v>
      </c>
      <c r="M2520" s="4">
        <f t="shared" si="510"/>
        <v>2495.9824999999996</v>
      </c>
      <c r="N2520" s="4">
        <f t="shared" si="511"/>
        <v>5432.432499999999</v>
      </c>
      <c r="O2520" s="6">
        <v>0.75</v>
      </c>
      <c r="P2520" s="85">
        <f t="shared" si="516"/>
        <v>2202.3374999999996</v>
      </c>
      <c r="Q2520" s="86">
        <f t="shared" si="517"/>
        <v>5138.7874999999995</v>
      </c>
      <c r="R2520" s="6">
        <v>0.95</v>
      </c>
      <c r="S2520" s="85">
        <f t="shared" si="512"/>
        <v>2789.6274999999996</v>
      </c>
      <c r="T2520" s="86">
        <f t="shared" si="513"/>
        <v>5726.0774999999994</v>
      </c>
      <c r="U2520" s="6">
        <v>0.6</v>
      </c>
      <c r="V2520" s="85">
        <f t="shared" si="514"/>
        <v>1761.87</v>
      </c>
      <c r="W2520" s="86">
        <f t="shared" si="515"/>
        <v>4698.32</v>
      </c>
    </row>
    <row r="2521" spans="1:23" ht="16.5" x14ac:dyDescent="0.25">
      <c r="A2521" s="64" t="s">
        <v>7131</v>
      </c>
      <c r="B2521" s="65" t="s">
        <v>7701</v>
      </c>
      <c r="C2521" s="2" t="s">
        <v>2608</v>
      </c>
      <c r="D2521" s="1" t="s">
        <v>2607</v>
      </c>
      <c r="E2521" s="3">
        <v>3</v>
      </c>
      <c r="F2521" s="3">
        <v>1</v>
      </c>
      <c r="G2521" s="7">
        <v>2072</v>
      </c>
      <c r="H2521" s="4">
        <f>+G2521*E2521</f>
        <v>6216</v>
      </c>
      <c r="I2521" s="5">
        <v>0.05</v>
      </c>
      <c r="J2521" s="4">
        <f t="shared" si="508"/>
        <v>103.60000000000001</v>
      </c>
      <c r="K2521" s="4">
        <f t="shared" si="509"/>
        <v>1968.4</v>
      </c>
      <c r="L2521" s="6">
        <v>0.85</v>
      </c>
      <c r="M2521" s="4">
        <f t="shared" si="510"/>
        <v>1673.14</v>
      </c>
      <c r="N2521" s="4">
        <f t="shared" si="511"/>
        <v>3641.54</v>
      </c>
      <c r="O2521" s="6">
        <v>0.75</v>
      </c>
      <c r="P2521" s="85">
        <f t="shared" si="516"/>
        <v>1476.3000000000002</v>
      </c>
      <c r="Q2521" s="86">
        <f t="shared" si="517"/>
        <v>3444.7000000000003</v>
      </c>
      <c r="R2521" s="6">
        <v>0.95</v>
      </c>
      <c r="S2521" s="85">
        <f t="shared" si="512"/>
        <v>1869.98</v>
      </c>
      <c r="T2521" s="86">
        <f t="shared" si="513"/>
        <v>3838.38</v>
      </c>
      <c r="U2521" s="6">
        <v>0.6</v>
      </c>
      <c r="V2521" s="85">
        <f t="shared" si="514"/>
        <v>1181.04</v>
      </c>
      <c r="W2521" s="86">
        <f t="shared" si="515"/>
        <v>3149.44</v>
      </c>
    </row>
    <row r="2522" spans="1:23" ht="16.5" x14ac:dyDescent="0.25">
      <c r="A2522" s="64" t="s">
        <v>7131</v>
      </c>
      <c r="B2522" s="65" t="s">
        <v>7701</v>
      </c>
      <c r="C2522" s="2" t="s">
        <v>2635</v>
      </c>
      <c r="D2522" s="1" t="s">
        <v>2634</v>
      </c>
      <c r="E2522" s="3">
        <v>2</v>
      </c>
      <c r="F2522" s="3">
        <v>1</v>
      </c>
      <c r="G2522" s="7">
        <v>2978</v>
      </c>
      <c r="H2522" s="4">
        <f>+G2522*E2522</f>
        <v>5956</v>
      </c>
      <c r="I2522" s="5">
        <v>0.05</v>
      </c>
      <c r="J2522" s="4">
        <f t="shared" si="508"/>
        <v>148.9</v>
      </c>
      <c r="K2522" s="4">
        <f t="shared" si="509"/>
        <v>2829.1</v>
      </c>
      <c r="L2522" s="6">
        <v>0.85</v>
      </c>
      <c r="M2522" s="4">
        <f t="shared" si="510"/>
        <v>2404.7349999999997</v>
      </c>
      <c r="N2522" s="4">
        <f t="shared" si="511"/>
        <v>5233.8349999999991</v>
      </c>
      <c r="O2522" s="6">
        <v>0.75</v>
      </c>
      <c r="P2522" s="85">
        <f t="shared" si="516"/>
        <v>2121.8249999999998</v>
      </c>
      <c r="Q2522" s="86">
        <f t="shared" si="517"/>
        <v>4950.9249999999993</v>
      </c>
      <c r="R2522" s="6">
        <v>0.95</v>
      </c>
      <c r="S2522" s="85">
        <f t="shared" si="512"/>
        <v>2687.645</v>
      </c>
      <c r="T2522" s="86">
        <f t="shared" si="513"/>
        <v>5516.7449999999999</v>
      </c>
      <c r="U2522" s="6">
        <v>0.6</v>
      </c>
      <c r="V2522" s="85">
        <f t="shared" si="514"/>
        <v>1697.4599999999998</v>
      </c>
      <c r="W2522" s="86">
        <f t="shared" si="515"/>
        <v>4526.5599999999995</v>
      </c>
    </row>
    <row r="2523" spans="1:23" ht="16.5" x14ac:dyDescent="0.25">
      <c r="A2523" s="64" t="s">
        <v>7131</v>
      </c>
      <c r="B2523" s="65" t="s">
        <v>7701</v>
      </c>
      <c r="C2523" s="2" t="s">
        <v>2641</v>
      </c>
      <c r="D2523" s="1" t="s">
        <v>2640</v>
      </c>
      <c r="E2523" s="3">
        <v>4</v>
      </c>
      <c r="F2523" s="3">
        <v>1</v>
      </c>
      <c r="G2523" s="7">
        <v>4711</v>
      </c>
      <c r="H2523" s="4">
        <f>+G2523*E2523</f>
        <v>18844</v>
      </c>
      <c r="I2523" s="5">
        <v>0.05</v>
      </c>
      <c r="J2523" s="4">
        <f t="shared" si="508"/>
        <v>235.55</v>
      </c>
      <c r="K2523" s="4">
        <f t="shared" si="509"/>
        <v>4475.45</v>
      </c>
      <c r="L2523" s="6">
        <v>0.85</v>
      </c>
      <c r="M2523" s="4">
        <f t="shared" si="510"/>
        <v>3804.1324999999997</v>
      </c>
      <c r="N2523" s="4">
        <f t="shared" si="511"/>
        <v>8279.5825000000004</v>
      </c>
      <c r="O2523" s="6">
        <v>0.75</v>
      </c>
      <c r="P2523" s="85">
        <f t="shared" si="516"/>
        <v>3356.5874999999996</v>
      </c>
      <c r="Q2523" s="86">
        <f t="shared" si="517"/>
        <v>7832.0374999999995</v>
      </c>
      <c r="R2523" s="6">
        <v>0.95</v>
      </c>
      <c r="S2523" s="85">
        <f t="shared" si="512"/>
        <v>4251.6774999999998</v>
      </c>
      <c r="T2523" s="86">
        <f t="shared" si="513"/>
        <v>8727.1274999999987</v>
      </c>
      <c r="U2523" s="6">
        <v>0.6</v>
      </c>
      <c r="V2523" s="85">
        <f t="shared" si="514"/>
        <v>2685.27</v>
      </c>
      <c r="W2523" s="86">
        <f t="shared" si="515"/>
        <v>7160.7199999999993</v>
      </c>
    </row>
    <row r="2524" spans="1:23" ht="16.5" x14ac:dyDescent="0.25">
      <c r="A2524" s="64" t="s">
        <v>7131</v>
      </c>
      <c r="B2524" s="65" t="s">
        <v>7701</v>
      </c>
      <c r="C2524" s="2" t="s">
        <v>2649</v>
      </c>
      <c r="D2524" s="1" t="s">
        <v>2648</v>
      </c>
      <c r="E2524" s="3">
        <v>3</v>
      </c>
      <c r="F2524" s="3">
        <v>1</v>
      </c>
      <c r="G2524" s="7">
        <v>2984</v>
      </c>
      <c r="H2524" s="4">
        <f>+G2524*E2524</f>
        <v>8952</v>
      </c>
      <c r="I2524" s="5">
        <v>0.05</v>
      </c>
      <c r="J2524" s="4">
        <f t="shared" si="508"/>
        <v>149.20000000000002</v>
      </c>
      <c r="K2524" s="4">
        <f t="shared" si="509"/>
        <v>2834.8</v>
      </c>
      <c r="L2524" s="6">
        <v>0.85</v>
      </c>
      <c r="M2524" s="4">
        <f t="shared" si="510"/>
        <v>2409.58</v>
      </c>
      <c r="N2524" s="4">
        <f t="shared" si="511"/>
        <v>5244.38</v>
      </c>
      <c r="O2524" s="6">
        <v>0.75</v>
      </c>
      <c r="P2524" s="85">
        <f t="shared" si="516"/>
        <v>2126.1000000000004</v>
      </c>
      <c r="Q2524" s="86">
        <f t="shared" si="517"/>
        <v>4960.9000000000005</v>
      </c>
      <c r="R2524" s="6">
        <v>0.95</v>
      </c>
      <c r="S2524" s="85">
        <f t="shared" si="512"/>
        <v>2693.06</v>
      </c>
      <c r="T2524" s="86">
        <f t="shared" si="513"/>
        <v>5527.8600000000006</v>
      </c>
      <c r="U2524" s="6">
        <v>0.6</v>
      </c>
      <c r="V2524" s="85">
        <f t="shared" si="514"/>
        <v>1700.88</v>
      </c>
      <c r="W2524" s="86">
        <f t="shared" si="515"/>
        <v>4535.68</v>
      </c>
    </row>
    <row r="2525" spans="1:23" ht="16.5" x14ac:dyDescent="0.25">
      <c r="A2525" s="64" t="s">
        <v>7131</v>
      </c>
      <c r="B2525" s="65" t="s">
        <v>7701</v>
      </c>
      <c r="C2525" s="2" t="s">
        <v>2639</v>
      </c>
      <c r="D2525" s="1" t="s">
        <v>2638</v>
      </c>
      <c r="E2525" s="3">
        <v>5</v>
      </c>
      <c r="F2525" s="3">
        <v>1</v>
      </c>
      <c r="G2525" s="7">
        <v>6267</v>
      </c>
      <c r="H2525" s="4">
        <f>+G2525*E2525</f>
        <v>31335</v>
      </c>
      <c r="I2525" s="5">
        <v>0.05</v>
      </c>
      <c r="J2525" s="4">
        <f t="shared" si="508"/>
        <v>313.35000000000002</v>
      </c>
      <c r="K2525" s="4">
        <f t="shared" si="509"/>
        <v>5953.65</v>
      </c>
      <c r="L2525" s="6">
        <v>0.85</v>
      </c>
      <c r="M2525" s="4">
        <f t="shared" si="510"/>
        <v>5060.6025</v>
      </c>
      <c r="N2525" s="4">
        <f t="shared" si="511"/>
        <v>11014.252499999999</v>
      </c>
      <c r="O2525" s="6">
        <v>0.75</v>
      </c>
      <c r="P2525" s="85">
        <f t="shared" si="516"/>
        <v>4465.2374999999993</v>
      </c>
      <c r="Q2525" s="86">
        <f t="shared" si="517"/>
        <v>10418.887499999999</v>
      </c>
      <c r="R2525" s="6">
        <v>0.95</v>
      </c>
      <c r="S2525" s="85">
        <f t="shared" si="512"/>
        <v>5655.9674999999997</v>
      </c>
      <c r="T2525" s="86">
        <f t="shared" si="513"/>
        <v>11609.6175</v>
      </c>
      <c r="U2525" s="6">
        <v>0.6</v>
      </c>
      <c r="V2525" s="85">
        <f t="shared" si="514"/>
        <v>3572.1899999999996</v>
      </c>
      <c r="W2525" s="86">
        <f t="shared" si="515"/>
        <v>9525.84</v>
      </c>
    </row>
    <row r="2526" spans="1:23" ht="16.5" x14ac:dyDescent="0.25">
      <c r="A2526" s="64" t="s">
        <v>7131</v>
      </c>
      <c r="B2526" s="65" t="s">
        <v>7701</v>
      </c>
      <c r="C2526" s="2" t="s">
        <v>2643</v>
      </c>
      <c r="D2526" s="10" t="s">
        <v>2642</v>
      </c>
      <c r="E2526" s="3">
        <v>7</v>
      </c>
      <c r="F2526" s="3">
        <v>1</v>
      </c>
      <c r="G2526" s="7">
        <v>2101</v>
      </c>
      <c r="H2526" s="4">
        <f>+G2526*E2526</f>
        <v>14707</v>
      </c>
      <c r="I2526" s="5">
        <v>0.05</v>
      </c>
      <c r="J2526" s="4">
        <f t="shared" si="508"/>
        <v>105.05000000000001</v>
      </c>
      <c r="K2526" s="4">
        <f t="shared" si="509"/>
        <v>1995.95</v>
      </c>
      <c r="L2526" s="6">
        <v>0.85</v>
      </c>
      <c r="M2526" s="4">
        <f t="shared" si="510"/>
        <v>1696.5574999999999</v>
      </c>
      <c r="N2526" s="4">
        <f t="shared" si="511"/>
        <v>3692.5074999999997</v>
      </c>
      <c r="O2526" s="6">
        <v>0.75</v>
      </c>
      <c r="P2526" s="85">
        <f t="shared" si="516"/>
        <v>1496.9625000000001</v>
      </c>
      <c r="Q2526" s="86">
        <f t="shared" si="517"/>
        <v>3492.9125000000004</v>
      </c>
      <c r="R2526" s="6">
        <v>0.95</v>
      </c>
      <c r="S2526" s="85">
        <f t="shared" si="512"/>
        <v>1896.1524999999999</v>
      </c>
      <c r="T2526" s="86">
        <f t="shared" si="513"/>
        <v>3892.1025</v>
      </c>
      <c r="U2526" s="6">
        <v>0.6</v>
      </c>
      <c r="V2526" s="85">
        <f t="shared" si="514"/>
        <v>1197.57</v>
      </c>
      <c r="W2526" s="86">
        <f t="shared" si="515"/>
        <v>3193.52</v>
      </c>
    </row>
    <row r="2527" spans="1:23" ht="16.5" x14ac:dyDescent="0.25">
      <c r="A2527" s="64" t="s">
        <v>7131</v>
      </c>
      <c r="B2527" s="65" t="s">
        <v>7701</v>
      </c>
      <c r="C2527" s="2" t="s">
        <v>2647</v>
      </c>
      <c r="D2527" s="1" t="s">
        <v>2646</v>
      </c>
      <c r="E2527" s="3">
        <v>2</v>
      </c>
      <c r="F2527" s="3">
        <v>1</v>
      </c>
      <c r="G2527" s="7">
        <v>2984</v>
      </c>
      <c r="H2527" s="4">
        <f>+G2527*E2527</f>
        <v>5968</v>
      </c>
      <c r="I2527" s="5">
        <v>0.05</v>
      </c>
      <c r="J2527" s="4">
        <f t="shared" si="508"/>
        <v>149.20000000000002</v>
      </c>
      <c r="K2527" s="4">
        <f t="shared" si="509"/>
        <v>2834.8</v>
      </c>
      <c r="L2527" s="6">
        <v>0.85</v>
      </c>
      <c r="M2527" s="4">
        <f t="shared" si="510"/>
        <v>2409.58</v>
      </c>
      <c r="N2527" s="4">
        <f t="shared" si="511"/>
        <v>5244.38</v>
      </c>
      <c r="O2527" s="6">
        <v>0.75</v>
      </c>
      <c r="P2527" s="85">
        <f t="shared" si="516"/>
        <v>2126.1000000000004</v>
      </c>
      <c r="Q2527" s="86">
        <f t="shared" si="517"/>
        <v>4960.9000000000005</v>
      </c>
      <c r="R2527" s="6">
        <v>0.95</v>
      </c>
      <c r="S2527" s="85">
        <f t="shared" si="512"/>
        <v>2693.06</v>
      </c>
      <c r="T2527" s="86">
        <f t="shared" si="513"/>
        <v>5527.8600000000006</v>
      </c>
      <c r="U2527" s="6">
        <v>0.6</v>
      </c>
      <c r="V2527" s="85">
        <f t="shared" si="514"/>
        <v>1700.88</v>
      </c>
      <c r="W2527" s="86">
        <f t="shared" si="515"/>
        <v>4535.68</v>
      </c>
    </row>
    <row r="2528" spans="1:23" ht="16.5" x14ac:dyDescent="0.25">
      <c r="A2528" s="64" t="s">
        <v>7131</v>
      </c>
      <c r="B2528" s="65" t="s">
        <v>7701</v>
      </c>
      <c r="C2528" s="2" t="s">
        <v>2645</v>
      </c>
      <c r="D2528" s="1" t="s">
        <v>2644</v>
      </c>
      <c r="E2528" s="3">
        <v>3</v>
      </c>
      <c r="F2528" s="3">
        <v>1</v>
      </c>
      <c r="G2528" s="7">
        <v>1204</v>
      </c>
      <c r="H2528" s="4">
        <f>+G2528*E2528</f>
        <v>3612</v>
      </c>
      <c r="I2528" s="5">
        <v>0.05</v>
      </c>
      <c r="J2528" s="4">
        <f t="shared" si="508"/>
        <v>60.2</v>
      </c>
      <c r="K2528" s="4">
        <f t="shared" si="509"/>
        <v>1143.8</v>
      </c>
      <c r="L2528" s="6">
        <v>0.85</v>
      </c>
      <c r="M2528" s="4">
        <f t="shared" si="510"/>
        <v>972.2299999999999</v>
      </c>
      <c r="N2528" s="4">
        <f t="shared" si="511"/>
        <v>2116.0299999999997</v>
      </c>
      <c r="O2528" s="6">
        <v>0.75</v>
      </c>
      <c r="P2528" s="85">
        <f t="shared" si="516"/>
        <v>857.84999999999991</v>
      </c>
      <c r="Q2528" s="86">
        <f t="shared" si="517"/>
        <v>2001.6499999999999</v>
      </c>
      <c r="R2528" s="6">
        <v>0.95</v>
      </c>
      <c r="S2528" s="85">
        <f t="shared" si="512"/>
        <v>1086.6099999999999</v>
      </c>
      <c r="T2528" s="86">
        <f t="shared" si="513"/>
        <v>2230.41</v>
      </c>
      <c r="U2528" s="6">
        <v>0.6</v>
      </c>
      <c r="V2528" s="85">
        <f t="shared" si="514"/>
        <v>686.28</v>
      </c>
      <c r="W2528" s="86">
        <f t="shared" si="515"/>
        <v>1830.08</v>
      </c>
    </row>
    <row r="2529" spans="1:23" ht="16.5" x14ac:dyDescent="0.25">
      <c r="A2529" s="64" t="s">
        <v>7131</v>
      </c>
      <c r="B2529" s="65" t="s">
        <v>7701</v>
      </c>
      <c r="C2529" s="2" t="s">
        <v>2678</v>
      </c>
      <c r="D2529" s="1" t="s">
        <v>2677</v>
      </c>
      <c r="E2529" s="3">
        <v>5</v>
      </c>
      <c r="F2529" s="3">
        <v>1</v>
      </c>
      <c r="G2529" s="7">
        <v>48</v>
      </c>
      <c r="H2529" s="4">
        <f>+G2529*E2529</f>
        <v>240</v>
      </c>
      <c r="I2529" s="5">
        <v>0.05</v>
      </c>
      <c r="J2529" s="4">
        <f t="shared" si="508"/>
        <v>2.4000000000000004</v>
      </c>
      <c r="K2529" s="4">
        <f t="shared" si="509"/>
        <v>45.6</v>
      </c>
      <c r="L2529" s="6">
        <v>0.85</v>
      </c>
      <c r="M2529" s="4">
        <f t="shared" si="510"/>
        <v>38.76</v>
      </c>
      <c r="N2529" s="4">
        <f t="shared" si="511"/>
        <v>84.36</v>
      </c>
      <c r="O2529" s="6">
        <v>0.75</v>
      </c>
      <c r="P2529" s="85">
        <f t="shared" si="516"/>
        <v>34.200000000000003</v>
      </c>
      <c r="Q2529" s="86">
        <f t="shared" si="517"/>
        <v>79.800000000000011</v>
      </c>
      <c r="R2529" s="6">
        <v>0.95</v>
      </c>
      <c r="S2529" s="85">
        <f t="shared" si="512"/>
        <v>43.32</v>
      </c>
      <c r="T2529" s="86">
        <f t="shared" si="513"/>
        <v>88.92</v>
      </c>
      <c r="U2529" s="6">
        <v>0.6</v>
      </c>
      <c r="V2529" s="85">
        <f t="shared" si="514"/>
        <v>27.36</v>
      </c>
      <c r="W2529" s="86">
        <f t="shared" si="515"/>
        <v>72.960000000000008</v>
      </c>
    </row>
    <row r="2530" spans="1:23" ht="16.5" x14ac:dyDescent="0.25">
      <c r="A2530" s="64" t="s">
        <v>7131</v>
      </c>
      <c r="B2530" s="65" t="s">
        <v>7701</v>
      </c>
      <c r="C2530" s="2" t="s">
        <v>2676</v>
      </c>
      <c r="D2530" s="10" t="s">
        <v>2675</v>
      </c>
      <c r="E2530" s="3">
        <v>1</v>
      </c>
      <c r="F2530" s="3">
        <v>1</v>
      </c>
      <c r="G2530" s="4">
        <v>113.4</v>
      </c>
      <c r="H2530" s="4">
        <f>+G2530*E2530</f>
        <v>113.4</v>
      </c>
      <c r="I2530" s="5">
        <v>0</v>
      </c>
      <c r="J2530" s="4">
        <f t="shared" si="508"/>
        <v>0</v>
      </c>
      <c r="K2530" s="4">
        <f t="shared" si="509"/>
        <v>113.4</v>
      </c>
      <c r="L2530" s="6">
        <v>0.85</v>
      </c>
      <c r="M2530" s="4">
        <f t="shared" si="510"/>
        <v>96.39</v>
      </c>
      <c r="N2530" s="4">
        <f t="shared" si="511"/>
        <v>209.79000000000002</v>
      </c>
      <c r="O2530" s="6">
        <v>0.75</v>
      </c>
      <c r="P2530" s="85">
        <f t="shared" si="516"/>
        <v>85.050000000000011</v>
      </c>
      <c r="Q2530" s="86">
        <f t="shared" si="517"/>
        <v>198.45000000000002</v>
      </c>
      <c r="R2530" s="6">
        <v>0.95</v>
      </c>
      <c r="S2530" s="85">
        <f t="shared" si="512"/>
        <v>107.73</v>
      </c>
      <c r="T2530" s="86">
        <f t="shared" si="513"/>
        <v>221.13</v>
      </c>
      <c r="U2530" s="6">
        <v>0.6</v>
      </c>
      <c r="V2530" s="85">
        <f t="shared" si="514"/>
        <v>68.040000000000006</v>
      </c>
      <c r="W2530" s="86">
        <f t="shared" si="515"/>
        <v>181.44</v>
      </c>
    </row>
    <row r="2531" spans="1:23" ht="16.5" x14ac:dyDescent="0.25">
      <c r="A2531" s="64" t="s">
        <v>7131</v>
      </c>
      <c r="B2531" s="65" t="s">
        <v>7701</v>
      </c>
      <c r="C2531" s="2" t="s">
        <v>2682</v>
      </c>
      <c r="D2531" s="1" t="s">
        <v>2681</v>
      </c>
      <c r="E2531" s="3">
        <v>2</v>
      </c>
      <c r="F2531" s="3">
        <v>1</v>
      </c>
      <c r="G2531" s="7">
        <v>14</v>
      </c>
      <c r="H2531" s="4">
        <f>+G2531*E2531</f>
        <v>28</v>
      </c>
      <c r="I2531" s="5">
        <v>0.05</v>
      </c>
      <c r="J2531" s="4">
        <f t="shared" si="508"/>
        <v>0.70000000000000007</v>
      </c>
      <c r="K2531" s="4">
        <f t="shared" si="509"/>
        <v>13.3</v>
      </c>
      <c r="L2531" s="6">
        <v>0.85</v>
      </c>
      <c r="M2531" s="4">
        <f t="shared" si="510"/>
        <v>11.305</v>
      </c>
      <c r="N2531" s="4">
        <f t="shared" si="511"/>
        <v>24.605</v>
      </c>
      <c r="O2531" s="6">
        <v>0.75</v>
      </c>
      <c r="P2531" s="85">
        <f t="shared" si="516"/>
        <v>9.9750000000000014</v>
      </c>
      <c r="Q2531" s="86">
        <f t="shared" si="517"/>
        <v>23.275000000000002</v>
      </c>
      <c r="R2531" s="6">
        <v>0.95</v>
      </c>
      <c r="S2531" s="85">
        <f t="shared" si="512"/>
        <v>12.635</v>
      </c>
      <c r="T2531" s="86">
        <f t="shared" si="513"/>
        <v>25.935000000000002</v>
      </c>
      <c r="U2531" s="6">
        <v>0.6</v>
      </c>
      <c r="V2531" s="85">
        <f t="shared" si="514"/>
        <v>7.98</v>
      </c>
      <c r="W2531" s="86">
        <f t="shared" si="515"/>
        <v>21.28</v>
      </c>
    </row>
    <row r="2532" spans="1:23" ht="16.5" x14ac:dyDescent="0.25">
      <c r="A2532" s="64" t="s">
        <v>7131</v>
      </c>
      <c r="B2532" s="65" t="s">
        <v>7701</v>
      </c>
      <c r="C2532" s="2" t="s">
        <v>2653</v>
      </c>
      <c r="D2532" s="1" t="s">
        <v>2652</v>
      </c>
      <c r="E2532" s="3">
        <v>11</v>
      </c>
      <c r="F2532" s="3">
        <v>1</v>
      </c>
      <c r="G2532" s="7">
        <v>338</v>
      </c>
      <c r="H2532" s="4">
        <f>+G2532*E2532</f>
        <v>3718</v>
      </c>
      <c r="I2532" s="5">
        <v>0.05</v>
      </c>
      <c r="J2532" s="4">
        <f t="shared" si="508"/>
        <v>16.900000000000002</v>
      </c>
      <c r="K2532" s="4">
        <f t="shared" si="509"/>
        <v>321.10000000000002</v>
      </c>
      <c r="L2532" s="6">
        <v>0.85</v>
      </c>
      <c r="M2532" s="4">
        <f t="shared" si="510"/>
        <v>272.935</v>
      </c>
      <c r="N2532" s="4">
        <f t="shared" si="511"/>
        <v>594.03500000000008</v>
      </c>
      <c r="O2532" s="6">
        <v>0.75</v>
      </c>
      <c r="P2532" s="85">
        <f t="shared" si="516"/>
        <v>240.82500000000002</v>
      </c>
      <c r="Q2532" s="86">
        <f t="shared" si="517"/>
        <v>561.92500000000007</v>
      </c>
      <c r="R2532" s="6">
        <v>0.95</v>
      </c>
      <c r="S2532" s="85">
        <f t="shared" si="512"/>
        <v>305.04500000000002</v>
      </c>
      <c r="T2532" s="86">
        <f t="shared" si="513"/>
        <v>626.14499999999998</v>
      </c>
      <c r="U2532" s="6">
        <v>0.6</v>
      </c>
      <c r="V2532" s="85">
        <f t="shared" si="514"/>
        <v>192.66</v>
      </c>
      <c r="W2532" s="86">
        <f t="shared" si="515"/>
        <v>513.76</v>
      </c>
    </row>
    <row r="2533" spans="1:23" ht="16.5" x14ac:dyDescent="0.25">
      <c r="A2533" s="64" t="s">
        <v>7131</v>
      </c>
      <c r="B2533" s="65" t="s">
        <v>7701</v>
      </c>
      <c r="C2533" s="2" t="s">
        <v>7702</v>
      </c>
      <c r="D2533" s="1" t="s">
        <v>2683</v>
      </c>
      <c r="E2533" s="3">
        <v>3</v>
      </c>
      <c r="F2533" s="3">
        <v>1</v>
      </c>
      <c r="G2533" s="7">
        <v>10</v>
      </c>
      <c r="H2533" s="4">
        <f>+G2533*E2533</f>
        <v>30</v>
      </c>
      <c r="I2533" s="5">
        <v>0.05</v>
      </c>
      <c r="J2533" s="4">
        <f t="shared" si="508"/>
        <v>0.5</v>
      </c>
      <c r="K2533" s="4">
        <f t="shared" si="509"/>
        <v>9.5</v>
      </c>
      <c r="L2533" s="6">
        <v>0.85</v>
      </c>
      <c r="M2533" s="4">
        <f t="shared" si="510"/>
        <v>8.0749999999999993</v>
      </c>
      <c r="N2533" s="4">
        <f t="shared" si="511"/>
        <v>17.574999999999999</v>
      </c>
      <c r="O2533" s="6">
        <v>0.75</v>
      </c>
      <c r="P2533" s="85">
        <f t="shared" si="516"/>
        <v>7.125</v>
      </c>
      <c r="Q2533" s="86">
        <f t="shared" si="517"/>
        <v>16.625</v>
      </c>
      <c r="R2533" s="6">
        <v>0.95</v>
      </c>
      <c r="S2533" s="85">
        <f t="shared" si="512"/>
        <v>9.0250000000000004</v>
      </c>
      <c r="T2533" s="86">
        <f t="shared" si="513"/>
        <v>18.524999999999999</v>
      </c>
      <c r="U2533" s="6">
        <v>0.6</v>
      </c>
      <c r="V2533" s="85">
        <f t="shared" si="514"/>
        <v>5.7</v>
      </c>
      <c r="W2533" s="86">
        <f t="shared" si="515"/>
        <v>15.2</v>
      </c>
    </row>
    <row r="2534" spans="1:23" ht="16.5" x14ac:dyDescent="0.25">
      <c r="A2534" s="64" t="s">
        <v>7131</v>
      </c>
      <c r="B2534" s="65" t="s">
        <v>7701</v>
      </c>
      <c r="C2534" s="2" t="s">
        <v>3116</v>
      </c>
      <c r="D2534" s="10" t="s">
        <v>3115</v>
      </c>
      <c r="E2534" s="3">
        <v>1</v>
      </c>
      <c r="F2534" s="3">
        <v>1</v>
      </c>
      <c r="G2534" s="4">
        <v>11500</v>
      </c>
      <c r="H2534" s="4">
        <f>+G2534*E2534</f>
        <v>11500</v>
      </c>
      <c r="I2534" s="5">
        <v>0</v>
      </c>
      <c r="J2534" s="4">
        <f t="shared" si="508"/>
        <v>0</v>
      </c>
      <c r="K2534" s="4">
        <f t="shared" si="509"/>
        <v>11500</v>
      </c>
      <c r="L2534" s="6">
        <v>0.85</v>
      </c>
      <c r="M2534" s="4">
        <f t="shared" si="510"/>
        <v>9775</v>
      </c>
      <c r="N2534" s="4">
        <f t="shared" si="511"/>
        <v>21275</v>
      </c>
      <c r="O2534" s="6">
        <v>0.75</v>
      </c>
      <c r="P2534" s="85">
        <f t="shared" si="516"/>
        <v>8625</v>
      </c>
      <c r="Q2534" s="86">
        <f t="shared" si="517"/>
        <v>20125</v>
      </c>
      <c r="R2534" s="6">
        <v>0.95</v>
      </c>
      <c r="S2534" s="85">
        <f t="shared" si="512"/>
        <v>10925</v>
      </c>
      <c r="T2534" s="86">
        <f t="shared" si="513"/>
        <v>22425</v>
      </c>
      <c r="U2534" s="6">
        <v>0.6</v>
      </c>
      <c r="V2534" s="85">
        <f t="shared" si="514"/>
        <v>6900</v>
      </c>
      <c r="W2534" s="86">
        <f t="shared" si="515"/>
        <v>18400</v>
      </c>
    </row>
    <row r="2535" spans="1:23" ht="16.5" x14ac:dyDescent="0.25">
      <c r="A2535" s="64" t="s">
        <v>7131</v>
      </c>
      <c r="B2535" s="65" t="s">
        <v>7701</v>
      </c>
      <c r="C2535" s="2" t="s">
        <v>3369</v>
      </c>
      <c r="D2535" s="1" t="s">
        <v>3368</v>
      </c>
      <c r="E2535" s="3">
        <v>2</v>
      </c>
      <c r="F2535" s="3">
        <v>1</v>
      </c>
      <c r="G2535" s="7">
        <v>2023</v>
      </c>
      <c r="H2535" s="4">
        <f>+G2535*E2535</f>
        <v>4046</v>
      </c>
      <c r="I2535" s="5">
        <v>0.05</v>
      </c>
      <c r="J2535" s="4">
        <f t="shared" si="508"/>
        <v>101.15</v>
      </c>
      <c r="K2535" s="4">
        <f t="shared" si="509"/>
        <v>1921.85</v>
      </c>
      <c r="L2535" s="6">
        <v>0.85</v>
      </c>
      <c r="M2535" s="4">
        <f t="shared" si="510"/>
        <v>1633.5725</v>
      </c>
      <c r="N2535" s="4">
        <f t="shared" si="511"/>
        <v>3555.4224999999997</v>
      </c>
      <c r="O2535" s="6">
        <v>0.75</v>
      </c>
      <c r="P2535" s="85">
        <f t="shared" si="516"/>
        <v>1441.3874999999998</v>
      </c>
      <c r="Q2535" s="86">
        <f t="shared" si="517"/>
        <v>3363.2374999999997</v>
      </c>
      <c r="R2535" s="6">
        <v>0.95</v>
      </c>
      <c r="S2535" s="85">
        <f t="shared" si="512"/>
        <v>1825.7574999999999</v>
      </c>
      <c r="T2535" s="86">
        <f t="shared" si="513"/>
        <v>3747.6075000000001</v>
      </c>
      <c r="U2535" s="6">
        <v>0.6</v>
      </c>
      <c r="V2535" s="85">
        <f t="shared" si="514"/>
        <v>1153.1099999999999</v>
      </c>
      <c r="W2535" s="86">
        <f t="shared" si="515"/>
        <v>3074.96</v>
      </c>
    </row>
    <row r="2536" spans="1:23" ht="16.5" x14ac:dyDescent="0.25">
      <c r="A2536" s="64" t="s">
        <v>7131</v>
      </c>
      <c r="B2536" s="65" t="s">
        <v>7701</v>
      </c>
      <c r="C2536" s="2" t="s">
        <v>3818</v>
      </c>
      <c r="D2536" s="1" t="s">
        <v>3817</v>
      </c>
      <c r="E2536" s="3">
        <v>1</v>
      </c>
      <c r="F2536" s="3">
        <v>1</v>
      </c>
      <c r="G2536" s="7">
        <v>835</v>
      </c>
      <c r="H2536" s="4">
        <f>+G2536*E2536</f>
        <v>835</v>
      </c>
      <c r="I2536" s="5">
        <v>0</v>
      </c>
      <c r="J2536" s="4">
        <f t="shared" si="508"/>
        <v>0</v>
      </c>
      <c r="K2536" s="4">
        <f t="shared" si="509"/>
        <v>835</v>
      </c>
      <c r="L2536" s="6">
        <v>0.85</v>
      </c>
      <c r="M2536" s="4">
        <f t="shared" si="510"/>
        <v>709.75</v>
      </c>
      <c r="N2536" s="4">
        <f t="shared" si="511"/>
        <v>1544.75</v>
      </c>
      <c r="O2536" s="6">
        <v>0.75</v>
      </c>
      <c r="P2536" s="85">
        <f t="shared" si="516"/>
        <v>626.25</v>
      </c>
      <c r="Q2536" s="86">
        <f t="shared" si="517"/>
        <v>1461.25</v>
      </c>
      <c r="R2536" s="6">
        <v>0.95</v>
      </c>
      <c r="S2536" s="85">
        <f t="shared" si="512"/>
        <v>793.25</v>
      </c>
      <c r="T2536" s="86">
        <f t="shared" si="513"/>
        <v>1628.25</v>
      </c>
      <c r="U2536" s="6">
        <v>0.6</v>
      </c>
      <c r="V2536" s="85">
        <f t="shared" si="514"/>
        <v>501</v>
      </c>
      <c r="W2536" s="86">
        <f t="shared" si="515"/>
        <v>1336</v>
      </c>
    </row>
    <row r="2537" spans="1:23" ht="16.5" x14ac:dyDescent="0.25">
      <c r="A2537" s="64" t="s">
        <v>7131</v>
      </c>
      <c r="B2537" s="65" t="s">
        <v>7701</v>
      </c>
      <c r="C2537" s="2" t="s">
        <v>7222</v>
      </c>
      <c r="D2537" s="1" t="s">
        <v>7221</v>
      </c>
      <c r="E2537" s="3">
        <v>4</v>
      </c>
      <c r="F2537" s="3">
        <v>1</v>
      </c>
      <c r="G2537" s="7">
        <v>1193.5</v>
      </c>
      <c r="H2537" s="4">
        <f>+G2537*E2537</f>
        <v>4774</v>
      </c>
      <c r="I2537" s="5">
        <v>0</v>
      </c>
      <c r="J2537" s="4">
        <f t="shared" si="508"/>
        <v>0</v>
      </c>
      <c r="K2537" s="4">
        <f t="shared" si="509"/>
        <v>1193.5</v>
      </c>
      <c r="L2537" s="6">
        <v>0.85</v>
      </c>
      <c r="M2537" s="4">
        <f t="shared" si="510"/>
        <v>1014.475</v>
      </c>
      <c r="N2537" s="4">
        <f t="shared" si="511"/>
        <v>2207.9749999999999</v>
      </c>
      <c r="O2537" s="6">
        <v>0.75</v>
      </c>
      <c r="P2537" s="85">
        <f t="shared" si="516"/>
        <v>895.125</v>
      </c>
      <c r="Q2537" s="86">
        <f t="shared" si="517"/>
        <v>2088.625</v>
      </c>
      <c r="R2537" s="6">
        <v>0.95</v>
      </c>
      <c r="S2537" s="85">
        <f t="shared" si="512"/>
        <v>1133.825</v>
      </c>
      <c r="T2537" s="86">
        <f t="shared" si="513"/>
        <v>2327.3249999999998</v>
      </c>
      <c r="U2537" s="6">
        <v>0.6</v>
      </c>
      <c r="V2537" s="85">
        <f t="shared" si="514"/>
        <v>716.1</v>
      </c>
      <c r="W2537" s="86">
        <f t="shared" si="515"/>
        <v>1909.6</v>
      </c>
    </row>
    <row r="2538" spans="1:23" ht="16.5" x14ac:dyDescent="0.25">
      <c r="A2538" s="64" t="s">
        <v>7131</v>
      </c>
      <c r="B2538" s="65" t="s">
        <v>7701</v>
      </c>
      <c r="C2538" s="2" t="s">
        <v>7690</v>
      </c>
      <c r="D2538" s="10" t="s">
        <v>7689</v>
      </c>
      <c r="E2538" s="3">
        <v>4</v>
      </c>
      <c r="F2538" s="3">
        <v>1</v>
      </c>
      <c r="G2538" s="7">
        <v>3100</v>
      </c>
      <c r="H2538" s="4">
        <f>+G2538*E2538</f>
        <v>12400</v>
      </c>
      <c r="I2538" s="5">
        <v>0</v>
      </c>
      <c r="J2538" s="4">
        <f t="shared" si="508"/>
        <v>0</v>
      </c>
      <c r="K2538" s="4">
        <f t="shared" si="509"/>
        <v>3100</v>
      </c>
      <c r="L2538" s="6">
        <v>0.85</v>
      </c>
      <c r="M2538" s="4">
        <f t="shared" si="510"/>
        <v>2635</v>
      </c>
      <c r="N2538" s="4">
        <f t="shared" si="511"/>
        <v>5735</v>
      </c>
      <c r="O2538" s="6">
        <v>0.75</v>
      </c>
      <c r="P2538" s="85">
        <f t="shared" si="516"/>
        <v>2325</v>
      </c>
      <c r="Q2538" s="86">
        <f t="shared" si="517"/>
        <v>5425</v>
      </c>
      <c r="R2538" s="6">
        <v>0.95</v>
      </c>
      <c r="S2538" s="85">
        <f t="shared" si="512"/>
        <v>2945</v>
      </c>
      <c r="T2538" s="86">
        <f t="shared" si="513"/>
        <v>6045</v>
      </c>
      <c r="U2538" s="6">
        <v>0.6</v>
      </c>
      <c r="V2538" s="85">
        <f t="shared" si="514"/>
        <v>1860</v>
      </c>
      <c r="W2538" s="86">
        <f t="shared" si="515"/>
        <v>4960</v>
      </c>
    </row>
    <row r="2539" spans="1:23" ht="16.5" x14ac:dyDescent="0.25">
      <c r="A2539" s="64" t="s">
        <v>7131</v>
      </c>
      <c r="B2539" s="65" t="s">
        <v>7701</v>
      </c>
      <c r="C2539" s="2" t="s">
        <v>3768</v>
      </c>
      <c r="D2539" s="1" t="s">
        <v>3767</v>
      </c>
      <c r="E2539" s="3">
        <v>1</v>
      </c>
      <c r="F2539" s="3">
        <v>1</v>
      </c>
      <c r="G2539" s="4">
        <v>1976</v>
      </c>
      <c r="H2539" s="4">
        <f>+G2539*E2539</f>
        <v>1976</v>
      </c>
      <c r="I2539" s="5">
        <v>0.05</v>
      </c>
      <c r="J2539" s="4">
        <f t="shared" si="508"/>
        <v>98.800000000000011</v>
      </c>
      <c r="K2539" s="4">
        <f t="shared" si="509"/>
        <v>1877.2</v>
      </c>
      <c r="L2539" s="6">
        <v>0.85</v>
      </c>
      <c r="M2539" s="4">
        <f t="shared" si="510"/>
        <v>1595.62</v>
      </c>
      <c r="N2539" s="4">
        <f t="shared" si="511"/>
        <v>3472.8199999999997</v>
      </c>
      <c r="O2539" s="6">
        <v>0.75</v>
      </c>
      <c r="P2539" s="85">
        <f t="shared" si="516"/>
        <v>1407.9</v>
      </c>
      <c r="Q2539" s="86">
        <f t="shared" si="517"/>
        <v>3285.1000000000004</v>
      </c>
      <c r="R2539" s="6">
        <v>0.95</v>
      </c>
      <c r="S2539" s="85">
        <f t="shared" si="512"/>
        <v>1783.34</v>
      </c>
      <c r="T2539" s="86">
        <f t="shared" si="513"/>
        <v>3660.54</v>
      </c>
      <c r="U2539" s="6">
        <v>0.6</v>
      </c>
      <c r="V2539" s="85">
        <f t="shared" si="514"/>
        <v>1126.32</v>
      </c>
      <c r="W2539" s="86">
        <f t="shared" si="515"/>
        <v>3003.52</v>
      </c>
    </row>
    <row r="2540" spans="1:23" ht="16.5" x14ac:dyDescent="0.25">
      <c r="A2540" s="64" t="s">
        <v>7131</v>
      </c>
      <c r="B2540" s="65" t="s">
        <v>7701</v>
      </c>
      <c r="C2540" s="2" t="s">
        <v>3772</v>
      </c>
      <c r="D2540" s="1" t="s">
        <v>3771</v>
      </c>
      <c r="E2540" s="3">
        <v>4</v>
      </c>
      <c r="F2540" s="3">
        <v>1</v>
      </c>
      <c r="G2540" s="7">
        <v>3096</v>
      </c>
      <c r="H2540" s="4">
        <f>+G2540*E2540</f>
        <v>12384</v>
      </c>
      <c r="I2540" s="5">
        <v>0.05</v>
      </c>
      <c r="J2540" s="4">
        <f t="shared" si="508"/>
        <v>154.80000000000001</v>
      </c>
      <c r="K2540" s="4">
        <f t="shared" si="509"/>
        <v>2941.2</v>
      </c>
      <c r="L2540" s="6">
        <v>0.85</v>
      </c>
      <c r="M2540" s="4">
        <f t="shared" si="510"/>
        <v>2500.02</v>
      </c>
      <c r="N2540" s="4">
        <f t="shared" si="511"/>
        <v>5441.2199999999993</v>
      </c>
      <c r="O2540" s="6">
        <v>0.75</v>
      </c>
      <c r="P2540" s="85">
        <f t="shared" si="516"/>
        <v>2205.8999999999996</v>
      </c>
      <c r="Q2540" s="86">
        <f t="shared" si="517"/>
        <v>5147.0999999999995</v>
      </c>
      <c r="R2540" s="6">
        <v>0.95</v>
      </c>
      <c r="S2540" s="85">
        <f t="shared" si="512"/>
        <v>2794.14</v>
      </c>
      <c r="T2540" s="86">
        <f t="shared" si="513"/>
        <v>5735.34</v>
      </c>
      <c r="U2540" s="6">
        <v>0.6</v>
      </c>
      <c r="V2540" s="85">
        <f t="shared" si="514"/>
        <v>1764.7199999999998</v>
      </c>
      <c r="W2540" s="86">
        <f t="shared" si="515"/>
        <v>4705.92</v>
      </c>
    </row>
    <row r="2541" spans="1:23" ht="16.5" x14ac:dyDescent="0.25">
      <c r="A2541" s="64" t="s">
        <v>7131</v>
      </c>
      <c r="B2541" s="65" t="s">
        <v>7701</v>
      </c>
      <c r="C2541" s="2" t="s">
        <v>3776</v>
      </c>
      <c r="D2541" s="1" t="s">
        <v>3775</v>
      </c>
      <c r="E2541" s="3">
        <v>2</v>
      </c>
      <c r="F2541" s="3">
        <v>1</v>
      </c>
      <c r="G2541" s="7">
        <v>2638</v>
      </c>
      <c r="H2541" s="4">
        <f>+G2541*E2541</f>
        <v>5276</v>
      </c>
      <c r="I2541" s="5">
        <v>0.05</v>
      </c>
      <c r="J2541" s="4">
        <f t="shared" si="508"/>
        <v>131.9</v>
      </c>
      <c r="K2541" s="4">
        <f t="shared" si="509"/>
        <v>2506.1</v>
      </c>
      <c r="L2541" s="6">
        <v>0.85</v>
      </c>
      <c r="M2541" s="4">
        <f t="shared" si="510"/>
        <v>2130.1849999999999</v>
      </c>
      <c r="N2541" s="4">
        <f t="shared" si="511"/>
        <v>4636.2849999999999</v>
      </c>
      <c r="O2541" s="6">
        <v>0.75</v>
      </c>
      <c r="P2541" s="85">
        <f t="shared" si="516"/>
        <v>1879.5749999999998</v>
      </c>
      <c r="Q2541" s="86">
        <f t="shared" si="517"/>
        <v>4385.6749999999993</v>
      </c>
      <c r="R2541" s="6">
        <v>0.95</v>
      </c>
      <c r="S2541" s="85">
        <f t="shared" si="512"/>
        <v>2380.7949999999996</v>
      </c>
      <c r="T2541" s="86">
        <f t="shared" si="513"/>
        <v>4886.8949999999995</v>
      </c>
      <c r="U2541" s="6">
        <v>0.6</v>
      </c>
      <c r="V2541" s="85">
        <f t="shared" si="514"/>
        <v>1503.6599999999999</v>
      </c>
      <c r="W2541" s="86">
        <f t="shared" si="515"/>
        <v>4009.7599999999998</v>
      </c>
    </row>
    <row r="2542" spans="1:23" ht="16.5" x14ac:dyDescent="0.25">
      <c r="A2542" s="64" t="s">
        <v>7131</v>
      </c>
      <c r="B2542" s="65" t="s">
        <v>7701</v>
      </c>
      <c r="C2542" s="2" t="s">
        <v>3801</v>
      </c>
      <c r="D2542" s="1" t="s">
        <v>3800</v>
      </c>
      <c r="E2542" s="3">
        <v>1</v>
      </c>
      <c r="F2542" s="3">
        <v>1</v>
      </c>
      <c r="G2542" s="7">
        <v>6388</v>
      </c>
      <c r="H2542" s="4">
        <f>+G2542*E2542</f>
        <v>6388</v>
      </c>
      <c r="I2542" s="5">
        <v>0.05</v>
      </c>
      <c r="J2542" s="4">
        <f t="shared" ref="J2542:J2603" si="518">+G2542*I2542</f>
        <v>319.40000000000003</v>
      </c>
      <c r="K2542" s="4">
        <f t="shared" ref="K2542:K2603" si="519">+G2542-J2542</f>
        <v>6068.6</v>
      </c>
      <c r="L2542" s="6">
        <v>0.85</v>
      </c>
      <c r="M2542" s="4">
        <f t="shared" si="510"/>
        <v>5158.3100000000004</v>
      </c>
      <c r="N2542" s="4">
        <f t="shared" si="511"/>
        <v>11226.91</v>
      </c>
      <c r="O2542" s="6">
        <v>0.75</v>
      </c>
      <c r="P2542" s="85">
        <f t="shared" si="516"/>
        <v>4551.4500000000007</v>
      </c>
      <c r="Q2542" s="86">
        <f t="shared" si="517"/>
        <v>10620.050000000001</v>
      </c>
      <c r="R2542" s="6">
        <v>0.95</v>
      </c>
      <c r="S2542" s="85">
        <f t="shared" si="512"/>
        <v>5765.17</v>
      </c>
      <c r="T2542" s="86">
        <f t="shared" si="513"/>
        <v>11833.77</v>
      </c>
      <c r="U2542" s="6">
        <v>0.6</v>
      </c>
      <c r="V2542" s="85">
        <f t="shared" si="514"/>
        <v>3641.1600000000003</v>
      </c>
      <c r="W2542" s="86">
        <f t="shared" si="515"/>
        <v>9709.76</v>
      </c>
    </row>
    <row r="2543" spans="1:23" ht="16.5" x14ac:dyDescent="0.25">
      <c r="A2543" s="64" t="s">
        <v>7131</v>
      </c>
      <c r="B2543" s="65" t="s">
        <v>7701</v>
      </c>
      <c r="C2543" s="2" t="s">
        <v>3808</v>
      </c>
      <c r="D2543" s="1" t="s">
        <v>3807</v>
      </c>
      <c r="E2543" s="3">
        <v>2</v>
      </c>
      <c r="F2543" s="3">
        <v>1</v>
      </c>
      <c r="G2543" s="4">
        <v>6027</v>
      </c>
      <c r="H2543" s="4">
        <f>+G2543*E2543</f>
        <v>12054</v>
      </c>
      <c r="I2543" s="5">
        <v>0.05</v>
      </c>
      <c r="J2543" s="4">
        <f t="shared" si="518"/>
        <v>301.35000000000002</v>
      </c>
      <c r="K2543" s="4">
        <f t="shared" si="519"/>
        <v>5725.65</v>
      </c>
      <c r="L2543" s="6">
        <v>0.85</v>
      </c>
      <c r="M2543" s="4">
        <f t="shared" si="510"/>
        <v>4866.8024999999998</v>
      </c>
      <c r="N2543" s="4">
        <f t="shared" si="511"/>
        <v>10592.452499999999</v>
      </c>
      <c r="O2543" s="6">
        <v>0.75</v>
      </c>
      <c r="P2543" s="85">
        <f t="shared" si="516"/>
        <v>4294.2374999999993</v>
      </c>
      <c r="Q2543" s="86">
        <f t="shared" si="517"/>
        <v>10019.887499999999</v>
      </c>
      <c r="R2543" s="6">
        <v>0.95</v>
      </c>
      <c r="S2543" s="85">
        <f t="shared" si="512"/>
        <v>5439.3674999999994</v>
      </c>
      <c r="T2543" s="86">
        <f t="shared" si="513"/>
        <v>11165.017499999998</v>
      </c>
      <c r="U2543" s="6">
        <v>0.6</v>
      </c>
      <c r="V2543" s="85">
        <f t="shared" si="514"/>
        <v>3435.39</v>
      </c>
      <c r="W2543" s="86">
        <f t="shared" si="515"/>
        <v>9161.0399999999991</v>
      </c>
    </row>
    <row r="2544" spans="1:23" ht="16.5" x14ac:dyDescent="0.25">
      <c r="A2544" s="64" t="s">
        <v>7131</v>
      </c>
      <c r="B2544" s="65" t="s">
        <v>7701</v>
      </c>
      <c r="C2544" s="2" t="s">
        <v>3816</v>
      </c>
      <c r="D2544" s="1" t="s">
        <v>3815</v>
      </c>
      <c r="E2544" s="3">
        <v>1</v>
      </c>
      <c r="F2544" s="3">
        <v>1</v>
      </c>
      <c r="G2544" s="7">
        <v>10377</v>
      </c>
      <c r="H2544" s="4">
        <f>+G2544*E2544</f>
        <v>10377</v>
      </c>
      <c r="I2544" s="5">
        <v>0.05</v>
      </c>
      <c r="J2544" s="4">
        <f t="shared" si="518"/>
        <v>518.85</v>
      </c>
      <c r="K2544" s="4">
        <f t="shared" si="519"/>
        <v>9858.15</v>
      </c>
      <c r="L2544" s="6">
        <v>0.85</v>
      </c>
      <c r="M2544" s="4">
        <f t="shared" si="510"/>
        <v>8379.4274999999998</v>
      </c>
      <c r="N2544" s="4">
        <f t="shared" si="511"/>
        <v>18237.577499999999</v>
      </c>
      <c r="O2544" s="6">
        <v>0.75</v>
      </c>
      <c r="P2544" s="85">
        <f t="shared" si="516"/>
        <v>7393.6124999999993</v>
      </c>
      <c r="Q2544" s="86">
        <f t="shared" si="517"/>
        <v>17251.762499999997</v>
      </c>
      <c r="R2544" s="6">
        <v>0.95</v>
      </c>
      <c r="S2544" s="85">
        <f t="shared" si="512"/>
        <v>9365.2424999999985</v>
      </c>
      <c r="T2544" s="86">
        <f t="shared" si="513"/>
        <v>19223.392499999998</v>
      </c>
      <c r="U2544" s="6">
        <v>0.6</v>
      </c>
      <c r="V2544" s="85">
        <f t="shared" si="514"/>
        <v>5914.8899999999994</v>
      </c>
      <c r="W2544" s="86">
        <f t="shared" si="515"/>
        <v>15773.039999999999</v>
      </c>
    </row>
    <row r="2545" spans="1:23" s="23" customFormat="1" ht="16.5" x14ac:dyDescent="0.25">
      <c r="A2545" s="64" t="s">
        <v>7131</v>
      </c>
      <c r="B2545" s="65" t="s">
        <v>7701</v>
      </c>
      <c r="C2545" s="2" t="s">
        <v>7814</v>
      </c>
      <c r="D2545" s="1" t="s">
        <v>7813</v>
      </c>
      <c r="E2545" s="3">
        <v>1</v>
      </c>
      <c r="F2545" s="3">
        <v>1</v>
      </c>
      <c r="G2545" s="7">
        <v>9531</v>
      </c>
      <c r="H2545" s="4">
        <f>+G2545*E2545</f>
        <v>9531</v>
      </c>
      <c r="I2545" s="5">
        <v>0.05</v>
      </c>
      <c r="J2545" s="4">
        <f t="shared" si="518"/>
        <v>476.55</v>
      </c>
      <c r="K2545" s="4">
        <f t="shared" si="519"/>
        <v>9054.4500000000007</v>
      </c>
      <c r="L2545" s="6">
        <v>0.85</v>
      </c>
      <c r="M2545" s="4">
        <f t="shared" si="510"/>
        <v>7696.2825000000003</v>
      </c>
      <c r="N2545" s="4">
        <f t="shared" si="511"/>
        <v>16750.732500000002</v>
      </c>
      <c r="O2545" s="6">
        <v>0.75</v>
      </c>
      <c r="P2545" s="85">
        <f t="shared" si="516"/>
        <v>6790.8375000000005</v>
      </c>
      <c r="Q2545" s="86">
        <f t="shared" si="517"/>
        <v>15845.287500000002</v>
      </c>
      <c r="R2545" s="6">
        <v>0.95</v>
      </c>
      <c r="S2545" s="85">
        <f t="shared" si="512"/>
        <v>8601.7275000000009</v>
      </c>
      <c r="T2545" s="86">
        <f t="shared" si="513"/>
        <v>17656.177500000002</v>
      </c>
      <c r="U2545" s="6">
        <v>0.6</v>
      </c>
      <c r="V2545" s="85">
        <f t="shared" si="514"/>
        <v>5432.67</v>
      </c>
      <c r="W2545" s="86">
        <f t="shared" si="515"/>
        <v>14487.12</v>
      </c>
    </row>
    <row r="2546" spans="1:23" ht="16.5" x14ac:dyDescent="0.25">
      <c r="A2546" s="64" t="s">
        <v>7131</v>
      </c>
      <c r="B2546" s="65" t="s">
        <v>7701</v>
      </c>
      <c r="C2546" s="2" t="s">
        <v>3803</v>
      </c>
      <c r="D2546" s="1" t="s">
        <v>3802</v>
      </c>
      <c r="E2546" s="3">
        <v>3</v>
      </c>
      <c r="F2546" s="3">
        <v>1</v>
      </c>
      <c r="G2546" s="7">
        <v>5781</v>
      </c>
      <c r="H2546" s="4">
        <f>+G2546*E2546</f>
        <v>17343</v>
      </c>
      <c r="I2546" s="5">
        <v>0.05</v>
      </c>
      <c r="J2546" s="4">
        <f t="shared" si="518"/>
        <v>289.05</v>
      </c>
      <c r="K2546" s="4">
        <f t="shared" si="519"/>
        <v>5491.95</v>
      </c>
      <c r="L2546" s="6">
        <v>0.85</v>
      </c>
      <c r="M2546" s="4">
        <f t="shared" si="510"/>
        <v>4668.1574999999993</v>
      </c>
      <c r="N2546" s="4">
        <f t="shared" si="511"/>
        <v>10160.107499999998</v>
      </c>
      <c r="O2546" s="6">
        <v>0.75</v>
      </c>
      <c r="P2546" s="85">
        <f t="shared" si="516"/>
        <v>4118.9624999999996</v>
      </c>
      <c r="Q2546" s="86">
        <f t="shared" si="517"/>
        <v>9610.9124999999985</v>
      </c>
      <c r="R2546" s="6">
        <v>0.95</v>
      </c>
      <c r="S2546" s="85">
        <f t="shared" si="512"/>
        <v>5217.3525</v>
      </c>
      <c r="T2546" s="86">
        <f t="shared" si="513"/>
        <v>10709.3025</v>
      </c>
      <c r="U2546" s="6">
        <v>0.6</v>
      </c>
      <c r="V2546" s="85">
        <f t="shared" si="514"/>
        <v>3295.1699999999996</v>
      </c>
      <c r="W2546" s="86">
        <f t="shared" si="515"/>
        <v>8787.119999999999</v>
      </c>
    </row>
    <row r="2547" spans="1:23" ht="16.5" x14ac:dyDescent="0.25">
      <c r="A2547" s="64" t="s">
        <v>7131</v>
      </c>
      <c r="B2547" s="65" t="s">
        <v>7701</v>
      </c>
      <c r="C2547" s="2" t="s">
        <v>3826</v>
      </c>
      <c r="D2547" s="1" t="s">
        <v>3825</v>
      </c>
      <c r="E2547" s="3">
        <v>2</v>
      </c>
      <c r="F2547" s="3">
        <v>1</v>
      </c>
      <c r="G2547" s="7">
        <v>3380</v>
      </c>
      <c r="H2547" s="4">
        <f>+G2547*E2547</f>
        <v>6760</v>
      </c>
      <c r="I2547" s="5">
        <v>0.05</v>
      </c>
      <c r="J2547" s="4">
        <f t="shared" si="518"/>
        <v>169</v>
      </c>
      <c r="K2547" s="4">
        <f t="shared" si="519"/>
        <v>3211</v>
      </c>
      <c r="L2547" s="6">
        <v>0.85</v>
      </c>
      <c r="M2547" s="4">
        <f t="shared" si="510"/>
        <v>2729.35</v>
      </c>
      <c r="N2547" s="4">
        <f t="shared" si="511"/>
        <v>5940.35</v>
      </c>
      <c r="O2547" s="6">
        <v>0.75</v>
      </c>
      <c r="P2547" s="85">
        <f t="shared" si="516"/>
        <v>2408.25</v>
      </c>
      <c r="Q2547" s="86">
        <f t="shared" si="517"/>
        <v>5619.25</v>
      </c>
      <c r="R2547" s="6">
        <v>0.95</v>
      </c>
      <c r="S2547" s="85">
        <f t="shared" si="512"/>
        <v>3050.45</v>
      </c>
      <c r="T2547" s="86">
        <f t="shared" si="513"/>
        <v>6261.45</v>
      </c>
      <c r="U2547" s="6">
        <v>0.6</v>
      </c>
      <c r="V2547" s="85">
        <f t="shared" si="514"/>
        <v>1926.6</v>
      </c>
      <c r="W2547" s="86">
        <f t="shared" si="515"/>
        <v>5137.6000000000004</v>
      </c>
    </row>
    <row r="2548" spans="1:23" ht="16.5" x14ac:dyDescent="0.25">
      <c r="A2548" s="64" t="s">
        <v>7131</v>
      </c>
      <c r="B2548" s="65" t="s">
        <v>7701</v>
      </c>
      <c r="C2548" s="2" t="s">
        <v>3820</v>
      </c>
      <c r="D2548" s="1" t="s">
        <v>3819</v>
      </c>
      <c r="E2548" s="3">
        <v>2</v>
      </c>
      <c r="F2548" s="3">
        <v>1</v>
      </c>
      <c r="G2548" s="7">
        <v>7336</v>
      </c>
      <c r="H2548" s="4">
        <f>+G2548*E2548</f>
        <v>14672</v>
      </c>
      <c r="I2548" s="5">
        <v>0.05</v>
      </c>
      <c r="J2548" s="4">
        <f t="shared" si="518"/>
        <v>366.8</v>
      </c>
      <c r="K2548" s="4">
        <f t="shared" si="519"/>
        <v>6969.2</v>
      </c>
      <c r="L2548" s="6">
        <v>0.85</v>
      </c>
      <c r="M2548" s="4">
        <f t="shared" si="510"/>
        <v>5923.82</v>
      </c>
      <c r="N2548" s="4">
        <f t="shared" si="511"/>
        <v>12893.02</v>
      </c>
      <c r="O2548" s="6">
        <v>0.75</v>
      </c>
      <c r="P2548" s="85">
        <f t="shared" si="516"/>
        <v>5226.8999999999996</v>
      </c>
      <c r="Q2548" s="86">
        <f t="shared" si="517"/>
        <v>12196.099999999999</v>
      </c>
      <c r="R2548" s="6">
        <v>0.95</v>
      </c>
      <c r="S2548" s="85">
        <f t="shared" si="512"/>
        <v>6620.74</v>
      </c>
      <c r="T2548" s="86">
        <f t="shared" si="513"/>
        <v>13589.939999999999</v>
      </c>
      <c r="U2548" s="6">
        <v>0.6</v>
      </c>
      <c r="V2548" s="85">
        <f t="shared" si="514"/>
        <v>4181.5199999999995</v>
      </c>
      <c r="W2548" s="86">
        <f t="shared" si="515"/>
        <v>11150.72</v>
      </c>
    </row>
    <row r="2549" spans="1:23" ht="16.5" x14ac:dyDescent="0.25">
      <c r="A2549" s="64" t="s">
        <v>7131</v>
      </c>
      <c r="B2549" s="65" t="s">
        <v>7701</v>
      </c>
      <c r="C2549" s="2" t="s">
        <v>3822</v>
      </c>
      <c r="D2549" s="1" t="s">
        <v>3821</v>
      </c>
      <c r="E2549" s="3">
        <v>1</v>
      </c>
      <c r="F2549" s="3">
        <v>1</v>
      </c>
      <c r="G2549" s="7">
        <v>9535</v>
      </c>
      <c r="H2549" s="4">
        <f>+G2549*E2549</f>
        <v>9535</v>
      </c>
      <c r="I2549" s="5">
        <v>0.05</v>
      </c>
      <c r="J2549" s="4">
        <f t="shared" si="518"/>
        <v>476.75</v>
      </c>
      <c r="K2549" s="4">
        <f t="shared" si="519"/>
        <v>9058.25</v>
      </c>
      <c r="L2549" s="6">
        <v>0.85</v>
      </c>
      <c r="M2549" s="4">
        <f t="shared" si="510"/>
        <v>7699.5124999999998</v>
      </c>
      <c r="N2549" s="4">
        <f t="shared" si="511"/>
        <v>16757.762500000001</v>
      </c>
      <c r="O2549" s="6">
        <v>0.75</v>
      </c>
      <c r="P2549" s="85">
        <f t="shared" si="516"/>
        <v>6793.6875</v>
      </c>
      <c r="Q2549" s="86">
        <f t="shared" si="517"/>
        <v>15851.9375</v>
      </c>
      <c r="R2549" s="6">
        <v>0.95</v>
      </c>
      <c r="S2549" s="85">
        <f t="shared" si="512"/>
        <v>8605.3374999999996</v>
      </c>
      <c r="T2549" s="86">
        <f t="shared" si="513"/>
        <v>17663.587500000001</v>
      </c>
      <c r="U2549" s="6">
        <v>0.6</v>
      </c>
      <c r="V2549" s="85">
        <f t="shared" si="514"/>
        <v>5434.95</v>
      </c>
      <c r="W2549" s="86">
        <f t="shared" si="515"/>
        <v>14493.2</v>
      </c>
    </row>
    <row r="2550" spans="1:23" ht="16.5" x14ac:dyDescent="0.25">
      <c r="A2550" s="64" t="s">
        <v>7131</v>
      </c>
      <c r="B2550" s="65" t="s">
        <v>7701</v>
      </c>
      <c r="C2550" s="2" t="s">
        <v>3961</v>
      </c>
      <c r="D2550" s="1" t="s">
        <v>3960</v>
      </c>
      <c r="E2550" s="3">
        <v>3</v>
      </c>
      <c r="F2550" s="3">
        <v>1</v>
      </c>
      <c r="G2550" s="7">
        <v>1497</v>
      </c>
      <c r="H2550" s="4">
        <f>+G2550*E2550</f>
        <v>4491</v>
      </c>
      <c r="I2550" s="5">
        <v>0.05</v>
      </c>
      <c r="J2550" s="4">
        <f t="shared" si="518"/>
        <v>74.850000000000009</v>
      </c>
      <c r="K2550" s="4">
        <f t="shared" si="519"/>
        <v>1422.15</v>
      </c>
      <c r="L2550" s="6">
        <v>0.85</v>
      </c>
      <c r="M2550" s="4">
        <f t="shared" si="510"/>
        <v>1208.8275000000001</v>
      </c>
      <c r="N2550" s="4">
        <f t="shared" si="511"/>
        <v>2630.9775</v>
      </c>
      <c r="O2550" s="6">
        <v>0.75</v>
      </c>
      <c r="P2550" s="85">
        <f t="shared" si="516"/>
        <v>1066.6125000000002</v>
      </c>
      <c r="Q2550" s="86">
        <f t="shared" si="517"/>
        <v>2488.7625000000003</v>
      </c>
      <c r="R2550" s="6">
        <v>0.95</v>
      </c>
      <c r="S2550" s="85">
        <f t="shared" si="512"/>
        <v>1351.0425</v>
      </c>
      <c r="T2550" s="86">
        <f t="shared" si="513"/>
        <v>2773.1925000000001</v>
      </c>
      <c r="U2550" s="6">
        <v>0.6</v>
      </c>
      <c r="V2550" s="85">
        <f t="shared" si="514"/>
        <v>853.29000000000008</v>
      </c>
      <c r="W2550" s="86">
        <f t="shared" si="515"/>
        <v>2275.44</v>
      </c>
    </row>
    <row r="2551" spans="1:23" ht="16.5" x14ac:dyDescent="0.25">
      <c r="A2551" s="64" t="s">
        <v>7131</v>
      </c>
      <c r="B2551" s="65" t="s">
        <v>7701</v>
      </c>
      <c r="C2551" s="2" t="s">
        <v>4294</v>
      </c>
      <c r="D2551" s="1" t="s">
        <v>4293</v>
      </c>
      <c r="E2551" s="3">
        <v>7</v>
      </c>
      <c r="F2551" s="3">
        <v>1</v>
      </c>
      <c r="G2551" s="7">
        <v>399</v>
      </c>
      <c r="H2551" s="4">
        <f>+G2551*E2551</f>
        <v>2793</v>
      </c>
      <c r="I2551" s="5">
        <v>0.05</v>
      </c>
      <c r="J2551" s="4">
        <f t="shared" si="518"/>
        <v>19.950000000000003</v>
      </c>
      <c r="K2551" s="4">
        <f t="shared" si="519"/>
        <v>379.05</v>
      </c>
      <c r="L2551" s="6">
        <v>0.85</v>
      </c>
      <c r="M2551" s="4">
        <f t="shared" si="510"/>
        <v>322.1925</v>
      </c>
      <c r="N2551" s="4">
        <f t="shared" si="511"/>
        <v>701.24250000000006</v>
      </c>
      <c r="O2551" s="6">
        <v>0.75</v>
      </c>
      <c r="P2551" s="85">
        <f t="shared" si="516"/>
        <v>284.28750000000002</v>
      </c>
      <c r="Q2551" s="86">
        <f t="shared" si="517"/>
        <v>663.33750000000009</v>
      </c>
      <c r="R2551" s="6">
        <v>0.95</v>
      </c>
      <c r="S2551" s="85">
        <f t="shared" si="512"/>
        <v>360.09749999999997</v>
      </c>
      <c r="T2551" s="86">
        <f t="shared" si="513"/>
        <v>739.14750000000004</v>
      </c>
      <c r="U2551" s="6">
        <v>0.6</v>
      </c>
      <c r="V2551" s="85">
        <f t="shared" si="514"/>
        <v>227.43</v>
      </c>
      <c r="W2551" s="86">
        <f t="shared" si="515"/>
        <v>606.48</v>
      </c>
    </row>
    <row r="2552" spans="1:23" ht="16.5" x14ac:dyDescent="0.25">
      <c r="A2552" s="64" t="s">
        <v>7131</v>
      </c>
      <c r="B2552" s="65" t="s">
        <v>7701</v>
      </c>
      <c r="C2552" s="2" t="s">
        <v>5092</v>
      </c>
      <c r="D2552" s="1" t="s">
        <v>5091</v>
      </c>
      <c r="E2552" s="3">
        <v>1</v>
      </c>
      <c r="F2552" s="3">
        <v>1</v>
      </c>
      <c r="G2552" s="7">
        <v>189</v>
      </c>
      <c r="H2552" s="4">
        <f>+G2552*E2552</f>
        <v>189</v>
      </c>
      <c r="I2552" s="5">
        <v>0.05</v>
      </c>
      <c r="J2552" s="4">
        <f t="shared" si="518"/>
        <v>9.4500000000000011</v>
      </c>
      <c r="K2552" s="4">
        <f t="shared" si="519"/>
        <v>179.55</v>
      </c>
      <c r="L2552" s="6">
        <v>0.95</v>
      </c>
      <c r="M2552" s="4">
        <f t="shared" si="510"/>
        <v>170.57249999999999</v>
      </c>
      <c r="N2552" s="4">
        <f t="shared" si="511"/>
        <v>350.1225</v>
      </c>
      <c r="O2552" s="6">
        <v>0.75</v>
      </c>
      <c r="P2552" s="85">
        <f t="shared" si="516"/>
        <v>134.66250000000002</v>
      </c>
      <c r="Q2552" s="86">
        <f t="shared" si="517"/>
        <v>314.21250000000003</v>
      </c>
      <c r="R2552" s="6">
        <v>0.95</v>
      </c>
      <c r="S2552" s="85">
        <f t="shared" si="512"/>
        <v>170.57249999999999</v>
      </c>
      <c r="T2552" s="86">
        <f t="shared" si="513"/>
        <v>350.1225</v>
      </c>
      <c r="U2552" s="6">
        <v>0.6</v>
      </c>
      <c r="V2552" s="85">
        <f t="shared" si="514"/>
        <v>107.73</v>
      </c>
      <c r="W2552" s="86">
        <f t="shared" si="515"/>
        <v>287.28000000000003</v>
      </c>
    </row>
    <row r="2553" spans="1:23" ht="16.5" x14ac:dyDescent="0.25">
      <c r="A2553" s="64" t="s">
        <v>7131</v>
      </c>
      <c r="B2553" s="65" t="s">
        <v>7701</v>
      </c>
      <c r="C2553" s="2" t="s">
        <v>5102</v>
      </c>
      <c r="D2553" s="8" t="s">
        <v>5101</v>
      </c>
      <c r="E2553" s="3">
        <v>3</v>
      </c>
      <c r="F2553" s="3">
        <v>1</v>
      </c>
      <c r="G2553" s="7">
        <v>426</v>
      </c>
      <c r="H2553" s="4">
        <f>+G2553*E2553</f>
        <v>1278</v>
      </c>
      <c r="I2553" s="5">
        <v>0.05</v>
      </c>
      <c r="J2553" s="4">
        <f t="shared" si="518"/>
        <v>21.3</v>
      </c>
      <c r="K2553" s="4">
        <f t="shared" si="519"/>
        <v>404.7</v>
      </c>
      <c r="L2553" s="6">
        <v>0.85</v>
      </c>
      <c r="M2553" s="4">
        <f t="shared" si="510"/>
        <v>343.995</v>
      </c>
      <c r="N2553" s="4">
        <f t="shared" si="511"/>
        <v>748.69499999999994</v>
      </c>
      <c r="O2553" s="6">
        <v>0.75</v>
      </c>
      <c r="P2553" s="85">
        <f t="shared" si="516"/>
        <v>303.52499999999998</v>
      </c>
      <c r="Q2553" s="86">
        <f t="shared" si="517"/>
        <v>708.22499999999991</v>
      </c>
      <c r="R2553" s="6">
        <v>0.95</v>
      </c>
      <c r="S2553" s="85">
        <f t="shared" si="512"/>
        <v>384.46499999999997</v>
      </c>
      <c r="T2553" s="86">
        <f t="shared" si="513"/>
        <v>789.16499999999996</v>
      </c>
      <c r="U2553" s="6">
        <v>0.6</v>
      </c>
      <c r="V2553" s="85">
        <f t="shared" si="514"/>
        <v>242.82</v>
      </c>
      <c r="W2553" s="86">
        <f t="shared" si="515"/>
        <v>647.52</v>
      </c>
    </row>
    <row r="2554" spans="1:23" ht="16.5" x14ac:dyDescent="0.25">
      <c r="A2554" s="64" t="s">
        <v>7131</v>
      </c>
      <c r="B2554" s="65" t="s">
        <v>7701</v>
      </c>
      <c r="C2554" s="2" t="s">
        <v>7709</v>
      </c>
      <c r="D2554" s="8" t="s">
        <v>5103</v>
      </c>
      <c r="E2554" s="3">
        <v>3</v>
      </c>
      <c r="F2554" s="3">
        <v>1</v>
      </c>
      <c r="G2554" s="7">
        <v>332</v>
      </c>
      <c r="H2554" s="4">
        <f>+G2554*E2554</f>
        <v>996</v>
      </c>
      <c r="I2554" s="5">
        <v>0.05</v>
      </c>
      <c r="J2554" s="4">
        <f t="shared" si="518"/>
        <v>16.600000000000001</v>
      </c>
      <c r="K2554" s="4">
        <f t="shared" si="519"/>
        <v>315.39999999999998</v>
      </c>
      <c r="L2554" s="6">
        <v>0.85</v>
      </c>
      <c r="M2554" s="4">
        <f t="shared" si="510"/>
        <v>268.08999999999997</v>
      </c>
      <c r="N2554" s="4">
        <f t="shared" si="511"/>
        <v>583.49</v>
      </c>
      <c r="O2554" s="6">
        <v>0.75</v>
      </c>
      <c r="P2554" s="85">
        <f t="shared" si="516"/>
        <v>236.54999999999998</v>
      </c>
      <c r="Q2554" s="86">
        <f t="shared" si="517"/>
        <v>551.94999999999993</v>
      </c>
      <c r="R2554" s="6">
        <v>0.95</v>
      </c>
      <c r="S2554" s="85">
        <f t="shared" si="512"/>
        <v>299.62999999999994</v>
      </c>
      <c r="T2554" s="86">
        <f t="shared" si="513"/>
        <v>615.03</v>
      </c>
      <c r="U2554" s="6">
        <v>0.6</v>
      </c>
      <c r="V2554" s="85">
        <f t="shared" si="514"/>
        <v>189.23999999999998</v>
      </c>
      <c r="W2554" s="86">
        <f t="shared" si="515"/>
        <v>504.64</v>
      </c>
    </row>
    <row r="2555" spans="1:23" ht="16.5" x14ac:dyDescent="0.25">
      <c r="A2555" s="64" t="s">
        <v>7131</v>
      </c>
      <c r="B2555" s="65" t="s">
        <v>7701</v>
      </c>
      <c r="C2555" s="2" t="s">
        <v>5271</v>
      </c>
      <c r="D2555" s="1" t="s">
        <v>5270</v>
      </c>
      <c r="E2555" s="3">
        <v>2</v>
      </c>
      <c r="F2555" s="3">
        <v>1</v>
      </c>
      <c r="G2555" s="7">
        <v>907</v>
      </c>
      <c r="H2555" s="4">
        <f>+G2555*E2555</f>
        <v>1814</v>
      </c>
      <c r="I2555" s="5">
        <v>0.05</v>
      </c>
      <c r="J2555" s="4">
        <f t="shared" si="518"/>
        <v>45.35</v>
      </c>
      <c r="K2555" s="4">
        <f t="shared" si="519"/>
        <v>861.65</v>
      </c>
      <c r="L2555" s="6">
        <v>0.95</v>
      </c>
      <c r="M2555" s="4">
        <f t="shared" si="510"/>
        <v>818.5675</v>
      </c>
      <c r="N2555" s="4">
        <f t="shared" si="511"/>
        <v>1680.2175</v>
      </c>
      <c r="O2555" s="6">
        <v>0.75</v>
      </c>
      <c r="P2555" s="85">
        <f t="shared" si="516"/>
        <v>646.23749999999995</v>
      </c>
      <c r="Q2555" s="86">
        <f t="shared" si="517"/>
        <v>1507.8874999999998</v>
      </c>
      <c r="R2555" s="6">
        <v>0.95</v>
      </c>
      <c r="S2555" s="85">
        <f t="shared" si="512"/>
        <v>818.5675</v>
      </c>
      <c r="T2555" s="86">
        <f t="shared" si="513"/>
        <v>1680.2175</v>
      </c>
      <c r="U2555" s="6">
        <v>0.6</v>
      </c>
      <c r="V2555" s="85">
        <f t="shared" si="514"/>
        <v>516.99</v>
      </c>
      <c r="W2555" s="86">
        <f t="shared" si="515"/>
        <v>1378.6399999999999</v>
      </c>
    </row>
    <row r="2556" spans="1:23" ht="16.5" x14ac:dyDescent="0.25">
      <c r="A2556" s="64" t="s">
        <v>7131</v>
      </c>
      <c r="B2556" s="65" t="s">
        <v>7701</v>
      </c>
      <c r="C2556" s="2" t="s">
        <v>5267</v>
      </c>
      <c r="D2556" s="8" t="s">
        <v>5266</v>
      </c>
      <c r="E2556" s="3">
        <v>4</v>
      </c>
      <c r="F2556" s="3">
        <v>1</v>
      </c>
      <c r="G2556" s="7">
        <v>541</v>
      </c>
      <c r="H2556" s="4">
        <f>+G2556*E2556</f>
        <v>2164</v>
      </c>
      <c r="I2556" s="5">
        <v>0.05</v>
      </c>
      <c r="J2556" s="4">
        <f t="shared" si="518"/>
        <v>27.05</v>
      </c>
      <c r="K2556" s="4">
        <f t="shared" si="519"/>
        <v>513.95000000000005</v>
      </c>
      <c r="L2556" s="6">
        <v>0.85</v>
      </c>
      <c r="M2556" s="4">
        <f t="shared" si="510"/>
        <v>436.85750000000002</v>
      </c>
      <c r="N2556" s="4">
        <f t="shared" si="511"/>
        <v>950.80750000000012</v>
      </c>
      <c r="O2556" s="6">
        <v>0.75</v>
      </c>
      <c r="P2556" s="85">
        <f t="shared" si="516"/>
        <v>385.46250000000003</v>
      </c>
      <c r="Q2556" s="86">
        <f t="shared" si="517"/>
        <v>899.41250000000014</v>
      </c>
      <c r="R2556" s="6">
        <v>0.95</v>
      </c>
      <c r="S2556" s="85">
        <f t="shared" si="512"/>
        <v>488.2525</v>
      </c>
      <c r="T2556" s="86">
        <f t="shared" si="513"/>
        <v>1002.2025000000001</v>
      </c>
      <c r="U2556" s="6">
        <v>0.6</v>
      </c>
      <c r="V2556" s="85">
        <f t="shared" si="514"/>
        <v>308.37</v>
      </c>
      <c r="W2556" s="86">
        <f t="shared" si="515"/>
        <v>822.32</v>
      </c>
    </row>
    <row r="2557" spans="1:23" ht="16.5" x14ac:dyDescent="0.25">
      <c r="A2557" s="64" t="s">
        <v>7131</v>
      </c>
      <c r="B2557" s="65" t="s">
        <v>7701</v>
      </c>
      <c r="C2557" s="2" t="s">
        <v>1328</v>
      </c>
      <c r="D2557" s="1" t="s">
        <v>1327</v>
      </c>
      <c r="E2557" s="3">
        <v>2</v>
      </c>
      <c r="F2557" s="3">
        <v>1</v>
      </c>
      <c r="G2557" s="7">
        <v>27466</v>
      </c>
      <c r="H2557" s="4">
        <f>+G2557*E2557</f>
        <v>54932</v>
      </c>
      <c r="I2557" s="5">
        <v>0.05</v>
      </c>
      <c r="J2557" s="4">
        <f t="shared" si="518"/>
        <v>1373.3000000000002</v>
      </c>
      <c r="K2557" s="4">
        <f t="shared" si="519"/>
        <v>26092.7</v>
      </c>
      <c r="L2557" s="6">
        <v>0.85</v>
      </c>
      <c r="M2557" s="4">
        <f t="shared" si="510"/>
        <v>22178.794999999998</v>
      </c>
      <c r="N2557" s="4">
        <f t="shared" si="511"/>
        <v>48271.494999999995</v>
      </c>
      <c r="O2557" s="6">
        <v>0.75</v>
      </c>
      <c r="P2557" s="85">
        <f t="shared" si="516"/>
        <v>19569.525000000001</v>
      </c>
      <c r="Q2557" s="86">
        <f t="shared" si="517"/>
        <v>45662.225000000006</v>
      </c>
      <c r="R2557" s="6">
        <v>0.95</v>
      </c>
      <c r="S2557" s="85">
        <f t="shared" si="512"/>
        <v>24788.064999999999</v>
      </c>
      <c r="T2557" s="86">
        <f t="shared" si="513"/>
        <v>50880.764999999999</v>
      </c>
      <c r="U2557" s="6">
        <v>0.6</v>
      </c>
      <c r="V2557" s="85">
        <f t="shared" si="514"/>
        <v>15655.619999999999</v>
      </c>
      <c r="W2557" s="86">
        <f t="shared" si="515"/>
        <v>41748.32</v>
      </c>
    </row>
    <row r="2558" spans="1:23" ht="16.5" x14ac:dyDescent="0.25">
      <c r="A2558" s="64" t="s">
        <v>7131</v>
      </c>
      <c r="B2558" s="65" t="s">
        <v>7701</v>
      </c>
      <c r="C2558" s="2" t="s">
        <v>1320</v>
      </c>
      <c r="D2558" s="1" t="s">
        <v>1319</v>
      </c>
      <c r="E2558" s="3">
        <v>2</v>
      </c>
      <c r="F2558" s="3">
        <v>1</v>
      </c>
      <c r="G2558" s="7">
        <v>4614</v>
      </c>
      <c r="H2558" s="4">
        <f>+G2558*E2558</f>
        <v>9228</v>
      </c>
      <c r="I2558" s="5">
        <v>0.05</v>
      </c>
      <c r="J2558" s="4">
        <f t="shared" si="518"/>
        <v>230.70000000000002</v>
      </c>
      <c r="K2558" s="4">
        <f t="shared" si="519"/>
        <v>4383.3</v>
      </c>
      <c r="L2558" s="6">
        <v>0.85</v>
      </c>
      <c r="M2558" s="4">
        <f t="shared" ref="M2558:M2619" si="520">+K2558*L2558</f>
        <v>3725.8049999999998</v>
      </c>
      <c r="N2558" s="4">
        <f t="shared" ref="N2558:N2619" si="521">+K2558+M2558</f>
        <v>8109.1049999999996</v>
      </c>
      <c r="O2558" s="6">
        <v>0.75</v>
      </c>
      <c r="P2558" s="85">
        <f t="shared" si="516"/>
        <v>3287.4750000000004</v>
      </c>
      <c r="Q2558" s="86">
        <f t="shared" si="517"/>
        <v>7670.7750000000005</v>
      </c>
      <c r="R2558" s="6">
        <v>0.95</v>
      </c>
      <c r="S2558" s="85">
        <f t="shared" si="512"/>
        <v>4164.1350000000002</v>
      </c>
      <c r="T2558" s="86">
        <f t="shared" si="513"/>
        <v>8547.4350000000013</v>
      </c>
      <c r="U2558" s="6">
        <v>0.6</v>
      </c>
      <c r="V2558" s="85">
        <f t="shared" si="514"/>
        <v>2629.98</v>
      </c>
      <c r="W2558" s="86">
        <f t="shared" si="515"/>
        <v>7013.2800000000007</v>
      </c>
    </row>
    <row r="2559" spans="1:23" ht="16.5" x14ac:dyDescent="0.25">
      <c r="A2559" s="64" t="s">
        <v>7131</v>
      </c>
      <c r="B2559" s="65" t="s">
        <v>7701</v>
      </c>
      <c r="C2559" s="2" t="s">
        <v>3770</v>
      </c>
      <c r="D2559" s="1" t="s">
        <v>3769</v>
      </c>
      <c r="E2559" s="3">
        <v>2</v>
      </c>
      <c r="F2559" s="3">
        <v>1</v>
      </c>
      <c r="G2559" s="4">
        <v>3467.88</v>
      </c>
      <c r="H2559" s="4">
        <f>+G2559*E2559</f>
        <v>6935.76</v>
      </c>
      <c r="I2559" s="5">
        <v>0.05</v>
      </c>
      <c r="J2559" s="4">
        <f t="shared" si="518"/>
        <v>173.39400000000001</v>
      </c>
      <c r="K2559" s="4">
        <f t="shared" si="519"/>
        <v>3294.4859999999999</v>
      </c>
      <c r="L2559" s="6">
        <v>0.85</v>
      </c>
      <c r="M2559" s="4">
        <f t="shared" si="520"/>
        <v>2800.3130999999998</v>
      </c>
      <c r="N2559" s="4">
        <f t="shared" si="521"/>
        <v>6094.7991000000002</v>
      </c>
      <c r="O2559" s="6">
        <v>0.75</v>
      </c>
      <c r="P2559" s="85">
        <f t="shared" si="516"/>
        <v>2470.8644999999997</v>
      </c>
      <c r="Q2559" s="86">
        <f t="shared" si="517"/>
        <v>5765.3504999999996</v>
      </c>
      <c r="R2559" s="6">
        <v>0.95</v>
      </c>
      <c r="S2559" s="85">
        <f t="shared" ref="S2559:S2620" si="522">+K2559*R2559</f>
        <v>3129.7616999999996</v>
      </c>
      <c r="T2559" s="86">
        <f t="shared" ref="T2559:T2620" si="523">+S2559+K2559</f>
        <v>6424.2476999999999</v>
      </c>
      <c r="U2559" s="6">
        <v>0.6</v>
      </c>
      <c r="V2559" s="85">
        <f t="shared" ref="V2559:V2620" si="524">+K2559*U2559</f>
        <v>1976.6915999999999</v>
      </c>
      <c r="W2559" s="86">
        <f t="shared" ref="W2559:W2620" si="525">+V2559+K2559</f>
        <v>5271.1776</v>
      </c>
    </row>
    <row r="2560" spans="1:23" ht="16.5" x14ac:dyDescent="0.25">
      <c r="A2560" s="64" t="s">
        <v>7131</v>
      </c>
      <c r="B2560" s="65" t="s">
        <v>7701</v>
      </c>
      <c r="C2560" s="2" t="s">
        <v>2637</v>
      </c>
      <c r="D2560" s="1" t="s">
        <v>2636</v>
      </c>
      <c r="E2560" s="3">
        <v>2</v>
      </c>
      <c r="F2560" s="3">
        <v>1</v>
      </c>
      <c r="G2560" s="7">
        <v>2843</v>
      </c>
      <c r="H2560" s="4">
        <f>+G2560*E2560</f>
        <v>5686</v>
      </c>
      <c r="I2560" s="5">
        <v>0.05</v>
      </c>
      <c r="J2560" s="4">
        <f t="shared" si="518"/>
        <v>142.15</v>
      </c>
      <c r="K2560" s="4">
        <f t="shared" si="519"/>
        <v>2700.85</v>
      </c>
      <c r="L2560" s="6">
        <v>0.95</v>
      </c>
      <c r="M2560" s="4">
        <f t="shared" si="520"/>
        <v>2565.8074999999999</v>
      </c>
      <c r="N2560" s="4">
        <f t="shared" si="521"/>
        <v>5266.6574999999993</v>
      </c>
      <c r="O2560" s="6">
        <v>0.75</v>
      </c>
      <c r="P2560" s="85">
        <f t="shared" ref="P2560:P2621" si="526">+K2560*O2560</f>
        <v>2025.6374999999998</v>
      </c>
      <c r="Q2560" s="86">
        <f t="shared" ref="Q2560:Q2621" si="527">+K2560+P2560</f>
        <v>4726.4874999999993</v>
      </c>
      <c r="R2560" s="6">
        <v>0.95</v>
      </c>
      <c r="S2560" s="85">
        <f t="shared" si="522"/>
        <v>2565.8074999999999</v>
      </c>
      <c r="T2560" s="86">
        <f t="shared" si="523"/>
        <v>5266.6574999999993</v>
      </c>
      <c r="U2560" s="6">
        <v>0.6</v>
      </c>
      <c r="V2560" s="85">
        <f t="shared" si="524"/>
        <v>1620.51</v>
      </c>
      <c r="W2560" s="86">
        <f t="shared" si="525"/>
        <v>4321.3599999999997</v>
      </c>
    </row>
    <row r="2561" spans="1:23" ht="16.5" x14ac:dyDescent="0.25">
      <c r="A2561" s="64" t="s">
        <v>7131</v>
      </c>
      <c r="B2561" s="65" t="s">
        <v>7701</v>
      </c>
      <c r="C2561" s="2" t="s">
        <v>2651</v>
      </c>
      <c r="D2561" s="1" t="s">
        <v>2650</v>
      </c>
      <c r="E2561" s="3">
        <v>1</v>
      </c>
      <c r="F2561" s="3">
        <v>1</v>
      </c>
      <c r="G2561" s="4">
        <v>1600</v>
      </c>
      <c r="H2561" s="4">
        <f>+G2561*E2561</f>
        <v>1600</v>
      </c>
      <c r="I2561" s="5">
        <v>0.15</v>
      </c>
      <c r="J2561" s="4">
        <f t="shared" si="518"/>
        <v>240</v>
      </c>
      <c r="K2561" s="4">
        <f t="shared" si="519"/>
        <v>1360</v>
      </c>
      <c r="L2561" s="6">
        <v>0.85</v>
      </c>
      <c r="M2561" s="4">
        <f t="shared" si="520"/>
        <v>1156</v>
      </c>
      <c r="N2561" s="4">
        <f t="shared" si="521"/>
        <v>2516</v>
      </c>
      <c r="O2561" s="6">
        <v>0.75</v>
      </c>
      <c r="P2561" s="85">
        <f t="shared" si="526"/>
        <v>1020</v>
      </c>
      <c r="Q2561" s="86">
        <f t="shared" si="527"/>
        <v>2380</v>
      </c>
      <c r="R2561" s="6">
        <v>0.95</v>
      </c>
      <c r="S2561" s="85">
        <f t="shared" si="522"/>
        <v>1292</v>
      </c>
      <c r="T2561" s="86">
        <f t="shared" si="523"/>
        <v>2652</v>
      </c>
      <c r="U2561" s="6">
        <v>0.6</v>
      </c>
      <c r="V2561" s="85">
        <f t="shared" si="524"/>
        <v>816</v>
      </c>
      <c r="W2561" s="86">
        <f t="shared" si="525"/>
        <v>2176</v>
      </c>
    </row>
    <row r="2562" spans="1:23" ht="16.5" x14ac:dyDescent="0.25">
      <c r="A2562" s="64" t="s">
        <v>7131</v>
      </c>
      <c r="B2562" s="65" t="s">
        <v>7701</v>
      </c>
      <c r="C2562" s="2" t="s">
        <v>3367</v>
      </c>
      <c r="D2562" s="1" t="s">
        <v>3366</v>
      </c>
      <c r="E2562" s="3">
        <v>6</v>
      </c>
      <c r="F2562" s="3">
        <v>1</v>
      </c>
      <c r="G2562" s="7">
        <v>466</v>
      </c>
      <c r="H2562" s="4">
        <f>+G2562*E2562</f>
        <v>2796</v>
      </c>
      <c r="I2562" s="5">
        <v>0.05</v>
      </c>
      <c r="J2562" s="4">
        <f t="shared" si="518"/>
        <v>23.3</v>
      </c>
      <c r="K2562" s="4">
        <f t="shared" si="519"/>
        <v>442.7</v>
      </c>
      <c r="L2562" s="6">
        <v>0.85</v>
      </c>
      <c r="M2562" s="4">
        <f t="shared" si="520"/>
        <v>376.29499999999996</v>
      </c>
      <c r="N2562" s="4">
        <f t="shared" si="521"/>
        <v>818.99499999999989</v>
      </c>
      <c r="O2562" s="6">
        <v>0.75</v>
      </c>
      <c r="P2562" s="85">
        <f t="shared" si="526"/>
        <v>332.02499999999998</v>
      </c>
      <c r="Q2562" s="86">
        <f t="shared" si="527"/>
        <v>774.72499999999991</v>
      </c>
      <c r="R2562" s="6">
        <v>0.95</v>
      </c>
      <c r="S2562" s="85">
        <f t="shared" si="522"/>
        <v>420.565</v>
      </c>
      <c r="T2562" s="86">
        <f t="shared" si="523"/>
        <v>863.26499999999999</v>
      </c>
      <c r="U2562" s="6">
        <v>0.6</v>
      </c>
      <c r="V2562" s="85">
        <f t="shared" si="524"/>
        <v>265.62</v>
      </c>
      <c r="W2562" s="86">
        <f t="shared" si="525"/>
        <v>708.31999999999994</v>
      </c>
    </row>
    <row r="2563" spans="1:23" ht="16.5" x14ac:dyDescent="0.25">
      <c r="A2563" s="64" t="s">
        <v>7131</v>
      </c>
      <c r="B2563" s="65" t="s">
        <v>7701</v>
      </c>
      <c r="C2563" s="2" t="s">
        <v>3365</v>
      </c>
      <c r="D2563" s="1" t="s">
        <v>3364</v>
      </c>
      <c r="E2563" s="3">
        <v>3</v>
      </c>
      <c r="F2563" s="3">
        <v>1</v>
      </c>
      <c r="G2563" s="7">
        <v>759</v>
      </c>
      <c r="H2563" s="4">
        <f>+G2563*E2563</f>
        <v>2277</v>
      </c>
      <c r="I2563" s="5">
        <v>0.05</v>
      </c>
      <c r="J2563" s="4">
        <f t="shared" si="518"/>
        <v>37.950000000000003</v>
      </c>
      <c r="K2563" s="4">
        <f t="shared" si="519"/>
        <v>721.05</v>
      </c>
      <c r="L2563" s="6">
        <v>0.85</v>
      </c>
      <c r="M2563" s="4">
        <f t="shared" si="520"/>
        <v>612.89249999999993</v>
      </c>
      <c r="N2563" s="4">
        <f t="shared" si="521"/>
        <v>1333.9424999999999</v>
      </c>
      <c r="O2563" s="6">
        <v>0.75</v>
      </c>
      <c r="P2563" s="85">
        <f t="shared" si="526"/>
        <v>540.78749999999991</v>
      </c>
      <c r="Q2563" s="86">
        <f t="shared" si="527"/>
        <v>1261.8374999999999</v>
      </c>
      <c r="R2563" s="6">
        <v>0.95</v>
      </c>
      <c r="S2563" s="85">
        <f t="shared" si="522"/>
        <v>684.99749999999995</v>
      </c>
      <c r="T2563" s="86">
        <f t="shared" si="523"/>
        <v>1406.0474999999999</v>
      </c>
      <c r="U2563" s="6">
        <v>0.6</v>
      </c>
      <c r="V2563" s="85">
        <f t="shared" si="524"/>
        <v>432.62999999999994</v>
      </c>
      <c r="W2563" s="86">
        <f t="shared" si="525"/>
        <v>1153.6799999999998</v>
      </c>
    </row>
    <row r="2564" spans="1:23" ht="16.5" x14ac:dyDescent="0.25">
      <c r="A2564" s="64" t="s">
        <v>7131</v>
      </c>
      <c r="B2564" s="65" t="s">
        <v>7701</v>
      </c>
      <c r="C2564" s="2" t="s">
        <v>1314</v>
      </c>
      <c r="D2564" s="1" t="s">
        <v>1313</v>
      </c>
      <c r="E2564" s="3">
        <v>1</v>
      </c>
      <c r="F2564" s="3">
        <v>1</v>
      </c>
      <c r="G2564" s="7">
        <v>8133</v>
      </c>
      <c r="H2564" s="4">
        <f>+G2564*E2564</f>
        <v>8133</v>
      </c>
      <c r="I2564" s="5">
        <v>0.05</v>
      </c>
      <c r="J2564" s="4">
        <f t="shared" si="518"/>
        <v>406.65000000000003</v>
      </c>
      <c r="K2564" s="4">
        <f t="shared" si="519"/>
        <v>7726.35</v>
      </c>
      <c r="L2564" s="6">
        <v>0.85</v>
      </c>
      <c r="M2564" s="4">
        <f t="shared" si="520"/>
        <v>6567.3975</v>
      </c>
      <c r="N2564" s="4">
        <f t="shared" si="521"/>
        <v>14293.747500000001</v>
      </c>
      <c r="O2564" s="6">
        <v>0.75</v>
      </c>
      <c r="P2564" s="85">
        <f t="shared" si="526"/>
        <v>5794.7625000000007</v>
      </c>
      <c r="Q2564" s="86">
        <f t="shared" si="527"/>
        <v>13521.112500000001</v>
      </c>
      <c r="R2564" s="6">
        <v>0.95</v>
      </c>
      <c r="S2564" s="85">
        <f t="shared" si="522"/>
        <v>7340.0325000000003</v>
      </c>
      <c r="T2564" s="86">
        <f t="shared" si="523"/>
        <v>15066.3825</v>
      </c>
      <c r="U2564" s="6">
        <v>0.6</v>
      </c>
      <c r="V2564" s="85">
        <f t="shared" si="524"/>
        <v>4635.8100000000004</v>
      </c>
      <c r="W2564" s="86">
        <f t="shared" si="525"/>
        <v>12362.16</v>
      </c>
    </row>
    <row r="2565" spans="1:23" ht="16.5" x14ac:dyDescent="0.25">
      <c r="A2565" s="64" t="s">
        <v>7131</v>
      </c>
      <c r="B2565" s="65" t="s">
        <v>7701</v>
      </c>
      <c r="C2565" s="2" t="s">
        <v>3774</v>
      </c>
      <c r="D2565" s="1" t="s">
        <v>3773</v>
      </c>
      <c r="E2565" s="3">
        <v>7</v>
      </c>
      <c r="F2565" s="3">
        <v>1</v>
      </c>
      <c r="G2565" s="7">
        <v>864</v>
      </c>
      <c r="H2565" s="4">
        <f>+G2565*E2565</f>
        <v>6048</v>
      </c>
      <c r="I2565" s="5">
        <v>0.05</v>
      </c>
      <c r="J2565" s="4">
        <f t="shared" si="518"/>
        <v>43.2</v>
      </c>
      <c r="K2565" s="4">
        <f t="shared" si="519"/>
        <v>820.8</v>
      </c>
      <c r="L2565" s="6">
        <v>0.85</v>
      </c>
      <c r="M2565" s="4">
        <f t="shared" si="520"/>
        <v>697.68</v>
      </c>
      <c r="N2565" s="4">
        <f t="shared" si="521"/>
        <v>1518.48</v>
      </c>
      <c r="O2565" s="6">
        <v>0.75</v>
      </c>
      <c r="P2565" s="85">
        <f t="shared" si="526"/>
        <v>615.59999999999991</v>
      </c>
      <c r="Q2565" s="86">
        <f t="shared" si="527"/>
        <v>1436.3999999999999</v>
      </c>
      <c r="R2565" s="6">
        <v>0.95</v>
      </c>
      <c r="S2565" s="85">
        <f t="shared" si="522"/>
        <v>779.75999999999988</v>
      </c>
      <c r="T2565" s="86">
        <f t="shared" si="523"/>
        <v>1600.56</v>
      </c>
      <c r="U2565" s="6">
        <v>0.6</v>
      </c>
      <c r="V2565" s="85">
        <f t="shared" si="524"/>
        <v>492.47999999999996</v>
      </c>
      <c r="W2565" s="86">
        <f t="shared" si="525"/>
        <v>1313.28</v>
      </c>
    </row>
    <row r="2566" spans="1:23" ht="16.5" x14ac:dyDescent="0.25">
      <c r="A2566" s="64" t="s">
        <v>7131</v>
      </c>
      <c r="B2566" s="65" t="s">
        <v>7701</v>
      </c>
      <c r="C2566" s="2" t="s">
        <v>3824</v>
      </c>
      <c r="D2566" s="1" t="s">
        <v>3823</v>
      </c>
      <c r="E2566" s="3">
        <v>2</v>
      </c>
      <c r="F2566" s="3">
        <v>1</v>
      </c>
      <c r="G2566" s="7">
        <v>6903</v>
      </c>
      <c r="H2566" s="4">
        <f>+G2566*E2566</f>
        <v>13806</v>
      </c>
      <c r="I2566" s="5">
        <v>0.05</v>
      </c>
      <c r="J2566" s="4">
        <f t="shared" si="518"/>
        <v>345.15000000000003</v>
      </c>
      <c r="K2566" s="4">
        <f t="shared" si="519"/>
        <v>6557.85</v>
      </c>
      <c r="L2566" s="6">
        <v>0.85</v>
      </c>
      <c r="M2566" s="4">
        <f t="shared" si="520"/>
        <v>5574.1725000000006</v>
      </c>
      <c r="N2566" s="4">
        <f t="shared" si="521"/>
        <v>12132.022500000001</v>
      </c>
      <c r="O2566" s="6">
        <v>0.75</v>
      </c>
      <c r="P2566" s="85">
        <f t="shared" si="526"/>
        <v>4918.3875000000007</v>
      </c>
      <c r="Q2566" s="86">
        <f t="shared" si="527"/>
        <v>11476.237500000001</v>
      </c>
      <c r="R2566" s="6">
        <v>0.95</v>
      </c>
      <c r="S2566" s="85">
        <f t="shared" si="522"/>
        <v>6229.9575000000004</v>
      </c>
      <c r="T2566" s="86">
        <f t="shared" si="523"/>
        <v>12787.807500000001</v>
      </c>
      <c r="U2566" s="6">
        <v>0.6</v>
      </c>
      <c r="V2566" s="85">
        <f t="shared" si="524"/>
        <v>3934.71</v>
      </c>
      <c r="W2566" s="86">
        <f t="shared" si="525"/>
        <v>10492.560000000001</v>
      </c>
    </row>
    <row r="2567" spans="1:23" ht="16.5" x14ac:dyDescent="0.25">
      <c r="A2567" s="64" t="s">
        <v>7131</v>
      </c>
      <c r="B2567" s="65" t="s">
        <v>7701</v>
      </c>
      <c r="C2567" s="2" t="s">
        <v>4825</v>
      </c>
      <c r="D2567" s="1" t="s">
        <v>4824</v>
      </c>
      <c r="E2567" s="3">
        <v>2</v>
      </c>
      <c r="F2567" s="3">
        <v>1</v>
      </c>
      <c r="G2567" s="7">
        <v>2247</v>
      </c>
      <c r="H2567" s="4">
        <f>+G2567*E2567</f>
        <v>4494</v>
      </c>
      <c r="I2567" s="5">
        <v>0.05</v>
      </c>
      <c r="J2567" s="4">
        <f t="shared" si="518"/>
        <v>112.35000000000001</v>
      </c>
      <c r="K2567" s="4">
        <f t="shared" si="519"/>
        <v>2134.65</v>
      </c>
      <c r="L2567" s="6">
        <v>0.95</v>
      </c>
      <c r="M2567" s="4">
        <f t="shared" si="520"/>
        <v>2027.9175</v>
      </c>
      <c r="N2567" s="4">
        <f t="shared" si="521"/>
        <v>4162.5675000000001</v>
      </c>
      <c r="O2567" s="6">
        <v>0.75</v>
      </c>
      <c r="P2567" s="85">
        <f t="shared" si="526"/>
        <v>1600.9875000000002</v>
      </c>
      <c r="Q2567" s="86">
        <f t="shared" si="527"/>
        <v>3735.6375000000003</v>
      </c>
      <c r="R2567" s="6">
        <v>0.95</v>
      </c>
      <c r="S2567" s="85">
        <f t="shared" si="522"/>
        <v>2027.9175</v>
      </c>
      <c r="T2567" s="86">
        <f t="shared" si="523"/>
        <v>4162.5675000000001</v>
      </c>
      <c r="U2567" s="6">
        <v>0.6</v>
      </c>
      <c r="V2567" s="85">
        <f t="shared" si="524"/>
        <v>1280.79</v>
      </c>
      <c r="W2567" s="86">
        <f t="shared" si="525"/>
        <v>3415.44</v>
      </c>
    </row>
    <row r="2568" spans="1:23" ht="16.5" x14ac:dyDescent="0.25">
      <c r="A2568" s="64" t="s">
        <v>7131</v>
      </c>
      <c r="B2568" s="65" t="s">
        <v>7701</v>
      </c>
      <c r="C2568" s="2" t="s">
        <v>1318</v>
      </c>
      <c r="D2568" s="1" t="s">
        <v>1317</v>
      </c>
      <c r="E2568" s="3">
        <v>1</v>
      </c>
      <c r="F2568" s="3">
        <v>1</v>
      </c>
      <c r="G2568" s="7">
        <v>15370</v>
      </c>
      <c r="H2568" s="4">
        <f>+G2568*E2568</f>
        <v>15370</v>
      </c>
      <c r="I2568" s="5">
        <v>0.05</v>
      </c>
      <c r="J2568" s="4">
        <f t="shared" si="518"/>
        <v>768.5</v>
      </c>
      <c r="K2568" s="4">
        <f t="shared" si="519"/>
        <v>14601.5</v>
      </c>
      <c r="L2568" s="6">
        <v>0.45</v>
      </c>
      <c r="M2568" s="4">
        <f t="shared" si="520"/>
        <v>6570.6750000000002</v>
      </c>
      <c r="N2568" s="4">
        <f t="shared" si="521"/>
        <v>21172.174999999999</v>
      </c>
      <c r="O2568" s="6">
        <v>0.75</v>
      </c>
      <c r="P2568" s="85">
        <f t="shared" si="526"/>
        <v>10951.125</v>
      </c>
      <c r="Q2568" s="86">
        <f t="shared" si="527"/>
        <v>25552.625</v>
      </c>
      <c r="R2568" s="6">
        <v>0.95</v>
      </c>
      <c r="S2568" s="85">
        <f t="shared" si="522"/>
        <v>13871.424999999999</v>
      </c>
      <c r="T2568" s="86">
        <f t="shared" si="523"/>
        <v>28472.924999999999</v>
      </c>
      <c r="U2568" s="6">
        <v>0.6</v>
      </c>
      <c r="V2568" s="85">
        <f t="shared" si="524"/>
        <v>8760.9</v>
      </c>
      <c r="W2568" s="86">
        <f t="shared" si="525"/>
        <v>23362.400000000001</v>
      </c>
    </row>
    <row r="2569" spans="1:23" ht="16.5" x14ac:dyDescent="0.25">
      <c r="A2569" s="64" t="s">
        <v>7131</v>
      </c>
      <c r="B2569" s="65" t="s">
        <v>7701</v>
      </c>
      <c r="C2569" s="2" t="s">
        <v>4340</v>
      </c>
      <c r="D2569" s="8" t="s">
        <v>4339</v>
      </c>
      <c r="E2569" s="3">
        <v>1</v>
      </c>
      <c r="F2569" s="3">
        <v>1</v>
      </c>
      <c r="G2569" s="7">
        <v>1670</v>
      </c>
      <c r="H2569" s="4">
        <f>+G2569*E2569</f>
        <v>1670</v>
      </c>
      <c r="I2569" s="5">
        <v>0.05</v>
      </c>
      <c r="J2569" s="4">
        <f t="shared" si="518"/>
        <v>83.5</v>
      </c>
      <c r="K2569" s="4">
        <f t="shared" si="519"/>
        <v>1586.5</v>
      </c>
      <c r="L2569" s="6">
        <v>0.85</v>
      </c>
      <c r="M2569" s="4">
        <f t="shared" si="520"/>
        <v>1348.5249999999999</v>
      </c>
      <c r="N2569" s="4">
        <f t="shared" si="521"/>
        <v>2935.0249999999996</v>
      </c>
      <c r="O2569" s="6">
        <v>0.75</v>
      </c>
      <c r="P2569" s="85">
        <f t="shared" si="526"/>
        <v>1189.875</v>
      </c>
      <c r="Q2569" s="86">
        <f t="shared" si="527"/>
        <v>2776.375</v>
      </c>
      <c r="R2569" s="6">
        <v>0.95</v>
      </c>
      <c r="S2569" s="85">
        <f t="shared" si="522"/>
        <v>1507.175</v>
      </c>
      <c r="T2569" s="86">
        <f t="shared" si="523"/>
        <v>3093.6750000000002</v>
      </c>
      <c r="U2569" s="6">
        <v>0.6</v>
      </c>
      <c r="V2569" s="85">
        <f t="shared" si="524"/>
        <v>951.9</v>
      </c>
      <c r="W2569" s="86">
        <f t="shared" si="525"/>
        <v>2538.4</v>
      </c>
    </row>
    <row r="2570" spans="1:23" ht="16.5" x14ac:dyDescent="0.25">
      <c r="A2570" s="64" t="s">
        <v>7131</v>
      </c>
      <c r="B2570" s="65" t="s">
        <v>7701</v>
      </c>
      <c r="C2570" s="2" t="s">
        <v>7708</v>
      </c>
      <c r="D2570" s="1" t="s">
        <v>4418</v>
      </c>
      <c r="E2570" s="3">
        <v>2</v>
      </c>
      <c r="F2570" s="3">
        <v>1</v>
      </c>
      <c r="G2570" s="4">
        <v>1161.78</v>
      </c>
      <c r="H2570" s="4">
        <f>+G2570*E2570</f>
        <v>2323.56</v>
      </c>
      <c r="I2570" s="5">
        <v>0.1</v>
      </c>
      <c r="J2570" s="4">
        <f t="shared" si="518"/>
        <v>116.178</v>
      </c>
      <c r="K2570" s="4">
        <f t="shared" si="519"/>
        <v>1045.6019999999999</v>
      </c>
      <c r="L2570" s="6">
        <v>0.85</v>
      </c>
      <c r="M2570" s="4">
        <f t="shared" si="520"/>
        <v>888.76169999999991</v>
      </c>
      <c r="N2570" s="4">
        <f t="shared" si="521"/>
        <v>1934.3636999999999</v>
      </c>
      <c r="O2570" s="6">
        <v>0.75</v>
      </c>
      <c r="P2570" s="85">
        <f t="shared" si="526"/>
        <v>784.2014999999999</v>
      </c>
      <c r="Q2570" s="86">
        <f t="shared" si="527"/>
        <v>1829.8034999999998</v>
      </c>
      <c r="R2570" s="6">
        <v>0.95</v>
      </c>
      <c r="S2570" s="85">
        <f t="shared" si="522"/>
        <v>993.3218999999998</v>
      </c>
      <c r="T2570" s="86">
        <f t="shared" si="523"/>
        <v>2038.9238999999998</v>
      </c>
      <c r="U2570" s="6">
        <v>0.6</v>
      </c>
      <c r="V2570" s="85">
        <f t="shared" si="524"/>
        <v>627.36119999999994</v>
      </c>
      <c r="W2570" s="86">
        <f t="shared" si="525"/>
        <v>1672.9631999999997</v>
      </c>
    </row>
    <row r="2571" spans="1:23" ht="16.5" x14ac:dyDescent="0.25">
      <c r="A2571" s="64" t="s">
        <v>7131</v>
      </c>
      <c r="B2571" s="65" t="s">
        <v>7701</v>
      </c>
      <c r="C2571" s="2" t="s">
        <v>4454</v>
      </c>
      <c r="D2571" s="1" t="s">
        <v>4453</v>
      </c>
      <c r="E2571" s="3">
        <v>1</v>
      </c>
      <c r="F2571" s="3">
        <v>1</v>
      </c>
      <c r="G2571" s="4">
        <v>11613</v>
      </c>
      <c r="H2571" s="4">
        <f>+G2571*E2571</f>
        <v>11613</v>
      </c>
      <c r="I2571" s="5">
        <v>0</v>
      </c>
      <c r="J2571" s="4">
        <f t="shared" si="518"/>
        <v>0</v>
      </c>
      <c r="K2571" s="4">
        <f t="shared" si="519"/>
        <v>11613</v>
      </c>
      <c r="L2571" s="6">
        <v>0.65</v>
      </c>
      <c r="M2571" s="4">
        <f t="shared" si="520"/>
        <v>7548.45</v>
      </c>
      <c r="N2571" s="4">
        <f t="shared" si="521"/>
        <v>19161.45</v>
      </c>
      <c r="O2571" s="6">
        <v>0.75</v>
      </c>
      <c r="P2571" s="85">
        <f t="shared" si="526"/>
        <v>8709.75</v>
      </c>
      <c r="Q2571" s="86">
        <f t="shared" si="527"/>
        <v>20322.75</v>
      </c>
      <c r="R2571" s="6">
        <v>0.95</v>
      </c>
      <c r="S2571" s="85">
        <f t="shared" si="522"/>
        <v>11032.35</v>
      </c>
      <c r="T2571" s="86">
        <f t="shared" si="523"/>
        <v>22645.35</v>
      </c>
      <c r="U2571" s="6">
        <v>0.6</v>
      </c>
      <c r="V2571" s="85">
        <f t="shared" si="524"/>
        <v>6967.8</v>
      </c>
      <c r="W2571" s="86">
        <f t="shared" si="525"/>
        <v>18580.8</v>
      </c>
    </row>
    <row r="2572" spans="1:23" ht="16.5" x14ac:dyDescent="0.25">
      <c r="A2572" s="64" t="s">
        <v>7131</v>
      </c>
      <c r="B2572" s="65" t="s">
        <v>7701</v>
      </c>
      <c r="C2572" s="2" t="s">
        <v>4829</v>
      </c>
      <c r="D2572" s="1" t="s">
        <v>4828</v>
      </c>
      <c r="E2572" s="3">
        <v>1</v>
      </c>
      <c r="F2572" s="3">
        <v>1</v>
      </c>
      <c r="G2572" s="7">
        <v>2544</v>
      </c>
      <c r="H2572" s="4">
        <f>+G2572*E2572</f>
        <v>2544</v>
      </c>
      <c r="I2572" s="5">
        <v>0.05</v>
      </c>
      <c r="J2572" s="4">
        <f t="shared" si="518"/>
        <v>127.2</v>
      </c>
      <c r="K2572" s="4">
        <f t="shared" si="519"/>
        <v>2416.8000000000002</v>
      </c>
      <c r="L2572" s="6">
        <v>0.85</v>
      </c>
      <c r="M2572" s="4">
        <f t="shared" si="520"/>
        <v>2054.2800000000002</v>
      </c>
      <c r="N2572" s="4">
        <f t="shared" si="521"/>
        <v>4471.08</v>
      </c>
      <c r="O2572" s="6">
        <v>0.75</v>
      </c>
      <c r="P2572" s="85">
        <f t="shared" si="526"/>
        <v>1812.6000000000001</v>
      </c>
      <c r="Q2572" s="86">
        <f t="shared" si="527"/>
        <v>4229.4000000000005</v>
      </c>
      <c r="R2572" s="6">
        <v>0.95</v>
      </c>
      <c r="S2572" s="85">
        <f t="shared" si="522"/>
        <v>2295.96</v>
      </c>
      <c r="T2572" s="86">
        <f t="shared" si="523"/>
        <v>4712.76</v>
      </c>
      <c r="U2572" s="6">
        <v>0.6</v>
      </c>
      <c r="V2572" s="85">
        <f t="shared" si="524"/>
        <v>1450.0800000000002</v>
      </c>
      <c r="W2572" s="86">
        <f t="shared" si="525"/>
        <v>3866.88</v>
      </c>
    </row>
    <row r="2573" spans="1:23" s="28" customFormat="1" ht="16.5" x14ac:dyDescent="0.25">
      <c r="A2573" s="64" t="s">
        <v>7131</v>
      </c>
      <c r="B2573" s="65" t="s">
        <v>7701</v>
      </c>
      <c r="C2573" s="2" t="s">
        <v>7710</v>
      </c>
      <c r="D2573" s="1" t="s">
        <v>3534</v>
      </c>
      <c r="E2573" s="3">
        <v>2</v>
      </c>
      <c r="F2573" s="3">
        <v>1</v>
      </c>
      <c r="G2573" s="7">
        <v>8000</v>
      </c>
      <c r="H2573" s="4">
        <f>+G2573*E2573</f>
        <v>16000</v>
      </c>
      <c r="I2573" s="5">
        <v>0.1</v>
      </c>
      <c r="J2573" s="4">
        <f t="shared" si="518"/>
        <v>800</v>
      </c>
      <c r="K2573" s="4">
        <f t="shared" si="519"/>
        <v>7200</v>
      </c>
      <c r="L2573" s="6">
        <v>0.85</v>
      </c>
      <c r="M2573" s="4">
        <f t="shared" si="520"/>
        <v>6120</v>
      </c>
      <c r="N2573" s="4">
        <f t="shared" si="521"/>
        <v>13320</v>
      </c>
      <c r="O2573" s="6">
        <v>0.75</v>
      </c>
      <c r="P2573" s="85">
        <f t="shared" si="526"/>
        <v>5400</v>
      </c>
      <c r="Q2573" s="86">
        <f t="shared" si="527"/>
        <v>12600</v>
      </c>
      <c r="R2573" s="6">
        <v>0.95</v>
      </c>
      <c r="S2573" s="85">
        <f t="shared" si="522"/>
        <v>6840</v>
      </c>
      <c r="T2573" s="86">
        <f t="shared" si="523"/>
        <v>14040</v>
      </c>
      <c r="U2573" s="6">
        <v>0.6</v>
      </c>
      <c r="V2573" s="85">
        <f t="shared" si="524"/>
        <v>4320</v>
      </c>
      <c r="W2573" s="86">
        <f t="shared" si="525"/>
        <v>11520</v>
      </c>
    </row>
    <row r="2574" spans="1:23" ht="16.5" x14ac:dyDescent="0.25">
      <c r="A2574" s="64" t="s">
        <v>7131</v>
      </c>
      <c r="B2574" s="65" t="s">
        <v>7701</v>
      </c>
      <c r="C2574" s="2" t="s">
        <v>970</v>
      </c>
      <c r="D2574" s="32" t="s">
        <v>969</v>
      </c>
      <c r="E2574" s="3">
        <v>1</v>
      </c>
      <c r="F2574" s="3">
        <v>1</v>
      </c>
      <c r="G2574" s="7">
        <v>3234</v>
      </c>
      <c r="H2574" s="4">
        <f>+G2574*E2574</f>
        <v>3234</v>
      </c>
      <c r="I2574" s="5">
        <v>0.05</v>
      </c>
      <c r="J2574" s="4">
        <f t="shared" si="518"/>
        <v>161.70000000000002</v>
      </c>
      <c r="K2574" s="4">
        <f t="shared" si="519"/>
        <v>3072.3</v>
      </c>
      <c r="L2574" s="6">
        <v>0.85</v>
      </c>
      <c r="M2574" s="4">
        <f t="shared" si="520"/>
        <v>2611.4549999999999</v>
      </c>
      <c r="N2574" s="4">
        <f t="shared" si="521"/>
        <v>5683.7550000000001</v>
      </c>
      <c r="O2574" s="6">
        <v>0.75</v>
      </c>
      <c r="P2574" s="85">
        <f t="shared" si="526"/>
        <v>2304.2250000000004</v>
      </c>
      <c r="Q2574" s="86">
        <f t="shared" si="527"/>
        <v>5376.5250000000005</v>
      </c>
      <c r="R2574" s="6">
        <v>0.95</v>
      </c>
      <c r="S2574" s="85">
        <f t="shared" si="522"/>
        <v>2918.6849999999999</v>
      </c>
      <c r="T2574" s="86">
        <f t="shared" si="523"/>
        <v>5990.9850000000006</v>
      </c>
      <c r="U2574" s="6">
        <v>0.6</v>
      </c>
      <c r="V2574" s="85">
        <f t="shared" si="524"/>
        <v>1843.38</v>
      </c>
      <c r="W2574" s="86">
        <f t="shared" si="525"/>
        <v>4915.68</v>
      </c>
    </row>
    <row r="2575" spans="1:23" ht="16.5" x14ac:dyDescent="0.25">
      <c r="A2575" s="64" t="s">
        <v>7131</v>
      </c>
      <c r="B2575" s="65" t="s">
        <v>7707</v>
      </c>
      <c r="C2575" s="2" t="s">
        <v>3643</v>
      </c>
      <c r="D2575" s="1" t="s">
        <v>3642</v>
      </c>
      <c r="E2575" s="3">
        <v>1</v>
      </c>
      <c r="F2575" s="3">
        <v>1</v>
      </c>
      <c r="G2575" s="4">
        <v>2897</v>
      </c>
      <c r="H2575" s="4">
        <f>+G2575*E2575</f>
        <v>2897</v>
      </c>
      <c r="I2575" s="5">
        <v>0.1</v>
      </c>
      <c r="J2575" s="4">
        <f t="shared" si="518"/>
        <v>289.7</v>
      </c>
      <c r="K2575" s="4">
        <f t="shared" si="519"/>
        <v>2607.3000000000002</v>
      </c>
      <c r="L2575" s="6">
        <v>1.1000000000000001</v>
      </c>
      <c r="M2575" s="4">
        <f t="shared" si="520"/>
        <v>2868.0300000000007</v>
      </c>
      <c r="N2575" s="4">
        <f t="shared" si="521"/>
        <v>5475.3300000000008</v>
      </c>
      <c r="O2575" s="6">
        <v>0.75</v>
      </c>
      <c r="P2575" s="85">
        <f t="shared" si="526"/>
        <v>1955.4750000000001</v>
      </c>
      <c r="Q2575" s="86">
        <f t="shared" si="527"/>
        <v>4562.7750000000005</v>
      </c>
      <c r="R2575" s="6">
        <v>0.95</v>
      </c>
      <c r="S2575" s="85">
        <f t="shared" si="522"/>
        <v>2476.9349999999999</v>
      </c>
      <c r="T2575" s="86">
        <f t="shared" si="523"/>
        <v>5084.2350000000006</v>
      </c>
      <c r="U2575" s="6">
        <v>0.6</v>
      </c>
      <c r="V2575" s="85">
        <f t="shared" si="524"/>
        <v>1564.38</v>
      </c>
      <c r="W2575" s="86">
        <f t="shared" si="525"/>
        <v>4171.68</v>
      </c>
    </row>
    <row r="2576" spans="1:23" ht="16.5" x14ac:dyDescent="0.25">
      <c r="A2576" s="64" t="s">
        <v>7131</v>
      </c>
      <c r="B2576" s="65" t="s">
        <v>7707</v>
      </c>
      <c r="C2576" s="2" t="s">
        <v>756</v>
      </c>
      <c r="D2576" s="1" t="s">
        <v>755</v>
      </c>
      <c r="E2576" s="3">
        <v>11</v>
      </c>
      <c r="F2576" s="3">
        <v>1</v>
      </c>
      <c r="G2576" s="4">
        <v>1486</v>
      </c>
      <c r="H2576" s="4">
        <f>+G2576*E2576</f>
        <v>16346</v>
      </c>
      <c r="I2576" s="5">
        <v>0.05</v>
      </c>
      <c r="J2576" s="4">
        <f t="shared" si="518"/>
        <v>74.3</v>
      </c>
      <c r="K2576" s="4">
        <f t="shared" si="519"/>
        <v>1411.7</v>
      </c>
      <c r="L2576" s="6">
        <v>1</v>
      </c>
      <c r="M2576" s="4">
        <f t="shared" si="520"/>
        <v>1411.7</v>
      </c>
      <c r="N2576" s="4">
        <f t="shared" si="521"/>
        <v>2823.4</v>
      </c>
      <c r="O2576" s="6">
        <v>0.75</v>
      </c>
      <c r="P2576" s="85">
        <f t="shared" si="526"/>
        <v>1058.7750000000001</v>
      </c>
      <c r="Q2576" s="86">
        <f t="shared" si="527"/>
        <v>2470.4750000000004</v>
      </c>
      <c r="R2576" s="6">
        <v>0.95</v>
      </c>
      <c r="S2576" s="85">
        <f t="shared" si="522"/>
        <v>1341.115</v>
      </c>
      <c r="T2576" s="86">
        <f t="shared" si="523"/>
        <v>2752.8150000000001</v>
      </c>
      <c r="U2576" s="6">
        <v>0.6</v>
      </c>
      <c r="V2576" s="85">
        <f t="shared" si="524"/>
        <v>847.02</v>
      </c>
      <c r="W2576" s="86">
        <f t="shared" si="525"/>
        <v>2258.7200000000003</v>
      </c>
    </row>
    <row r="2577" spans="1:23" ht="16.5" x14ac:dyDescent="0.25">
      <c r="A2577" s="64" t="s">
        <v>7131</v>
      </c>
      <c r="B2577" s="65" t="s">
        <v>7707</v>
      </c>
      <c r="C2577" s="2" t="s">
        <v>759</v>
      </c>
      <c r="D2577" s="1" t="s">
        <v>760</v>
      </c>
      <c r="E2577" s="3">
        <v>6</v>
      </c>
      <c r="F2577" s="3">
        <v>1</v>
      </c>
      <c r="G2577" s="4">
        <v>296.77999999999997</v>
      </c>
      <c r="H2577" s="4">
        <f>+G2577*E2577</f>
        <v>1780.6799999999998</v>
      </c>
      <c r="I2577" s="5">
        <v>0.1</v>
      </c>
      <c r="J2577" s="4">
        <f t="shared" si="518"/>
        <v>29.677999999999997</v>
      </c>
      <c r="K2577" s="4">
        <f t="shared" si="519"/>
        <v>267.10199999999998</v>
      </c>
      <c r="L2577" s="6">
        <v>1</v>
      </c>
      <c r="M2577" s="4">
        <f t="shared" si="520"/>
        <v>267.10199999999998</v>
      </c>
      <c r="N2577" s="4">
        <f t="shared" si="521"/>
        <v>534.20399999999995</v>
      </c>
      <c r="O2577" s="6">
        <v>0.75</v>
      </c>
      <c r="P2577" s="85">
        <f t="shared" si="526"/>
        <v>200.32649999999998</v>
      </c>
      <c r="Q2577" s="86">
        <f t="shared" si="527"/>
        <v>467.42849999999999</v>
      </c>
      <c r="R2577" s="6">
        <v>0.95</v>
      </c>
      <c r="S2577" s="85">
        <f t="shared" si="522"/>
        <v>253.74689999999995</v>
      </c>
      <c r="T2577" s="86">
        <f t="shared" si="523"/>
        <v>520.84889999999996</v>
      </c>
      <c r="U2577" s="6">
        <v>0.6</v>
      </c>
      <c r="V2577" s="85">
        <f t="shared" si="524"/>
        <v>160.26119999999997</v>
      </c>
      <c r="W2577" s="86">
        <f t="shared" si="525"/>
        <v>427.36319999999995</v>
      </c>
    </row>
    <row r="2578" spans="1:23" ht="16.5" x14ac:dyDescent="0.25">
      <c r="A2578" s="64" t="s">
        <v>7131</v>
      </c>
      <c r="B2578" s="65" t="s">
        <v>7707</v>
      </c>
      <c r="C2578" s="2" t="s">
        <v>762</v>
      </c>
      <c r="D2578" s="1" t="s">
        <v>761</v>
      </c>
      <c r="E2578" s="3">
        <v>5</v>
      </c>
      <c r="F2578" s="3">
        <v>1</v>
      </c>
      <c r="G2578" s="4">
        <v>1576.63</v>
      </c>
      <c r="H2578" s="4">
        <f>+G2578*E2578</f>
        <v>7883.1500000000005</v>
      </c>
      <c r="I2578" s="5">
        <v>0</v>
      </c>
      <c r="J2578" s="4">
        <f t="shared" si="518"/>
        <v>0</v>
      </c>
      <c r="K2578" s="4">
        <f t="shared" si="519"/>
        <v>1576.63</v>
      </c>
      <c r="L2578" s="6">
        <v>1</v>
      </c>
      <c r="M2578" s="4">
        <f t="shared" si="520"/>
        <v>1576.63</v>
      </c>
      <c r="N2578" s="4">
        <f t="shared" si="521"/>
        <v>3153.26</v>
      </c>
      <c r="O2578" s="6">
        <v>0.75</v>
      </c>
      <c r="P2578" s="85">
        <f t="shared" si="526"/>
        <v>1182.4725000000001</v>
      </c>
      <c r="Q2578" s="86">
        <f t="shared" si="527"/>
        <v>2759.1025</v>
      </c>
      <c r="R2578" s="6">
        <v>0.95</v>
      </c>
      <c r="S2578" s="85">
        <f t="shared" si="522"/>
        <v>1497.7985000000001</v>
      </c>
      <c r="T2578" s="86">
        <f t="shared" si="523"/>
        <v>3074.4285</v>
      </c>
      <c r="U2578" s="6">
        <v>0.6</v>
      </c>
      <c r="V2578" s="85">
        <f t="shared" si="524"/>
        <v>945.97800000000007</v>
      </c>
      <c r="W2578" s="86">
        <f t="shared" si="525"/>
        <v>2522.6080000000002</v>
      </c>
    </row>
    <row r="2579" spans="1:23" ht="16.5" x14ac:dyDescent="0.25">
      <c r="A2579" s="64" t="s">
        <v>7131</v>
      </c>
      <c r="B2579" s="65" t="s">
        <v>7707</v>
      </c>
      <c r="C2579" s="2" t="s">
        <v>770</v>
      </c>
      <c r="D2579" s="8" t="s">
        <v>769</v>
      </c>
      <c r="E2579" s="3">
        <v>1</v>
      </c>
      <c r="F2579" s="3">
        <v>1</v>
      </c>
      <c r="G2579" s="4">
        <v>200</v>
      </c>
      <c r="H2579" s="4">
        <f>+G2579*E2579</f>
        <v>200</v>
      </c>
      <c r="I2579" s="5">
        <v>0.05</v>
      </c>
      <c r="J2579" s="4">
        <f t="shared" si="518"/>
        <v>10</v>
      </c>
      <c r="K2579" s="4">
        <f t="shared" si="519"/>
        <v>190</v>
      </c>
      <c r="L2579" s="6">
        <v>0.85</v>
      </c>
      <c r="M2579" s="4">
        <f t="shared" si="520"/>
        <v>161.5</v>
      </c>
      <c r="N2579" s="4">
        <f t="shared" si="521"/>
        <v>351.5</v>
      </c>
      <c r="O2579" s="6">
        <v>0.75</v>
      </c>
      <c r="P2579" s="85">
        <f t="shared" si="526"/>
        <v>142.5</v>
      </c>
      <c r="Q2579" s="86">
        <f t="shared" si="527"/>
        <v>332.5</v>
      </c>
      <c r="R2579" s="6">
        <v>0.95</v>
      </c>
      <c r="S2579" s="85">
        <f t="shared" si="522"/>
        <v>180.5</v>
      </c>
      <c r="T2579" s="86">
        <f t="shared" si="523"/>
        <v>370.5</v>
      </c>
      <c r="U2579" s="6">
        <v>0.6</v>
      </c>
      <c r="V2579" s="85">
        <f t="shared" si="524"/>
        <v>114</v>
      </c>
      <c r="W2579" s="86">
        <f t="shared" si="525"/>
        <v>304</v>
      </c>
    </row>
    <row r="2580" spans="1:23" ht="16.5" x14ac:dyDescent="0.25">
      <c r="A2580" s="64" t="s">
        <v>7131</v>
      </c>
      <c r="B2580" s="65" t="s">
        <v>7707</v>
      </c>
      <c r="C2580" s="2" t="s">
        <v>768</v>
      </c>
      <c r="D2580" s="8" t="s">
        <v>771</v>
      </c>
      <c r="E2580" s="3">
        <v>7</v>
      </c>
      <c r="F2580" s="3">
        <v>1</v>
      </c>
      <c r="G2580" s="4">
        <v>200</v>
      </c>
      <c r="H2580" s="4">
        <f>+G2580*E2580</f>
        <v>1400</v>
      </c>
      <c r="I2580" s="5">
        <v>0.05</v>
      </c>
      <c r="J2580" s="4">
        <f t="shared" si="518"/>
        <v>10</v>
      </c>
      <c r="K2580" s="4">
        <f t="shared" si="519"/>
        <v>190</v>
      </c>
      <c r="L2580" s="6">
        <v>0.85</v>
      </c>
      <c r="M2580" s="4">
        <f t="shared" si="520"/>
        <v>161.5</v>
      </c>
      <c r="N2580" s="4">
        <f t="shared" si="521"/>
        <v>351.5</v>
      </c>
      <c r="O2580" s="6">
        <v>0.75</v>
      </c>
      <c r="P2580" s="85">
        <f t="shared" si="526"/>
        <v>142.5</v>
      </c>
      <c r="Q2580" s="86">
        <f t="shared" si="527"/>
        <v>332.5</v>
      </c>
      <c r="R2580" s="6">
        <v>0.95</v>
      </c>
      <c r="S2580" s="85">
        <f t="shared" si="522"/>
        <v>180.5</v>
      </c>
      <c r="T2580" s="86">
        <f t="shared" si="523"/>
        <v>370.5</v>
      </c>
      <c r="U2580" s="6">
        <v>0.6</v>
      </c>
      <c r="V2580" s="85">
        <f t="shared" si="524"/>
        <v>114</v>
      </c>
      <c r="W2580" s="86">
        <f t="shared" si="525"/>
        <v>304</v>
      </c>
    </row>
    <row r="2581" spans="1:23" ht="16.5" x14ac:dyDescent="0.25">
      <c r="A2581" s="64" t="s">
        <v>7131</v>
      </c>
      <c r="B2581" s="65" t="s">
        <v>7707</v>
      </c>
      <c r="C2581" s="2" t="s">
        <v>8392</v>
      </c>
      <c r="D2581" s="8" t="s">
        <v>8391</v>
      </c>
      <c r="E2581" s="3">
        <v>5</v>
      </c>
      <c r="F2581" s="3">
        <v>1</v>
      </c>
      <c r="G2581" s="4">
        <v>270</v>
      </c>
      <c r="H2581" s="4">
        <f>+G2581*E2581</f>
        <v>1350</v>
      </c>
      <c r="I2581" s="5">
        <v>0.05</v>
      </c>
      <c r="J2581" s="4">
        <f t="shared" si="518"/>
        <v>13.5</v>
      </c>
      <c r="K2581" s="4">
        <f t="shared" si="519"/>
        <v>256.5</v>
      </c>
      <c r="L2581" s="4">
        <f>+K2581*13%</f>
        <v>33.344999999999999</v>
      </c>
      <c r="M2581" s="4">
        <f t="shared" si="520"/>
        <v>8552.9925000000003</v>
      </c>
      <c r="N2581" s="4">
        <f t="shared" si="521"/>
        <v>8809.4925000000003</v>
      </c>
      <c r="O2581" s="6">
        <v>0.75</v>
      </c>
      <c r="P2581" s="85">
        <f t="shared" si="526"/>
        <v>192.375</v>
      </c>
      <c r="Q2581" s="86">
        <f t="shared" si="527"/>
        <v>448.875</v>
      </c>
      <c r="R2581" s="6">
        <v>0.95</v>
      </c>
      <c r="S2581" s="85">
        <f t="shared" si="522"/>
        <v>243.67499999999998</v>
      </c>
      <c r="T2581" s="86">
        <f t="shared" si="523"/>
        <v>500.17499999999995</v>
      </c>
      <c r="U2581" s="6">
        <v>0.6</v>
      </c>
      <c r="V2581" s="85">
        <f t="shared" si="524"/>
        <v>153.9</v>
      </c>
      <c r="W2581" s="86">
        <f t="shared" si="525"/>
        <v>410.4</v>
      </c>
    </row>
    <row r="2582" spans="1:23" ht="16.5" x14ac:dyDescent="0.25">
      <c r="A2582" s="64" t="s">
        <v>7131</v>
      </c>
      <c r="B2582" s="65" t="s">
        <v>7707</v>
      </c>
      <c r="C2582" s="2" t="s">
        <v>778</v>
      </c>
      <c r="D2582" s="1" t="s">
        <v>777</v>
      </c>
      <c r="E2582" s="3">
        <v>7</v>
      </c>
      <c r="F2582" s="3">
        <v>1</v>
      </c>
      <c r="G2582" s="7">
        <v>699</v>
      </c>
      <c r="H2582" s="4">
        <f>+G2582*E2582</f>
        <v>4893</v>
      </c>
      <c r="I2582" s="5">
        <v>0.05</v>
      </c>
      <c r="J2582" s="4">
        <f t="shared" si="518"/>
        <v>34.950000000000003</v>
      </c>
      <c r="K2582" s="4">
        <f t="shared" si="519"/>
        <v>664.05</v>
      </c>
      <c r="L2582" s="6">
        <v>0.85</v>
      </c>
      <c r="M2582" s="4">
        <f t="shared" si="520"/>
        <v>564.4425</v>
      </c>
      <c r="N2582" s="4">
        <f t="shared" si="521"/>
        <v>1228.4924999999998</v>
      </c>
      <c r="O2582" s="6">
        <v>0.75</v>
      </c>
      <c r="P2582" s="85">
        <f t="shared" si="526"/>
        <v>498.03749999999997</v>
      </c>
      <c r="Q2582" s="86">
        <f t="shared" si="527"/>
        <v>1162.0874999999999</v>
      </c>
      <c r="R2582" s="6">
        <v>0.95</v>
      </c>
      <c r="S2582" s="85">
        <f t="shared" si="522"/>
        <v>630.84749999999997</v>
      </c>
      <c r="T2582" s="86">
        <f t="shared" si="523"/>
        <v>1294.8975</v>
      </c>
      <c r="U2582" s="6">
        <v>0.6</v>
      </c>
      <c r="V2582" s="85">
        <f t="shared" si="524"/>
        <v>398.42999999999995</v>
      </c>
      <c r="W2582" s="86">
        <f t="shared" si="525"/>
        <v>1062.48</v>
      </c>
    </row>
    <row r="2583" spans="1:23" ht="16.5" x14ac:dyDescent="0.25">
      <c r="A2583" s="64" t="s">
        <v>7131</v>
      </c>
      <c r="B2583" s="65" t="s">
        <v>7707</v>
      </c>
      <c r="C2583" s="2" t="s">
        <v>773</v>
      </c>
      <c r="D2583" s="8" t="s">
        <v>772</v>
      </c>
      <c r="E2583" s="3">
        <v>9</v>
      </c>
      <c r="F2583" s="3">
        <v>1</v>
      </c>
      <c r="G2583" s="4">
        <v>1039.5</v>
      </c>
      <c r="H2583" s="4">
        <f>+G2583*E2583</f>
        <v>9355.5</v>
      </c>
      <c r="I2583" s="5">
        <v>0</v>
      </c>
      <c r="J2583" s="4">
        <f t="shared" si="518"/>
        <v>0</v>
      </c>
      <c r="K2583" s="4">
        <f t="shared" si="519"/>
        <v>1039.5</v>
      </c>
      <c r="L2583" s="6">
        <v>1</v>
      </c>
      <c r="M2583" s="4">
        <f t="shared" si="520"/>
        <v>1039.5</v>
      </c>
      <c r="N2583" s="4">
        <f t="shared" si="521"/>
        <v>2079</v>
      </c>
      <c r="O2583" s="6">
        <v>0.75</v>
      </c>
      <c r="P2583" s="85">
        <f t="shared" si="526"/>
        <v>779.625</v>
      </c>
      <c r="Q2583" s="86">
        <f t="shared" si="527"/>
        <v>1819.125</v>
      </c>
      <c r="R2583" s="6">
        <v>0.95</v>
      </c>
      <c r="S2583" s="85">
        <f t="shared" si="522"/>
        <v>987.52499999999998</v>
      </c>
      <c r="T2583" s="86">
        <f t="shared" si="523"/>
        <v>2027.0250000000001</v>
      </c>
      <c r="U2583" s="6">
        <v>0.6</v>
      </c>
      <c r="V2583" s="85">
        <f t="shared" si="524"/>
        <v>623.69999999999993</v>
      </c>
      <c r="W2583" s="86">
        <f t="shared" si="525"/>
        <v>1663.1999999999998</v>
      </c>
    </row>
    <row r="2584" spans="1:23" ht="16.5" x14ac:dyDescent="0.25">
      <c r="A2584" s="64" t="s">
        <v>7131</v>
      </c>
      <c r="B2584" s="65" t="s">
        <v>7707</v>
      </c>
      <c r="C2584" s="2" t="s">
        <v>758</v>
      </c>
      <c r="D2584" s="8" t="s">
        <v>757</v>
      </c>
      <c r="E2584" s="3">
        <v>3</v>
      </c>
      <c r="F2584" s="3">
        <v>1</v>
      </c>
      <c r="G2584" s="4">
        <v>272.7</v>
      </c>
      <c r="H2584" s="4">
        <f>+G2584*E2584</f>
        <v>818.09999999999991</v>
      </c>
      <c r="I2584" s="5">
        <v>0.05</v>
      </c>
      <c r="J2584" s="4">
        <f t="shared" si="518"/>
        <v>13.635</v>
      </c>
      <c r="K2584" s="4">
        <f t="shared" si="519"/>
        <v>259.065</v>
      </c>
      <c r="L2584" s="6">
        <v>0.85</v>
      </c>
      <c r="M2584" s="4">
        <f t="shared" si="520"/>
        <v>220.20524999999998</v>
      </c>
      <c r="N2584" s="4">
        <f t="shared" si="521"/>
        <v>479.27024999999998</v>
      </c>
      <c r="O2584" s="6">
        <v>0.75</v>
      </c>
      <c r="P2584" s="85">
        <f t="shared" si="526"/>
        <v>194.29874999999998</v>
      </c>
      <c r="Q2584" s="86">
        <f t="shared" si="527"/>
        <v>453.36374999999998</v>
      </c>
      <c r="R2584" s="6">
        <v>0.95</v>
      </c>
      <c r="S2584" s="85">
        <f t="shared" si="522"/>
        <v>246.11174999999997</v>
      </c>
      <c r="T2584" s="86">
        <f t="shared" si="523"/>
        <v>505.17674999999997</v>
      </c>
      <c r="U2584" s="6">
        <v>0.6</v>
      </c>
      <c r="V2584" s="85">
        <f t="shared" si="524"/>
        <v>155.43899999999999</v>
      </c>
      <c r="W2584" s="86">
        <f t="shared" si="525"/>
        <v>414.50400000000002</v>
      </c>
    </row>
    <row r="2585" spans="1:23" ht="16.5" x14ac:dyDescent="0.25">
      <c r="A2585" s="64" t="s">
        <v>7131</v>
      </c>
      <c r="B2585" s="65" t="s">
        <v>7707</v>
      </c>
      <c r="C2585" s="2" t="s">
        <v>754</v>
      </c>
      <c r="D2585" s="8" t="s">
        <v>753</v>
      </c>
      <c r="E2585" s="3">
        <v>4</v>
      </c>
      <c r="F2585" s="3">
        <v>1</v>
      </c>
      <c r="G2585" s="7">
        <v>308.25</v>
      </c>
      <c r="H2585" s="4">
        <f>+G2585*E2585</f>
        <v>1233</v>
      </c>
      <c r="I2585" s="5">
        <v>0.05</v>
      </c>
      <c r="J2585" s="4">
        <f t="shared" si="518"/>
        <v>15.412500000000001</v>
      </c>
      <c r="K2585" s="4">
        <f t="shared" si="519"/>
        <v>292.83749999999998</v>
      </c>
      <c r="L2585" s="6">
        <v>0.85</v>
      </c>
      <c r="M2585" s="4">
        <f t="shared" si="520"/>
        <v>248.91187499999998</v>
      </c>
      <c r="N2585" s="4">
        <f t="shared" si="521"/>
        <v>541.74937499999999</v>
      </c>
      <c r="O2585" s="6">
        <v>0.75</v>
      </c>
      <c r="P2585" s="85">
        <f t="shared" si="526"/>
        <v>219.62812499999998</v>
      </c>
      <c r="Q2585" s="86">
        <f t="shared" si="527"/>
        <v>512.46562499999993</v>
      </c>
      <c r="R2585" s="6">
        <v>0.95</v>
      </c>
      <c r="S2585" s="85">
        <f t="shared" si="522"/>
        <v>278.19562499999995</v>
      </c>
      <c r="T2585" s="86">
        <f t="shared" si="523"/>
        <v>571.03312499999993</v>
      </c>
      <c r="U2585" s="6">
        <v>0.6</v>
      </c>
      <c r="V2585" s="85">
        <f t="shared" si="524"/>
        <v>175.70249999999999</v>
      </c>
      <c r="W2585" s="86">
        <f t="shared" si="525"/>
        <v>468.53999999999996</v>
      </c>
    </row>
    <row r="2586" spans="1:23" s="23" customFormat="1" ht="16.5" x14ac:dyDescent="0.25">
      <c r="A2586" s="64" t="s">
        <v>7131</v>
      </c>
      <c r="B2586" s="65" t="s">
        <v>7707</v>
      </c>
      <c r="C2586" s="2" t="s">
        <v>775</v>
      </c>
      <c r="D2586" s="1" t="s">
        <v>774</v>
      </c>
      <c r="E2586" s="3">
        <v>7</v>
      </c>
      <c r="F2586" s="3">
        <v>1</v>
      </c>
      <c r="G2586" s="4">
        <v>777</v>
      </c>
      <c r="H2586" s="4">
        <f>+G2586*E2586</f>
        <v>5439</v>
      </c>
      <c r="I2586" s="5">
        <v>0.05</v>
      </c>
      <c r="J2586" s="4">
        <f t="shared" si="518"/>
        <v>38.85</v>
      </c>
      <c r="K2586" s="4">
        <f t="shared" si="519"/>
        <v>738.15</v>
      </c>
      <c r="L2586" s="6">
        <v>0.75</v>
      </c>
      <c r="M2586" s="4">
        <f t="shared" si="520"/>
        <v>553.61249999999995</v>
      </c>
      <c r="N2586" s="4">
        <f t="shared" si="521"/>
        <v>1291.7624999999998</v>
      </c>
      <c r="O2586" s="6">
        <v>0.75</v>
      </c>
      <c r="P2586" s="85">
        <f t="shared" si="526"/>
        <v>553.61249999999995</v>
      </c>
      <c r="Q2586" s="86">
        <f t="shared" si="527"/>
        <v>1291.7624999999998</v>
      </c>
      <c r="R2586" s="6">
        <v>0.95</v>
      </c>
      <c r="S2586" s="85">
        <f t="shared" si="522"/>
        <v>701.24249999999995</v>
      </c>
      <c r="T2586" s="86">
        <f t="shared" si="523"/>
        <v>1439.3924999999999</v>
      </c>
      <c r="U2586" s="6">
        <v>0.6</v>
      </c>
      <c r="V2586" s="85">
        <f t="shared" si="524"/>
        <v>442.89</v>
      </c>
      <c r="W2586" s="86">
        <f t="shared" si="525"/>
        <v>1181.04</v>
      </c>
    </row>
    <row r="2587" spans="1:23" ht="16.5" x14ac:dyDescent="0.25">
      <c r="A2587" s="64" t="s">
        <v>7131</v>
      </c>
      <c r="B2587" s="65" t="s">
        <v>7707</v>
      </c>
      <c r="C2587" s="2" t="s">
        <v>7711</v>
      </c>
      <c r="D2587" s="1" t="s">
        <v>776</v>
      </c>
      <c r="E2587" s="3">
        <v>1</v>
      </c>
      <c r="F2587" s="3">
        <v>1</v>
      </c>
      <c r="G2587" s="7">
        <v>1617</v>
      </c>
      <c r="H2587" s="4">
        <f>+G2587*E2587</f>
        <v>1617</v>
      </c>
      <c r="I2587" s="5">
        <v>0.05</v>
      </c>
      <c r="J2587" s="4">
        <f t="shared" si="518"/>
        <v>80.850000000000009</v>
      </c>
      <c r="K2587" s="4">
        <f t="shared" si="519"/>
        <v>1536.15</v>
      </c>
      <c r="L2587" s="6">
        <v>0.85</v>
      </c>
      <c r="M2587" s="4">
        <f t="shared" si="520"/>
        <v>1305.7275</v>
      </c>
      <c r="N2587" s="4">
        <f t="shared" si="521"/>
        <v>2841.8775000000001</v>
      </c>
      <c r="O2587" s="6">
        <v>0.75</v>
      </c>
      <c r="P2587" s="85">
        <f t="shared" si="526"/>
        <v>1152.1125000000002</v>
      </c>
      <c r="Q2587" s="86">
        <f t="shared" si="527"/>
        <v>2688.2625000000003</v>
      </c>
      <c r="R2587" s="6">
        <v>0.95</v>
      </c>
      <c r="S2587" s="85">
        <f t="shared" si="522"/>
        <v>1459.3425</v>
      </c>
      <c r="T2587" s="86">
        <f t="shared" si="523"/>
        <v>2995.4925000000003</v>
      </c>
      <c r="U2587" s="6">
        <v>0.6</v>
      </c>
      <c r="V2587" s="85">
        <f t="shared" si="524"/>
        <v>921.69</v>
      </c>
      <c r="W2587" s="86">
        <f t="shared" si="525"/>
        <v>2457.84</v>
      </c>
    </row>
    <row r="2588" spans="1:23" ht="16.5" x14ac:dyDescent="0.25">
      <c r="A2588" s="64" t="s">
        <v>7131</v>
      </c>
      <c r="B2588" s="65" t="s">
        <v>7707</v>
      </c>
      <c r="C2588" s="2" t="s">
        <v>752</v>
      </c>
      <c r="D2588" s="1" t="s">
        <v>751</v>
      </c>
      <c r="E2588" s="3">
        <v>1</v>
      </c>
      <c r="F2588" s="3">
        <v>1</v>
      </c>
      <c r="G2588" s="4">
        <v>1836</v>
      </c>
      <c r="H2588" s="4">
        <f>+G2588*E2588</f>
        <v>1836</v>
      </c>
      <c r="I2588" s="5">
        <v>0.05</v>
      </c>
      <c r="J2588" s="4">
        <f t="shared" si="518"/>
        <v>91.800000000000011</v>
      </c>
      <c r="K2588" s="4">
        <f t="shared" si="519"/>
        <v>1744.2</v>
      </c>
      <c r="L2588" s="6">
        <v>1</v>
      </c>
      <c r="M2588" s="4">
        <f t="shared" si="520"/>
        <v>1744.2</v>
      </c>
      <c r="N2588" s="4">
        <f t="shared" si="521"/>
        <v>3488.4</v>
      </c>
      <c r="O2588" s="6">
        <v>0.75</v>
      </c>
      <c r="P2588" s="85">
        <f t="shared" si="526"/>
        <v>1308.1500000000001</v>
      </c>
      <c r="Q2588" s="86">
        <f t="shared" si="527"/>
        <v>3052.3500000000004</v>
      </c>
      <c r="R2588" s="6">
        <v>0.95</v>
      </c>
      <c r="S2588" s="85">
        <f t="shared" si="522"/>
        <v>1656.99</v>
      </c>
      <c r="T2588" s="86">
        <f t="shared" si="523"/>
        <v>3401.19</v>
      </c>
      <c r="U2588" s="6">
        <v>0.6</v>
      </c>
      <c r="V2588" s="85">
        <f t="shared" si="524"/>
        <v>1046.52</v>
      </c>
      <c r="W2588" s="86">
        <f t="shared" si="525"/>
        <v>2790.7200000000003</v>
      </c>
    </row>
    <row r="2589" spans="1:23" ht="16.5" x14ac:dyDescent="0.25">
      <c r="A2589" s="64" t="s">
        <v>7131</v>
      </c>
      <c r="B2589" s="65" t="s">
        <v>7707</v>
      </c>
      <c r="C2589" s="2" t="s">
        <v>7712</v>
      </c>
      <c r="D2589" s="1" t="s">
        <v>3648</v>
      </c>
      <c r="E2589" s="3">
        <v>1</v>
      </c>
      <c r="F2589" s="3">
        <v>1</v>
      </c>
      <c r="G2589" s="4">
        <v>1616.3</v>
      </c>
      <c r="H2589" s="4">
        <f>+G2589*E2589</f>
        <v>1616.3</v>
      </c>
      <c r="I2589" s="5">
        <v>0.05</v>
      </c>
      <c r="J2589" s="4">
        <f t="shared" si="518"/>
        <v>80.814999999999998</v>
      </c>
      <c r="K2589" s="4">
        <f t="shared" si="519"/>
        <v>1535.4849999999999</v>
      </c>
      <c r="L2589" s="6">
        <v>0.85</v>
      </c>
      <c r="M2589" s="4">
        <f t="shared" si="520"/>
        <v>1305.1622499999999</v>
      </c>
      <c r="N2589" s="4">
        <f t="shared" si="521"/>
        <v>2840.64725</v>
      </c>
      <c r="O2589" s="6">
        <v>0.75</v>
      </c>
      <c r="P2589" s="85">
        <f t="shared" si="526"/>
        <v>1151.61375</v>
      </c>
      <c r="Q2589" s="86">
        <f t="shared" si="527"/>
        <v>2687.0987500000001</v>
      </c>
      <c r="R2589" s="6">
        <v>0.95</v>
      </c>
      <c r="S2589" s="85">
        <f t="shared" si="522"/>
        <v>1458.7107499999997</v>
      </c>
      <c r="T2589" s="86">
        <f t="shared" si="523"/>
        <v>2994.1957499999999</v>
      </c>
      <c r="U2589" s="6">
        <v>0.6</v>
      </c>
      <c r="V2589" s="85">
        <f t="shared" si="524"/>
        <v>921.29099999999994</v>
      </c>
      <c r="W2589" s="86">
        <f t="shared" si="525"/>
        <v>2456.7759999999998</v>
      </c>
    </row>
    <row r="2590" spans="1:23" ht="16.5" x14ac:dyDescent="0.25">
      <c r="A2590" s="64" t="s">
        <v>7131</v>
      </c>
      <c r="B2590" s="65" t="s">
        <v>7707</v>
      </c>
      <c r="C2590" s="2" t="s">
        <v>8388</v>
      </c>
      <c r="D2590" s="8" t="s">
        <v>8387</v>
      </c>
      <c r="E2590" s="3">
        <v>5</v>
      </c>
      <c r="F2590" s="3">
        <v>1</v>
      </c>
      <c r="G2590" s="4">
        <v>784.71</v>
      </c>
      <c r="H2590" s="4">
        <f>+G2590*E2590</f>
        <v>3923.55</v>
      </c>
      <c r="I2590" s="5">
        <v>0.05</v>
      </c>
      <c r="J2590" s="4">
        <f t="shared" si="518"/>
        <v>39.235500000000002</v>
      </c>
      <c r="K2590" s="4">
        <f t="shared" si="519"/>
        <v>745.47450000000003</v>
      </c>
      <c r="L2590" s="4">
        <f>+K2590*13%</f>
        <v>96.911685000000006</v>
      </c>
      <c r="M2590" s="4">
        <f t="shared" si="520"/>
        <v>72245.18991953251</v>
      </c>
      <c r="N2590" s="4">
        <f t="shared" si="521"/>
        <v>72990.664419532506</v>
      </c>
      <c r="O2590" s="6">
        <v>0.75</v>
      </c>
      <c r="P2590" s="85">
        <f t="shared" si="526"/>
        <v>559.10587499999997</v>
      </c>
      <c r="Q2590" s="86">
        <f t="shared" si="527"/>
        <v>1304.580375</v>
      </c>
      <c r="R2590" s="6">
        <v>0.95</v>
      </c>
      <c r="S2590" s="85">
        <f t="shared" si="522"/>
        <v>708.20077500000002</v>
      </c>
      <c r="T2590" s="86">
        <f t="shared" si="523"/>
        <v>1453.6752750000001</v>
      </c>
      <c r="U2590" s="6">
        <v>0.6</v>
      </c>
      <c r="V2590" s="85">
        <f t="shared" si="524"/>
        <v>447.28469999999999</v>
      </c>
      <c r="W2590" s="86">
        <f t="shared" si="525"/>
        <v>1192.7592</v>
      </c>
    </row>
    <row r="2591" spans="1:23" ht="16.5" x14ac:dyDescent="0.25">
      <c r="A2591" s="64" t="s">
        <v>7131</v>
      </c>
      <c r="B2591" s="65" t="s">
        <v>7707</v>
      </c>
      <c r="C2591" s="2" t="s">
        <v>8393</v>
      </c>
      <c r="D2591" s="8" t="s">
        <v>8384</v>
      </c>
      <c r="E2591" s="3">
        <v>6</v>
      </c>
      <c r="F2591" s="3">
        <v>1</v>
      </c>
      <c r="G2591" s="4">
        <v>418.6</v>
      </c>
      <c r="H2591" s="4">
        <f>+G2591*E2591</f>
        <v>2511.6000000000004</v>
      </c>
      <c r="I2591" s="5">
        <v>0.05</v>
      </c>
      <c r="J2591" s="4">
        <f t="shared" si="518"/>
        <v>20.930000000000003</v>
      </c>
      <c r="K2591" s="4">
        <f t="shared" si="519"/>
        <v>397.67</v>
      </c>
      <c r="L2591" s="4">
        <f>+K2591*13%</f>
        <v>51.697100000000006</v>
      </c>
      <c r="M2591" s="4">
        <f t="shared" si="520"/>
        <v>20558.385757000004</v>
      </c>
      <c r="N2591" s="4">
        <f t="shared" si="521"/>
        <v>20956.055757000002</v>
      </c>
      <c r="O2591" s="6">
        <v>0.75</v>
      </c>
      <c r="P2591" s="85">
        <f t="shared" si="526"/>
        <v>298.2525</v>
      </c>
      <c r="Q2591" s="86">
        <f t="shared" si="527"/>
        <v>695.92250000000001</v>
      </c>
      <c r="R2591" s="6">
        <v>0.95</v>
      </c>
      <c r="S2591" s="85">
        <f t="shared" si="522"/>
        <v>377.78649999999999</v>
      </c>
      <c r="T2591" s="86">
        <f t="shared" si="523"/>
        <v>775.45650000000001</v>
      </c>
      <c r="U2591" s="6">
        <v>0.6</v>
      </c>
      <c r="V2591" s="85">
        <f t="shared" si="524"/>
        <v>238.602</v>
      </c>
      <c r="W2591" s="86">
        <f t="shared" si="525"/>
        <v>636.27200000000005</v>
      </c>
    </row>
    <row r="2592" spans="1:23" ht="16.5" x14ac:dyDescent="0.25">
      <c r="A2592" s="64" t="s">
        <v>7131</v>
      </c>
      <c r="B2592" s="65" t="s">
        <v>7707</v>
      </c>
      <c r="C2592" s="2" t="s">
        <v>3645</v>
      </c>
      <c r="D2592" s="1" t="s">
        <v>3644</v>
      </c>
      <c r="E2592" s="3">
        <v>1</v>
      </c>
      <c r="F2592" s="3">
        <v>1</v>
      </c>
      <c r="G2592" s="4">
        <v>2507</v>
      </c>
      <c r="H2592" s="4">
        <f>+G2592*E2592</f>
        <v>2507</v>
      </c>
      <c r="I2592" s="5">
        <v>0.5</v>
      </c>
      <c r="J2592" s="4">
        <f t="shared" si="518"/>
        <v>1253.5</v>
      </c>
      <c r="K2592" s="4">
        <f t="shared" si="519"/>
        <v>1253.5</v>
      </c>
      <c r="L2592" s="6">
        <v>1.1000000000000001</v>
      </c>
      <c r="M2592" s="4">
        <f t="shared" si="520"/>
        <v>1378.8500000000001</v>
      </c>
      <c r="N2592" s="4">
        <f t="shared" si="521"/>
        <v>2632.3500000000004</v>
      </c>
      <c r="O2592" s="6">
        <v>0.75</v>
      </c>
      <c r="P2592" s="85">
        <f t="shared" si="526"/>
        <v>940.125</v>
      </c>
      <c r="Q2592" s="86">
        <f t="shared" si="527"/>
        <v>2193.625</v>
      </c>
      <c r="R2592" s="6">
        <v>0.95</v>
      </c>
      <c r="S2592" s="85">
        <f t="shared" si="522"/>
        <v>1190.825</v>
      </c>
      <c r="T2592" s="86">
        <f t="shared" si="523"/>
        <v>2444.3249999999998</v>
      </c>
      <c r="U2592" s="6">
        <v>0.6</v>
      </c>
      <c r="V2592" s="85">
        <f t="shared" si="524"/>
        <v>752.1</v>
      </c>
      <c r="W2592" s="86">
        <f t="shared" si="525"/>
        <v>2005.6</v>
      </c>
    </row>
    <row r="2593" spans="1:23" ht="16.5" x14ac:dyDescent="0.25">
      <c r="A2593" s="64" t="s">
        <v>7131</v>
      </c>
      <c r="B2593" s="65" t="s">
        <v>7707</v>
      </c>
      <c r="C2593" s="2" t="s">
        <v>3647</v>
      </c>
      <c r="D2593" s="1" t="s">
        <v>3646</v>
      </c>
      <c r="E2593" s="3">
        <v>1</v>
      </c>
      <c r="F2593" s="3">
        <v>1</v>
      </c>
      <c r="G2593" s="4">
        <v>1724.63</v>
      </c>
      <c r="H2593" s="4">
        <f>+G2593*E2593</f>
        <v>1724.63</v>
      </c>
      <c r="I2593" s="5">
        <v>0.05</v>
      </c>
      <c r="J2593" s="4">
        <f t="shared" si="518"/>
        <v>86.231500000000011</v>
      </c>
      <c r="K2593" s="4">
        <f t="shared" si="519"/>
        <v>1638.3985</v>
      </c>
      <c r="L2593" s="6">
        <v>0.85</v>
      </c>
      <c r="M2593" s="4">
        <f t="shared" si="520"/>
        <v>1392.638725</v>
      </c>
      <c r="N2593" s="4">
        <f t="shared" si="521"/>
        <v>3031.037225</v>
      </c>
      <c r="O2593" s="6">
        <v>0.75</v>
      </c>
      <c r="P2593" s="85">
        <f t="shared" si="526"/>
        <v>1228.798875</v>
      </c>
      <c r="Q2593" s="86">
        <f t="shared" si="527"/>
        <v>2867.1973749999997</v>
      </c>
      <c r="R2593" s="6">
        <v>0.95</v>
      </c>
      <c r="S2593" s="85">
        <f t="shared" si="522"/>
        <v>1556.4785749999999</v>
      </c>
      <c r="T2593" s="86">
        <f t="shared" si="523"/>
        <v>3194.8770749999999</v>
      </c>
      <c r="U2593" s="6">
        <v>0.6</v>
      </c>
      <c r="V2593" s="85">
        <f t="shared" si="524"/>
        <v>983.03909999999996</v>
      </c>
      <c r="W2593" s="86">
        <f t="shared" si="525"/>
        <v>2621.4376000000002</v>
      </c>
    </row>
    <row r="2594" spans="1:23" ht="16.5" x14ac:dyDescent="0.25">
      <c r="A2594" s="64" t="s">
        <v>7131</v>
      </c>
      <c r="B2594" s="65" t="s">
        <v>7707</v>
      </c>
      <c r="C2594" s="2" t="s">
        <v>765</v>
      </c>
      <c r="D2594" s="8" t="s">
        <v>764</v>
      </c>
      <c r="E2594" s="3">
        <v>10</v>
      </c>
      <c r="F2594" s="3">
        <v>1</v>
      </c>
      <c r="G2594" s="4">
        <v>189</v>
      </c>
      <c r="H2594" s="4">
        <f>+G2594*E2594</f>
        <v>1890</v>
      </c>
      <c r="I2594" s="5">
        <v>0</v>
      </c>
      <c r="J2594" s="4">
        <f t="shared" si="518"/>
        <v>0</v>
      </c>
      <c r="K2594" s="4">
        <f t="shared" si="519"/>
        <v>189</v>
      </c>
      <c r="L2594" s="6">
        <v>1</v>
      </c>
      <c r="M2594" s="4">
        <f t="shared" si="520"/>
        <v>189</v>
      </c>
      <c r="N2594" s="4">
        <f t="shared" si="521"/>
        <v>378</v>
      </c>
      <c r="O2594" s="6">
        <v>0.75</v>
      </c>
      <c r="P2594" s="85">
        <f t="shared" si="526"/>
        <v>141.75</v>
      </c>
      <c r="Q2594" s="86">
        <f t="shared" si="527"/>
        <v>330.75</v>
      </c>
      <c r="R2594" s="6">
        <v>0.95</v>
      </c>
      <c r="S2594" s="85">
        <f t="shared" si="522"/>
        <v>179.54999999999998</v>
      </c>
      <c r="T2594" s="86">
        <f t="shared" si="523"/>
        <v>368.54999999999995</v>
      </c>
      <c r="U2594" s="6">
        <v>0.6</v>
      </c>
      <c r="V2594" s="85">
        <f t="shared" si="524"/>
        <v>113.39999999999999</v>
      </c>
      <c r="W2594" s="86">
        <f t="shared" si="525"/>
        <v>302.39999999999998</v>
      </c>
    </row>
    <row r="2595" spans="1:23" ht="16.5" x14ac:dyDescent="0.25">
      <c r="A2595" s="64" t="s">
        <v>7131</v>
      </c>
      <c r="B2595" s="65" t="s">
        <v>7707</v>
      </c>
      <c r="C2595" s="40" t="s">
        <v>767</v>
      </c>
      <c r="D2595" s="50" t="s">
        <v>766</v>
      </c>
      <c r="E2595" s="41">
        <v>10</v>
      </c>
      <c r="F2595" s="3">
        <v>1</v>
      </c>
      <c r="G2595" s="12">
        <v>270</v>
      </c>
      <c r="H2595" s="4">
        <f>+G2595*E2595</f>
        <v>2700</v>
      </c>
      <c r="I2595" s="42">
        <v>0</v>
      </c>
      <c r="J2595" s="4">
        <f t="shared" si="518"/>
        <v>0</v>
      </c>
      <c r="K2595" s="4">
        <f t="shared" si="519"/>
        <v>270</v>
      </c>
      <c r="L2595" s="13">
        <v>1</v>
      </c>
      <c r="M2595" s="4">
        <f t="shared" si="520"/>
        <v>270</v>
      </c>
      <c r="N2595" s="4">
        <f t="shared" si="521"/>
        <v>540</v>
      </c>
      <c r="O2595" s="6">
        <v>0.75</v>
      </c>
      <c r="P2595" s="85">
        <f t="shared" si="526"/>
        <v>202.5</v>
      </c>
      <c r="Q2595" s="86">
        <f t="shared" si="527"/>
        <v>472.5</v>
      </c>
      <c r="R2595" s="6">
        <v>0.95</v>
      </c>
      <c r="S2595" s="85">
        <f t="shared" si="522"/>
        <v>256.5</v>
      </c>
      <c r="T2595" s="86">
        <f t="shared" si="523"/>
        <v>526.5</v>
      </c>
      <c r="U2595" s="6">
        <v>0.6</v>
      </c>
      <c r="V2595" s="85">
        <f t="shared" si="524"/>
        <v>162</v>
      </c>
      <c r="W2595" s="86">
        <f t="shared" si="525"/>
        <v>432</v>
      </c>
    </row>
    <row r="2596" spans="1:23" s="38" customFormat="1" ht="16.5" x14ac:dyDescent="0.25">
      <c r="A2596" s="64" t="s">
        <v>7131</v>
      </c>
      <c r="B2596" s="65" t="s">
        <v>7707</v>
      </c>
      <c r="C2596" s="40" t="s">
        <v>8261</v>
      </c>
      <c r="D2596" s="8" t="s">
        <v>763</v>
      </c>
      <c r="E2596" s="3">
        <v>1</v>
      </c>
      <c r="F2596" s="3">
        <v>1</v>
      </c>
      <c r="G2596" s="4">
        <v>59.94</v>
      </c>
      <c r="H2596" s="4">
        <f>+G2596*E2596</f>
        <v>59.94</v>
      </c>
      <c r="I2596" s="5">
        <v>0</v>
      </c>
      <c r="J2596" s="4">
        <f t="shared" si="518"/>
        <v>0</v>
      </c>
      <c r="K2596" s="4">
        <f t="shared" si="519"/>
        <v>59.94</v>
      </c>
      <c r="L2596" s="6">
        <v>1</v>
      </c>
      <c r="M2596" s="4">
        <f t="shared" si="520"/>
        <v>59.94</v>
      </c>
      <c r="N2596" s="4">
        <f t="shared" si="521"/>
        <v>119.88</v>
      </c>
      <c r="O2596" s="6">
        <v>0.75</v>
      </c>
      <c r="P2596" s="85">
        <f t="shared" si="526"/>
        <v>44.954999999999998</v>
      </c>
      <c r="Q2596" s="86">
        <f t="shared" si="527"/>
        <v>104.895</v>
      </c>
      <c r="R2596" s="6">
        <v>0.95</v>
      </c>
      <c r="S2596" s="85">
        <f t="shared" si="522"/>
        <v>56.942999999999998</v>
      </c>
      <c r="T2596" s="86">
        <f t="shared" si="523"/>
        <v>116.883</v>
      </c>
      <c r="U2596" s="6">
        <v>0.6</v>
      </c>
      <c r="V2596" s="85">
        <f t="shared" si="524"/>
        <v>35.963999999999999</v>
      </c>
      <c r="W2596" s="86">
        <f t="shared" si="525"/>
        <v>95.903999999999996</v>
      </c>
    </row>
    <row r="2597" spans="1:23" s="27" customFormat="1" ht="16.5" x14ac:dyDescent="0.25">
      <c r="A2597" s="64" t="s">
        <v>7131</v>
      </c>
      <c r="B2597" s="65" t="s">
        <v>8270</v>
      </c>
      <c r="C2597" s="3">
        <v>125001</v>
      </c>
      <c r="D2597" s="37" t="s">
        <v>863</v>
      </c>
      <c r="E2597" s="3">
        <v>1</v>
      </c>
      <c r="F2597" s="3">
        <v>1</v>
      </c>
      <c r="G2597" s="4">
        <v>396</v>
      </c>
      <c r="H2597" s="4">
        <f>+G2597*E2597</f>
        <v>396</v>
      </c>
      <c r="I2597" s="5">
        <v>0</v>
      </c>
      <c r="J2597" s="4">
        <f t="shared" si="518"/>
        <v>0</v>
      </c>
      <c r="K2597" s="4">
        <f t="shared" si="519"/>
        <v>396</v>
      </c>
      <c r="L2597" s="6">
        <v>0.85</v>
      </c>
      <c r="M2597" s="4">
        <f t="shared" si="520"/>
        <v>336.59999999999997</v>
      </c>
      <c r="N2597" s="4">
        <f t="shared" si="521"/>
        <v>732.59999999999991</v>
      </c>
      <c r="O2597" s="6">
        <v>0.75</v>
      </c>
      <c r="P2597" s="85">
        <f t="shared" si="526"/>
        <v>297</v>
      </c>
      <c r="Q2597" s="86">
        <f t="shared" si="527"/>
        <v>693</v>
      </c>
      <c r="R2597" s="6">
        <v>0.95</v>
      </c>
      <c r="S2597" s="85">
        <f t="shared" si="522"/>
        <v>376.2</v>
      </c>
      <c r="T2597" s="86">
        <f t="shared" si="523"/>
        <v>772.2</v>
      </c>
      <c r="U2597" s="6">
        <v>0.6</v>
      </c>
      <c r="V2597" s="85">
        <f t="shared" si="524"/>
        <v>237.6</v>
      </c>
      <c r="W2597" s="86">
        <f t="shared" si="525"/>
        <v>633.6</v>
      </c>
    </row>
    <row r="2598" spans="1:23" s="27" customFormat="1" ht="16.5" x14ac:dyDescent="0.25">
      <c r="A2598" s="64" t="s">
        <v>7131</v>
      </c>
      <c r="B2598" s="65" t="s">
        <v>8270</v>
      </c>
      <c r="C2598" s="2" t="s">
        <v>883</v>
      </c>
      <c r="D2598" s="1" t="s">
        <v>882</v>
      </c>
      <c r="E2598" s="3">
        <v>10</v>
      </c>
      <c r="F2598" s="3">
        <v>1</v>
      </c>
      <c r="G2598" s="7">
        <v>1881</v>
      </c>
      <c r="H2598" s="4">
        <f>+G2598*E2598</f>
        <v>18810</v>
      </c>
      <c r="I2598" s="5">
        <v>0</v>
      </c>
      <c r="J2598" s="4">
        <f t="shared" si="518"/>
        <v>0</v>
      </c>
      <c r="K2598" s="4">
        <f t="shared" si="519"/>
        <v>1881</v>
      </c>
      <c r="L2598" s="6">
        <v>0.85</v>
      </c>
      <c r="M2598" s="4">
        <f t="shared" si="520"/>
        <v>1598.85</v>
      </c>
      <c r="N2598" s="4">
        <f t="shared" si="521"/>
        <v>3479.85</v>
      </c>
      <c r="O2598" s="6">
        <v>0.75</v>
      </c>
      <c r="P2598" s="85">
        <f t="shared" si="526"/>
        <v>1410.75</v>
      </c>
      <c r="Q2598" s="86">
        <f t="shared" si="527"/>
        <v>3291.75</v>
      </c>
      <c r="R2598" s="6">
        <v>0.95</v>
      </c>
      <c r="S2598" s="85">
        <f t="shared" si="522"/>
        <v>1786.9499999999998</v>
      </c>
      <c r="T2598" s="86">
        <f t="shared" si="523"/>
        <v>3667.95</v>
      </c>
      <c r="U2598" s="6">
        <v>0.6</v>
      </c>
      <c r="V2598" s="85">
        <f t="shared" si="524"/>
        <v>1128.5999999999999</v>
      </c>
      <c r="W2598" s="86">
        <f t="shared" si="525"/>
        <v>3009.6</v>
      </c>
    </row>
    <row r="2599" spans="1:23" s="27" customFormat="1" ht="16.5" x14ac:dyDescent="0.25">
      <c r="A2599" s="64" t="s">
        <v>7131</v>
      </c>
      <c r="B2599" s="65" t="s">
        <v>8270</v>
      </c>
      <c r="C2599" s="2" t="s">
        <v>867</v>
      </c>
      <c r="D2599" s="1" t="s">
        <v>866</v>
      </c>
      <c r="E2599" s="3">
        <v>4</v>
      </c>
      <c r="F2599" s="3">
        <v>1</v>
      </c>
      <c r="G2599" s="7">
        <v>535</v>
      </c>
      <c r="H2599" s="4">
        <f>+G2599*E2599</f>
        <v>2140</v>
      </c>
      <c r="I2599" s="5">
        <v>0.05</v>
      </c>
      <c r="J2599" s="4">
        <f t="shared" si="518"/>
        <v>26.75</v>
      </c>
      <c r="K2599" s="4">
        <f t="shared" si="519"/>
        <v>508.25</v>
      </c>
      <c r="L2599" s="6">
        <v>0.85</v>
      </c>
      <c r="M2599" s="4">
        <f t="shared" si="520"/>
        <v>432.01249999999999</v>
      </c>
      <c r="N2599" s="4">
        <f t="shared" si="521"/>
        <v>940.26250000000005</v>
      </c>
      <c r="O2599" s="6">
        <v>0.75</v>
      </c>
      <c r="P2599" s="85">
        <f t="shared" si="526"/>
        <v>381.1875</v>
      </c>
      <c r="Q2599" s="86">
        <f t="shared" si="527"/>
        <v>889.4375</v>
      </c>
      <c r="R2599" s="6">
        <v>0.95</v>
      </c>
      <c r="S2599" s="85">
        <f t="shared" si="522"/>
        <v>482.83749999999998</v>
      </c>
      <c r="T2599" s="86">
        <f t="shared" si="523"/>
        <v>991.08749999999998</v>
      </c>
      <c r="U2599" s="6">
        <v>0.6</v>
      </c>
      <c r="V2599" s="85">
        <f t="shared" si="524"/>
        <v>304.95</v>
      </c>
      <c r="W2599" s="86">
        <f t="shared" si="525"/>
        <v>813.2</v>
      </c>
    </row>
    <row r="2600" spans="1:23" s="27" customFormat="1" ht="16.5" x14ac:dyDescent="0.25">
      <c r="A2600" s="64" t="s">
        <v>7131</v>
      </c>
      <c r="B2600" s="65" t="s">
        <v>8270</v>
      </c>
      <c r="C2600" s="2" t="s">
        <v>908</v>
      </c>
      <c r="D2600" s="1" t="s">
        <v>907</v>
      </c>
      <c r="E2600" s="3">
        <v>2</v>
      </c>
      <c r="F2600" s="3">
        <v>1</v>
      </c>
      <c r="G2600" s="7">
        <v>5093</v>
      </c>
      <c r="H2600" s="4">
        <f>+G2600*E2600</f>
        <v>10186</v>
      </c>
      <c r="I2600" s="5">
        <v>0.15</v>
      </c>
      <c r="J2600" s="4">
        <f t="shared" si="518"/>
        <v>763.94999999999993</v>
      </c>
      <c r="K2600" s="4">
        <f t="shared" si="519"/>
        <v>4329.05</v>
      </c>
      <c r="L2600" s="6">
        <v>0.85</v>
      </c>
      <c r="M2600" s="4">
        <f t="shared" si="520"/>
        <v>3679.6925000000001</v>
      </c>
      <c r="N2600" s="4">
        <f t="shared" si="521"/>
        <v>8008.7425000000003</v>
      </c>
      <c r="O2600" s="6">
        <v>0.75</v>
      </c>
      <c r="P2600" s="85">
        <f t="shared" si="526"/>
        <v>3246.7875000000004</v>
      </c>
      <c r="Q2600" s="86">
        <f t="shared" si="527"/>
        <v>7575.8375000000005</v>
      </c>
      <c r="R2600" s="6">
        <v>0.95</v>
      </c>
      <c r="S2600" s="85">
        <f t="shared" si="522"/>
        <v>4112.5974999999999</v>
      </c>
      <c r="T2600" s="86">
        <f t="shared" si="523"/>
        <v>8441.6474999999991</v>
      </c>
      <c r="U2600" s="6">
        <v>0.6</v>
      </c>
      <c r="V2600" s="85">
        <f t="shared" si="524"/>
        <v>2597.4299999999998</v>
      </c>
      <c r="W2600" s="86">
        <f t="shared" si="525"/>
        <v>6926.48</v>
      </c>
    </row>
    <row r="2601" spans="1:23" s="27" customFormat="1" ht="16.5" x14ac:dyDescent="0.25">
      <c r="A2601" s="64" t="s">
        <v>7131</v>
      </c>
      <c r="B2601" s="65" t="s">
        <v>8270</v>
      </c>
      <c r="C2601" s="2" t="s">
        <v>4985</v>
      </c>
      <c r="D2601" s="1" t="s">
        <v>4984</v>
      </c>
      <c r="E2601" s="3">
        <v>4</v>
      </c>
      <c r="F2601" s="3">
        <v>1</v>
      </c>
      <c r="G2601" s="7">
        <v>1987</v>
      </c>
      <c r="H2601" s="4">
        <f>+G2601*E2601</f>
        <v>7948</v>
      </c>
      <c r="I2601" s="5">
        <v>0</v>
      </c>
      <c r="J2601" s="4">
        <f t="shared" si="518"/>
        <v>0</v>
      </c>
      <c r="K2601" s="4">
        <f t="shared" si="519"/>
        <v>1987</v>
      </c>
      <c r="L2601" s="6">
        <v>0.85</v>
      </c>
      <c r="M2601" s="4">
        <f t="shared" si="520"/>
        <v>1688.95</v>
      </c>
      <c r="N2601" s="4">
        <f t="shared" si="521"/>
        <v>3675.95</v>
      </c>
      <c r="O2601" s="6">
        <v>0.75</v>
      </c>
      <c r="P2601" s="85">
        <f t="shared" si="526"/>
        <v>1490.25</v>
      </c>
      <c r="Q2601" s="86">
        <f t="shared" si="527"/>
        <v>3477.25</v>
      </c>
      <c r="R2601" s="6">
        <v>0.95</v>
      </c>
      <c r="S2601" s="85">
        <f t="shared" si="522"/>
        <v>1887.6499999999999</v>
      </c>
      <c r="T2601" s="86">
        <f t="shared" si="523"/>
        <v>3874.6499999999996</v>
      </c>
      <c r="U2601" s="6">
        <v>0.6</v>
      </c>
      <c r="V2601" s="85">
        <f t="shared" si="524"/>
        <v>1192.2</v>
      </c>
      <c r="W2601" s="86">
        <f t="shared" si="525"/>
        <v>3179.2</v>
      </c>
    </row>
    <row r="2602" spans="1:23" s="27" customFormat="1" ht="16.5" x14ac:dyDescent="0.25">
      <c r="A2602" s="64" t="s">
        <v>7131</v>
      </c>
      <c r="B2602" s="65" t="s">
        <v>8270</v>
      </c>
      <c r="C2602" s="2" t="s">
        <v>869</v>
      </c>
      <c r="D2602" s="1" t="s">
        <v>868</v>
      </c>
      <c r="E2602" s="3">
        <v>2</v>
      </c>
      <c r="F2602" s="3">
        <v>1</v>
      </c>
      <c r="G2602" s="7">
        <v>483</v>
      </c>
      <c r="H2602" s="4">
        <f>+G2602*E2602</f>
        <v>966</v>
      </c>
      <c r="I2602" s="5">
        <v>0.05</v>
      </c>
      <c r="J2602" s="4">
        <f t="shared" si="518"/>
        <v>24.150000000000002</v>
      </c>
      <c r="K2602" s="4">
        <f t="shared" si="519"/>
        <v>458.85</v>
      </c>
      <c r="L2602" s="6">
        <v>0.85</v>
      </c>
      <c r="M2602" s="4">
        <f t="shared" si="520"/>
        <v>390.02250000000004</v>
      </c>
      <c r="N2602" s="4">
        <f t="shared" si="521"/>
        <v>848.87250000000006</v>
      </c>
      <c r="O2602" s="6">
        <v>0.75</v>
      </c>
      <c r="P2602" s="85">
        <f t="shared" si="526"/>
        <v>344.13750000000005</v>
      </c>
      <c r="Q2602" s="86">
        <f t="shared" si="527"/>
        <v>802.98750000000007</v>
      </c>
      <c r="R2602" s="6">
        <v>0.95</v>
      </c>
      <c r="S2602" s="85">
        <f t="shared" si="522"/>
        <v>435.90750000000003</v>
      </c>
      <c r="T2602" s="86">
        <f t="shared" si="523"/>
        <v>894.75750000000005</v>
      </c>
      <c r="U2602" s="6">
        <v>0.6</v>
      </c>
      <c r="V2602" s="85">
        <f t="shared" si="524"/>
        <v>275.31</v>
      </c>
      <c r="W2602" s="86">
        <f t="shared" si="525"/>
        <v>734.16000000000008</v>
      </c>
    </row>
    <row r="2603" spans="1:23" s="27" customFormat="1" ht="16.5" x14ac:dyDescent="0.25">
      <c r="A2603" s="64" t="s">
        <v>7131</v>
      </c>
      <c r="B2603" s="65" t="s">
        <v>8270</v>
      </c>
      <c r="C2603" s="2" t="s">
        <v>871</v>
      </c>
      <c r="D2603" s="1" t="s">
        <v>870</v>
      </c>
      <c r="E2603" s="3">
        <v>4</v>
      </c>
      <c r="F2603" s="3">
        <v>1</v>
      </c>
      <c r="G2603" s="7">
        <v>350</v>
      </c>
      <c r="H2603" s="4">
        <f>+G2603*E2603</f>
        <v>1400</v>
      </c>
      <c r="I2603" s="5">
        <v>0.05</v>
      </c>
      <c r="J2603" s="4">
        <f t="shared" si="518"/>
        <v>17.5</v>
      </c>
      <c r="K2603" s="4">
        <f t="shared" si="519"/>
        <v>332.5</v>
      </c>
      <c r="L2603" s="6">
        <v>0.85</v>
      </c>
      <c r="M2603" s="4">
        <f t="shared" si="520"/>
        <v>282.625</v>
      </c>
      <c r="N2603" s="4">
        <f t="shared" si="521"/>
        <v>615.125</v>
      </c>
      <c r="O2603" s="6">
        <v>0.75</v>
      </c>
      <c r="P2603" s="85">
        <f t="shared" si="526"/>
        <v>249.375</v>
      </c>
      <c r="Q2603" s="86">
        <f t="shared" si="527"/>
        <v>581.875</v>
      </c>
      <c r="R2603" s="6">
        <v>0.95</v>
      </c>
      <c r="S2603" s="85">
        <f t="shared" si="522"/>
        <v>315.875</v>
      </c>
      <c r="T2603" s="86">
        <f t="shared" si="523"/>
        <v>648.375</v>
      </c>
      <c r="U2603" s="6">
        <v>0.6</v>
      </c>
      <c r="V2603" s="85">
        <f t="shared" si="524"/>
        <v>199.5</v>
      </c>
      <c r="W2603" s="86">
        <f t="shared" si="525"/>
        <v>532</v>
      </c>
    </row>
    <row r="2604" spans="1:23" s="27" customFormat="1" ht="16.5" x14ac:dyDescent="0.25">
      <c r="A2604" s="64" t="s">
        <v>7131</v>
      </c>
      <c r="B2604" s="65" t="s">
        <v>8270</v>
      </c>
      <c r="C2604" s="2" t="s">
        <v>927</v>
      </c>
      <c r="D2604" s="1" t="s">
        <v>926</v>
      </c>
      <c r="E2604" s="3">
        <v>1</v>
      </c>
      <c r="F2604" s="3">
        <v>1</v>
      </c>
      <c r="G2604" s="7">
        <v>4264.03</v>
      </c>
      <c r="H2604" s="4">
        <f>+G2604*E2604</f>
        <v>4264.03</v>
      </c>
      <c r="I2604" s="5">
        <v>0</v>
      </c>
      <c r="J2604" s="4">
        <f t="shared" ref="J2604:J2666" si="528">+G2604*I2604</f>
        <v>0</v>
      </c>
      <c r="K2604" s="4">
        <f t="shared" ref="K2604:K2666" si="529">+G2604-J2604</f>
        <v>4264.03</v>
      </c>
      <c r="L2604" s="6">
        <v>0.85</v>
      </c>
      <c r="M2604" s="4">
        <f t="shared" si="520"/>
        <v>3624.4254999999998</v>
      </c>
      <c r="N2604" s="4">
        <f t="shared" si="521"/>
        <v>7888.4555</v>
      </c>
      <c r="O2604" s="6">
        <v>0.75</v>
      </c>
      <c r="P2604" s="85">
        <f t="shared" si="526"/>
        <v>3198.0225</v>
      </c>
      <c r="Q2604" s="86">
        <f t="shared" si="527"/>
        <v>7462.0524999999998</v>
      </c>
      <c r="R2604" s="6">
        <v>0.95</v>
      </c>
      <c r="S2604" s="85">
        <f t="shared" si="522"/>
        <v>4050.8284999999996</v>
      </c>
      <c r="T2604" s="86">
        <f t="shared" si="523"/>
        <v>8314.8584999999985</v>
      </c>
      <c r="U2604" s="6">
        <v>0.6</v>
      </c>
      <c r="V2604" s="85">
        <f t="shared" si="524"/>
        <v>2558.4179999999997</v>
      </c>
      <c r="W2604" s="86">
        <f t="shared" si="525"/>
        <v>6822.4479999999994</v>
      </c>
    </row>
    <row r="2605" spans="1:23" s="27" customFormat="1" ht="16.5" x14ac:dyDescent="0.25">
      <c r="A2605" s="64" t="s">
        <v>7131</v>
      </c>
      <c r="B2605" s="65" t="s">
        <v>8270</v>
      </c>
      <c r="C2605" s="2" t="s">
        <v>912</v>
      </c>
      <c r="D2605" s="1" t="s">
        <v>911</v>
      </c>
      <c r="E2605" s="3">
        <v>2</v>
      </c>
      <c r="F2605" s="3">
        <v>1</v>
      </c>
      <c r="G2605" s="7">
        <v>3014</v>
      </c>
      <c r="H2605" s="4">
        <f>+G2605*E2605</f>
        <v>6028</v>
      </c>
      <c r="I2605" s="5">
        <v>0.15</v>
      </c>
      <c r="J2605" s="4">
        <f t="shared" si="528"/>
        <v>452.09999999999997</v>
      </c>
      <c r="K2605" s="4">
        <f t="shared" si="529"/>
        <v>2561.9</v>
      </c>
      <c r="L2605" s="6">
        <v>0.85</v>
      </c>
      <c r="M2605" s="4">
        <f t="shared" si="520"/>
        <v>2177.6150000000002</v>
      </c>
      <c r="N2605" s="4">
        <f t="shared" si="521"/>
        <v>4739.5150000000003</v>
      </c>
      <c r="O2605" s="6">
        <v>0.75</v>
      </c>
      <c r="P2605" s="85">
        <f t="shared" si="526"/>
        <v>1921.4250000000002</v>
      </c>
      <c r="Q2605" s="86">
        <f t="shared" si="527"/>
        <v>4483.3250000000007</v>
      </c>
      <c r="R2605" s="6">
        <v>0.95</v>
      </c>
      <c r="S2605" s="85">
        <f t="shared" si="522"/>
        <v>2433.8049999999998</v>
      </c>
      <c r="T2605" s="86">
        <f t="shared" si="523"/>
        <v>4995.7049999999999</v>
      </c>
      <c r="U2605" s="6">
        <v>0.6</v>
      </c>
      <c r="V2605" s="85">
        <f t="shared" si="524"/>
        <v>1537.14</v>
      </c>
      <c r="W2605" s="86">
        <f t="shared" si="525"/>
        <v>4099.04</v>
      </c>
    </row>
    <row r="2606" spans="1:23" s="27" customFormat="1" ht="16.5" x14ac:dyDescent="0.25">
      <c r="A2606" s="64" t="s">
        <v>7131</v>
      </c>
      <c r="B2606" s="65" t="s">
        <v>8270</v>
      </c>
      <c r="C2606" s="2" t="s">
        <v>865</v>
      </c>
      <c r="D2606" s="1" t="s">
        <v>864</v>
      </c>
      <c r="E2606" s="3">
        <v>2</v>
      </c>
      <c r="F2606" s="3">
        <v>1</v>
      </c>
      <c r="G2606" s="7">
        <v>3400</v>
      </c>
      <c r="H2606" s="4">
        <f>+G2606*E2606</f>
        <v>6800</v>
      </c>
      <c r="I2606" s="5">
        <v>0</v>
      </c>
      <c r="J2606" s="4">
        <f t="shared" si="528"/>
        <v>0</v>
      </c>
      <c r="K2606" s="4">
        <f t="shared" si="529"/>
        <v>3400</v>
      </c>
      <c r="L2606" s="6">
        <v>0.85</v>
      </c>
      <c r="M2606" s="4">
        <f t="shared" si="520"/>
        <v>2890</v>
      </c>
      <c r="N2606" s="4">
        <f t="shared" si="521"/>
        <v>6290</v>
      </c>
      <c r="O2606" s="6">
        <v>0.75</v>
      </c>
      <c r="P2606" s="85">
        <f t="shared" si="526"/>
        <v>2550</v>
      </c>
      <c r="Q2606" s="86">
        <f t="shared" si="527"/>
        <v>5950</v>
      </c>
      <c r="R2606" s="6">
        <v>0.95</v>
      </c>
      <c r="S2606" s="85">
        <f t="shared" si="522"/>
        <v>3230</v>
      </c>
      <c r="T2606" s="86">
        <f t="shared" si="523"/>
        <v>6630</v>
      </c>
      <c r="U2606" s="6">
        <v>0.6</v>
      </c>
      <c r="V2606" s="85">
        <f t="shared" si="524"/>
        <v>2040</v>
      </c>
      <c r="W2606" s="86">
        <f t="shared" si="525"/>
        <v>5440</v>
      </c>
    </row>
    <row r="2607" spans="1:23" s="27" customFormat="1" ht="16.5" x14ac:dyDescent="0.25">
      <c r="A2607" s="64" t="s">
        <v>7131</v>
      </c>
      <c r="B2607" s="65" t="s">
        <v>8270</v>
      </c>
      <c r="C2607" s="2" t="s">
        <v>906</v>
      </c>
      <c r="D2607" s="1" t="s">
        <v>905</v>
      </c>
      <c r="E2607" s="3">
        <v>2</v>
      </c>
      <c r="F2607" s="3">
        <v>1</v>
      </c>
      <c r="G2607" s="7">
        <v>1510</v>
      </c>
      <c r="H2607" s="4">
        <f>+G2607*E2607</f>
        <v>3020</v>
      </c>
      <c r="I2607" s="5">
        <v>0</v>
      </c>
      <c r="J2607" s="4">
        <f t="shared" si="528"/>
        <v>0</v>
      </c>
      <c r="K2607" s="4">
        <f t="shared" si="529"/>
        <v>1510</v>
      </c>
      <c r="L2607" s="6">
        <v>0.85</v>
      </c>
      <c r="M2607" s="4">
        <f t="shared" si="520"/>
        <v>1283.5</v>
      </c>
      <c r="N2607" s="4">
        <f t="shared" si="521"/>
        <v>2793.5</v>
      </c>
      <c r="O2607" s="6">
        <v>0.75</v>
      </c>
      <c r="P2607" s="85">
        <f t="shared" si="526"/>
        <v>1132.5</v>
      </c>
      <c r="Q2607" s="86">
        <f t="shared" si="527"/>
        <v>2642.5</v>
      </c>
      <c r="R2607" s="6">
        <v>0.95</v>
      </c>
      <c r="S2607" s="85">
        <f t="shared" si="522"/>
        <v>1434.5</v>
      </c>
      <c r="T2607" s="86">
        <f t="shared" si="523"/>
        <v>2944.5</v>
      </c>
      <c r="U2607" s="6">
        <v>0.6</v>
      </c>
      <c r="V2607" s="85">
        <f t="shared" si="524"/>
        <v>906</v>
      </c>
      <c r="W2607" s="86">
        <f t="shared" si="525"/>
        <v>2416</v>
      </c>
    </row>
    <row r="2608" spans="1:23" s="27" customFormat="1" ht="16.5" x14ac:dyDescent="0.25">
      <c r="A2608" s="64" t="s">
        <v>7131</v>
      </c>
      <c r="B2608" s="65" t="s">
        <v>8270</v>
      </c>
      <c r="C2608" s="2" t="s">
        <v>6657</v>
      </c>
      <c r="D2608" s="1" t="s">
        <v>6656</v>
      </c>
      <c r="E2608" s="3">
        <v>2</v>
      </c>
      <c r="F2608" s="3">
        <v>1</v>
      </c>
      <c r="G2608" s="7">
        <v>2080.8000000000002</v>
      </c>
      <c r="H2608" s="4">
        <f>+G2608*E2608</f>
        <v>4161.6000000000004</v>
      </c>
      <c r="I2608" s="5">
        <v>0</v>
      </c>
      <c r="J2608" s="4">
        <f t="shared" si="528"/>
        <v>0</v>
      </c>
      <c r="K2608" s="4">
        <f t="shared" si="529"/>
        <v>2080.8000000000002</v>
      </c>
      <c r="L2608" s="6">
        <v>0.85</v>
      </c>
      <c r="M2608" s="4">
        <f t="shared" si="520"/>
        <v>1768.68</v>
      </c>
      <c r="N2608" s="4">
        <f t="shared" si="521"/>
        <v>3849.4800000000005</v>
      </c>
      <c r="O2608" s="6">
        <v>0.75</v>
      </c>
      <c r="P2608" s="85">
        <f t="shared" si="526"/>
        <v>1560.6000000000001</v>
      </c>
      <c r="Q2608" s="86">
        <f t="shared" si="527"/>
        <v>3641.4000000000005</v>
      </c>
      <c r="R2608" s="6">
        <v>0.95</v>
      </c>
      <c r="S2608" s="85">
        <f t="shared" si="522"/>
        <v>1976.76</v>
      </c>
      <c r="T2608" s="86">
        <f t="shared" si="523"/>
        <v>4057.5600000000004</v>
      </c>
      <c r="U2608" s="6">
        <v>0.6</v>
      </c>
      <c r="V2608" s="85">
        <f t="shared" si="524"/>
        <v>1248.48</v>
      </c>
      <c r="W2608" s="86">
        <f t="shared" si="525"/>
        <v>3329.28</v>
      </c>
    </row>
    <row r="2609" spans="1:23" s="27" customFormat="1" ht="16.5" x14ac:dyDescent="0.25">
      <c r="A2609" s="64" t="s">
        <v>7131</v>
      </c>
      <c r="B2609" s="65" t="s">
        <v>8270</v>
      </c>
      <c r="C2609" s="2" t="s">
        <v>862</v>
      </c>
      <c r="D2609" s="1" t="s">
        <v>861</v>
      </c>
      <c r="E2609" s="3">
        <v>4</v>
      </c>
      <c r="F2609" s="3">
        <v>1</v>
      </c>
      <c r="G2609" s="7">
        <v>2048</v>
      </c>
      <c r="H2609" s="4">
        <f>+G2609*E2609</f>
        <v>8192</v>
      </c>
      <c r="I2609" s="5">
        <v>0.15</v>
      </c>
      <c r="J2609" s="4">
        <f t="shared" si="528"/>
        <v>307.2</v>
      </c>
      <c r="K2609" s="4">
        <f t="shared" si="529"/>
        <v>1740.8</v>
      </c>
      <c r="L2609" s="6">
        <v>0.85</v>
      </c>
      <c r="M2609" s="4">
        <f t="shared" si="520"/>
        <v>1479.6799999999998</v>
      </c>
      <c r="N2609" s="4">
        <f t="shared" si="521"/>
        <v>3220.4799999999996</v>
      </c>
      <c r="O2609" s="6">
        <v>0.75</v>
      </c>
      <c r="P2609" s="85">
        <f t="shared" si="526"/>
        <v>1305.5999999999999</v>
      </c>
      <c r="Q2609" s="86">
        <f t="shared" si="527"/>
        <v>3046.3999999999996</v>
      </c>
      <c r="R2609" s="6">
        <v>0.95</v>
      </c>
      <c r="S2609" s="85">
        <f t="shared" si="522"/>
        <v>1653.76</v>
      </c>
      <c r="T2609" s="86">
        <f t="shared" si="523"/>
        <v>3394.56</v>
      </c>
      <c r="U2609" s="6">
        <v>0.6</v>
      </c>
      <c r="V2609" s="85">
        <f t="shared" si="524"/>
        <v>1044.48</v>
      </c>
      <c r="W2609" s="86">
        <f t="shared" si="525"/>
        <v>2785.2799999999997</v>
      </c>
    </row>
    <row r="2610" spans="1:23" s="27" customFormat="1" ht="16.5" x14ac:dyDescent="0.25">
      <c r="A2610" s="64" t="s">
        <v>7131</v>
      </c>
      <c r="B2610" s="65" t="s">
        <v>8270</v>
      </c>
      <c r="C2610" s="2" t="s">
        <v>900</v>
      </c>
      <c r="D2610" s="1" t="s">
        <v>899</v>
      </c>
      <c r="E2610" s="3">
        <v>4</v>
      </c>
      <c r="F2610" s="3">
        <v>1</v>
      </c>
      <c r="G2610" s="7">
        <v>1165</v>
      </c>
      <c r="H2610" s="4">
        <f>+G2610*E2610</f>
        <v>4660</v>
      </c>
      <c r="I2610" s="5">
        <v>0</v>
      </c>
      <c r="J2610" s="4">
        <f t="shared" si="528"/>
        <v>0</v>
      </c>
      <c r="K2610" s="4">
        <f t="shared" si="529"/>
        <v>1165</v>
      </c>
      <c r="L2610" s="6">
        <v>0.85</v>
      </c>
      <c r="M2610" s="4">
        <f t="shared" si="520"/>
        <v>990.25</v>
      </c>
      <c r="N2610" s="4">
        <f t="shared" si="521"/>
        <v>2155.25</v>
      </c>
      <c r="O2610" s="6">
        <v>0.75</v>
      </c>
      <c r="P2610" s="85">
        <f t="shared" si="526"/>
        <v>873.75</v>
      </c>
      <c r="Q2610" s="86">
        <f t="shared" si="527"/>
        <v>2038.75</v>
      </c>
      <c r="R2610" s="6">
        <v>0.95</v>
      </c>
      <c r="S2610" s="85">
        <f t="shared" si="522"/>
        <v>1106.75</v>
      </c>
      <c r="T2610" s="86">
        <f t="shared" si="523"/>
        <v>2271.75</v>
      </c>
      <c r="U2610" s="6">
        <v>0.6</v>
      </c>
      <c r="V2610" s="85">
        <f t="shared" si="524"/>
        <v>699</v>
      </c>
      <c r="W2610" s="86">
        <f t="shared" si="525"/>
        <v>1864</v>
      </c>
    </row>
    <row r="2611" spans="1:23" s="27" customFormat="1" ht="16.5" x14ac:dyDescent="0.25">
      <c r="A2611" s="64" t="s">
        <v>7131</v>
      </c>
      <c r="B2611" s="65" t="s">
        <v>8270</v>
      </c>
      <c r="C2611" s="2" t="s">
        <v>917</v>
      </c>
      <c r="D2611" s="1" t="s">
        <v>916</v>
      </c>
      <c r="E2611" s="3">
        <v>10</v>
      </c>
      <c r="F2611" s="3">
        <v>1</v>
      </c>
      <c r="G2611" s="7">
        <v>170</v>
      </c>
      <c r="H2611" s="4">
        <f>+G2611*E2611</f>
        <v>1700</v>
      </c>
      <c r="I2611" s="5">
        <v>0.05</v>
      </c>
      <c r="J2611" s="4">
        <f t="shared" si="528"/>
        <v>8.5</v>
      </c>
      <c r="K2611" s="4">
        <f t="shared" si="529"/>
        <v>161.5</v>
      </c>
      <c r="L2611" s="6">
        <v>0.85</v>
      </c>
      <c r="M2611" s="4">
        <f t="shared" si="520"/>
        <v>137.27500000000001</v>
      </c>
      <c r="N2611" s="4">
        <f t="shared" si="521"/>
        <v>298.77499999999998</v>
      </c>
      <c r="O2611" s="6">
        <v>0.75</v>
      </c>
      <c r="P2611" s="85">
        <f t="shared" si="526"/>
        <v>121.125</v>
      </c>
      <c r="Q2611" s="86">
        <f t="shared" si="527"/>
        <v>282.625</v>
      </c>
      <c r="R2611" s="6">
        <v>0.95</v>
      </c>
      <c r="S2611" s="85">
        <f t="shared" si="522"/>
        <v>153.42499999999998</v>
      </c>
      <c r="T2611" s="86">
        <f t="shared" si="523"/>
        <v>314.92499999999995</v>
      </c>
      <c r="U2611" s="6">
        <v>0.6</v>
      </c>
      <c r="V2611" s="85">
        <f t="shared" si="524"/>
        <v>96.899999999999991</v>
      </c>
      <c r="W2611" s="86">
        <f t="shared" si="525"/>
        <v>258.39999999999998</v>
      </c>
    </row>
    <row r="2612" spans="1:23" s="27" customFormat="1" ht="16.5" x14ac:dyDescent="0.25">
      <c r="A2612" s="64" t="s">
        <v>7131</v>
      </c>
      <c r="B2612" s="65" t="s">
        <v>8270</v>
      </c>
      <c r="C2612" s="2" t="s">
        <v>923</v>
      </c>
      <c r="D2612" s="1" t="s">
        <v>922</v>
      </c>
      <c r="E2612" s="3">
        <v>8</v>
      </c>
      <c r="F2612" s="3">
        <v>1</v>
      </c>
      <c r="G2612" s="4">
        <v>68</v>
      </c>
      <c r="H2612" s="4">
        <f>+G2612*E2612</f>
        <v>544</v>
      </c>
      <c r="I2612" s="5">
        <v>0</v>
      </c>
      <c r="J2612" s="4">
        <f t="shared" si="528"/>
        <v>0</v>
      </c>
      <c r="K2612" s="4">
        <f t="shared" si="529"/>
        <v>68</v>
      </c>
      <c r="L2612" s="6">
        <v>0.85</v>
      </c>
      <c r="M2612" s="4">
        <f t="shared" si="520"/>
        <v>57.8</v>
      </c>
      <c r="N2612" s="4">
        <f t="shared" si="521"/>
        <v>125.8</v>
      </c>
      <c r="O2612" s="6">
        <v>0.75</v>
      </c>
      <c r="P2612" s="85">
        <f t="shared" si="526"/>
        <v>51</v>
      </c>
      <c r="Q2612" s="86">
        <f t="shared" si="527"/>
        <v>119</v>
      </c>
      <c r="R2612" s="6">
        <v>0.95</v>
      </c>
      <c r="S2612" s="85">
        <f t="shared" si="522"/>
        <v>64.599999999999994</v>
      </c>
      <c r="T2612" s="86">
        <f t="shared" si="523"/>
        <v>132.6</v>
      </c>
      <c r="U2612" s="6">
        <v>0.6</v>
      </c>
      <c r="V2612" s="85">
        <f t="shared" si="524"/>
        <v>40.799999999999997</v>
      </c>
      <c r="W2612" s="86">
        <f t="shared" si="525"/>
        <v>108.8</v>
      </c>
    </row>
    <row r="2613" spans="1:23" s="27" customFormat="1" ht="16.5" x14ac:dyDescent="0.25">
      <c r="A2613" s="64" t="s">
        <v>7131</v>
      </c>
      <c r="B2613" s="65" t="s">
        <v>8270</v>
      </c>
      <c r="C2613" s="2" t="s">
        <v>919</v>
      </c>
      <c r="D2613" s="1" t="s">
        <v>918</v>
      </c>
      <c r="E2613" s="3">
        <v>2</v>
      </c>
      <c r="F2613" s="3">
        <v>1</v>
      </c>
      <c r="G2613" s="7">
        <v>306</v>
      </c>
      <c r="H2613" s="4">
        <f>+G2613*E2613</f>
        <v>612</v>
      </c>
      <c r="I2613" s="5">
        <v>0.05</v>
      </c>
      <c r="J2613" s="4">
        <f t="shared" si="528"/>
        <v>15.3</v>
      </c>
      <c r="K2613" s="4">
        <f t="shared" si="529"/>
        <v>290.7</v>
      </c>
      <c r="L2613" s="6">
        <v>0.95</v>
      </c>
      <c r="M2613" s="4">
        <f t="shared" si="520"/>
        <v>276.16499999999996</v>
      </c>
      <c r="N2613" s="4">
        <f t="shared" si="521"/>
        <v>566.86500000000001</v>
      </c>
      <c r="O2613" s="6">
        <v>0.75</v>
      </c>
      <c r="P2613" s="85">
        <f t="shared" si="526"/>
        <v>218.02499999999998</v>
      </c>
      <c r="Q2613" s="86">
        <f t="shared" si="527"/>
        <v>508.72499999999997</v>
      </c>
      <c r="R2613" s="6">
        <v>0.95</v>
      </c>
      <c r="S2613" s="85">
        <f t="shared" si="522"/>
        <v>276.16499999999996</v>
      </c>
      <c r="T2613" s="86">
        <f t="shared" si="523"/>
        <v>566.86500000000001</v>
      </c>
      <c r="U2613" s="6">
        <v>0.6</v>
      </c>
      <c r="V2613" s="85">
        <f t="shared" si="524"/>
        <v>174.42</v>
      </c>
      <c r="W2613" s="86">
        <f t="shared" si="525"/>
        <v>465.12</v>
      </c>
    </row>
    <row r="2614" spans="1:23" s="30" customFormat="1" ht="16.5" x14ac:dyDescent="0.25">
      <c r="A2614" s="64" t="s">
        <v>7131</v>
      </c>
      <c r="B2614" s="65" t="s">
        <v>8270</v>
      </c>
      <c r="C2614" s="2" t="s">
        <v>8390</v>
      </c>
      <c r="D2614" s="8" t="s">
        <v>8389</v>
      </c>
      <c r="E2614" s="3">
        <v>6</v>
      </c>
      <c r="F2614" s="3">
        <v>1</v>
      </c>
      <c r="G2614" s="4">
        <v>1404.06</v>
      </c>
      <c r="H2614" s="4">
        <f>+G2614*E2614</f>
        <v>8424.36</v>
      </c>
      <c r="I2614" s="5">
        <v>0.05</v>
      </c>
      <c r="J2614" s="4">
        <f t="shared" si="528"/>
        <v>70.203000000000003</v>
      </c>
      <c r="K2614" s="4">
        <f t="shared" si="529"/>
        <v>1333.857</v>
      </c>
      <c r="L2614" s="4">
        <f>+K2614*13%</f>
        <v>173.40141</v>
      </c>
      <c r="M2614" s="4">
        <f t="shared" si="520"/>
        <v>231292.68453837</v>
      </c>
      <c r="N2614" s="4">
        <f t="shared" si="521"/>
        <v>232626.54153836999</v>
      </c>
      <c r="O2614" s="6">
        <v>0.75</v>
      </c>
      <c r="P2614" s="85">
        <f t="shared" si="526"/>
        <v>1000.39275</v>
      </c>
      <c r="Q2614" s="86">
        <f t="shared" si="527"/>
        <v>2334.2497499999999</v>
      </c>
      <c r="R2614" s="6">
        <v>0.95</v>
      </c>
      <c r="S2614" s="85">
        <f t="shared" si="522"/>
        <v>1267.1641499999998</v>
      </c>
      <c r="T2614" s="86">
        <f t="shared" si="523"/>
        <v>2601.0211499999996</v>
      </c>
      <c r="U2614" s="6">
        <v>0.6</v>
      </c>
      <c r="V2614" s="85">
        <f t="shared" si="524"/>
        <v>800.31419999999991</v>
      </c>
      <c r="W2614" s="86">
        <f t="shared" si="525"/>
        <v>2134.1711999999998</v>
      </c>
    </row>
    <row r="2615" spans="1:23" s="27" customFormat="1" ht="16.5" x14ac:dyDescent="0.25">
      <c r="A2615" s="64" t="s">
        <v>7131</v>
      </c>
      <c r="B2615" s="65" t="s">
        <v>8270</v>
      </c>
      <c r="C2615" s="2" t="s">
        <v>873</v>
      </c>
      <c r="D2615" s="1" t="s">
        <v>872</v>
      </c>
      <c r="E2615" s="3">
        <v>3</v>
      </c>
      <c r="F2615" s="3">
        <v>1</v>
      </c>
      <c r="G2615" s="7">
        <v>195</v>
      </c>
      <c r="H2615" s="4">
        <f>+G2615*E2615</f>
        <v>585</v>
      </c>
      <c r="I2615" s="5">
        <v>0</v>
      </c>
      <c r="J2615" s="4">
        <f t="shared" si="528"/>
        <v>0</v>
      </c>
      <c r="K2615" s="4">
        <f t="shared" si="529"/>
        <v>195</v>
      </c>
      <c r="L2615" s="6">
        <v>0.85</v>
      </c>
      <c r="M2615" s="4">
        <f t="shared" si="520"/>
        <v>165.75</v>
      </c>
      <c r="N2615" s="4">
        <f t="shared" si="521"/>
        <v>360.75</v>
      </c>
      <c r="O2615" s="6">
        <v>0.75</v>
      </c>
      <c r="P2615" s="85">
        <f t="shared" si="526"/>
        <v>146.25</v>
      </c>
      <c r="Q2615" s="86">
        <f t="shared" si="527"/>
        <v>341.25</v>
      </c>
      <c r="R2615" s="6">
        <v>0.95</v>
      </c>
      <c r="S2615" s="85">
        <f t="shared" si="522"/>
        <v>185.25</v>
      </c>
      <c r="T2615" s="86">
        <f t="shared" si="523"/>
        <v>380.25</v>
      </c>
      <c r="U2615" s="6">
        <v>0.6</v>
      </c>
      <c r="V2615" s="85">
        <f t="shared" si="524"/>
        <v>117</v>
      </c>
      <c r="W2615" s="86">
        <f t="shared" si="525"/>
        <v>312</v>
      </c>
    </row>
    <row r="2616" spans="1:23" s="27" customFormat="1" ht="16.5" x14ac:dyDescent="0.25">
      <c r="A2616" s="64" t="s">
        <v>7131</v>
      </c>
      <c r="B2616" s="65" t="s">
        <v>8270</v>
      </c>
      <c r="C2616" s="2" t="s">
        <v>4989</v>
      </c>
      <c r="D2616" s="1" t="s">
        <v>4988</v>
      </c>
      <c r="E2616" s="3">
        <v>3</v>
      </c>
      <c r="F2616" s="3">
        <v>1</v>
      </c>
      <c r="G2616" s="7">
        <v>1072</v>
      </c>
      <c r="H2616" s="4">
        <f>+G2616*E2616</f>
        <v>3216</v>
      </c>
      <c r="I2616" s="5">
        <v>0.05</v>
      </c>
      <c r="J2616" s="4">
        <f t="shared" si="528"/>
        <v>53.6</v>
      </c>
      <c r="K2616" s="4">
        <f t="shared" si="529"/>
        <v>1018.4</v>
      </c>
      <c r="L2616" s="6">
        <v>0.85</v>
      </c>
      <c r="M2616" s="4">
        <f t="shared" si="520"/>
        <v>865.64</v>
      </c>
      <c r="N2616" s="4">
        <f t="shared" si="521"/>
        <v>1884.04</v>
      </c>
      <c r="O2616" s="6">
        <v>0.75</v>
      </c>
      <c r="P2616" s="85">
        <f t="shared" si="526"/>
        <v>763.8</v>
      </c>
      <c r="Q2616" s="86">
        <f t="shared" si="527"/>
        <v>1782.1999999999998</v>
      </c>
      <c r="R2616" s="6">
        <v>0.95</v>
      </c>
      <c r="S2616" s="85">
        <f t="shared" si="522"/>
        <v>967.4799999999999</v>
      </c>
      <c r="T2616" s="86">
        <f t="shared" si="523"/>
        <v>1985.8799999999999</v>
      </c>
      <c r="U2616" s="6">
        <v>0.6</v>
      </c>
      <c r="V2616" s="85">
        <f t="shared" si="524"/>
        <v>611.04</v>
      </c>
      <c r="W2616" s="86">
        <f t="shared" si="525"/>
        <v>1629.44</v>
      </c>
    </row>
    <row r="2617" spans="1:23" s="27" customFormat="1" ht="16.5" x14ac:dyDescent="0.25">
      <c r="A2617" s="64" t="s">
        <v>7131</v>
      </c>
      <c r="B2617" s="65" t="s">
        <v>8270</v>
      </c>
      <c r="C2617" s="2" t="s">
        <v>4991</v>
      </c>
      <c r="D2617" s="1" t="s">
        <v>4990</v>
      </c>
      <c r="E2617" s="3">
        <v>1</v>
      </c>
      <c r="F2617" s="3">
        <v>1</v>
      </c>
      <c r="G2617" s="7">
        <v>1072</v>
      </c>
      <c r="H2617" s="4">
        <f>+G2617*E2617</f>
        <v>1072</v>
      </c>
      <c r="I2617" s="5">
        <v>0.05</v>
      </c>
      <c r="J2617" s="4">
        <f t="shared" si="528"/>
        <v>53.6</v>
      </c>
      <c r="K2617" s="4">
        <f t="shared" si="529"/>
        <v>1018.4</v>
      </c>
      <c r="L2617" s="6">
        <v>0.85</v>
      </c>
      <c r="M2617" s="4">
        <f t="shared" si="520"/>
        <v>865.64</v>
      </c>
      <c r="N2617" s="4">
        <f t="shared" si="521"/>
        <v>1884.04</v>
      </c>
      <c r="O2617" s="6">
        <v>0.75</v>
      </c>
      <c r="P2617" s="85">
        <f t="shared" si="526"/>
        <v>763.8</v>
      </c>
      <c r="Q2617" s="86">
        <f t="shared" si="527"/>
        <v>1782.1999999999998</v>
      </c>
      <c r="R2617" s="6">
        <v>0.95</v>
      </c>
      <c r="S2617" s="85">
        <f t="shared" si="522"/>
        <v>967.4799999999999</v>
      </c>
      <c r="T2617" s="86">
        <f t="shared" si="523"/>
        <v>1985.8799999999999</v>
      </c>
      <c r="U2617" s="6">
        <v>0.6</v>
      </c>
      <c r="V2617" s="85">
        <f t="shared" si="524"/>
        <v>611.04</v>
      </c>
      <c r="W2617" s="86">
        <f t="shared" si="525"/>
        <v>1629.44</v>
      </c>
    </row>
    <row r="2618" spans="1:23" s="27" customFormat="1" ht="16.5" x14ac:dyDescent="0.25">
      <c r="A2618" s="64" t="s">
        <v>7131</v>
      </c>
      <c r="B2618" s="65" t="s">
        <v>8270</v>
      </c>
      <c r="C2618" s="2" t="s">
        <v>4987</v>
      </c>
      <c r="D2618" s="1" t="s">
        <v>4986</v>
      </c>
      <c r="E2618" s="3">
        <v>1</v>
      </c>
      <c r="F2618" s="3">
        <v>1</v>
      </c>
      <c r="G2618" s="7">
        <v>2275</v>
      </c>
      <c r="H2618" s="4">
        <f>+G2618*E2618</f>
        <v>2275</v>
      </c>
      <c r="I2618" s="5">
        <v>0</v>
      </c>
      <c r="J2618" s="4">
        <f t="shared" si="528"/>
        <v>0</v>
      </c>
      <c r="K2618" s="4">
        <f t="shared" si="529"/>
        <v>2275</v>
      </c>
      <c r="L2618" s="6">
        <v>0.85</v>
      </c>
      <c r="M2618" s="4">
        <f t="shared" si="520"/>
        <v>1933.75</v>
      </c>
      <c r="N2618" s="4">
        <f t="shared" si="521"/>
        <v>4208.75</v>
      </c>
      <c r="O2618" s="6">
        <v>0.75</v>
      </c>
      <c r="P2618" s="85">
        <f t="shared" si="526"/>
        <v>1706.25</v>
      </c>
      <c r="Q2618" s="86">
        <f t="shared" si="527"/>
        <v>3981.25</v>
      </c>
      <c r="R2618" s="6">
        <v>0.95</v>
      </c>
      <c r="S2618" s="85">
        <f t="shared" si="522"/>
        <v>2161.25</v>
      </c>
      <c r="T2618" s="86">
        <f t="shared" si="523"/>
        <v>4436.25</v>
      </c>
      <c r="U2618" s="6">
        <v>0.6</v>
      </c>
      <c r="V2618" s="85">
        <f t="shared" si="524"/>
        <v>1365</v>
      </c>
      <c r="W2618" s="86">
        <f t="shared" si="525"/>
        <v>3640</v>
      </c>
    </row>
    <row r="2619" spans="1:23" s="27" customFormat="1" ht="16.5" x14ac:dyDescent="0.25">
      <c r="A2619" s="64" t="s">
        <v>7131</v>
      </c>
      <c r="B2619" s="65" t="s">
        <v>8270</v>
      </c>
      <c r="C2619" s="2" t="s">
        <v>4995</v>
      </c>
      <c r="D2619" s="1" t="s">
        <v>4994</v>
      </c>
      <c r="E2619" s="3">
        <v>2</v>
      </c>
      <c r="F2619" s="3">
        <v>1</v>
      </c>
      <c r="G2619" s="7">
        <v>2489</v>
      </c>
      <c r="H2619" s="4">
        <f>+G2619*E2619</f>
        <v>4978</v>
      </c>
      <c r="I2619" s="5">
        <v>0.05</v>
      </c>
      <c r="J2619" s="4">
        <f t="shared" si="528"/>
        <v>124.45</v>
      </c>
      <c r="K2619" s="4">
        <f t="shared" si="529"/>
        <v>2364.5500000000002</v>
      </c>
      <c r="L2619" s="6">
        <v>0.85</v>
      </c>
      <c r="M2619" s="4">
        <f t="shared" si="520"/>
        <v>2009.8675000000001</v>
      </c>
      <c r="N2619" s="4">
        <f t="shared" si="521"/>
        <v>4374.4175000000005</v>
      </c>
      <c r="O2619" s="6">
        <v>0.75</v>
      </c>
      <c r="P2619" s="85">
        <f t="shared" si="526"/>
        <v>1773.4125000000001</v>
      </c>
      <c r="Q2619" s="86">
        <f t="shared" si="527"/>
        <v>4137.9625000000005</v>
      </c>
      <c r="R2619" s="6">
        <v>0.95</v>
      </c>
      <c r="S2619" s="85">
        <f t="shared" si="522"/>
        <v>2246.3225000000002</v>
      </c>
      <c r="T2619" s="86">
        <f t="shared" si="523"/>
        <v>4610.8725000000004</v>
      </c>
      <c r="U2619" s="6">
        <v>0.6</v>
      </c>
      <c r="V2619" s="85">
        <f t="shared" si="524"/>
        <v>1418.73</v>
      </c>
      <c r="W2619" s="86">
        <f t="shared" si="525"/>
        <v>3783.28</v>
      </c>
    </row>
    <row r="2620" spans="1:23" s="27" customFormat="1" ht="16.5" x14ac:dyDescent="0.25">
      <c r="A2620" s="64" t="s">
        <v>7131</v>
      </c>
      <c r="B2620" s="65" t="s">
        <v>8270</v>
      </c>
      <c r="C2620" s="2" t="s">
        <v>5115</v>
      </c>
      <c r="D2620" s="1" t="s">
        <v>5114</v>
      </c>
      <c r="E2620" s="3">
        <v>1</v>
      </c>
      <c r="F2620" s="3">
        <v>1</v>
      </c>
      <c r="G2620" s="4">
        <v>1100</v>
      </c>
      <c r="H2620" s="4">
        <f>+G2620*E2620</f>
        <v>1100</v>
      </c>
      <c r="I2620" s="5">
        <v>0.05</v>
      </c>
      <c r="J2620" s="4">
        <f t="shared" si="528"/>
        <v>55</v>
      </c>
      <c r="K2620" s="4">
        <f t="shared" si="529"/>
        <v>1045</v>
      </c>
      <c r="L2620" s="6">
        <v>0.95</v>
      </c>
      <c r="M2620" s="4">
        <f t="shared" ref="M2620:M2681" si="530">+K2620*L2620</f>
        <v>992.75</v>
      </c>
      <c r="N2620" s="4">
        <f t="shared" ref="N2620:N2681" si="531">+K2620+M2620</f>
        <v>2037.75</v>
      </c>
      <c r="O2620" s="6">
        <v>0.75</v>
      </c>
      <c r="P2620" s="85">
        <f t="shared" si="526"/>
        <v>783.75</v>
      </c>
      <c r="Q2620" s="86">
        <f t="shared" si="527"/>
        <v>1828.75</v>
      </c>
      <c r="R2620" s="6">
        <v>0.95</v>
      </c>
      <c r="S2620" s="85">
        <f t="shared" si="522"/>
        <v>992.75</v>
      </c>
      <c r="T2620" s="86">
        <f t="shared" si="523"/>
        <v>2037.75</v>
      </c>
      <c r="U2620" s="6">
        <v>0.6</v>
      </c>
      <c r="V2620" s="85">
        <f t="shared" si="524"/>
        <v>627</v>
      </c>
      <c r="W2620" s="86">
        <f t="shared" si="525"/>
        <v>1672</v>
      </c>
    </row>
    <row r="2621" spans="1:23" s="27" customFormat="1" ht="16.5" x14ac:dyDescent="0.25">
      <c r="A2621" s="64" t="s">
        <v>7131</v>
      </c>
      <c r="B2621" s="65" t="s">
        <v>8270</v>
      </c>
      <c r="C2621" s="2" t="s">
        <v>7073</v>
      </c>
      <c r="D2621" s="1" t="s">
        <v>7072</v>
      </c>
      <c r="E2621" s="3">
        <v>25</v>
      </c>
      <c r="F2621" s="3">
        <v>1</v>
      </c>
      <c r="G2621" s="7">
        <v>574.79999999999995</v>
      </c>
      <c r="H2621" s="4">
        <f>+G2621*E2621</f>
        <v>14369.999999999998</v>
      </c>
      <c r="I2621" s="5">
        <v>0</v>
      </c>
      <c r="J2621" s="4">
        <f t="shared" si="528"/>
        <v>0</v>
      </c>
      <c r="K2621" s="4">
        <f t="shared" si="529"/>
        <v>574.79999999999995</v>
      </c>
      <c r="L2621" s="6">
        <v>0.85</v>
      </c>
      <c r="M2621" s="4">
        <f t="shared" si="530"/>
        <v>488.57999999999993</v>
      </c>
      <c r="N2621" s="4">
        <f t="shared" si="531"/>
        <v>1063.3799999999999</v>
      </c>
      <c r="O2621" s="6">
        <v>0.75</v>
      </c>
      <c r="P2621" s="85">
        <f t="shared" si="526"/>
        <v>431.09999999999997</v>
      </c>
      <c r="Q2621" s="86">
        <f t="shared" si="527"/>
        <v>1005.8999999999999</v>
      </c>
      <c r="R2621" s="6">
        <v>0.95</v>
      </c>
      <c r="S2621" s="85">
        <f t="shared" ref="S2621:S2682" si="532">+K2621*R2621</f>
        <v>546.05999999999995</v>
      </c>
      <c r="T2621" s="86">
        <f t="shared" ref="T2621:T2682" si="533">+S2621+K2621</f>
        <v>1120.8599999999999</v>
      </c>
      <c r="U2621" s="6">
        <v>0.6</v>
      </c>
      <c r="V2621" s="85">
        <f t="shared" ref="V2621:V2682" si="534">+K2621*U2621</f>
        <v>344.87999999999994</v>
      </c>
      <c r="W2621" s="86">
        <f t="shared" ref="W2621:W2682" si="535">+V2621+K2621</f>
        <v>919.67999999999984</v>
      </c>
    </row>
    <row r="2622" spans="1:23" s="27" customFormat="1" ht="16.5" x14ac:dyDescent="0.25">
      <c r="A2622" s="64" t="s">
        <v>7131</v>
      </c>
      <c r="B2622" s="65" t="s">
        <v>8270</v>
      </c>
      <c r="C2622" s="2" t="s">
        <v>6661</v>
      </c>
      <c r="D2622" s="1" t="s">
        <v>6660</v>
      </c>
      <c r="E2622" s="3">
        <v>12</v>
      </c>
      <c r="F2622" s="3">
        <v>1</v>
      </c>
      <c r="G2622" s="7">
        <v>713</v>
      </c>
      <c r="H2622" s="4">
        <f>+G2622*E2622</f>
        <v>8556</v>
      </c>
      <c r="I2622" s="5">
        <v>0.05</v>
      </c>
      <c r="J2622" s="4">
        <f t="shared" si="528"/>
        <v>35.65</v>
      </c>
      <c r="K2622" s="4">
        <f t="shared" si="529"/>
        <v>677.35</v>
      </c>
      <c r="L2622" s="6">
        <v>0.85</v>
      </c>
      <c r="M2622" s="4">
        <f t="shared" si="530"/>
        <v>575.74750000000006</v>
      </c>
      <c r="N2622" s="4">
        <f t="shared" si="531"/>
        <v>1253.0975000000001</v>
      </c>
      <c r="O2622" s="6">
        <v>0.75</v>
      </c>
      <c r="P2622" s="85">
        <f t="shared" ref="P2622:P2683" si="536">+K2622*O2622</f>
        <v>508.01250000000005</v>
      </c>
      <c r="Q2622" s="86">
        <f t="shared" ref="Q2622:Q2683" si="537">+K2622+P2622</f>
        <v>1185.3625000000002</v>
      </c>
      <c r="R2622" s="6">
        <v>0.95</v>
      </c>
      <c r="S2622" s="85">
        <f t="shared" si="532"/>
        <v>643.48249999999996</v>
      </c>
      <c r="T2622" s="86">
        <f t="shared" si="533"/>
        <v>1320.8325</v>
      </c>
      <c r="U2622" s="6">
        <v>0.6</v>
      </c>
      <c r="V2622" s="85">
        <f t="shared" si="534"/>
        <v>406.41</v>
      </c>
      <c r="W2622" s="86">
        <f t="shared" si="535"/>
        <v>1083.76</v>
      </c>
    </row>
    <row r="2623" spans="1:23" s="27" customFormat="1" ht="16.5" x14ac:dyDescent="0.25">
      <c r="A2623" s="64" t="s">
        <v>7131</v>
      </c>
      <c r="B2623" s="65" t="s">
        <v>8270</v>
      </c>
      <c r="C2623" s="2" t="s">
        <v>6663</v>
      </c>
      <c r="D2623" s="1" t="s">
        <v>6662</v>
      </c>
      <c r="E2623" s="3">
        <v>15</v>
      </c>
      <c r="F2623" s="3">
        <v>1</v>
      </c>
      <c r="G2623" s="4">
        <v>555</v>
      </c>
      <c r="H2623" s="4">
        <f>+G2623*E2623</f>
        <v>8325</v>
      </c>
      <c r="I2623" s="5">
        <v>0</v>
      </c>
      <c r="J2623" s="4">
        <f t="shared" si="528"/>
        <v>0</v>
      </c>
      <c r="K2623" s="4">
        <f t="shared" si="529"/>
        <v>555</v>
      </c>
      <c r="L2623" s="6">
        <v>0.85</v>
      </c>
      <c r="M2623" s="4">
        <f t="shared" si="530"/>
        <v>471.75</v>
      </c>
      <c r="N2623" s="4">
        <f t="shared" si="531"/>
        <v>1026.75</v>
      </c>
      <c r="O2623" s="6">
        <v>0.75</v>
      </c>
      <c r="P2623" s="85">
        <f t="shared" si="536"/>
        <v>416.25</v>
      </c>
      <c r="Q2623" s="86">
        <f t="shared" si="537"/>
        <v>971.25</v>
      </c>
      <c r="R2623" s="6">
        <v>0.95</v>
      </c>
      <c r="S2623" s="85">
        <f t="shared" si="532"/>
        <v>527.25</v>
      </c>
      <c r="T2623" s="86">
        <f t="shared" si="533"/>
        <v>1082.25</v>
      </c>
      <c r="U2623" s="6">
        <v>0.6</v>
      </c>
      <c r="V2623" s="85">
        <f t="shared" si="534"/>
        <v>333</v>
      </c>
      <c r="W2623" s="86">
        <f t="shared" si="535"/>
        <v>888</v>
      </c>
    </row>
    <row r="2624" spans="1:23" s="27" customFormat="1" ht="16.5" x14ac:dyDescent="0.25">
      <c r="A2624" s="64" t="s">
        <v>7131</v>
      </c>
      <c r="B2624" s="65" t="s">
        <v>8270</v>
      </c>
      <c r="C2624" s="2" t="s">
        <v>7075</v>
      </c>
      <c r="D2624" s="1" t="s">
        <v>7074</v>
      </c>
      <c r="E2624" s="3">
        <f>25-8</f>
        <v>17</v>
      </c>
      <c r="F2624" s="3">
        <v>1</v>
      </c>
      <c r="G2624" s="7">
        <v>613.30999999999995</v>
      </c>
      <c r="H2624" s="4">
        <f>+G2624*E2624</f>
        <v>10426.269999999999</v>
      </c>
      <c r="I2624" s="5">
        <v>0</v>
      </c>
      <c r="J2624" s="4">
        <f t="shared" si="528"/>
        <v>0</v>
      </c>
      <c r="K2624" s="4">
        <f t="shared" si="529"/>
        <v>613.30999999999995</v>
      </c>
      <c r="L2624" s="6">
        <v>0.85</v>
      </c>
      <c r="M2624" s="4">
        <f t="shared" si="530"/>
        <v>521.31349999999998</v>
      </c>
      <c r="N2624" s="4">
        <f t="shared" si="531"/>
        <v>1134.6234999999999</v>
      </c>
      <c r="O2624" s="6">
        <v>0.75</v>
      </c>
      <c r="P2624" s="85">
        <f t="shared" si="536"/>
        <v>459.98249999999996</v>
      </c>
      <c r="Q2624" s="86">
        <f t="shared" si="537"/>
        <v>1073.2925</v>
      </c>
      <c r="R2624" s="6">
        <v>0.95</v>
      </c>
      <c r="S2624" s="85">
        <f t="shared" si="532"/>
        <v>582.64449999999988</v>
      </c>
      <c r="T2624" s="86">
        <f t="shared" si="533"/>
        <v>1195.9544999999998</v>
      </c>
      <c r="U2624" s="6">
        <v>0.6</v>
      </c>
      <c r="V2624" s="85">
        <f t="shared" si="534"/>
        <v>367.98599999999993</v>
      </c>
      <c r="W2624" s="86">
        <f t="shared" si="535"/>
        <v>981.29599999999982</v>
      </c>
    </row>
    <row r="2625" spans="1:23" s="27" customFormat="1" ht="16.5" x14ac:dyDescent="0.25">
      <c r="A2625" s="64" t="s">
        <v>7131</v>
      </c>
      <c r="B2625" s="65" t="s">
        <v>8270</v>
      </c>
      <c r="C2625" s="2" t="s">
        <v>6665</v>
      </c>
      <c r="D2625" s="1" t="s">
        <v>6664</v>
      </c>
      <c r="E2625" s="3">
        <v>5</v>
      </c>
      <c r="F2625" s="3">
        <v>1</v>
      </c>
      <c r="G2625" s="7">
        <v>555</v>
      </c>
      <c r="H2625" s="4">
        <f>+G2625*E2625</f>
        <v>2775</v>
      </c>
      <c r="I2625" s="5">
        <v>0.05</v>
      </c>
      <c r="J2625" s="4">
        <f t="shared" si="528"/>
        <v>27.75</v>
      </c>
      <c r="K2625" s="4">
        <f t="shared" si="529"/>
        <v>527.25</v>
      </c>
      <c r="L2625" s="6">
        <v>0.85</v>
      </c>
      <c r="M2625" s="4">
        <f t="shared" si="530"/>
        <v>448.16249999999997</v>
      </c>
      <c r="N2625" s="4">
        <f t="shared" si="531"/>
        <v>975.41249999999991</v>
      </c>
      <c r="O2625" s="6">
        <v>0.75</v>
      </c>
      <c r="P2625" s="85">
        <f t="shared" si="536"/>
        <v>395.4375</v>
      </c>
      <c r="Q2625" s="86">
        <f t="shared" si="537"/>
        <v>922.6875</v>
      </c>
      <c r="R2625" s="6">
        <v>0.95</v>
      </c>
      <c r="S2625" s="85">
        <f t="shared" si="532"/>
        <v>500.88749999999999</v>
      </c>
      <c r="T2625" s="86">
        <f t="shared" si="533"/>
        <v>1028.1375</v>
      </c>
      <c r="U2625" s="6">
        <v>0.6</v>
      </c>
      <c r="V2625" s="85">
        <f t="shared" si="534"/>
        <v>316.34999999999997</v>
      </c>
      <c r="W2625" s="86">
        <f t="shared" si="535"/>
        <v>843.59999999999991</v>
      </c>
    </row>
    <row r="2626" spans="1:23" s="27" customFormat="1" ht="16.5" x14ac:dyDescent="0.25">
      <c r="A2626" s="64" t="s">
        <v>7131</v>
      </c>
      <c r="B2626" s="65" t="s">
        <v>8270</v>
      </c>
      <c r="C2626" s="2" t="s">
        <v>6669</v>
      </c>
      <c r="D2626" s="10" t="s">
        <v>6668</v>
      </c>
      <c r="E2626" s="3">
        <v>24</v>
      </c>
      <c r="F2626" s="3">
        <v>1</v>
      </c>
      <c r="G2626" s="7">
        <v>3463</v>
      </c>
      <c r="H2626" s="4">
        <f>+G2626*E2626</f>
        <v>83112</v>
      </c>
      <c r="I2626" s="5">
        <v>0.05</v>
      </c>
      <c r="J2626" s="4">
        <f t="shared" si="528"/>
        <v>173.15</v>
      </c>
      <c r="K2626" s="4">
        <f t="shared" si="529"/>
        <v>3289.85</v>
      </c>
      <c r="L2626" s="6">
        <v>0.85</v>
      </c>
      <c r="M2626" s="4">
        <f t="shared" si="530"/>
        <v>2796.3724999999999</v>
      </c>
      <c r="N2626" s="4">
        <f t="shared" si="531"/>
        <v>6086.2224999999999</v>
      </c>
      <c r="O2626" s="6">
        <v>0.75</v>
      </c>
      <c r="P2626" s="85">
        <f t="shared" si="536"/>
        <v>2467.3874999999998</v>
      </c>
      <c r="Q2626" s="86">
        <f t="shared" si="537"/>
        <v>5757.2374999999993</v>
      </c>
      <c r="R2626" s="6">
        <v>0.95</v>
      </c>
      <c r="S2626" s="85">
        <f t="shared" si="532"/>
        <v>3125.3574999999996</v>
      </c>
      <c r="T2626" s="86">
        <f t="shared" si="533"/>
        <v>6415.2074999999995</v>
      </c>
      <c r="U2626" s="6">
        <v>0.6</v>
      </c>
      <c r="V2626" s="85">
        <f t="shared" si="534"/>
        <v>1973.9099999999999</v>
      </c>
      <c r="W2626" s="86">
        <f t="shared" si="535"/>
        <v>5263.76</v>
      </c>
    </row>
    <row r="2627" spans="1:23" s="27" customFormat="1" ht="16.5" x14ac:dyDescent="0.25">
      <c r="A2627" s="64" t="s">
        <v>7131</v>
      </c>
      <c r="B2627" s="65" t="s">
        <v>8270</v>
      </c>
      <c r="C2627" s="2" t="s">
        <v>6659</v>
      </c>
      <c r="D2627" s="10" t="s">
        <v>6658</v>
      </c>
      <c r="E2627" s="3">
        <v>19</v>
      </c>
      <c r="F2627" s="3">
        <v>1</v>
      </c>
      <c r="G2627" s="7">
        <v>763.49</v>
      </c>
      <c r="H2627" s="4">
        <f>+G2627*E2627</f>
        <v>14506.31</v>
      </c>
      <c r="I2627" s="5">
        <v>0</v>
      </c>
      <c r="J2627" s="4">
        <f t="shared" si="528"/>
        <v>0</v>
      </c>
      <c r="K2627" s="4">
        <f t="shared" si="529"/>
        <v>763.49</v>
      </c>
      <c r="L2627" s="6">
        <v>0.85</v>
      </c>
      <c r="M2627" s="4">
        <f t="shared" si="530"/>
        <v>648.9665</v>
      </c>
      <c r="N2627" s="4">
        <f t="shared" si="531"/>
        <v>1412.4565</v>
      </c>
      <c r="O2627" s="6">
        <v>0.75</v>
      </c>
      <c r="P2627" s="85">
        <f t="shared" si="536"/>
        <v>572.61750000000006</v>
      </c>
      <c r="Q2627" s="86">
        <f t="shared" si="537"/>
        <v>1336.1075000000001</v>
      </c>
      <c r="R2627" s="6">
        <v>0.95</v>
      </c>
      <c r="S2627" s="85">
        <f t="shared" si="532"/>
        <v>725.31549999999993</v>
      </c>
      <c r="T2627" s="86">
        <f t="shared" si="533"/>
        <v>1488.8054999999999</v>
      </c>
      <c r="U2627" s="6">
        <v>0.6</v>
      </c>
      <c r="V2627" s="85">
        <f t="shared" si="534"/>
        <v>458.09399999999999</v>
      </c>
      <c r="W2627" s="86">
        <f t="shared" si="535"/>
        <v>1221.5840000000001</v>
      </c>
    </row>
    <row r="2628" spans="1:23" s="27" customFormat="1" ht="16.5" x14ac:dyDescent="0.25">
      <c r="A2628" s="64" t="s">
        <v>7131</v>
      </c>
      <c r="B2628" s="65" t="s">
        <v>8270</v>
      </c>
      <c r="C2628" s="2" t="s">
        <v>6667</v>
      </c>
      <c r="D2628" s="1" t="s">
        <v>6666</v>
      </c>
      <c r="E2628" s="3">
        <v>4</v>
      </c>
      <c r="F2628" s="3">
        <v>1</v>
      </c>
      <c r="G2628" s="7">
        <v>1065</v>
      </c>
      <c r="H2628" s="4">
        <f>+G2628*E2628</f>
        <v>4260</v>
      </c>
      <c r="I2628" s="5">
        <v>0.05</v>
      </c>
      <c r="J2628" s="4">
        <f t="shared" si="528"/>
        <v>53.25</v>
      </c>
      <c r="K2628" s="4">
        <f t="shared" si="529"/>
        <v>1011.75</v>
      </c>
      <c r="L2628" s="6">
        <v>0.85</v>
      </c>
      <c r="M2628" s="4">
        <f t="shared" si="530"/>
        <v>859.98749999999995</v>
      </c>
      <c r="N2628" s="4">
        <f t="shared" si="531"/>
        <v>1871.7375</v>
      </c>
      <c r="O2628" s="6">
        <v>0.75</v>
      </c>
      <c r="P2628" s="85">
        <f t="shared" si="536"/>
        <v>758.8125</v>
      </c>
      <c r="Q2628" s="86">
        <f t="shared" si="537"/>
        <v>1770.5625</v>
      </c>
      <c r="R2628" s="6">
        <v>0.95</v>
      </c>
      <c r="S2628" s="85">
        <f t="shared" si="532"/>
        <v>961.16249999999991</v>
      </c>
      <c r="T2628" s="86">
        <f t="shared" si="533"/>
        <v>1972.9124999999999</v>
      </c>
      <c r="U2628" s="6">
        <v>0.6</v>
      </c>
      <c r="V2628" s="85">
        <f t="shared" si="534"/>
        <v>607.04999999999995</v>
      </c>
      <c r="W2628" s="86">
        <f t="shared" si="535"/>
        <v>1618.8</v>
      </c>
    </row>
    <row r="2629" spans="1:23" s="27" customFormat="1" ht="16.5" x14ac:dyDescent="0.25">
      <c r="A2629" s="64" t="s">
        <v>7131</v>
      </c>
      <c r="B2629" s="65" t="s">
        <v>8270</v>
      </c>
      <c r="C2629" s="2" t="s">
        <v>6671</v>
      </c>
      <c r="D2629" s="1" t="s">
        <v>6670</v>
      </c>
      <c r="E2629" s="3">
        <v>13</v>
      </c>
      <c r="F2629" s="3">
        <v>1</v>
      </c>
      <c r="G2629" s="7">
        <v>2875</v>
      </c>
      <c r="H2629" s="4">
        <f>+G2629*E2629</f>
        <v>37375</v>
      </c>
      <c r="I2629" s="5">
        <v>0</v>
      </c>
      <c r="J2629" s="4">
        <f t="shared" si="528"/>
        <v>0</v>
      </c>
      <c r="K2629" s="4">
        <f t="shared" si="529"/>
        <v>2875</v>
      </c>
      <c r="L2629" s="6">
        <v>0.85</v>
      </c>
      <c r="M2629" s="4">
        <f t="shared" si="530"/>
        <v>2443.75</v>
      </c>
      <c r="N2629" s="4">
        <f t="shared" si="531"/>
        <v>5318.75</v>
      </c>
      <c r="O2629" s="6">
        <v>0.75</v>
      </c>
      <c r="P2629" s="85">
        <f t="shared" si="536"/>
        <v>2156.25</v>
      </c>
      <c r="Q2629" s="86">
        <f t="shared" si="537"/>
        <v>5031.25</v>
      </c>
      <c r="R2629" s="6">
        <v>0.95</v>
      </c>
      <c r="S2629" s="85">
        <f t="shared" si="532"/>
        <v>2731.25</v>
      </c>
      <c r="T2629" s="86">
        <f t="shared" si="533"/>
        <v>5606.25</v>
      </c>
      <c r="U2629" s="6">
        <v>0.6</v>
      </c>
      <c r="V2629" s="85">
        <f t="shared" si="534"/>
        <v>1725</v>
      </c>
      <c r="W2629" s="86">
        <f t="shared" si="535"/>
        <v>4600</v>
      </c>
    </row>
    <row r="2630" spans="1:23" s="27" customFormat="1" ht="16.5" x14ac:dyDescent="0.25">
      <c r="A2630" s="64" t="s">
        <v>7131</v>
      </c>
      <c r="B2630" s="65" t="s">
        <v>8270</v>
      </c>
      <c r="C2630" s="2" t="s">
        <v>7715</v>
      </c>
      <c r="D2630" s="1" t="s">
        <v>4992</v>
      </c>
      <c r="E2630" s="3">
        <v>3</v>
      </c>
      <c r="F2630" s="3">
        <v>1</v>
      </c>
      <c r="G2630" s="7">
        <v>1072</v>
      </c>
      <c r="H2630" s="4">
        <f>+G2630*E2630</f>
        <v>3216</v>
      </c>
      <c r="I2630" s="5">
        <v>0.05</v>
      </c>
      <c r="J2630" s="4">
        <f t="shared" si="528"/>
        <v>53.6</v>
      </c>
      <c r="K2630" s="4">
        <f t="shared" si="529"/>
        <v>1018.4</v>
      </c>
      <c r="L2630" s="6">
        <v>0.85</v>
      </c>
      <c r="M2630" s="4">
        <f t="shared" si="530"/>
        <v>865.64</v>
      </c>
      <c r="N2630" s="4">
        <f t="shared" si="531"/>
        <v>1884.04</v>
      </c>
      <c r="O2630" s="6">
        <v>0.75</v>
      </c>
      <c r="P2630" s="85">
        <f t="shared" si="536"/>
        <v>763.8</v>
      </c>
      <c r="Q2630" s="86">
        <f t="shared" si="537"/>
        <v>1782.1999999999998</v>
      </c>
      <c r="R2630" s="6">
        <v>0.95</v>
      </c>
      <c r="S2630" s="85">
        <f t="shared" si="532"/>
        <v>967.4799999999999</v>
      </c>
      <c r="T2630" s="86">
        <f t="shared" si="533"/>
        <v>1985.8799999999999</v>
      </c>
      <c r="U2630" s="6">
        <v>0.6</v>
      </c>
      <c r="V2630" s="85">
        <f t="shared" si="534"/>
        <v>611.04</v>
      </c>
      <c r="W2630" s="86">
        <f t="shared" si="535"/>
        <v>1629.44</v>
      </c>
    </row>
    <row r="2631" spans="1:23" s="27" customFormat="1" ht="16.5" x14ac:dyDescent="0.25">
      <c r="A2631" s="64" t="s">
        <v>7131</v>
      </c>
      <c r="B2631" s="65" t="s">
        <v>8270</v>
      </c>
      <c r="C2631" s="2" t="s">
        <v>932</v>
      </c>
      <c r="D2631" s="8" t="s">
        <v>931</v>
      </c>
      <c r="E2631" s="3">
        <v>45</v>
      </c>
      <c r="F2631" s="3">
        <v>1</v>
      </c>
      <c r="G2631" s="7">
        <v>162</v>
      </c>
      <c r="H2631" s="4">
        <f>+G2631*E2631</f>
        <v>7290</v>
      </c>
      <c r="I2631" s="5">
        <v>0</v>
      </c>
      <c r="J2631" s="4">
        <f t="shared" si="528"/>
        <v>0</v>
      </c>
      <c r="K2631" s="4">
        <f t="shared" si="529"/>
        <v>162</v>
      </c>
      <c r="L2631" s="6">
        <v>0.85</v>
      </c>
      <c r="M2631" s="4">
        <f t="shared" si="530"/>
        <v>137.69999999999999</v>
      </c>
      <c r="N2631" s="4">
        <f t="shared" si="531"/>
        <v>299.7</v>
      </c>
      <c r="O2631" s="6">
        <v>0.75</v>
      </c>
      <c r="P2631" s="85">
        <f t="shared" si="536"/>
        <v>121.5</v>
      </c>
      <c r="Q2631" s="86">
        <f t="shared" si="537"/>
        <v>283.5</v>
      </c>
      <c r="R2631" s="6">
        <v>0.95</v>
      </c>
      <c r="S2631" s="85">
        <f t="shared" si="532"/>
        <v>153.9</v>
      </c>
      <c r="T2631" s="86">
        <f t="shared" si="533"/>
        <v>315.89999999999998</v>
      </c>
      <c r="U2631" s="6">
        <v>0.6</v>
      </c>
      <c r="V2631" s="85">
        <f t="shared" si="534"/>
        <v>97.2</v>
      </c>
      <c r="W2631" s="86">
        <f t="shared" si="535"/>
        <v>259.2</v>
      </c>
    </row>
    <row r="2632" spans="1:23" s="27" customFormat="1" ht="16.5" x14ac:dyDescent="0.25">
      <c r="A2632" s="64" t="s">
        <v>7131</v>
      </c>
      <c r="B2632" s="65" t="s">
        <v>8270</v>
      </c>
      <c r="C2632" s="2" t="s">
        <v>7714</v>
      </c>
      <c r="D2632" s="1" t="s">
        <v>4993</v>
      </c>
      <c r="E2632" s="3">
        <v>2</v>
      </c>
      <c r="F2632" s="3">
        <v>1</v>
      </c>
      <c r="G2632" s="7">
        <v>1732</v>
      </c>
      <c r="H2632" s="4">
        <f>+G2632*E2632</f>
        <v>3464</v>
      </c>
      <c r="I2632" s="5">
        <v>0.05</v>
      </c>
      <c r="J2632" s="4">
        <f t="shared" si="528"/>
        <v>86.600000000000009</v>
      </c>
      <c r="K2632" s="4">
        <f t="shared" si="529"/>
        <v>1645.4</v>
      </c>
      <c r="L2632" s="6">
        <v>0.85</v>
      </c>
      <c r="M2632" s="4">
        <f t="shared" si="530"/>
        <v>1398.5900000000001</v>
      </c>
      <c r="N2632" s="4">
        <f t="shared" si="531"/>
        <v>3043.9900000000002</v>
      </c>
      <c r="O2632" s="6">
        <v>0.75</v>
      </c>
      <c r="P2632" s="85">
        <f t="shared" si="536"/>
        <v>1234.0500000000002</v>
      </c>
      <c r="Q2632" s="86">
        <f t="shared" si="537"/>
        <v>2879.4500000000003</v>
      </c>
      <c r="R2632" s="6">
        <v>0.95</v>
      </c>
      <c r="S2632" s="85">
        <f t="shared" si="532"/>
        <v>1563.13</v>
      </c>
      <c r="T2632" s="86">
        <f t="shared" si="533"/>
        <v>3208.53</v>
      </c>
      <c r="U2632" s="6">
        <v>0.6</v>
      </c>
      <c r="V2632" s="85">
        <f t="shared" si="534"/>
        <v>987.24</v>
      </c>
      <c r="W2632" s="86">
        <f t="shared" si="535"/>
        <v>2632.6400000000003</v>
      </c>
    </row>
    <row r="2633" spans="1:23" s="27" customFormat="1" ht="16.5" x14ac:dyDescent="0.25">
      <c r="A2633" s="64" t="s">
        <v>7131</v>
      </c>
      <c r="B2633" s="65" t="s">
        <v>8270</v>
      </c>
      <c r="C2633" s="2" t="s">
        <v>7716</v>
      </c>
      <c r="D2633" s="1" t="s">
        <v>925</v>
      </c>
      <c r="E2633" s="3">
        <v>3</v>
      </c>
      <c r="F2633" s="3">
        <v>1</v>
      </c>
      <c r="G2633" s="4">
        <v>1470</v>
      </c>
      <c r="H2633" s="4">
        <f>+G2633*E2633</f>
        <v>4410</v>
      </c>
      <c r="I2633" s="5">
        <v>0</v>
      </c>
      <c r="J2633" s="4">
        <f t="shared" si="528"/>
        <v>0</v>
      </c>
      <c r="K2633" s="4">
        <f t="shared" si="529"/>
        <v>1470</v>
      </c>
      <c r="L2633" s="6">
        <v>0.85</v>
      </c>
      <c r="M2633" s="4">
        <f t="shared" si="530"/>
        <v>1249.5</v>
      </c>
      <c r="N2633" s="4">
        <f t="shared" si="531"/>
        <v>2719.5</v>
      </c>
      <c r="O2633" s="6">
        <v>0.75</v>
      </c>
      <c r="P2633" s="85">
        <f t="shared" si="536"/>
        <v>1102.5</v>
      </c>
      <c r="Q2633" s="86">
        <f t="shared" si="537"/>
        <v>2572.5</v>
      </c>
      <c r="R2633" s="6">
        <v>0.95</v>
      </c>
      <c r="S2633" s="85">
        <f t="shared" si="532"/>
        <v>1396.5</v>
      </c>
      <c r="T2633" s="86">
        <f t="shared" si="533"/>
        <v>2866.5</v>
      </c>
      <c r="U2633" s="6">
        <v>0.6</v>
      </c>
      <c r="V2633" s="85">
        <f t="shared" si="534"/>
        <v>882</v>
      </c>
      <c r="W2633" s="86">
        <f t="shared" si="535"/>
        <v>2352</v>
      </c>
    </row>
    <row r="2634" spans="1:23" s="27" customFormat="1" ht="16.5" x14ac:dyDescent="0.25">
      <c r="A2634" s="64" t="s">
        <v>7131</v>
      </c>
      <c r="B2634" s="65" t="s">
        <v>8270</v>
      </c>
      <c r="C2634" s="2" t="s">
        <v>930</v>
      </c>
      <c r="D2634" s="1" t="s">
        <v>929</v>
      </c>
      <c r="E2634" s="3">
        <v>1</v>
      </c>
      <c r="F2634" s="3">
        <v>1</v>
      </c>
      <c r="G2634" s="7">
        <v>221</v>
      </c>
      <c r="H2634" s="4">
        <f>+G2634*E2634</f>
        <v>221</v>
      </c>
      <c r="I2634" s="5">
        <v>0</v>
      </c>
      <c r="J2634" s="4">
        <f t="shared" si="528"/>
        <v>0</v>
      </c>
      <c r="K2634" s="4">
        <f t="shared" si="529"/>
        <v>221</v>
      </c>
      <c r="L2634" s="6">
        <v>0.85</v>
      </c>
      <c r="M2634" s="4">
        <f t="shared" si="530"/>
        <v>187.85</v>
      </c>
      <c r="N2634" s="4">
        <f t="shared" si="531"/>
        <v>408.85</v>
      </c>
      <c r="O2634" s="6">
        <v>0.75</v>
      </c>
      <c r="P2634" s="85">
        <f t="shared" si="536"/>
        <v>165.75</v>
      </c>
      <c r="Q2634" s="86">
        <f t="shared" si="537"/>
        <v>386.75</v>
      </c>
      <c r="R2634" s="6">
        <v>0.95</v>
      </c>
      <c r="S2634" s="85">
        <f t="shared" si="532"/>
        <v>209.95</v>
      </c>
      <c r="T2634" s="86">
        <f t="shared" si="533"/>
        <v>430.95</v>
      </c>
      <c r="U2634" s="6">
        <v>0.6</v>
      </c>
      <c r="V2634" s="85">
        <f t="shared" si="534"/>
        <v>132.6</v>
      </c>
      <c r="W2634" s="86">
        <f t="shared" si="535"/>
        <v>353.6</v>
      </c>
    </row>
    <row r="2635" spans="1:23" s="27" customFormat="1" ht="16.5" x14ac:dyDescent="0.25">
      <c r="A2635" s="64" t="s">
        <v>7131</v>
      </c>
      <c r="B2635" s="65" t="s">
        <v>8270</v>
      </c>
      <c r="C2635" s="2" t="s">
        <v>902</v>
      </c>
      <c r="D2635" s="1" t="s">
        <v>901</v>
      </c>
      <c r="E2635" s="3">
        <v>5</v>
      </c>
      <c r="F2635" s="3">
        <v>1</v>
      </c>
      <c r="G2635" s="7">
        <v>1460</v>
      </c>
      <c r="H2635" s="4">
        <f>+G2635*E2635</f>
        <v>7300</v>
      </c>
      <c r="I2635" s="5">
        <v>0</v>
      </c>
      <c r="J2635" s="4">
        <f t="shared" si="528"/>
        <v>0</v>
      </c>
      <c r="K2635" s="4">
        <f t="shared" si="529"/>
        <v>1460</v>
      </c>
      <c r="L2635" s="6">
        <v>0.85</v>
      </c>
      <c r="M2635" s="4">
        <f t="shared" si="530"/>
        <v>1241</v>
      </c>
      <c r="N2635" s="4">
        <f t="shared" si="531"/>
        <v>2701</v>
      </c>
      <c r="O2635" s="6">
        <v>0.75</v>
      </c>
      <c r="P2635" s="85">
        <f t="shared" si="536"/>
        <v>1095</v>
      </c>
      <c r="Q2635" s="86">
        <f t="shared" si="537"/>
        <v>2555</v>
      </c>
      <c r="R2635" s="6">
        <v>0.95</v>
      </c>
      <c r="S2635" s="85">
        <f t="shared" si="532"/>
        <v>1387</v>
      </c>
      <c r="T2635" s="86">
        <f t="shared" si="533"/>
        <v>2847</v>
      </c>
      <c r="U2635" s="6">
        <v>0.6</v>
      </c>
      <c r="V2635" s="85">
        <f t="shared" si="534"/>
        <v>876</v>
      </c>
      <c r="W2635" s="86">
        <f t="shared" si="535"/>
        <v>2336</v>
      </c>
    </row>
    <row r="2636" spans="1:23" s="27" customFormat="1" ht="16.5" x14ac:dyDescent="0.25">
      <c r="A2636" s="64" t="s">
        <v>7131</v>
      </c>
      <c r="B2636" s="65" t="s">
        <v>8270</v>
      </c>
      <c r="C2636" s="2" t="s">
        <v>7234</v>
      </c>
      <c r="D2636" s="10" t="s">
        <v>7233</v>
      </c>
      <c r="E2636" s="3">
        <v>10</v>
      </c>
      <c r="F2636" s="3">
        <v>1</v>
      </c>
      <c r="G2636" s="4">
        <v>1963.5</v>
      </c>
      <c r="H2636" s="4">
        <f>+G2636*E2636</f>
        <v>19635</v>
      </c>
      <c r="I2636" s="5">
        <v>0</v>
      </c>
      <c r="J2636" s="4">
        <f t="shared" si="528"/>
        <v>0</v>
      </c>
      <c r="K2636" s="4">
        <f t="shared" si="529"/>
        <v>1963.5</v>
      </c>
      <c r="L2636" s="6">
        <v>0.85</v>
      </c>
      <c r="M2636" s="4">
        <f t="shared" si="530"/>
        <v>1668.9749999999999</v>
      </c>
      <c r="N2636" s="4">
        <f t="shared" si="531"/>
        <v>3632.4749999999999</v>
      </c>
      <c r="O2636" s="6">
        <v>0.75</v>
      </c>
      <c r="P2636" s="85">
        <f t="shared" si="536"/>
        <v>1472.625</v>
      </c>
      <c r="Q2636" s="86">
        <f t="shared" si="537"/>
        <v>3436.125</v>
      </c>
      <c r="R2636" s="6">
        <v>0.95</v>
      </c>
      <c r="S2636" s="85">
        <f t="shared" si="532"/>
        <v>1865.3249999999998</v>
      </c>
      <c r="T2636" s="86">
        <f t="shared" si="533"/>
        <v>3828.8249999999998</v>
      </c>
      <c r="U2636" s="6">
        <v>0.6</v>
      </c>
      <c r="V2636" s="85">
        <f t="shared" si="534"/>
        <v>1178.0999999999999</v>
      </c>
      <c r="W2636" s="86">
        <f t="shared" si="535"/>
        <v>3141.6</v>
      </c>
    </row>
    <row r="2637" spans="1:23" s="27" customFormat="1" ht="16.5" x14ac:dyDescent="0.25">
      <c r="A2637" s="64" t="s">
        <v>7131</v>
      </c>
      <c r="B2637" s="65" t="s">
        <v>8270</v>
      </c>
      <c r="C2637" s="2" t="s">
        <v>879</v>
      </c>
      <c r="D2637" s="1" t="s">
        <v>878</v>
      </c>
      <c r="E2637" s="3">
        <v>5</v>
      </c>
      <c r="F2637" s="3">
        <v>1</v>
      </c>
      <c r="G2637" s="7">
        <v>1127.5</v>
      </c>
      <c r="H2637" s="4">
        <f>+G2637*E2637</f>
        <v>5637.5</v>
      </c>
      <c r="I2637" s="5">
        <v>0</v>
      </c>
      <c r="J2637" s="4">
        <f t="shared" si="528"/>
        <v>0</v>
      </c>
      <c r="K2637" s="4">
        <f t="shared" si="529"/>
        <v>1127.5</v>
      </c>
      <c r="L2637" s="6">
        <v>0.85</v>
      </c>
      <c r="M2637" s="4">
        <f t="shared" si="530"/>
        <v>958.375</v>
      </c>
      <c r="N2637" s="4">
        <f t="shared" si="531"/>
        <v>2085.875</v>
      </c>
      <c r="O2637" s="6">
        <v>0.75</v>
      </c>
      <c r="P2637" s="85">
        <f t="shared" si="536"/>
        <v>845.625</v>
      </c>
      <c r="Q2637" s="86">
        <f t="shared" si="537"/>
        <v>1973.125</v>
      </c>
      <c r="R2637" s="6">
        <v>0.95</v>
      </c>
      <c r="S2637" s="85">
        <f t="shared" si="532"/>
        <v>1071.125</v>
      </c>
      <c r="T2637" s="86">
        <f t="shared" si="533"/>
        <v>2198.625</v>
      </c>
      <c r="U2637" s="6">
        <v>0.6</v>
      </c>
      <c r="V2637" s="85">
        <f t="shared" si="534"/>
        <v>676.5</v>
      </c>
      <c r="W2637" s="86">
        <f t="shared" si="535"/>
        <v>1804</v>
      </c>
    </row>
    <row r="2638" spans="1:23" s="27" customFormat="1" ht="16.5" x14ac:dyDescent="0.25">
      <c r="A2638" s="64" t="s">
        <v>7131</v>
      </c>
      <c r="B2638" s="65" t="s">
        <v>8270</v>
      </c>
      <c r="C2638" s="2" t="s">
        <v>881</v>
      </c>
      <c r="D2638" s="1" t="s">
        <v>880</v>
      </c>
      <c r="E2638" s="3">
        <v>4</v>
      </c>
      <c r="F2638" s="3">
        <v>1</v>
      </c>
      <c r="G2638" s="7">
        <v>1603.8</v>
      </c>
      <c r="H2638" s="4">
        <f>+G2638*E2638</f>
        <v>6415.2</v>
      </c>
      <c r="I2638" s="5">
        <v>0</v>
      </c>
      <c r="J2638" s="4">
        <f t="shared" si="528"/>
        <v>0</v>
      </c>
      <c r="K2638" s="4">
        <f t="shared" si="529"/>
        <v>1603.8</v>
      </c>
      <c r="L2638" s="6">
        <v>0.85</v>
      </c>
      <c r="M2638" s="4">
        <f t="shared" si="530"/>
        <v>1363.23</v>
      </c>
      <c r="N2638" s="4">
        <f t="shared" si="531"/>
        <v>2967.0299999999997</v>
      </c>
      <c r="O2638" s="6">
        <v>0.75</v>
      </c>
      <c r="P2638" s="85">
        <f t="shared" si="536"/>
        <v>1202.8499999999999</v>
      </c>
      <c r="Q2638" s="86">
        <f t="shared" si="537"/>
        <v>2806.6499999999996</v>
      </c>
      <c r="R2638" s="6">
        <v>0.95</v>
      </c>
      <c r="S2638" s="85">
        <f t="shared" si="532"/>
        <v>1523.61</v>
      </c>
      <c r="T2638" s="86">
        <f t="shared" si="533"/>
        <v>3127.41</v>
      </c>
      <c r="U2638" s="6">
        <v>0.6</v>
      </c>
      <c r="V2638" s="85">
        <f t="shared" si="534"/>
        <v>962.28</v>
      </c>
      <c r="W2638" s="86">
        <f t="shared" si="535"/>
        <v>2566.08</v>
      </c>
    </row>
    <row r="2639" spans="1:23" s="27" customFormat="1" ht="16.5" x14ac:dyDescent="0.25">
      <c r="A2639" s="64" t="s">
        <v>7131</v>
      </c>
      <c r="B2639" s="65" t="s">
        <v>8270</v>
      </c>
      <c r="C2639" s="2" t="s">
        <v>877</v>
      </c>
      <c r="D2639" s="1" t="s">
        <v>876</v>
      </c>
      <c r="E2639" s="3">
        <v>8</v>
      </c>
      <c r="F2639" s="3">
        <v>1</v>
      </c>
      <c r="G2639" s="7">
        <v>1295.8</v>
      </c>
      <c r="H2639" s="4">
        <f>+G2639*E2639</f>
        <v>10366.4</v>
      </c>
      <c r="I2639" s="5">
        <v>0</v>
      </c>
      <c r="J2639" s="4">
        <f t="shared" si="528"/>
        <v>0</v>
      </c>
      <c r="K2639" s="4">
        <f t="shared" si="529"/>
        <v>1295.8</v>
      </c>
      <c r="L2639" s="6">
        <v>0.85</v>
      </c>
      <c r="M2639" s="4">
        <f t="shared" si="530"/>
        <v>1101.4299999999998</v>
      </c>
      <c r="N2639" s="4">
        <f t="shared" si="531"/>
        <v>2397.2299999999996</v>
      </c>
      <c r="O2639" s="6">
        <v>0.75</v>
      </c>
      <c r="P2639" s="85">
        <f t="shared" si="536"/>
        <v>971.84999999999991</v>
      </c>
      <c r="Q2639" s="86">
        <f t="shared" si="537"/>
        <v>2267.6499999999996</v>
      </c>
      <c r="R2639" s="6">
        <v>0.95</v>
      </c>
      <c r="S2639" s="85">
        <f t="shared" si="532"/>
        <v>1231.01</v>
      </c>
      <c r="T2639" s="86">
        <f t="shared" si="533"/>
        <v>2526.81</v>
      </c>
      <c r="U2639" s="6">
        <v>0.6</v>
      </c>
      <c r="V2639" s="85">
        <f t="shared" si="534"/>
        <v>777.4799999999999</v>
      </c>
      <c r="W2639" s="86">
        <f t="shared" si="535"/>
        <v>2073.2799999999997</v>
      </c>
    </row>
    <row r="2640" spans="1:23" s="27" customFormat="1" ht="16.5" x14ac:dyDescent="0.25">
      <c r="A2640" s="64" t="s">
        <v>7131</v>
      </c>
      <c r="B2640" s="65" t="s">
        <v>8270</v>
      </c>
      <c r="C2640" s="2" t="s">
        <v>904</v>
      </c>
      <c r="D2640" s="1" t="s">
        <v>903</v>
      </c>
      <c r="E2640" s="3">
        <v>4</v>
      </c>
      <c r="F2640" s="3">
        <v>1</v>
      </c>
      <c r="G2640" s="7">
        <v>1750</v>
      </c>
      <c r="H2640" s="4">
        <f>+G2640*E2640</f>
        <v>7000</v>
      </c>
      <c r="I2640" s="5">
        <v>0</v>
      </c>
      <c r="J2640" s="4">
        <f t="shared" si="528"/>
        <v>0</v>
      </c>
      <c r="K2640" s="4">
        <f t="shared" si="529"/>
        <v>1750</v>
      </c>
      <c r="L2640" s="6">
        <v>0.85</v>
      </c>
      <c r="M2640" s="4">
        <f t="shared" si="530"/>
        <v>1487.5</v>
      </c>
      <c r="N2640" s="4">
        <f t="shared" si="531"/>
        <v>3237.5</v>
      </c>
      <c r="O2640" s="6">
        <v>0.75</v>
      </c>
      <c r="P2640" s="85">
        <f t="shared" si="536"/>
        <v>1312.5</v>
      </c>
      <c r="Q2640" s="86">
        <f t="shared" si="537"/>
        <v>3062.5</v>
      </c>
      <c r="R2640" s="6">
        <v>0.95</v>
      </c>
      <c r="S2640" s="85">
        <f t="shared" si="532"/>
        <v>1662.5</v>
      </c>
      <c r="T2640" s="86">
        <f t="shared" si="533"/>
        <v>3412.5</v>
      </c>
      <c r="U2640" s="6">
        <v>0.6</v>
      </c>
      <c r="V2640" s="85">
        <f t="shared" si="534"/>
        <v>1050</v>
      </c>
      <c r="W2640" s="86">
        <f t="shared" si="535"/>
        <v>2800</v>
      </c>
    </row>
    <row r="2641" spans="1:23" s="27" customFormat="1" ht="16.5" x14ac:dyDescent="0.25">
      <c r="A2641" s="64" t="s">
        <v>7131</v>
      </c>
      <c r="B2641" s="65" t="s">
        <v>8270</v>
      </c>
      <c r="C2641" s="2" t="s">
        <v>910</v>
      </c>
      <c r="D2641" s="1" t="s">
        <v>909</v>
      </c>
      <c r="E2641" s="3">
        <v>1</v>
      </c>
      <c r="F2641" s="3">
        <v>1</v>
      </c>
      <c r="G2641" s="7">
        <v>2045</v>
      </c>
      <c r="H2641" s="4">
        <f>+G2641*E2641</f>
        <v>2045</v>
      </c>
      <c r="I2641" s="5">
        <v>0.05</v>
      </c>
      <c r="J2641" s="4">
        <f t="shared" si="528"/>
        <v>102.25</v>
      </c>
      <c r="K2641" s="4">
        <f t="shared" si="529"/>
        <v>1942.75</v>
      </c>
      <c r="L2641" s="6">
        <v>0.85</v>
      </c>
      <c r="M2641" s="4">
        <f t="shared" si="530"/>
        <v>1651.3374999999999</v>
      </c>
      <c r="N2641" s="4">
        <f t="shared" si="531"/>
        <v>3594.0874999999996</v>
      </c>
      <c r="O2641" s="6">
        <v>0.75</v>
      </c>
      <c r="P2641" s="85">
        <f t="shared" si="536"/>
        <v>1457.0625</v>
      </c>
      <c r="Q2641" s="86">
        <f t="shared" si="537"/>
        <v>3399.8125</v>
      </c>
      <c r="R2641" s="6">
        <v>0.95</v>
      </c>
      <c r="S2641" s="85">
        <f t="shared" si="532"/>
        <v>1845.6125</v>
      </c>
      <c r="T2641" s="86">
        <f t="shared" si="533"/>
        <v>3788.3625000000002</v>
      </c>
      <c r="U2641" s="6">
        <v>0.6</v>
      </c>
      <c r="V2641" s="85">
        <f t="shared" si="534"/>
        <v>1165.6499999999999</v>
      </c>
      <c r="W2641" s="86">
        <f t="shared" si="535"/>
        <v>3108.3999999999996</v>
      </c>
    </row>
    <row r="2642" spans="1:23" s="27" customFormat="1" ht="16.5" x14ac:dyDescent="0.25">
      <c r="A2642" s="64" t="s">
        <v>7131</v>
      </c>
      <c r="B2642" s="65" t="s">
        <v>8270</v>
      </c>
      <c r="C2642" s="2" t="s">
        <v>7713</v>
      </c>
      <c r="D2642" s="1" t="s">
        <v>915</v>
      </c>
      <c r="E2642" s="3">
        <v>1</v>
      </c>
      <c r="F2642" s="3">
        <v>1</v>
      </c>
      <c r="G2642" s="4">
        <v>3525</v>
      </c>
      <c r="H2642" s="4">
        <f>+G2642*E2642</f>
        <v>3525</v>
      </c>
      <c r="I2642" s="5">
        <v>0</v>
      </c>
      <c r="J2642" s="4">
        <f t="shared" si="528"/>
        <v>0</v>
      </c>
      <c r="K2642" s="4">
        <f t="shared" si="529"/>
        <v>3525</v>
      </c>
      <c r="L2642" s="6">
        <v>0.85</v>
      </c>
      <c r="M2642" s="4">
        <f t="shared" si="530"/>
        <v>2996.25</v>
      </c>
      <c r="N2642" s="4">
        <f t="shared" si="531"/>
        <v>6521.25</v>
      </c>
      <c r="O2642" s="6">
        <v>0.75</v>
      </c>
      <c r="P2642" s="85">
        <f t="shared" si="536"/>
        <v>2643.75</v>
      </c>
      <c r="Q2642" s="86">
        <f t="shared" si="537"/>
        <v>6168.75</v>
      </c>
      <c r="R2642" s="6">
        <v>0.95</v>
      </c>
      <c r="S2642" s="85">
        <f t="shared" si="532"/>
        <v>3348.75</v>
      </c>
      <c r="T2642" s="86">
        <f t="shared" si="533"/>
        <v>6873.75</v>
      </c>
      <c r="U2642" s="6">
        <v>0.6</v>
      </c>
      <c r="V2642" s="85">
        <f t="shared" si="534"/>
        <v>2115</v>
      </c>
      <c r="W2642" s="86">
        <f t="shared" si="535"/>
        <v>5640</v>
      </c>
    </row>
    <row r="2643" spans="1:23" s="27" customFormat="1" ht="16.5" x14ac:dyDescent="0.25">
      <c r="A2643" s="64" t="s">
        <v>7131</v>
      </c>
      <c r="B2643" s="65" t="s">
        <v>8270</v>
      </c>
      <c r="C2643" s="2" t="s">
        <v>8265</v>
      </c>
      <c r="D2643" s="1" t="s">
        <v>5264</v>
      </c>
      <c r="E2643" s="3">
        <v>2</v>
      </c>
      <c r="F2643" s="3">
        <v>1</v>
      </c>
      <c r="G2643" s="4">
        <v>4155</v>
      </c>
      <c r="H2643" s="4">
        <f>+G2643*E2643</f>
        <v>8310</v>
      </c>
      <c r="I2643" s="5">
        <v>0</v>
      </c>
      <c r="J2643" s="4">
        <f t="shared" si="528"/>
        <v>0</v>
      </c>
      <c r="K2643" s="4">
        <f t="shared" si="529"/>
        <v>4155</v>
      </c>
      <c r="L2643" s="6">
        <v>0.85</v>
      </c>
      <c r="M2643" s="4">
        <f t="shared" si="530"/>
        <v>3531.75</v>
      </c>
      <c r="N2643" s="4">
        <f t="shared" si="531"/>
        <v>7686.75</v>
      </c>
      <c r="O2643" s="6">
        <v>0.75</v>
      </c>
      <c r="P2643" s="85">
        <f t="shared" si="536"/>
        <v>3116.25</v>
      </c>
      <c r="Q2643" s="86">
        <f t="shared" si="537"/>
        <v>7271.25</v>
      </c>
      <c r="R2643" s="6">
        <v>0.95</v>
      </c>
      <c r="S2643" s="85">
        <f t="shared" si="532"/>
        <v>3947.25</v>
      </c>
      <c r="T2643" s="86">
        <f t="shared" si="533"/>
        <v>8102.25</v>
      </c>
      <c r="U2643" s="6">
        <v>0.6</v>
      </c>
      <c r="V2643" s="85">
        <f t="shared" si="534"/>
        <v>2493</v>
      </c>
      <c r="W2643" s="86">
        <f t="shared" si="535"/>
        <v>6648</v>
      </c>
    </row>
    <row r="2644" spans="1:23" s="27" customFormat="1" ht="16.5" x14ac:dyDescent="0.25">
      <c r="A2644" s="64" t="s">
        <v>7131</v>
      </c>
      <c r="B2644" s="65" t="s">
        <v>8270</v>
      </c>
      <c r="C2644" s="2" t="s">
        <v>8266</v>
      </c>
      <c r="D2644" s="1" t="s">
        <v>928</v>
      </c>
      <c r="E2644" s="3">
        <v>2</v>
      </c>
      <c r="F2644" s="3">
        <v>1</v>
      </c>
      <c r="G2644" s="7">
        <v>204</v>
      </c>
      <c r="H2644" s="4">
        <f>+G2644*E2644</f>
        <v>408</v>
      </c>
      <c r="I2644" s="5">
        <v>0</v>
      </c>
      <c r="J2644" s="4">
        <f t="shared" si="528"/>
        <v>0</v>
      </c>
      <c r="K2644" s="4">
        <f t="shared" si="529"/>
        <v>204</v>
      </c>
      <c r="L2644" s="6">
        <v>0.85</v>
      </c>
      <c r="M2644" s="4">
        <f t="shared" si="530"/>
        <v>173.4</v>
      </c>
      <c r="N2644" s="4">
        <f t="shared" si="531"/>
        <v>377.4</v>
      </c>
      <c r="O2644" s="6">
        <v>0.75</v>
      </c>
      <c r="P2644" s="85">
        <f t="shared" si="536"/>
        <v>153</v>
      </c>
      <c r="Q2644" s="86">
        <f t="shared" si="537"/>
        <v>357</v>
      </c>
      <c r="R2644" s="6">
        <v>0.95</v>
      </c>
      <c r="S2644" s="85">
        <f t="shared" si="532"/>
        <v>193.79999999999998</v>
      </c>
      <c r="T2644" s="86">
        <f t="shared" si="533"/>
        <v>397.79999999999995</v>
      </c>
      <c r="U2644" s="6">
        <v>0.6</v>
      </c>
      <c r="V2644" s="85">
        <f t="shared" si="534"/>
        <v>122.39999999999999</v>
      </c>
      <c r="W2644" s="86">
        <f t="shared" si="535"/>
        <v>326.39999999999998</v>
      </c>
    </row>
    <row r="2645" spans="1:23" ht="16.5" x14ac:dyDescent="0.25">
      <c r="A2645" s="64" t="s">
        <v>7131</v>
      </c>
      <c r="B2645" s="66" t="s">
        <v>7717</v>
      </c>
      <c r="C2645" s="2" t="s">
        <v>936</v>
      </c>
      <c r="D2645" s="8" t="s">
        <v>935</v>
      </c>
      <c r="E2645" s="3">
        <v>1</v>
      </c>
      <c r="F2645" s="3">
        <v>1</v>
      </c>
      <c r="G2645" s="4">
        <v>7207.11</v>
      </c>
      <c r="H2645" s="4">
        <f>+G2645*E2645</f>
        <v>7207.11</v>
      </c>
      <c r="I2645" s="5">
        <v>0</v>
      </c>
      <c r="J2645" s="4">
        <f t="shared" si="528"/>
        <v>0</v>
      </c>
      <c r="K2645" s="4">
        <f t="shared" si="529"/>
        <v>7207.11</v>
      </c>
      <c r="L2645" s="6">
        <v>1</v>
      </c>
      <c r="M2645" s="4">
        <f t="shared" si="530"/>
        <v>7207.11</v>
      </c>
      <c r="N2645" s="4">
        <f t="shared" si="531"/>
        <v>14414.22</v>
      </c>
      <c r="O2645" s="6">
        <v>0.75</v>
      </c>
      <c r="P2645" s="85">
        <f t="shared" si="536"/>
        <v>5405.3324999999995</v>
      </c>
      <c r="Q2645" s="86">
        <f t="shared" si="537"/>
        <v>12612.442499999999</v>
      </c>
      <c r="R2645" s="6">
        <v>0.95</v>
      </c>
      <c r="S2645" s="85">
        <f t="shared" si="532"/>
        <v>6846.7544999999991</v>
      </c>
      <c r="T2645" s="86">
        <f t="shared" si="533"/>
        <v>14053.8645</v>
      </c>
      <c r="U2645" s="6">
        <v>0.6</v>
      </c>
      <c r="V2645" s="85">
        <f t="shared" si="534"/>
        <v>4324.2659999999996</v>
      </c>
      <c r="W2645" s="86">
        <f t="shared" si="535"/>
        <v>11531.376</v>
      </c>
    </row>
    <row r="2646" spans="1:23" ht="16.5" x14ac:dyDescent="0.25">
      <c r="A2646" s="64" t="s">
        <v>7131</v>
      </c>
      <c r="B2646" s="66" t="s">
        <v>7717</v>
      </c>
      <c r="C2646" s="2" t="s">
        <v>1249</v>
      </c>
      <c r="D2646" s="8" t="s">
        <v>1248</v>
      </c>
      <c r="E2646" s="3">
        <f>300-20-3-5-6</f>
        <v>266</v>
      </c>
      <c r="F2646" s="3">
        <v>1</v>
      </c>
      <c r="G2646" s="4">
        <f>59778/300</f>
        <v>199.26</v>
      </c>
      <c r="H2646" s="4">
        <f>+G2646*E2646</f>
        <v>53003.159999999996</v>
      </c>
      <c r="I2646" s="5">
        <v>0.05</v>
      </c>
      <c r="J2646" s="4">
        <f t="shared" si="528"/>
        <v>9.963000000000001</v>
      </c>
      <c r="K2646" s="4">
        <f t="shared" si="529"/>
        <v>189.297</v>
      </c>
      <c r="L2646" s="6">
        <v>1</v>
      </c>
      <c r="M2646" s="4">
        <f t="shared" si="530"/>
        <v>189.297</v>
      </c>
      <c r="N2646" s="4">
        <f t="shared" si="531"/>
        <v>378.59399999999999</v>
      </c>
      <c r="O2646" s="6">
        <v>0.75</v>
      </c>
      <c r="P2646" s="85">
        <f t="shared" si="536"/>
        <v>141.97274999999999</v>
      </c>
      <c r="Q2646" s="86">
        <f t="shared" si="537"/>
        <v>331.26974999999999</v>
      </c>
      <c r="R2646" s="6">
        <v>0.95</v>
      </c>
      <c r="S2646" s="85">
        <f t="shared" si="532"/>
        <v>179.83214999999998</v>
      </c>
      <c r="T2646" s="86">
        <f t="shared" si="533"/>
        <v>369.12914999999998</v>
      </c>
      <c r="U2646" s="6">
        <v>0.6</v>
      </c>
      <c r="V2646" s="85">
        <f t="shared" si="534"/>
        <v>113.5782</v>
      </c>
      <c r="W2646" s="86">
        <f t="shared" si="535"/>
        <v>302.87520000000001</v>
      </c>
    </row>
    <row r="2647" spans="1:23" ht="16.5" x14ac:dyDescent="0.25">
      <c r="A2647" s="64" t="s">
        <v>7131</v>
      </c>
      <c r="B2647" s="66" t="s">
        <v>7717</v>
      </c>
      <c r="C2647" s="2" t="s">
        <v>1299</v>
      </c>
      <c r="D2647" s="8" t="s">
        <v>1298</v>
      </c>
      <c r="E2647" s="3">
        <f>124.5-12-50-10</f>
        <v>52.5</v>
      </c>
      <c r="F2647" s="3">
        <v>1</v>
      </c>
      <c r="G2647" s="4">
        <f>70000/305</f>
        <v>229.50819672131146</v>
      </c>
      <c r="H2647" s="4">
        <f>+G2647*E2647</f>
        <v>12049.180327868851</v>
      </c>
      <c r="I2647" s="5">
        <v>0</v>
      </c>
      <c r="J2647" s="4">
        <f t="shared" si="528"/>
        <v>0</v>
      </c>
      <c r="K2647" s="4">
        <f t="shared" si="529"/>
        <v>229.50819672131146</v>
      </c>
      <c r="L2647" s="6">
        <v>1</v>
      </c>
      <c r="M2647" s="4">
        <f t="shared" si="530"/>
        <v>229.50819672131146</v>
      </c>
      <c r="N2647" s="4">
        <f t="shared" si="531"/>
        <v>459.01639344262293</v>
      </c>
      <c r="O2647" s="6">
        <v>0.75</v>
      </c>
      <c r="P2647" s="85">
        <f t="shared" si="536"/>
        <v>172.13114754098359</v>
      </c>
      <c r="Q2647" s="86">
        <f t="shared" si="537"/>
        <v>401.63934426229503</v>
      </c>
      <c r="R2647" s="6">
        <v>0.95</v>
      </c>
      <c r="S2647" s="85">
        <f t="shared" si="532"/>
        <v>218.03278688524588</v>
      </c>
      <c r="T2647" s="86">
        <f t="shared" si="533"/>
        <v>447.54098360655735</v>
      </c>
      <c r="U2647" s="6">
        <v>0.6</v>
      </c>
      <c r="V2647" s="85">
        <f t="shared" si="534"/>
        <v>137.70491803278688</v>
      </c>
      <c r="W2647" s="86">
        <f t="shared" si="535"/>
        <v>367.21311475409834</v>
      </c>
    </row>
    <row r="2648" spans="1:23" ht="16.5" x14ac:dyDescent="0.25">
      <c r="A2648" s="64" t="s">
        <v>7131</v>
      </c>
      <c r="B2648" s="66" t="s">
        <v>7717</v>
      </c>
      <c r="C2648" s="2" t="s">
        <v>1297</v>
      </c>
      <c r="D2648" s="8" t="s">
        <v>1296</v>
      </c>
      <c r="E2648" s="3">
        <v>2</v>
      </c>
      <c r="F2648" s="3">
        <v>1</v>
      </c>
      <c r="G2648" s="4">
        <v>742.65</v>
      </c>
      <c r="H2648" s="4">
        <f>+G2648*E2648</f>
        <v>1485.3</v>
      </c>
      <c r="I2648" s="5">
        <v>0</v>
      </c>
      <c r="J2648" s="4">
        <f t="shared" si="528"/>
        <v>0</v>
      </c>
      <c r="K2648" s="4">
        <f t="shared" si="529"/>
        <v>742.65</v>
      </c>
      <c r="L2648" s="6">
        <v>1</v>
      </c>
      <c r="M2648" s="4">
        <f t="shared" si="530"/>
        <v>742.65</v>
      </c>
      <c r="N2648" s="4">
        <f t="shared" si="531"/>
        <v>1485.3</v>
      </c>
      <c r="O2648" s="6">
        <v>0.75</v>
      </c>
      <c r="P2648" s="85">
        <f t="shared" si="536"/>
        <v>556.98749999999995</v>
      </c>
      <c r="Q2648" s="86">
        <f t="shared" si="537"/>
        <v>1299.6374999999998</v>
      </c>
      <c r="R2648" s="6">
        <v>0.95</v>
      </c>
      <c r="S2648" s="85">
        <f t="shared" si="532"/>
        <v>705.51749999999993</v>
      </c>
      <c r="T2648" s="86">
        <f t="shared" si="533"/>
        <v>1448.1675</v>
      </c>
      <c r="U2648" s="6">
        <v>0.6</v>
      </c>
      <c r="V2648" s="85">
        <f t="shared" si="534"/>
        <v>445.59</v>
      </c>
      <c r="W2648" s="86">
        <f t="shared" si="535"/>
        <v>1188.24</v>
      </c>
    </row>
    <row r="2649" spans="1:23" ht="16.5" x14ac:dyDescent="0.25">
      <c r="A2649" s="64" t="s">
        <v>7131</v>
      </c>
      <c r="B2649" s="66" t="s">
        <v>7717</v>
      </c>
      <c r="C2649" s="2" t="s">
        <v>1952</v>
      </c>
      <c r="D2649" s="8" t="s">
        <v>1951</v>
      </c>
      <c r="E2649" s="3">
        <v>4</v>
      </c>
      <c r="F2649" s="3">
        <v>1</v>
      </c>
      <c r="G2649" s="4">
        <v>344.42</v>
      </c>
      <c r="H2649" s="4">
        <f>+G2649*E2649</f>
        <v>1377.68</v>
      </c>
      <c r="I2649" s="5">
        <v>0</v>
      </c>
      <c r="J2649" s="4">
        <f t="shared" si="528"/>
        <v>0</v>
      </c>
      <c r="K2649" s="4">
        <f t="shared" si="529"/>
        <v>344.42</v>
      </c>
      <c r="L2649" s="6">
        <v>1</v>
      </c>
      <c r="M2649" s="4">
        <f t="shared" si="530"/>
        <v>344.42</v>
      </c>
      <c r="N2649" s="4">
        <f t="shared" si="531"/>
        <v>688.84</v>
      </c>
      <c r="O2649" s="6">
        <v>0.75</v>
      </c>
      <c r="P2649" s="85">
        <f t="shared" si="536"/>
        <v>258.315</v>
      </c>
      <c r="Q2649" s="86">
        <f t="shared" si="537"/>
        <v>602.73500000000001</v>
      </c>
      <c r="R2649" s="6">
        <v>0.95</v>
      </c>
      <c r="S2649" s="85">
        <f t="shared" si="532"/>
        <v>327.19900000000001</v>
      </c>
      <c r="T2649" s="86">
        <f t="shared" si="533"/>
        <v>671.61900000000003</v>
      </c>
      <c r="U2649" s="6">
        <v>0.6</v>
      </c>
      <c r="V2649" s="85">
        <f t="shared" si="534"/>
        <v>206.65200000000002</v>
      </c>
      <c r="W2649" s="86">
        <f t="shared" si="535"/>
        <v>551.072</v>
      </c>
    </row>
    <row r="2650" spans="1:23" ht="16.5" x14ac:dyDescent="0.25">
      <c r="A2650" s="64" t="s">
        <v>7131</v>
      </c>
      <c r="B2650" s="66" t="s">
        <v>7717</v>
      </c>
      <c r="C2650" s="2" t="s">
        <v>1954</v>
      </c>
      <c r="D2650" s="8" t="s">
        <v>1953</v>
      </c>
      <c r="E2650" s="3">
        <v>3</v>
      </c>
      <c r="F2650" s="3">
        <v>1</v>
      </c>
      <c r="G2650" s="4">
        <v>104.99</v>
      </c>
      <c r="H2650" s="4">
        <f>+G2650*E2650</f>
        <v>314.96999999999997</v>
      </c>
      <c r="I2650" s="5">
        <v>0</v>
      </c>
      <c r="J2650" s="4">
        <f t="shared" si="528"/>
        <v>0</v>
      </c>
      <c r="K2650" s="4">
        <f t="shared" si="529"/>
        <v>104.99</v>
      </c>
      <c r="L2650" s="6">
        <v>2</v>
      </c>
      <c r="M2650" s="4">
        <f t="shared" si="530"/>
        <v>209.98</v>
      </c>
      <c r="N2650" s="4">
        <f t="shared" si="531"/>
        <v>314.96999999999997</v>
      </c>
      <c r="O2650" s="6">
        <v>0.75</v>
      </c>
      <c r="P2650" s="85">
        <f t="shared" si="536"/>
        <v>78.742499999999993</v>
      </c>
      <c r="Q2650" s="86">
        <f t="shared" si="537"/>
        <v>183.73249999999999</v>
      </c>
      <c r="R2650" s="6">
        <v>0.95</v>
      </c>
      <c r="S2650" s="85">
        <f t="shared" si="532"/>
        <v>99.740499999999997</v>
      </c>
      <c r="T2650" s="86">
        <f t="shared" si="533"/>
        <v>204.73050000000001</v>
      </c>
      <c r="U2650" s="6">
        <v>0.6</v>
      </c>
      <c r="V2650" s="85">
        <f t="shared" si="534"/>
        <v>62.993999999999993</v>
      </c>
      <c r="W2650" s="86">
        <f t="shared" si="535"/>
        <v>167.98399999999998</v>
      </c>
    </row>
    <row r="2651" spans="1:23" ht="16.5" x14ac:dyDescent="0.25">
      <c r="A2651" s="64" t="s">
        <v>7131</v>
      </c>
      <c r="B2651" s="66" t="s">
        <v>7717</v>
      </c>
      <c r="C2651" s="2" t="s">
        <v>2003</v>
      </c>
      <c r="D2651" s="8" t="s">
        <v>2002</v>
      </c>
      <c r="E2651" s="3">
        <v>46</v>
      </c>
      <c r="F2651" s="3">
        <v>1</v>
      </c>
      <c r="G2651" s="4">
        <v>26.86</v>
      </c>
      <c r="H2651" s="4">
        <f>+G2651*E2651</f>
        <v>1235.56</v>
      </c>
      <c r="I2651" s="5">
        <v>0.05</v>
      </c>
      <c r="J2651" s="4">
        <f t="shared" si="528"/>
        <v>1.343</v>
      </c>
      <c r="K2651" s="4">
        <f t="shared" si="529"/>
        <v>25.516999999999999</v>
      </c>
      <c r="L2651" s="6">
        <v>1</v>
      </c>
      <c r="M2651" s="4">
        <f t="shared" si="530"/>
        <v>25.516999999999999</v>
      </c>
      <c r="N2651" s="4">
        <f t="shared" si="531"/>
        <v>51.033999999999999</v>
      </c>
      <c r="O2651" s="6">
        <v>0.75</v>
      </c>
      <c r="P2651" s="85">
        <f t="shared" si="536"/>
        <v>19.13775</v>
      </c>
      <c r="Q2651" s="86">
        <f t="shared" si="537"/>
        <v>44.65475</v>
      </c>
      <c r="R2651" s="6">
        <v>0.95</v>
      </c>
      <c r="S2651" s="85">
        <f t="shared" si="532"/>
        <v>24.241149999999998</v>
      </c>
      <c r="T2651" s="86">
        <f t="shared" si="533"/>
        <v>49.758150000000001</v>
      </c>
      <c r="U2651" s="6">
        <v>0.6</v>
      </c>
      <c r="V2651" s="85">
        <f t="shared" si="534"/>
        <v>15.310199999999998</v>
      </c>
      <c r="W2651" s="86">
        <f t="shared" si="535"/>
        <v>40.827199999999998</v>
      </c>
    </row>
    <row r="2652" spans="1:23" ht="16.5" x14ac:dyDescent="0.25">
      <c r="A2652" s="64" t="s">
        <v>7131</v>
      </c>
      <c r="B2652" s="66" t="s">
        <v>7717</v>
      </c>
      <c r="C2652" s="2" t="s">
        <v>2005</v>
      </c>
      <c r="D2652" s="8" t="s">
        <v>2004</v>
      </c>
      <c r="E2652" s="3">
        <f>40-24</f>
        <v>16</v>
      </c>
      <c r="F2652" s="3">
        <v>1</v>
      </c>
      <c r="G2652" s="4">
        <v>42.79</v>
      </c>
      <c r="H2652" s="4">
        <f>+G2652*E2652</f>
        <v>684.64</v>
      </c>
      <c r="I2652" s="5">
        <v>0.05</v>
      </c>
      <c r="J2652" s="4">
        <f t="shared" si="528"/>
        <v>2.1395</v>
      </c>
      <c r="K2652" s="4">
        <f t="shared" si="529"/>
        <v>40.650500000000001</v>
      </c>
      <c r="L2652" s="6">
        <v>1</v>
      </c>
      <c r="M2652" s="4">
        <f t="shared" si="530"/>
        <v>40.650500000000001</v>
      </c>
      <c r="N2652" s="4">
        <f t="shared" si="531"/>
        <v>81.301000000000002</v>
      </c>
      <c r="O2652" s="6">
        <v>0.75</v>
      </c>
      <c r="P2652" s="85">
        <f t="shared" si="536"/>
        <v>30.487875000000003</v>
      </c>
      <c r="Q2652" s="86">
        <f t="shared" si="537"/>
        <v>71.138374999999996</v>
      </c>
      <c r="R2652" s="6">
        <v>0.95</v>
      </c>
      <c r="S2652" s="85">
        <f t="shared" si="532"/>
        <v>38.617975000000001</v>
      </c>
      <c r="T2652" s="86">
        <f t="shared" si="533"/>
        <v>79.268474999999995</v>
      </c>
      <c r="U2652" s="6">
        <v>0.6</v>
      </c>
      <c r="V2652" s="85">
        <f t="shared" si="534"/>
        <v>24.3903</v>
      </c>
      <c r="W2652" s="86">
        <f t="shared" si="535"/>
        <v>65.040800000000004</v>
      </c>
    </row>
    <row r="2653" spans="1:23" ht="16.5" x14ac:dyDescent="0.25">
      <c r="A2653" s="64" t="s">
        <v>7131</v>
      </c>
      <c r="B2653" s="66" t="s">
        <v>7717</v>
      </c>
      <c r="C2653" s="2" t="s">
        <v>2920</v>
      </c>
      <c r="D2653" s="8" t="s">
        <v>2919</v>
      </c>
      <c r="E2653" s="3">
        <v>2</v>
      </c>
      <c r="F2653" s="3">
        <v>1</v>
      </c>
      <c r="G2653" s="4">
        <v>581</v>
      </c>
      <c r="H2653" s="4">
        <f>+G2653*E2653</f>
        <v>1162</v>
      </c>
      <c r="I2653" s="5">
        <v>0</v>
      </c>
      <c r="J2653" s="4">
        <f t="shared" si="528"/>
        <v>0</v>
      </c>
      <c r="K2653" s="4">
        <f t="shared" si="529"/>
        <v>581</v>
      </c>
      <c r="L2653" s="6">
        <v>1</v>
      </c>
      <c r="M2653" s="4">
        <f t="shared" si="530"/>
        <v>581</v>
      </c>
      <c r="N2653" s="4">
        <f t="shared" si="531"/>
        <v>1162</v>
      </c>
      <c r="O2653" s="6">
        <v>0.75</v>
      </c>
      <c r="P2653" s="85">
        <f t="shared" si="536"/>
        <v>435.75</v>
      </c>
      <c r="Q2653" s="86">
        <f t="shared" si="537"/>
        <v>1016.75</v>
      </c>
      <c r="R2653" s="6">
        <v>0.95</v>
      </c>
      <c r="S2653" s="85">
        <f t="shared" si="532"/>
        <v>551.94999999999993</v>
      </c>
      <c r="T2653" s="86">
        <f t="shared" si="533"/>
        <v>1132.9499999999998</v>
      </c>
      <c r="U2653" s="6">
        <v>0.6</v>
      </c>
      <c r="V2653" s="85">
        <f t="shared" si="534"/>
        <v>348.59999999999997</v>
      </c>
      <c r="W2653" s="86">
        <f t="shared" si="535"/>
        <v>929.59999999999991</v>
      </c>
    </row>
    <row r="2654" spans="1:23" ht="16.5" x14ac:dyDescent="0.25">
      <c r="A2654" s="64" t="s">
        <v>7131</v>
      </c>
      <c r="B2654" s="66" t="s">
        <v>7717</v>
      </c>
      <c r="C2654" s="2" t="s">
        <v>2587</v>
      </c>
      <c r="D2654" s="8" t="s">
        <v>2586</v>
      </c>
      <c r="E2654" s="3">
        <v>1</v>
      </c>
      <c r="F2654" s="3">
        <v>1</v>
      </c>
      <c r="G2654" s="4">
        <v>761.84</v>
      </c>
      <c r="H2654" s="4">
        <f>+G2654*E2654</f>
        <v>761.84</v>
      </c>
      <c r="I2654" s="5">
        <v>0.05</v>
      </c>
      <c r="J2654" s="4">
        <f t="shared" si="528"/>
        <v>38.092000000000006</v>
      </c>
      <c r="K2654" s="4">
        <f t="shared" si="529"/>
        <v>723.74800000000005</v>
      </c>
      <c r="L2654" s="6">
        <v>1</v>
      </c>
      <c r="M2654" s="4">
        <f t="shared" si="530"/>
        <v>723.74800000000005</v>
      </c>
      <c r="N2654" s="4">
        <f t="shared" si="531"/>
        <v>1447.4960000000001</v>
      </c>
      <c r="O2654" s="6">
        <v>0.75</v>
      </c>
      <c r="P2654" s="85">
        <f t="shared" si="536"/>
        <v>542.81100000000004</v>
      </c>
      <c r="Q2654" s="86">
        <f t="shared" si="537"/>
        <v>1266.5590000000002</v>
      </c>
      <c r="R2654" s="6">
        <v>0.95</v>
      </c>
      <c r="S2654" s="85">
        <f t="shared" si="532"/>
        <v>687.56060000000002</v>
      </c>
      <c r="T2654" s="86">
        <f t="shared" si="533"/>
        <v>1411.3086000000001</v>
      </c>
      <c r="U2654" s="6">
        <v>0.6</v>
      </c>
      <c r="V2654" s="85">
        <f t="shared" si="534"/>
        <v>434.24880000000002</v>
      </c>
      <c r="W2654" s="86">
        <f t="shared" si="535"/>
        <v>1157.9968000000001</v>
      </c>
    </row>
    <row r="2655" spans="1:23" ht="16.5" x14ac:dyDescent="0.25">
      <c r="A2655" s="64" t="s">
        <v>7131</v>
      </c>
      <c r="B2655" s="66" t="s">
        <v>7717</v>
      </c>
      <c r="C2655" s="2" t="s">
        <v>2589</v>
      </c>
      <c r="D2655" s="8" t="s">
        <v>2588</v>
      </c>
      <c r="E2655" s="3">
        <v>3</v>
      </c>
      <c r="F2655" s="3">
        <v>1</v>
      </c>
      <c r="G2655" s="4">
        <v>1029.1500000000001</v>
      </c>
      <c r="H2655" s="4">
        <f>+G2655*E2655</f>
        <v>3087.4500000000003</v>
      </c>
      <c r="I2655" s="5">
        <v>0.05</v>
      </c>
      <c r="J2655" s="4">
        <f t="shared" si="528"/>
        <v>51.45750000000001</v>
      </c>
      <c r="K2655" s="4">
        <f t="shared" si="529"/>
        <v>977.69250000000011</v>
      </c>
      <c r="L2655" s="6">
        <v>1</v>
      </c>
      <c r="M2655" s="4">
        <f t="shared" si="530"/>
        <v>977.69250000000011</v>
      </c>
      <c r="N2655" s="4">
        <f t="shared" si="531"/>
        <v>1955.3850000000002</v>
      </c>
      <c r="O2655" s="6">
        <v>0.75</v>
      </c>
      <c r="P2655" s="85">
        <f t="shared" si="536"/>
        <v>733.26937500000008</v>
      </c>
      <c r="Q2655" s="86">
        <f t="shared" si="537"/>
        <v>1710.9618750000002</v>
      </c>
      <c r="R2655" s="6">
        <v>0.95</v>
      </c>
      <c r="S2655" s="85">
        <f t="shared" si="532"/>
        <v>928.80787500000008</v>
      </c>
      <c r="T2655" s="86">
        <f t="shared" si="533"/>
        <v>1906.5003750000001</v>
      </c>
      <c r="U2655" s="6">
        <v>0.6</v>
      </c>
      <c r="V2655" s="85">
        <f t="shared" si="534"/>
        <v>586.6155</v>
      </c>
      <c r="W2655" s="86">
        <f t="shared" si="535"/>
        <v>1564.308</v>
      </c>
    </row>
    <row r="2656" spans="1:23" ht="16.5" x14ac:dyDescent="0.25">
      <c r="A2656" s="64" t="s">
        <v>7131</v>
      </c>
      <c r="B2656" s="66" t="s">
        <v>7717</v>
      </c>
      <c r="C2656" s="2" t="s">
        <v>2591</v>
      </c>
      <c r="D2656" s="8" t="s">
        <v>2590</v>
      </c>
      <c r="E2656" s="3">
        <v>4</v>
      </c>
      <c r="F2656" s="3">
        <v>1</v>
      </c>
      <c r="G2656" s="4">
        <v>1056.72</v>
      </c>
      <c r="H2656" s="4">
        <f>+G2656*E2656</f>
        <v>4226.88</v>
      </c>
      <c r="I2656" s="5">
        <v>0.05</v>
      </c>
      <c r="J2656" s="4">
        <f t="shared" si="528"/>
        <v>52.836000000000006</v>
      </c>
      <c r="K2656" s="4">
        <f t="shared" si="529"/>
        <v>1003.884</v>
      </c>
      <c r="L2656" s="6">
        <v>1</v>
      </c>
      <c r="M2656" s="4">
        <f t="shared" si="530"/>
        <v>1003.884</v>
      </c>
      <c r="N2656" s="4">
        <f t="shared" si="531"/>
        <v>2007.768</v>
      </c>
      <c r="O2656" s="6">
        <v>0.75</v>
      </c>
      <c r="P2656" s="85">
        <f t="shared" si="536"/>
        <v>752.91300000000001</v>
      </c>
      <c r="Q2656" s="86">
        <f t="shared" si="537"/>
        <v>1756.797</v>
      </c>
      <c r="R2656" s="6">
        <v>0.95</v>
      </c>
      <c r="S2656" s="85">
        <f t="shared" si="532"/>
        <v>953.68979999999999</v>
      </c>
      <c r="T2656" s="86">
        <f t="shared" si="533"/>
        <v>1957.5738000000001</v>
      </c>
      <c r="U2656" s="6">
        <v>0.6</v>
      </c>
      <c r="V2656" s="85">
        <f t="shared" si="534"/>
        <v>602.33039999999994</v>
      </c>
      <c r="W2656" s="86">
        <f t="shared" si="535"/>
        <v>1606.2143999999998</v>
      </c>
    </row>
    <row r="2657" spans="1:23" ht="16.5" x14ac:dyDescent="0.25">
      <c r="A2657" s="64" t="s">
        <v>7131</v>
      </c>
      <c r="B2657" s="66" t="s">
        <v>7717</v>
      </c>
      <c r="C2657" s="2" t="s">
        <v>7718</v>
      </c>
      <c r="D2657" s="8" t="s">
        <v>1300</v>
      </c>
      <c r="E2657" s="3">
        <f>305-6</f>
        <v>299</v>
      </c>
      <c r="F2657" s="3">
        <v>1</v>
      </c>
      <c r="G2657" s="4">
        <f>38750/305</f>
        <v>127.04918032786885</v>
      </c>
      <c r="H2657" s="4">
        <f>+G2657*E2657</f>
        <v>37987.704918032789</v>
      </c>
      <c r="I2657" s="5">
        <v>0</v>
      </c>
      <c r="J2657" s="4">
        <f t="shared" si="528"/>
        <v>0</v>
      </c>
      <c r="K2657" s="4">
        <f t="shared" si="529"/>
        <v>127.04918032786885</v>
      </c>
      <c r="L2657" s="6">
        <v>1</v>
      </c>
      <c r="M2657" s="4">
        <f t="shared" si="530"/>
        <v>127.04918032786885</v>
      </c>
      <c r="N2657" s="4">
        <f t="shared" si="531"/>
        <v>254.09836065573771</v>
      </c>
      <c r="O2657" s="6">
        <v>0.75</v>
      </c>
      <c r="P2657" s="85">
        <f t="shared" si="536"/>
        <v>95.286885245901644</v>
      </c>
      <c r="Q2657" s="86">
        <f t="shared" si="537"/>
        <v>222.3360655737705</v>
      </c>
      <c r="R2657" s="6">
        <v>0.95</v>
      </c>
      <c r="S2657" s="85">
        <f t="shared" si="532"/>
        <v>120.6967213114754</v>
      </c>
      <c r="T2657" s="86">
        <f t="shared" si="533"/>
        <v>247.74590163934425</v>
      </c>
      <c r="U2657" s="6">
        <v>0.6</v>
      </c>
      <c r="V2657" s="85">
        <f t="shared" si="534"/>
        <v>76.229508196721312</v>
      </c>
      <c r="W2657" s="86">
        <f t="shared" si="535"/>
        <v>203.27868852459017</v>
      </c>
    </row>
    <row r="2658" spans="1:23" ht="16.5" x14ac:dyDescent="0.25">
      <c r="A2658" s="64" t="s">
        <v>7131</v>
      </c>
      <c r="B2658" s="66" t="s">
        <v>7717</v>
      </c>
      <c r="C2658" s="2" t="s">
        <v>2916</v>
      </c>
      <c r="D2658" s="8" t="s">
        <v>2917</v>
      </c>
      <c r="E2658" s="3">
        <v>4</v>
      </c>
      <c r="F2658" s="3">
        <v>1</v>
      </c>
      <c r="G2658" s="4">
        <v>692</v>
      </c>
      <c r="H2658" s="4">
        <f>+G2658*E2658</f>
        <v>2768</v>
      </c>
      <c r="I2658" s="5">
        <v>0</v>
      </c>
      <c r="J2658" s="4">
        <f t="shared" si="528"/>
        <v>0</v>
      </c>
      <c r="K2658" s="4">
        <f t="shared" si="529"/>
        <v>692</v>
      </c>
      <c r="L2658" s="6">
        <v>1</v>
      </c>
      <c r="M2658" s="4">
        <f t="shared" si="530"/>
        <v>692</v>
      </c>
      <c r="N2658" s="4">
        <f t="shared" si="531"/>
        <v>1384</v>
      </c>
      <c r="O2658" s="6">
        <v>0.75</v>
      </c>
      <c r="P2658" s="85">
        <f t="shared" si="536"/>
        <v>519</v>
      </c>
      <c r="Q2658" s="86">
        <f t="shared" si="537"/>
        <v>1211</v>
      </c>
      <c r="R2658" s="6">
        <v>0.95</v>
      </c>
      <c r="S2658" s="85">
        <f t="shared" si="532"/>
        <v>657.4</v>
      </c>
      <c r="T2658" s="86">
        <f t="shared" si="533"/>
        <v>1349.4</v>
      </c>
      <c r="U2658" s="6">
        <v>0.6</v>
      </c>
      <c r="V2658" s="85">
        <f t="shared" si="534"/>
        <v>415.2</v>
      </c>
      <c r="W2658" s="86">
        <f t="shared" si="535"/>
        <v>1107.2</v>
      </c>
    </row>
    <row r="2659" spans="1:23" ht="16.5" x14ac:dyDescent="0.25">
      <c r="A2659" s="64" t="s">
        <v>7131</v>
      </c>
      <c r="B2659" s="66" t="s">
        <v>7717</v>
      </c>
      <c r="C2659" s="2" t="s">
        <v>1999</v>
      </c>
      <c r="D2659" s="10" t="s">
        <v>1998</v>
      </c>
      <c r="E2659" s="3">
        <v>17</v>
      </c>
      <c r="F2659" s="3">
        <v>1</v>
      </c>
      <c r="G2659" s="4">
        <v>58.32</v>
      </c>
      <c r="H2659" s="4">
        <f>+G2659*E2659</f>
        <v>991.44</v>
      </c>
      <c r="I2659" s="5">
        <v>0.05</v>
      </c>
      <c r="J2659" s="4">
        <f t="shared" si="528"/>
        <v>2.9160000000000004</v>
      </c>
      <c r="K2659" s="4">
        <f t="shared" si="529"/>
        <v>55.403999999999996</v>
      </c>
      <c r="L2659" s="6">
        <v>0.85</v>
      </c>
      <c r="M2659" s="4">
        <f t="shared" si="530"/>
        <v>47.093399999999995</v>
      </c>
      <c r="N2659" s="4">
        <f t="shared" si="531"/>
        <v>102.4974</v>
      </c>
      <c r="O2659" s="6">
        <v>0.75</v>
      </c>
      <c r="P2659" s="85">
        <f t="shared" si="536"/>
        <v>41.552999999999997</v>
      </c>
      <c r="Q2659" s="86">
        <f t="shared" si="537"/>
        <v>96.956999999999994</v>
      </c>
      <c r="R2659" s="6">
        <v>0.95</v>
      </c>
      <c r="S2659" s="85">
        <f t="shared" si="532"/>
        <v>52.633799999999994</v>
      </c>
      <c r="T2659" s="86">
        <f t="shared" si="533"/>
        <v>108.03779999999999</v>
      </c>
      <c r="U2659" s="6">
        <v>0.6</v>
      </c>
      <c r="V2659" s="85">
        <f t="shared" si="534"/>
        <v>33.242399999999996</v>
      </c>
      <c r="W2659" s="86">
        <f t="shared" si="535"/>
        <v>88.6464</v>
      </c>
    </row>
    <row r="2660" spans="1:23" s="30" customFormat="1" ht="16.5" x14ac:dyDescent="0.25">
      <c r="A2660" s="64" t="s">
        <v>7131</v>
      </c>
      <c r="B2660" s="66" t="s">
        <v>7717</v>
      </c>
      <c r="C2660" s="2" t="s">
        <v>8386</v>
      </c>
      <c r="D2660" s="8" t="s">
        <v>8385</v>
      </c>
      <c r="E2660" s="3">
        <v>24</v>
      </c>
      <c r="F2660" s="3">
        <v>1</v>
      </c>
      <c r="G2660" s="4">
        <f>3040.05/12</f>
        <v>253.33750000000001</v>
      </c>
      <c r="H2660" s="4">
        <f>+G2660*E2660</f>
        <v>6080.1</v>
      </c>
      <c r="I2660" s="5">
        <v>0.05</v>
      </c>
      <c r="J2660" s="4">
        <f t="shared" si="528"/>
        <v>12.666875000000001</v>
      </c>
      <c r="K2660" s="4">
        <f t="shared" si="529"/>
        <v>240.670625</v>
      </c>
      <c r="L2660" s="4">
        <f>+K2660*13%</f>
        <v>31.28718125</v>
      </c>
      <c r="M2660" s="4">
        <f t="shared" si="530"/>
        <v>7529.9054659257808</v>
      </c>
      <c r="N2660" s="4">
        <f t="shared" si="531"/>
        <v>7770.5760909257806</v>
      </c>
      <c r="O2660" s="6">
        <v>0.75</v>
      </c>
      <c r="P2660" s="85">
        <f t="shared" si="536"/>
        <v>180.50296875000001</v>
      </c>
      <c r="Q2660" s="86">
        <f t="shared" si="537"/>
        <v>421.17359375000001</v>
      </c>
      <c r="R2660" s="6">
        <v>0.95</v>
      </c>
      <c r="S2660" s="85">
        <f t="shared" si="532"/>
        <v>228.63709374999999</v>
      </c>
      <c r="T2660" s="86">
        <f t="shared" si="533"/>
        <v>469.30771874999999</v>
      </c>
      <c r="U2660" s="6">
        <v>0.6</v>
      </c>
      <c r="V2660" s="85">
        <f t="shared" si="534"/>
        <v>144.40237500000001</v>
      </c>
      <c r="W2660" s="86">
        <f t="shared" si="535"/>
        <v>385.07299999999998</v>
      </c>
    </row>
    <row r="2661" spans="1:23" ht="16.5" x14ac:dyDescent="0.25">
      <c r="A2661" s="64" t="s">
        <v>7131</v>
      </c>
      <c r="B2661" s="66" t="s">
        <v>7717</v>
      </c>
      <c r="C2661" s="2" t="s">
        <v>3090</v>
      </c>
      <c r="D2661" s="8" t="s">
        <v>3089</v>
      </c>
      <c r="E2661" s="3">
        <v>9</v>
      </c>
      <c r="F2661" s="3">
        <v>1</v>
      </c>
      <c r="G2661" s="4">
        <v>292.85000000000002</v>
      </c>
      <c r="H2661" s="4">
        <f>+G2661*E2661</f>
        <v>2635.65</v>
      </c>
      <c r="I2661" s="5">
        <v>0.05</v>
      </c>
      <c r="J2661" s="4">
        <f t="shared" si="528"/>
        <v>14.642500000000002</v>
      </c>
      <c r="K2661" s="4">
        <f t="shared" si="529"/>
        <v>278.20750000000004</v>
      </c>
      <c r="L2661" s="6">
        <v>0.85</v>
      </c>
      <c r="M2661" s="4">
        <f t="shared" si="530"/>
        <v>236.47637500000002</v>
      </c>
      <c r="N2661" s="4">
        <f t="shared" si="531"/>
        <v>514.68387500000006</v>
      </c>
      <c r="O2661" s="6">
        <v>0.75</v>
      </c>
      <c r="P2661" s="85">
        <f t="shared" si="536"/>
        <v>208.65562500000004</v>
      </c>
      <c r="Q2661" s="86">
        <f t="shared" si="537"/>
        <v>486.86312500000008</v>
      </c>
      <c r="R2661" s="6">
        <v>0.95</v>
      </c>
      <c r="S2661" s="85">
        <f t="shared" si="532"/>
        <v>264.29712500000005</v>
      </c>
      <c r="T2661" s="86">
        <f t="shared" si="533"/>
        <v>542.50462500000003</v>
      </c>
      <c r="U2661" s="6">
        <v>0.6</v>
      </c>
      <c r="V2661" s="85">
        <f t="shared" si="534"/>
        <v>166.92450000000002</v>
      </c>
      <c r="W2661" s="86">
        <f t="shared" si="535"/>
        <v>445.13200000000006</v>
      </c>
    </row>
    <row r="2662" spans="1:23" ht="16.5" x14ac:dyDescent="0.25">
      <c r="A2662" s="64" t="s">
        <v>7131</v>
      </c>
      <c r="B2662" s="66" t="s">
        <v>7717</v>
      </c>
      <c r="C2662" s="2" t="s">
        <v>4817</v>
      </c>
      <c r="D2662" s="1" t="s">
        <v>4816</v>
      </c>
      <c r="E2662" s="3">
        <v>3</v>
      </c>
      <c r="F2662" s="3">
        <v>1</v>
      </c>
      <c r="G2662" s="4">
        <v>210.95</v>
      </c>
      <c r="H2662" s="4">
        <f>+G2662*E2662</f>
        <v>632.84999999999991</v>
      </c>
      <c r="I2662" s="5">
        <v>0</v>
      </c>
      <c r="J2662" s="4">
        <f t="shared" si="528"/>
        <v>0</v>
      </c>
      <c r="K2662" s="4">
        <f t="shared" si="529"/>
        <v>210.95</v>
      </c>
      <c r="L2662" s="6">
        <v>1</v>
      </c>
      <c r="M2662" s="4">
        <f t="shared" si="530"/>
        <v>210.95</v>
      </c>
      <c r="N2662" s="4">
        <f t="shared" si="531"/>
        <v>421.9</v>
      </c>
      <c r="O2662" s="6">
        <v>0.75</v>
      </c>
      <c r="P2662" s="85">
        <f t="shared" si="536"/>
        <v>158.21249999999998</v>
      </c>
      <c r="Q2662" s="86">
        <f t="shared" si="537"/>
        <v>369.16249999999997</v>
      </c>
      <c r="R2662" s="6">
        <v>0.95</v>
      </c>
      <c r="S2662" s="85">
        <f t="shared" si="532"/>
        <v>200.40249999999997</v>
      </c>
      <c r="T2662" s="86">
        <f t="shared" si="533"/>
        <v>411.35249999999996</v>
      </c>
      <c r="U2662" s="6">
        <v>0.6</v>
      </c>
      <c r="V2662" s="85">
        <f t="shared" si="534"/>
        <v>126.57</v>
      </c>
      <c r="W2662" s="86">
        <f t="shared" si="535"/>
        <v>337.52</v>
      </c>
    </row>
    <row r="2663" spans="1:23" ht="16.5" x14ac:dyDescent="0.25">
      <c r="A2663" s="64" t="s">
        <v>7131</v>
      </c>
      <c r="B2663" s="66" t="s">
        <v>7717</v>
      </c>
      <c r="C2663" s="2" t="s">
        <v>7101</v>
      </c>
      <c r="D2663" s="8" t="s">
        <v>7100</v>
      </c>
      <c r="E2663" s="3">
        <v>3</v>
      </c>
      <c r="F2663" s="3">
        <v>1</v>
      </c>
      <c r="G2663" s="4">
        <v>1824.07</v>
      </c>
      <c r="H2663" s="4">
        <f>+G2663*E2663</f>
        <v>5472.21</v>
      </c>
      <c r="I2663" s="5">
        <v>0.05</v>
      </c>
      <c r="J2663" s="4">
        <f t="shared" si="528"/>
        <v>91.203500000000005</v>
      </c>
      <c r="K2663" s="4">
        <f t="shared" si="529"/>
        <v>1732.8664999999999</v>
      </c>
      <c r="L2663" s="6">
        <v>1</v>
      </c>
      <c r="M2663" s="4">
        <f t="shared" si="530"/>
        <v>1732.8664999999999</v>
      </c>
      <c r="N2663" s="4">
        <f t="shared" si="531"/>
        <v>3465.7329999999997</v>
      </c>
      <c r="O2663" s="6">
        <v>0.75</v>
      </c>
      <c r="P2663" s="85">
        <f t="shared" si="536"/>
        <v>1299.6498749999998</v>
      </c>
      <c r="Q2663" s="86">
        <f t="shared" si="537"/>
        <v>3032.5163749999997</v>
      </c>
      <c r="R2663" s="6">
        <v>0.95</v>
      </c>
      <c r="S2663" s="85">
        <f t="shared" si="532"/>
        <v>1646.2231749999999</v>
      </c>
      <c r="T2663" s="86">
        <f t="shared" si="533"/>
        <v>3379.0896749999997</v>
      </c>
      <c r="U2663" s="6">
        <v>0.6</v>
      </c>
      <c r="V2663" s="85">
        <f t="shared" si="534"/>
        <v>1039.7198999999998</v>
      </c>
      <c r="W2663" s="86">
        <f t="shared" si="535"/>
        <v>2772.5863999999997</v>
      </c>
    </row>
    <row r="2664" spans="1:23" ht="16.5" x14ac:dyDescent="0.25">
      <c r="A2664" s="64" t="s">
        <v>7131</v>
      </c>
      <c r="B2664" s="66" t="s">
        <v>7717</v>
      </c>
      <c r="C2664" s="2" t="s">
        <v>4772</v>
      </c>
      <c r="D2664" s="8" t="s">
        <v>4771</v>
      </c>
      <c r="E2664" s="3">
        <v>6</v>
      </c>
      <c r="F2664" s="3">
        <v>1</v>
      </c>
      <c r="G2664" s="4">
        <v>685.56</v>
      </c>
      <c r="H2664" s="4">
        <f>+G2664*E2664</f>
        <v>4113.3599999999997</v>
      </c>
      <c r="I2664" s="5">
        <v>0.05</v>
      </c>
      <c r="J2664" s="4">
        <f t="shared" si="528"/>
        <v>34.277999999999999</v>
      </c>
      <c r="K2664" s="4">
        <f t="shared" si="529"/>
        <v>651.28199999999993</v>
      </c>
      <c r="L2664" s="6">
        <v>1</v>
      </c>
      <c r="M2664" s="4">
        <f t="shared" si="530"/>
        <v>651.28199999999993</v>
      </c>
      <c r="N2664" s="4">
        <f t="shared" si="531"/>
        <v>1302.5639999999999</v>
      </c>
      <c r="O2664" s="6">
        <v>0.75</v>
      </c>
      <c r="P2664" s="85">
        <f t="shared" si="536"/>
        <v>488.46149999999994</v>
      </c>
      <c r="Q2664" s="86">
        <f t="shared" si="537"/>
        <v>1139.7434999999998</v>
      </c>
      <c r="R2664" s="6">
        <v>0.95</v>
      </c>
      <c r="S2664" s="85">
        <f t="shared" si="532"/>
        <v>618.71789999999987</v>
      </c>
      <c r="T2664" s="86">
        <f t="shared" si="533"/>
        <v>1269.9998999999998</v>
      </c>
      <c r="U2664" s="6">
        <v>0.6</v>
      </c>
      <c r="V2664" s="85">
        <f t="shared" si="534"/>
        <v>390.76919999999996</v>
      </c>
      <c r="W2664" s="86">
        <f t="shared" si="535"/>
        <v>1042.0511999999999</v>
      </c>
    </row>
    <row r="2665" spans="1:23" ht="16.5" x14ac:dyDescent="0.25">
      <c r="A2665" s="64" t="s">
        <v>7131</v>
      </c>
      <c r="B2665" s="66" t="s">
        <v>7717</v>
      </c>
      <c r="C2665" s="2" t="s">
        <v>4774</v>
      </c>
      <c r="D2665" s="8" t="s">
        <v>4773</v>
      </c>
      <c r="E2665" s="3">
        <v>8</v>
      </c>
      <c r="F2665" s="3">
        <v>1</v>
      </c>
      <c r="G2665" s="4">
        <v>360.04</v>
      </c>
      <c r="H2665" s="4">
        <f>+G2665*E2665</f>
        <v>2880.32</v>
      </c>
      <c r="I2665" s="5">
        <v>0</v>
      </c>
      <c r="J2665" s="4">
        <f t="shared" si="528"/>
        <v>0</v>
      </c>
      <c r="K2665" s="4">
        <f t="shared" si="529"/>
        <v>360.04</v>
      </c>
      <c r="L2665" s="6">
        <v>1</v>
      </c>
      <c r="M2665" s="4">
        <f t="shared" si="530"/>
        <v>360.04</v>
      </c>
      <c r="N2665" s="4">
        <f t="shared" si="531"/>
        <v>720.08</v>
      </c>
      <c r="O2665" s="6">
        <v>0.75</v>
      </c>
      <c r="P2665" s="85">
        <f t="shared" si="536"/>
        <v>270.03000000000003</v>
      </c>
      <c r="Q2665" s="86">
        <f t="shared" si="537"/>
        <v>630.07000000000005</v>
      </c>
      <c r="R2665" s="6">
        <v>0.95</v>
      </c>
      <c r="S2665" s="85">
        <f t="shared" si="532"/>
        <v>342.03800000000001</v>
      </c>
      <c r="T2665" s="86">
        <f t="shared" si="533"/>
        <v>702.07799999999997</v>
      </c>
      <c r="U2665" s="6">
        <v>0.6</v>
      </c>
      <c r="V2665" s="85">
        <f t="shared" si="534"/>
        <v>216.024</v>
      </c>
      <c r="W2665" s="86">
        <f t="shared" si="535"/>
        <v>576.06400000000008</v>
      </c>
    </row>
    <row r="2666" spans="1:23" ht="16.5" x14ac:dyDescent="0.25">
      <c r="A2666" s="64" t="s">
        <v>7131</v>
      </c>
      <c r="B2666" s="66" t="s">
        <v>7717</v>
      </c>
      <c r="C2666" s="2" t="s">
        <v>5719</v>
      </c>
      <c r="D2666" s="8" t="s">
        <v>5718</v>
      </c>
      <c r="E2666" s="3">
        <v>1</v>
      </c>
      <c r="F2666" s="3">
        <v>1</v>
      </c>
      <c r="G2666" s="4">
        <v>2900</v>
      </c>
      <c r="H2666" s="4">
        <f>+G2666*E2666</f>
        <v>2900</v>
      </c>
      <c r="I2666" s="5">
        <v>0</v>
      </c>
      <c r="J2666" s="4">
        <f t="shared" si="528"/>
        <v>0</v>
      </c>
      <c r="K2666" s="4">
        <f t="shared" si="529"/>
        <v>2900</v>
      </c>
      <c r="L2666" s="6">
        <v>1</v>
      </c>
      <c r="M2666" s="4">
        <f t="shared" si="530"/>
        <v>2900</v>
      </c>
      <c r="N2666" s="4">
        <f t="shared" si="531"/>
        <v>5800</v>
      </c>
      <c r="O2666" s="6">
        <v>0.75</v>
      </c>
      <c r="P2666" s="85">
        <f t="shared" si="536"/>
        <v>2175</v>
      </c>
      <c r="Q2666" s="86">
        <f t="shared" si="537"/>
        <v>5075</v>
      </c>
      <c r="R2666" s="6">
        <v>0.95</v>
      </c>
      <c r="S2666" s="85">
        <f t="shared" si="532"/>
        <v>2755</v>
      </c>
      <c r="T2666" s="86">
        <f t="shared" si="533"/>
        <v>5655</v>
      </c>
      <c r="U2666" s="6">
        <v>0.6</v>
      </c>
      <c r="V2666" s="85">
        <f t="shared" si="534"/>
        <v>1740</v>
      </c>
      <c r="W2666" s="86">
        <f t="shared" si="535"/>
        <v>4640</v>
      </c>
    </row>
    <row r="2667" spans="1:23" ht="16.5" x14ac:dyDescent="0.25">
      <c r="A2667" s="64" t="s">
        <v>7131</v>
      </c>
      <c r="B2667" s="66" t="s">
        <v>7717</v>
      </c>
      <c r="C2667" s="2" t="s">
        <v>5740</v>
      </c>
      <c r="D2667" s="8" t="s">
        <v>5739</v>
      </c>
      <c r="E2667" s="3">
        <v>1</v>
      </c>
      <c r="F2667" s="3">
        <v>1</v>
      </c>
      <c r="G2667" s="4">
        <v>3063.9</v>
      </c>
      <c r="H2667" s="4">
        <f>+G2667*E2667</f>
        <v>3063.9</v>
      </c>
      <c r="I2667" s="5">
        <v>0</v>
      </c>
      <c r="J2667" s="4">
        <f t="shared" ref="J2667:J2729" si="538">+G2667*I2667</f>
        <v>0</v>
      </c>
      <c r="K2667" s="4">
        <f t="shared" ref="K2667:K2729" si="539">+G2667-J2667</f>
        <v>3063.9</v>
      </c>
      <c r="L2667" s="6">
        <v>1</v>
      </c>
      <c r="M2667" s="4">
        <f t="shared" si="530"/>
        <v>3063.9</v>
      </c>
      <c r="N2667" s="4">
        <f t="shared" si="531"/>
        <v>6127.8</v>
      </c>
      <c r="O2667" s="6">
        <v>0.75</v>
      </c>
      <c r="P2667" s="85">
        <f t="shared" si="536"/>
        <v>2297.9250000000002</v>
      </c>
      <c r="Q2667" s="86">
        <f t="shared" si="537"/>
        <v>5361.8250000000007</v>
      </c>
      <c r="R2667" s="6">
        <v>0.95</v>
      </c>
      <c r="S2667" s="85">
        <f t="shared" si="532"/>
        <v>2910.7049999999999</v>
      </c>
      <c r="T2667" s="86">
        <f t="shared" si="533"/>
        <v>5974.6049999999996</v>
      </c>
      <c r="U2667" s="6">
        <v>0.6</v>
      </c>
      <c r="V2667" s="85">
        <f t="shared" si="534"/>
        <v>1838.34</v>
      </c>
      <c r="W2667" s="86">
        <f t="shared" si="535"/>
        <v>4902.24</v>
      </c>
    </row>
    <row r="2668" spans="1:23" ht="16.5" x14ac:dyDescent="0.25">
      <c r="A2668" s="64" t="s">
        <v>7131</v>
      </c>
      <c r="B2668" s="66" t="s">
        <v>7717</v>
      </c>
      <c r="C2668" s="2" t="s">
        <v>5804</v>
      </c>
      <c r="D2668" s="1" t="s">
        <v>5803</v>
      </c>
      <c r="E2668" s="3">
        <v>1</v>
      </c>
      <c r="F2668" s="3">
        <v>1</v>
      </c>
      <c r="G2668" s="7">
        <v>9540</v>
      </c>
      <c r="H2668" s="4">
        <f>+G2668*E2668</f>
        <v>9540</v>
      </c>
      <c r="I2668" s="5">
        <v>0.05</v>
      </c>
      <c r="J2668" s="4">
        <f t="shared" si="538"/>
        <v>477</v>
      </c>
      <c r="K2668" s="4">
        <f t="shared" si="539"/>
        <v>9063</v>
      </c>
      <c r="L2668" s="6">
        <v>0.85</v>
      </c>
      <c r="M2668" s="4">
        <f t="shared" si="530"/>
        <v>7703.55</v>
      </c>
      <c r="N2668" s="4">
        <f t="shared" si="531"/>
        <v>16766.55</v>
      </c>
      <c r="O2668" s="6">
        <v>0.75</v>
      </c>
      <c r="P2668" s="85">
        <f t="shared" si="536"/>
        <v>6797.25</v>
      </c>
      <c r="Q2668" s="86">
        <f t="shared" si="537"/>
        <v>15860.25</v>
      </c>
      <c r="R2668" s="6">
        <v>0.95</v>
      </c>
      <c r="S2668" s="85">
        <f t="shared" si="532"/>
        <v>8609.85</v>
      </c>
      <c r="T2668" s="86">
        <f t="shared" si="533"/>
        <v>17672.849999999999</v>
      </c>
      <c r="U2668" s="6">
        <v>0.6</v>
      </c>
      <c r="V2668" s="85">
        <f t="shared" si="534"/>
        <v>5437.8</v>
      </c>
      <c r="W2668" s="86">
        <f t="shared" si="535"/>
        <v>14500.8</v>
      </c>
    </row>
    <row r="2669" spans="1:23" ht="16.5" x14ac:dyDescent="0.25">
      <c r="A2669" s="64" t="s">
        <v>7131</v>
      </c>
      <c r="B2669" s="66" t="s">
        <v>7717</v>
      </c>
      <c r="C2669" s="2" t="s">
        <v>5786</v>
      </c>
      <c r="D2669" s="1" t="s">
        <v>5785</v>
      </c>
      <c r="E2669" s="3">
        <v>4</v>
      </c>
      <c r="F2669" s="3">
        <v>1</v>
      </c>
      <c r="G2669" s="7">
        <v>1766</v>
      </c>
      <c r="H2669" s="4">
        <f>+G2669*E2669</f>
        <v>7064</v>
      </c>
      <c r="I2669" s="5">
        <v>0.05</v>
      </c>
      <c r="J2669" s="4">
        <f t="shared" si="538"/>
        <v>88.300000000000011</v>
      </c>
      <c r="K2669" s="4">
        <f t="shared" si="539"/>
        <v>1677.7</v>
      </c>
      <c r="L2669" s="6">
        <v>0.85</v>
      </c>
      <c r="M2669" s="4">
        <f t="shared" si="530"/>
        <v>1426.0450000000001</v>
      </c>
      <c r="N2669" s="4">
        <f t="shared" si="531"/>
        <v>3103.7449999999999</v>
      </c>
      <c r="O2669" s="6">
        <v>0.75</v>
      </c>
      <c r="P2669" s="85">
        <f t="shared" si="536"/>
        <v>1258.2750000000001</v>
      </c>
      <c r="Q2669" s="86">
        <f t="shared" si="537"/>
        <v>2935.9750000000004</v>
      </c>
      <c r="R2669" s="6">
        <v>0.95</v>
      </c>
      <c r="S2669" s="85">
        <f t="shared" si="532"/>
        <v>1593.8150000000001</v>
      </c>
      <c r="T2669" s="86">
        <f t="shared" si="533"/>
        <v>3271.5150000000003</v>
      </c>
      <c r="U2669" s="6">
        <v>0.6</v>
      </c>
      <c r="V2669" s="85">
        <f t="shared" si="534"/>
        <v>1006.62</v>
      </c>
      <c r="W2669" s="86">
        <f t="shared" si="535"/>
        <v>2684.32</v>
      </c>
    </row>
    <row r="2670" spans="1:23" ht="16.5" x14ac:dyDescent="0.25">
      <c r="A2670" s="64" t="s">
        <v>7131</v>
      </c>
      <c r="B2670" s="66" t="s">
        <v>7717</v>
      </c>
      <c r="C2670" s="40" t="s">
        <v>1247</v>
      </c>
      <c r="D2670" s="50" t="s">
        <v>1246</v>
      </c>
      <c r="E2670" s="41">
        <v>25</v>
      </c>
      <c r="F2670" s="3">
        <v>1</v>
      </c>
      <c r="G2670" s="12">
        <v>72</v>
      </c>
      <c r="H2670" s="4">
        <f>+G2670*E2670</f>
        <v>1800</v>
      </c>
      <c r="I2670" s="42">
        <v>0.05</v>
      </c>
      <c r="J2670" s="4">
        <f t="shared" si="538"/>
        <v>3.6</v>
      </c>
      <c r="K2670" s="4">
        <f t="shared" si="539"/>
        <v>68.400000000000006</v>
      </c>
      <c r="L2670" s="13">
        <v>1</v>
      </c>
      <c r="M2670" s="4">
        <f t="shared" si="530"/>
        <v>68.400000000000006</v>
      </c>
      <c r="N2670" s="4">
        <f t="shared" si="531"/>
        <v>136.80000000000001</v>
      </c>
      <c r="O2670" s="6">
        <v>0.75</v>
      </c>
      <c r="P2670" s="85">
        <f t="shared" si="536"/>
        <v>51.300000000000004</v>
      </c>
      <c r="Q2670" s="86">
        <f t="shared" si="537"/>
        <v>119.70000000000002</v>
      </c>
      <c r="R2670" s="6">
        <v>0.95</v>
      </c>
      <c r="S2670" s="85">
        <f t="shared" si="532"/>
        <v>64.98</v>
      </c>
      <c r="T2670" s="86">
        <f t="shared" si="533"/>
        <v>133.38</v>
      </c>
      <c r="U2670" s="6">
        <v>0.6</v>
      </c>
      <c r="V2670" s="85">
        <f t="shared" si="534"/>
        <v>41.04</v>
      </c>
      <c r="W2670" s="86">
        <f t="shared" si="535"/>
        <v>109.44</v>
      </c>
    </row>
    <row r="2671" spans="1:23" s="28" customFormat="1" ht="16.5" x14ac:dyDescent="0.25">
      <c r="A2671" s="64" t="s">
        <v>7131</v>
      </c>
      <c r="B2671" s="66" t="s">
        <v>7717</v>
      </c>
      <c r="C2671" s="40" t="s">
        <v>7780</v>
      </c>
      <c r="D2671" s="1" t="s">
        <v>3370</v>
      </c>
      <c r="E2671" s="3">
        <v>1</v>
      </c>
      <c r="F2671" s="3">
        <v>1</v>
      </c>
      <c r="G2671" s="4">
        <v>143.15</v>
      </c>
      <c r="H2671" s="4">
        <f>+G2671*E2671</f>
        <v>143.15</v>
      </c>
      <c r="I2671" s="5">
        <v>0</v>
      </c>
      <c r="J2671" s="4">
        <f t="shared" si="538"/>
        <v>0</v>
      </c>
      <c r="K2671" s="4">
        <f t="shared" si="539"/>
        <v>143.15</v>
      </c>
      <c r="L2671" s="6">
        <v>1</v>
      </c>
      <c r="M2671" s="4">
        <f t="shared" si="530"/>
        <v>143.15</v>
      </c>
      <c r="N2671" s="4">
        <f t="shared" si="531"/>
        <v>286.3</v>
      </c>
      <c r="O2671" s="6">
        <v>0.75</v>
      </c>
      <c r="P2671" s="85">
        <f t="shared" si="536"/>
        <v>107.36250000000001</v>
      </c>
      <c r="Q2671" s="86">
        <f t="shared" si="537"/>
        <v>250.51250000000002</v>
      </c>
      <c r="R2671" s="6">
        <v>0.95</v>
      </c>
      <c r="S2671" s="85">
        <f t="shared" si="532"/>
        <v>135.99250000000001</v>
      </c>
      <c r="T2671" s="86">
        <f t="shared" si="533"/>
        <v>279.14250000000004</v>
      </c>
      <c r="U2671" s="6">
        <v>0.6</v>
      </c>
      <c r="V2671" s="85">
        <f t="shared" si="534"/>
        <v>85.89</v>
      </c>
      <c r="W2671" s="86">
        <f t="shared" si="535"/>
        <v>229.04000000000002</v>
      </c>
    </row>
    <row r="2672" spans="1:23" ht="16.5" x14ac:dyDescent="0.25">
      <c r="A2672" s="64" t="s">
        <v>7131</v>
      </c>
      <c r="B2672" s="66" t="s">
        <v>7719</v>
      </c>
      <c r="C2672" s="2" t="s">
        <v>1014</v>
      </c>
      <c r="D2672" s="1" t="s">
        <v>1013</v>
      </c>
      <c r="E2672" s="3">
        <v>15</v>
      </c>
      <c r="F2672" s="3">
        <v>1</v>
      </c>
      <c r="G2672" s="7">
        <v>290</v>
      </c>
      <c r="H2672" s="4">
        <f>+G2672*E2672</f>
        <v>4350</v>
      </c>
      <c r="I2672" s="5">
        <v>0</v>
      </c>
      <c r="J2672" s="4">
        <f t="shared" si="538"/>
        <v>0</v>
      </c>
      <c r="K2672" s="4">
        <f t="shared" si="539"/>
        <v>290</v>
      </c>
      <c r="L2672" s="6">
        <v>0.85</v>
      </c>
      <c r="M2672" s="4">
        <f t="shared" si="530"/>
        <v>246.5</v>
      </c>
      <c r="N2672" s="4">
        <f t="shared" si="531"/>
        <v>536.5</v>
      </c>
      <c r="O2672" s="6">
        <v>0.75</v>
      </c>
      <c r="P2672" s="85">
        <f t="shared" si="536"/>
        <v>217.5</v>
      </c>
      <c r="Q2672" s="86">
        <f t="shared" si="537"/>
        <v>507.5</v>
      </c>
      <c r="R2672" s="6">
        <v>0.95</v>
      </c>
      <c r="S2672" s="85">
        <f t="shared" si="532"/>
        <v>275.5</v>
      </c>
      <c r="T2672" s="86">
        <f t="shared" si="533"/>
        <v>565.5</v>
      </c>
      <c r="U2672" s="6">
        <v>0.6</v>
      </c>
      <c r="V2672" s="85">
        <f t="shared" si="534"/>
        <v>174</v>
      </c>
      <c r="W2672" s="86">
        <f t="shared" si="535"/>
        <v>464</v>
      </c>
    </row>
    <row r="2673" spans="1:23" ht="16.5" x14ac:dyDescent="0.25">
      <c r="A2673" s="64" t="s">
        <v>7131</v>
      </c>
      <c r="B2673" s="66" t="s">
        <v>7719</v>
      </c>
      <c r="C2673" s="2" t="s">
        <v>1041</v>
      </c>
      <c r="D2673" s="8" t="s">
        <v>1040</v>
      </c>
      <c r="E2673" s="3">
        <v>1</v>
      </c>
      <c r="F2673" s="3">
        <v>1</v>
      </c>
      <c r="G2673" s="4">
        <v>12405.32</v>
      </c>
      <c r="H2673" s="4">
        <f>+G2673*E2673</f>
        <v>12405.32</v>
      </c>
      <c r="I2673" s="5">
        <v>0.5</v>
      </c>
      <c r="J2673" s="4">
        <f t="shared" si="538"/>
        <v>6202.66</v>
      </c>
      <c r="K2673" s="4">
        <f t="shared" si="539"/>
        <v>6202.66</v>
      </c>
      <c r="L2673" s="6">
        <v>0.85</v>
      </c>
      <c r="M2673" s="4">
        <f t="shared" si="530"/>
        <v>5272.2609999999995</v>
      </c>
      <c r="N2673" s="4">
        <f t="shared" si="531"/>
        <v>11474.920999999998</v>
      </c>
      <c r="O2673" s="6">
        <v>0.75</v>
      </c>
      <c r="P2673" s="85">
        <f t="shared" si="536"/>
        <v>4651.9949999999999</v>
      </c>
      <c r="Q2673" s="86">
        <f t="shared" si="537"/>
        <v>10854.654999999999</v>
      </c>
      <c r="R2673" s="6">
        <v>0.95</v>
      </c>
      <c r="S2673" s="85">
        <f t="shared" si="532"/>
        <v>5892.5269999999991</v>
      </c>
      <c r="T2673" s="86">
        <f t="shared" si="533"/>
        <v>12095.186999999998</v>
      </c>
      <c r="U2673" s="6">
        <v>0.6</v>
      </c>
      <c r="V2673" s="85">
        <f t="shared" si="534"/>
        <v>3721.5959999999995</v>
      </c>
      <c r="W2673" s="86">
        <f t="shared" si="535"/>
        <v>9924.2559999999994</v>
      </c>
    </row>
    <row r="2674" spans="1:23" ht="16.5" x14ac:dyDescent="0.25">
      <c r="A2674" s="64" t="s">
        <v>7131</v>
      </c>
      <c r="B2674" s="66" t="s">
        <v>7719</v>
      </c>
      <c r="C2674" s="2" t="s">
        <v>1016</v>
      </c>
      <c r="D2674" s="10" t="s">
        <v>1015</v>
      </c>
      <c r="E2674" s="3">
        <v>4</v>
      </c>
      <c r="F2674" s="3">
        <v>1</v>
      </c>
      <c r="G2674" s="4">
        <v>3968</v>
      </c>
      <c r="H2674" s="4">
        <f>+G2674*E2674</f>
        <v>15872</v>
      </c>
      <c r="I2674" s="5">
        <v>0</v>
      </c>
      <c r="J2674" s="4">
        <f t="shared" si="538"/>
        <v>0</v>
      </c>
      <c r="K2674" s="4">
        <f t="shared" si="539"/>
        <v>3968</v>
      </c>
      <c r="L2674" s="6">
        <v>0.85</v>
      </c>
      <c r="M2674" s="4">
        <f t="shared" si="530"/>
        <v>3372.7999999999997</v>
      </c>
      <c r="N2674" s="4">
        <f t="shared" si="531"/>
        <v>7340.7999999999993</v>
      </c>
      <c r="O2674" s="6">
        <v>0.75</v>
      </c>
      <c r="P2674" s="85">
        <f t="shared" si="536"/>
        <v>2976</v>
      </c>
      <c r="Q2674" s="86">
        <f t="shared" si="537"/>
        <v>6944</v>
      </c>
      <c r="R2674" s="6">
        <v>0.95</v>
      </c>
      <c r="S2674" s="85">
        <f t="shared" si="532"/>
        <v>3769.6</v>
      </c>
      <c r="T2674" s="86">
        <f t="shared" si="533"/>
        <v>7737.6</v>
      </c>
      <c r="U2674" s="6">
        <v>0.6</v>
      </c>
      <c r="V2674" s="85">
        <f t="shared" si="534"/>
        <v>2380.7999999999997</v>
      </c>
      <c r="W2674" s="86">
        <f t="shared" si="535"/>
        <v>6348.7999999999993</v>
      </c>
    </row>
    <row r="2675" spans="1:23" ht="16.5" x14ac:dyDescent="0.25">
      <c r="A2675" s="64" t="s">
        <v>7131</v>
      </c>
      <c r="B2675" s="66" t="s">
        <v>7719</v>
      </c>
      <c r="C2675" s="2" t="s">
        <v>1019</v>
      </c>
      <c r="D2675" s="8" t="s">
        <v>1018</v>
      </c>
      <c r="E2675" s="3">
        <v>9</v>
      </c>
      <c r="F2675" s="3">
        <v>1</v>
      </c>
      <c r="G2675" s="4">
        <v>569.25</v>
      </c>
      <c r="H2675" s="4">
        <f>+G2675*E2675</f>
        <v>5123.25</v>
      </c>
      <c r="I2675" s="5">
        <v>0</v>
      </c>
      <c r="J2675" s="4">
        <f t="shared" si="538"/>
        <v>0</v>
      </c>
      <c r="K2675" s="4">
        <f t="shared" si="539"/>
        <v>569.25</v>
      </c>
      <c r="L2675" s="6">
        <v>0.85</v>
      </c>
      <c r="M2675" s="4">
        <f t="shared" si="530"/>
        <v>483.86250000000001</v>
      </c>
      <c r="N2675" s="4">
        <f t="shared" si="531"/>
        <v>1053.1125</v>
      </c>
      <c r="O2675" s="6">
        <v>0.75</v>
      </c>
      <c r="P2675" s="85">
        <f t="shared" si="536"/>
        <v>426.9375</v>
      </c>
      <c r="Q2675" s="86">
        <f t="shared" si="537"/>
        <v>996.1875</v>
      </c>
      <c r="R2675" s="6">
        <v>0.95</v>
      </c>
      <c r="S2675" s="85">
        <f t="shared" si="532"/>
        <v>540.78750000000002</v>
      </c>
      <c r="T2675" s="86">
        <f t="shared" si="533"/>
        <v>1110.0374999999999</v>
      </c>
      <c r="U2675" s="6">
        <v>0.6</v>
      </c>
      <c r="V2675" s="85">
        <f t="shared" si="534"/>
        <v>341.55</v>
      </c>
      <c r="W2675" s="86">
        <f t="shared" si="535"/>
        <v>910.8</v>
      </c>
    </row>
    <row r="2676" spans="1:23" ht="16.5" x14ac:dyDescent="0.25">
      <c r="A2676" s="64" t="s">
        <v>7131</v>
      </c>
      <c r="B2676" s="66" t="s">
        <v>7719</v>
      </c>
      <c r="C2676" s="2" t="s">
        <v>1021</v>
      </c>
      <c r="D2676" s="8" t="s">
        <v>1020</v>
      </c>
      <c r="E2676" s="3">
        <v>1</v>
      </c>
      <c r="F2676" s="3">
        <v>1</v>
      </c>
      <c r="G2676" s="4">
        <v>2666</v>
      </c>
      <c r="H2676" s="4">
        <f>+G2676*E2676</f>
        <v>2666</v>
      </c>
      <c r="I2676" s="5">
        <v>0.5</v>
      </c>
      <c r="J2676" s="4">
        <f t="shared" si="538"/>
        <v>1333</v>
      </c>
      <c r="K2676" s="4">
        <f t="shared" si="539"/>
        <v>1333</v>
      </c>
      <c r="L2676" s="6">
        <v>0.85</v>
      </c>
      <c r="M2676" s="4">
        <f t="shared" si="530"/>
        <v>1133.05</v>
      </c>
      <c r="N2676" s="4">
        <f t="shared" si="531"/>
        <v>2466.0500000000002</v>
      </c>
      <c r="O2676" s="6">
        <v>0.75</v>
      </c>
      <c r="P2676" s="85">
        <f t="shared" si="536"/>
        <v>999.75</v>
      </c>
      <c r="Q2676" s="86">
        <f t="shared" si="537"/>
        <v>2332.75</v>
      </c>
      <c r="R2676" s="6">
        <v>0.95</v>
      </c>
      <c r="S2676" s="85">
        <f t="shared" si="532"/>
        <v>1266.3499999999999</v>
      </c>
      <c r="T2676" s="86">
        <f t="shared" si="533"/>
        <v>2599.35</v>
      </c>
      <c r="U2676" s="6">
        <v>0.6</v>
      </c>
      <c r="V2676" s="85">
        <f t="shared" si="534"/>
        <v>799.8</v>
      </c>
      <c r="W2676" s="86">
        <f t="shared" si="535"/>
        <v>2132.8000000000002</v>
      </c>
    </row>
    <row r="2677" spans="1:23" ht="16.5" x14ac:dyDescent="0.25">
      <c r="A2677" s="64" t="s">
        <v>7131</v>
      </c>
      <c r="B2677" s="66" t="s">
        <v>7719</v>
      </c>
      <c r="C2677" s="2" t="s">
        <v>1025</v>
      </c>
      <c r="D2677" s="8" t="s">
        <v>1024</v>
      </c>
      <c r="E2677" s="3">
        <v>4</v>
      </c>
      <c r="F2677" s="3">
        <v>1</v>
      </c>
      <c r="G2677" s="4">
        <v>465.17</v>
      </c>
      <c r="H2677" s="4">
        <f>+G2677*E2677</f>
        <v>1860.68</v>
      </c>
      <c r="I2677" s="5">
        <v>0</v>
      </c>
      <c r="J2677" s="4">
        <f t="shared" si="538"/>
        <v>0</v>
      </c>
      <c r="K2677" s="4">
        <f t="shared" si="539"/>
        <v>465.17</v>
      </c>
      <c r="L2677" s="6">
        <v>0.85</v>
      </c>
      <c r="M2677" s="4">
        <f t="shared" si="530"/>
        <v>395.39449999999999</v>
      </c>
      <c r="N2677" s="4">
        <f t="shared" si="531"/>
        <v>860.56449999999995</v>
      </c>
      <c r="O2677" s="6">
        <v>0.75</v>
      </c>
      <c r="P2677" s="85">
        <f t="shared" si="536"/>
        <v>348.8775</v>
      </c>
      <c r="Q2677" s="86">
        <f t="shared" si="537"/>
        <v>814.04750000000001</v>
      </c>
      <c r="R2677" s="6">
        <v>0.95</v>
      </c>
      <c r="S2677" s="85">
        <f t="shared" si="532"/>
        <v>441.91149999999999</v>
      </c>
      <c r="T2677" s="86">
        <f t="shared" si="533"/>
        <v>907.08150000000001</v>
      </c>
      <c r="U2677" s="6">
        <v>0.6</v>
      </c>
      <c r="V2677" s="85">
        <f t="shared" si="534"/>
        <v>279.10199999999998</v>
      </c>
      <c r="W2677" s="86">
        <f t="shared" si="535"/>
        <v>744.27199999999993</v>
      </c>
    </row>
    <row r="2678" spans="1:23" ht="16.5" x14ac:dyDescent="0.25">
      <c r="A2678" s="64" t="s">
        <v>7131</v>
      </c>
      <c r="B2678" s="66" t="s">
        <v>7719</v>
      </c>
      <c r="C2678" s="2" t="s">
        <v>1027</v>
      </c>
      <c r="D2678" s="8" t="s">
        <v>1026</v>
      </c>
      <c r="E2678" s="3">
        <v>3</v>
      </c>
      <c r="F2678" s="3">
        <v>1</v>
      </c>
      <c r="G2678" s="4">
        <v>12833.5</v>
      </c>
      <c r="H2678" s="4">
        <f>+G2678*E2678</f>
        <v>38500.5</v>
      </c>
      <c r="I2678" s="5">
        <v>0.5</v>
      </c>
      <c r="J2678" s="4">
        <f t="shared" si="538"/>
        <v>6416.75</v>
      </c>
      <c r="K2678" s="4">
        <f t="shared" si="539"/>
        <v>6416.75</v>
      </c>
      <c r="L2678" s="6">
        <v>0.85</v>
      </c>
      <c r="M2678" s="4">
        <f t="shared" si="530"/>
        <v>5454.2375000000002</v>
      </c>
      <c r="N2678" s="4">
        <f t="shared" si="531"/>
        <v>11870.987499999999</v>
      </c>
      <c r="O2678" s="6">
        <v>0.75</v>
      </c>
      <c r="P2678" s="85">
        <f t="shared" si="536"/>
        <v>4812.5625</v>
      </c>
      <c r="Q2678" s="86">
        <f t="shared" si="537"/>
        <v>11229.3125</v>
      </c>
      <c r="R2678" s="6">
        <v>0.95</v>
      </c>
      <c r="S2678" s="85">
        <f t="shared" si="532"/>
        <v>6095.9124999999995</v>
      </c>
      <c r="T2678" s="86">
        <f t="shared" si="533"/>
        <v>12512.662499999999</v>
      </c>
      <c r="U2678" s="6">
        <v>0.6</v>
      </c>
      <c r="V2678" s="85">
        <f t="shared" si="534"/>
        <v>3850.0499999999997</v>
      </c>
      <c r="W2678" s="86">
        <f t="shared" si="535"/>
        <v>10266.799999999999</v>
      </c>
    </row>
    <row r="2679" spans="1:23" ht="16.5" x14ac:dyDescent="0.25">
      <c r="A2679" s="64" t="s">
        <v>7131</v>
      </c>
      <c r="B2679" s="66" t="s">
        <v>7719</v>
      </c>
      <c r="C2679" s="2" t="s">
        <v>4893</v>
      </c>
      <c r="D2679" s="10" t="s">
        <v>4892</v>
      </c>
      <c r="E2679" s="3">
        <v>12</v>
      </c>
      <c r="F2679" s="3">
        <v>1</v>
      </c>
      <c r="G2679" s="4">
        <v>178.38461538461539</v>
      </c>
      <c r="H2679" s="4">
        <f>+G2679*E2679</f>
        <v>2140.6153846153848</v>
      </c>
      <c r="I2679" s="5">
        <v>0</v>
      </c>
      <c r="J2679" s="4">
        <f t="shared" si="538"/>
        <v>0</v>
      </c>
      <c r="K2679" s="4">
        <f t="shared" si="539"/>
        <v>178.38461538461539</v>
      </c>
      <c r="L2679" s="6">
        <v>0.85</v>
      </c>
      <c r="M2679" s="4">
        <f t="shared" si="530"/>
        <v>151.62692307692308</v>
      </c>
      <c r="N2679" s="4">
        <f t="shared" si="531"/>
        <v>330.01153846153846</v>
      </c>
      <c r="O2679" s="6">
        <v>0.75</v>
      </c>
      <c r="P2679" s="85">
        <f t="shared" si="536"/>
        <v>133.78846153846155</v>
      </c>
      <c r="Q2679" s="86">
        <f t="shared" si="537"/>
        <v>312.17307692307691</v>
      </c>
      <c r="R2679" s="6">
        <v>0.95</v>
      </c>
      <c r="S2679" s="85">
        <f t="shared" si="532"/>
        <v>169.46538461538461</v>
      </c>
      <c r="T2679" s="86">
        <f t="shared" si="533"/>
        <v>347.85</v>
      </c>
      <c r="U2679" s="6">
        <v>0.6</v>
      </c>
      <c r="V2679" s="85">
        <f t="shared" si="534"/>
        <v>107.03076923076922</v>
      </c>
      <c r="W2679" s="86">
        <f t="shared" si="535"/>
        <v>285.4153846153846</v>
      </c>
    </row>
    <row r="2680" spans="1:23" ht="16.5" x14ac:dyDescent="0.25">
      <c r="A2680" s="64" t="s">
        <v>7131</v>
      </c>
      <c r="B2680" s="66" t="s">
        <v>7719</v>
      </c>
      <c r="C2680" s="2" t="s">
        <v>1029</v>
      </c>
      <c r="D2680" s="8" t="s">
        <v>1028</v>
      </c>
      <c r="E2680" s="3">
        <v>3</v>
      </c>
      <c r="F2680" s="3">
        <v>1</v>
      </c>
      <c r="G2680" s="4">
        <v>1114.96</v>
      </c>
      <c r="H2680" s="4">
        <f>+G2680*E2680</f>
        <v>3344.88</v>
      </c>
      <c r="I2680" s="5">
        <v>0</v>
      </c>
      <c r="J2680" s="4">
        <f t="shared" si="538"/>
        <v>0</v>
      </c>
      <c r="K2680" s="4">
        <f t="shared" si="539"/>
        <v>1114.96</v>
      </c>
      <c r="L2680" s="6">
        <v>0.85</v>
      </c>
      <c r="M2680" s="4">
        <f t="shared" si="530"/>
        <v>947.71600000000001</v>
      </c>
      <c r="N2680" s="4">
        <f t="shared" si="531"/>
        <v>2062.6759999999999</v>
      </c>
      <c r="O2680" s="6">
        <v>0.75</v>
      </c>
      <c r="P2680" s="85">
        <f t="shared" si="536"/>
        <v>836.22</v>
      </c>
      <c r="Q2680" s="86">
        <f t="shared" si="537"/>
        <v>1951.18</v>
      </c>
      <c r="R2680" s="6">
        <v>0.95</v>
      </c>
      <c r="S2680" s="85">
        <f t="shared" si="532"/>
        <v>1059.212</v>
      </c>
      <c r="T2680" s="86">
        <f t="shared" si="533"/>
        <v>2174.172</v>
      </c>
      <c r="U2680" s="6">
        <v>0.6</v>
      </c>
      <c r="V2680" s="85">
        <f t="shared" si="534"/>
        <v>668.976</v>
      </c>
      <c r="W2680" s="86">
        <f t="shared" si="535"/>
        <v>1783.9360000000001</v>
      </c>
    </row>
    <row r="2681" spans="1:23" ht="16.5" x14ac:dyDescent="0.25">
      <c r="A2681" s="64" t="s">
        <v>7131</v>
      </c>
      <c r="B2681" s="66" t="s">
        <v>7719</v>
      </c>
      <c r="C2681" s="2" t="s">
        <v>1031</v>
      </c>
      <c r="D2681" s="8" t="s">
        <v>1030</v>
      </c>
      <c r="E2681" s="3">
        <v>3</v>
      </c>
      <c r="F2681" s="3">
        <v>1</v>
      </c>
      <c r="G2681" s="4">
        <v>1905</v>
      </c>
      <c r="H2681" s="4">
        <f>+G2681*E2681</f>
        <v>5715</v>
      </c>
      <c r="I2681" s="5">
        <v>0.45</v>
      </c>
      <c r="J2681" s="4">
        <f t="shared" si="538"/>
        <v>857.25</v>
      </c>
      <c r="K2681" s="4">
        <f t="shared" si="539"/>
        <v>1047.75</v>
      </c>
      <c r="L2681" s="6">
        <v>0.85</v>
      </c>
      <c r="M2681" s="4">
        <f t="shared" si="530"/>
        <v>890.58749999999998</v>
      </c>
      <c r="N2681" s="4">
        <f t="shared" si="531"/>
        <v>1938.3375000000001</v>
      </c>
      <c r="O2681" s="6">
        <v>0.75</v>
      </c>
      <c r="P2681" s="85">
        <f t="shared" si="536"/>
        <v>785.8125</v>
      </c>
      <c r="Q2681" s="86">
        <f t="shared" si="537"/>
        <v>1833.5625</v>
      </c>
      <c r="R2681" s="6">
        <v>0.95</v>
      </c>
      <c r="S2681" s="85">
        <f t="shared" si="532"/>
        <v>995.36249999999995</v>
      </c>
      <c r="T2681" s="86">
        <f t="shared" si="533"/>
        <v>2043.1125</v>
      </c>
      <c r="U2681" s="6">
        <v>0.6</v>
      </c>
      <c r="V2681" s="85">
        <f t="shared" si="534"/>
        <v>628.65</v>
      </c>
      <c r="W2681" s="86">
        <f t="shared" si="535"/>
        <v>1676.4</v>
      </c>
    </row>
    <row r="2682" spans="1:23" ht="16.5" x14ac:dyDescent="0.25">
      <c r="A2682" s="64" t="s">
        <v>7131</v>
      </c>
      <c r="B2682" s="66" t="s">
        <v>7719</v>
      </c>
      <c r="C2682" s="2" t="s">
        <v>1008</v>
      </c>
      <c r="D2682" s="1" t="s">
        <v>1007</v>
      </c>
      <c r="E2682" s="3">
        <v>1</v>
      </c>
      <c r="F2682" s="3">
        <v>1</v>
      </c>
      <c r="G2682" s="4">
        <v>15353</v>
      </c>
      <c r="H2682" s="4">
        <f>+G2682*E2682</f>
        <v>15353</v>
      </c>
      <c r="I2682" s="5">
        <v>0.3</v>
      </c>
      <c r="J2682" s="4">
        <f t="shared" si="538"/>
        <v>4605.8999999999996</v>
      </c>
      <c r="K2682" s="4">
        <f t="shared" si="539"/>
        <v>10747.1</v>
      </c>
      <c r="L2682" s="6">
        <v>1.1000000000000001</v>
      </c>
      <c r="M2682" s="4">
        <f t="shared" ref="M2682:M2745" si="540">+K2682*L2682</f>
        <v>11821.810000000001</v>
      </c>
      <c r="N2682" s="4">
        <f t="shared" ref="N2682:N2745" si="541">+K2682+M2682</f>
        <v>22568.910000000003</v>
      </c>
      <c r="O2682" s="6">
        <v>0.75</v>
      </c>
      <c r="P2682" s="85">
        <f t="shared" si="536"/>
        <v>8060.3250000000007</v>
      </c>
      <c r="Q2682" s="86">
        <f t="shared" si="537"/>
        <v>18807.425000000003</v>
      </c>
      <c r="R2682" s="6">
        <v>0.95</v>
      </c>
      <c r="S2682" s="85">
        <f t="shared" si="532"/>
        <v>10209.744999999999</v>
      </c>
      <c r="T2682" s="86">
        <f t="shared" si="533"/>
        <v>20956.845000000001</v>
      </c>
      <c r="U2682" s="6">
        <v>0.6</v>
      </c>
      <c r="V2682" s="85">
        <f t="shared" si="534"/>
        <v>6448.26</v>
      </c>
      <c r="W2682" s="86">
        <f t="shared" si="535"/>
        <v>17195.36</v>
      </c>
    </row>
    <row r="2683" spans="1:23" ht="16.5" x14ac:dyDescent="0.25">
      <c r="A2683" s="64" t="s">
        <v>7131</v>
      </c>
      <c r="B2683" s="66" t="s">
        <v>7719</v>
      </c>
      <c r="C2683" s="2" t="s">
        <v>1033</v>
      </c>
      <c r="D2683" s="8" t="s">
        <v>1032</v>
      </c>
      <c r="E2683" s="3">
        <v>1</v>
      </c>
      <c r="F2683" s="3">
        <v>1</v>
      </c>
      <c r="G2683" s="4">
        <v>1888.308</v>
      </c>
      <c r="H2683" s="4">
        <f>+G2683*E2683</f>
        <v>1888.308</v>
      </c>
      <c r="I2683" s="5">
        <v>0.2</v>
      </c>
      <c r="J2683" s="4">
        <f t="shared" si="538"/>
        <v>377.66160000000002</v>
      </c>
      <c r="K2683" s="4">
        <f t="shared" si="539"/>
        <v>1510.6464000000001</v>
      </c>
      <c r="L2683" s="6">
        <v>1.4</v>
      </c>
      <c r="M2683" s="4">
        <f t="shared" si="540"/>
        <v>2114.9049599999998</v>
      </c>
      <c r="N2683" s="4">
        <f t="shared" si="541"/>
        <v>3625.5513599999999</v>
      </c>
      <c r="O2683" s="6">
        <v>0.75</v>
      </c>
      <c r="P2683" s="85">
        <f t="shared" si="536"/>
        <v>1132.9848000000002</v>
      </c>
      <c r="Q2683" s="86">
        <f t="shared" si="537"/>
        <v>2643.6312000000003</v>
      </c>
      <c r="R2683" s="6">
        <v>0.95</v>
      </c>
      <c r="S2683" s="85">
        <f t="shared" ref="S2683:S2746" si="542">+K2683*R2683</f>
        <v>1435.1140800000001</v>
      </c>
      <c r="T2683" s="86">
        <f t="shared" ref="T2683:T2746" si="543">+S2683+K2683</f>
        <v>2945.7604799999999</v>
      </c>
      <c r="U2683" s="6">
        <v>0.6</v>
      </c>
      <c r="V2683" s="85">
        <f t="shared" ref="V2683:V2746" si="544">+K2683*U2683</f>
        <v>906.38783999999998</v>
      </c>
      <c r="W2683" s="86">
        <f t="shared" ref="W2683:W2746" si="545">+V2683+K2683</f>
        <v>2417.03424</v>
      </c>
    </row>
    <row r="2684" spans="1:23" ht="16.5" x14ac:dyDescent="0.25">
      <c r="A2684" s="64" t="s">
        <v>7131</v>
      </c>
      <c r="B2684" s="66" t="s">
        <v>7719</v>
      </c>
      <c r="C2684" s="2" t="s">
        <v>1035</v>
      </c>
      <c r="D2684" s="8" t="s">
        <v>1034</v>
      </c>
      <c r="E2684" s="3">
        <v>1</v>
      </c>
      <c r="F2684" s="3">
        <v>1</v>
      </c>
      <c r="G2684" s="4">
        <v>5359</v>
      </c>
      <c r="H2684" s="4">
        <f>+G2684*E2684</f>
        <v>5359</v>
      </c>
      <c r="I2684" s="5">
        <v>0.45</v>
      </c>
      <c r="J2684" s="4">
        <f t="shared" si="538"/>
        <v>2411.5500000000002</v>
      </c>
      <c r="K2684" s="4">
        <f t="shared" si="539"/>
        <v>2947.45</v>
      </c>
      <c r="L2684" s="6">
        <v>0.85</v>
      </c>
      <c r="M2684" s="4">
        <f t="shared" si="540"/>
        <v>2505.3325</v>
      </c>
      <c r="N2684" s="4">
        <f t="shared" si="541"/>
        <v>5452.7824999999993</v>
      </c>
      <c r="O2684" s="6">
        <v>0.75</v>
      </c>
      <c r="P2684" s="85">
        <f t="shared" ref="P2684:P2747" si="546">+K2684*O2684</f>
        <v>2210.5874999999996</v>
      </c>
      <c r="Q2684" s="86">
        <f t="shared" ref="Q2684:Q2747" si="547">+K2684+P2684</f>
        <v>5158.0374999999995</v>
      </c>
      <c r="R2684" s="6">
        <v>0.95</v>
      </c>
      <c r="S2684" s="85">
        <f t="shared" si="542"/>
        <v>2800.0774999999999</v>
      </c>
      <c r="T2684" s="86">
        <f t="shared" si="543"/>
        <v>5747.5275000000001</v>
      </c>
      <c r="U2684" s="6">
        <v>0.6</v>
      </c>
      <c r="V2684" s="85">
        <f t="shared" si="544"/>
        <v>1768.4699999999998</v>
      </c>
      <c r="W2684" s="86">
        <f t="shared" si="545"/>
        <v>4715.92</v>
      </c>
    </row>
    <row r="2685" spans="1:23" ht="16.5" x14ac:dyDescent="0.25">
      <c r="A2685" s="64" t="s">
        <v>7131</v>
      </c>
      <c r="B2685" s="66" t="s">
        <v>7719</v>
      </c>
      <c r="C2685" s="2" t="s">
        <v>1037</v>
      </c>
      <c r="D2685" s="10" t="s">
        <v>1036</v>
      </c>
      <c r="E2685" s="3">
        <v>3</v>
      </c>
      <c r="F2685" s="3">
        <v>1</v>
      </c>
      <c r="G2685" s="4">
        <v>2069.61</v>
      </c>
      <c r="H2685" s="4">
        <f>+G2685*E2685</f>
        <v>6208.83</v>
      </c>
      <c r="I2685" s="5">
        <v>0</v>
      </c>
      <c r="J2685" s="4">
        <f t="shared" si="538"/>
        <v>0</v>
      </c>
      <c r="K2685" s="4">
        <f t="shared" si="539"/>
        <v>2069.61</v>
      </c>
      <c r="L2685" s="6">
        <v>0.85</v>
      </c>
      <c r="M2685" s="4">
        <f t="shared" si="540"/>
        <v>1759.1685</v>
      </c>
      <c r="N2685" s="4">
        <f t="shared" si="541"/>
        <v>3828.7785000000003</v>
      </c>
      <c r="O2685" s="6">
        <v>0.75</v>
      </c>
      <c r="P2685" s="85">
        <f t="shared" si="546"/>
        <v>1552.2075</v>
      </c>
      <c r="Q2685" s="86">
        <f t="shared" si="547"/>
        <v>3621.8175000000001</v>
      </c>
      <c r="R2685" s="6">
        <v>0.95</v>
      </c>
      <c r="S2685" s="85">
        <f t="shared" si="542"/>
        <v>1966.1295</v>
      </c>
      <c r="T2685" s="86">
        <f t="shared" si="543"/>
        <v>4035.7395000000001</v>
      </c>
      <c r="U2685" s="6">
        <v>0.6</v>
      </c>
      <c r="V2685" s="85">
        <f t="shared" si="544"/>
        <v>1241.7660000000001</v>
      </c>
      <c r="W2685" s="86">
        <f t="shared" si="545"/>
        <v>3311.3760000000002</v>
      </c>
    </row>
    <row r="2686" spans="1:23" ht="16.5" x14ac:dyDescent="0.25">
      <c r="A2686" s="64" t="s">
        <v>7131</v>
      </c>
      <c r="B2686" s="66" t="s">
        <v>7719</v>
      </c>
      <c r="C2686" s="2" t="s">
        <v>1061</v>
      </c>
      <c r="D2686" s="8" t="s">
        <v>1060</v>
      </c>
      <c r="E2686" s="3">
        <v>2</v>
      </c>
      <c r="F2686" s="3">
        <v>1</v>
      </c>
      <c r="G2686" s="4">
        <v>986</v>
      </c>
      <c r="H2686" s="4">
        <f>+G2686*E2686</f>
        <v>1972</v>
      </c>
      <c r="I2686" s="5">
        <v>0.5</v>
      </c>
      <c r="J2686" s="4">
        <f t="shared" si="538"/>
        <v>493</v>
      </c>
      <c r="K2686" s="4">
        <f t="shared" si="539"/>
        <v>493</v>
      </c>
      <c r="L2686" s="6">
        <v>0.85</v>
      </c>
      <c r="M2686" s="4">
        <f t="shared" si="540"/>
        <v>419.05</v>
      </c>
      <c r="N2686" s="4">
        <f t="shared" si="541"/>
        <v>912.05</v>
      </c>
      <c r="O2686" s="6">
        <v>0.75</v>
      </c>
      <c r="P2686" s="85">
        <f t="shared" si="546"/>
        <v>369.75</v>
      </c>
      <c r="Q2686" s="86">
        <f t="shared" si="547"/>
        <v>862.75</v>
      </c>
      <c r="R2686" s="6">
        <v>0.95</v>
      </c>
      <c r="S2686" s="85">
        <f t="shared" si="542"/>
        <v>468.34999999999997</v>
      </c>
      <c r="T2686" s="86">
        <f t="shared" si="543"/>
        <v>961.34999999999991</v>
      </c>
      <c r="U2686" s="6">
        <v>0.6</v>
      </c>
      <c r="V2686" s="85">
        <f t="shared" si="544"/>
        <v>295.8</v>
      </c>
      <c r="W2686" s="86">
        <f t="shared" si="545"/>
        <v>788.8</v>
      </c>
    </row>
    <row r="2687" spans="1:23" ht="16.5" x14ac:dyDescent="0.25">
      <c r="A2687" s="64" t="s">
        <v>7131</v>
      </c>
      <c r="B2687" s="66" t="s">
        <v>7719</v>
      </c>
      <c r="C2687" s="2" t="s">
        <v>1049</v>
      </c>
      <c r="D2687" s="10" t="s">
        <v>1048</v>
      </c>
      <c r="E2687" s="3">
        <v>9</v>
      </c>
      <c r="F2687" s="3">
        <v>1</v>
      </c>
      <c r="G2687" s="4">
        <v>1920</v>
      </c>
      <c r="H2687" s="4">
        <f>+G2687*E2687</f>
        <v>17280</v>
      </c>
      <c r="I2687" s="5">
        <v>0</v>
      </c>
      <c r="J2687" s="4">
        <f t="shared" si="538"/>
        <v>0</v>
      </c>
      <c r="K2687" s="4">
        <f t="shared" si="539"/>
        <v>1920</v>
      </c>
      <c r="L2687" s="6">
        <v>0.85</v>
      </c>
      <c r="M2687" s="4">
        <f t="shared" si="540"/>
        <v>1632</v>
      </c>
      <c r="N2687" s="4">
        <f t="shared" si="541"/>
        <v>3552</v>
      </c>
      <c r="O2687" s="6">
        <v>0.75</v>
      </c>
      <c r="P2687" s="85">
        <f t="shared" si="546"/>
        <v>1440</v>
      </c>
      <c r="Q2687" s="86">
        <f t="shared" si="547"/>
        <v>3360</v>
      </c>
      <c r="R2687" s="6">
        <v>0.95</v>
      </c>
      <c r="S2687" s="85">
        <f t="shared" si="542"/>
        <v>1824</v>
      </c>
      <c r="T2687" s="86">
        <f t="shared" si="543"/>
        <v>3744</v>
      </c>
      <c r="U2687" s="6">
        <v>0.6</v>
      </c>
      <c r="V2687" s="85">
        <f t="shared" si="544"/>
        <v>1152</v>
      </c>
      <c r="W2687" s="86">
        <f t="shared" si="545"/>
        <v>3072</v>
      </c>
    </row>
    <row r="2688" spans="1:23" ht="16.5" x14ac:dyDescent="0.25">
      <c r="A2688" s="64" t="s">
        <v>7131</v>
      </c>
      <c r="B2688" s="66" t="s">
        <v>7719</v>
      </c>
      <c r="C2688" s="2" t="s">
        <v>1047</v>
      </c>
      <c r="D2688" s="8" t="s">
        <v>1046</v>
      </c>
      <c r="E2688" s="3">
        <v>2</v>
      </c>
      <c r="F2688" s="3">
        <v>1</v>
      </c>
      <c r="G2688" s="4">
        <v>10078</v>
      </c>
      <c r="H2688" s="4">
        <f>+G2688*E2688</f>
        <v>20156</v>
      </c>
      <c r="I2688" s="5">
        <v>0.5</v>
      </c>
      <c r="J2688" s="4">
        <f t="shared" si="538"/>
        <v>5039</v>
      </c>
      <c r="K2688" s="4">
        <f t="shared" si="539"/>
        <v>5039</v>
      </c>
      <c r="L2688" s="6">
        <v>0.85</v>
      </c>
      <c r="M2688" s="4">
        <f t="shared" si="540"/>
        <v>4283.1499999999996</v>
      </c>
      <c r="N2688" s="4">
        <f t="shared" si="541"/>
        <v>9322.15</v>
      </c>
      <c r="O2688" s="6">
        <v>0.75</v>
      </c>
      <c r="P2688" s="85">
        <f t="shared" si="546"/>
        <v>3779.25</v>
      </c>
      <c r="Q2688" s="86">
        <f t="shared" si="547"/>
        <v>8818.25</v>
      </c>
      <c r="R2688" s="6">
        <v>0.95</v>
      </c>
      <c r="S2688" s="85">
        <f t="shared" si="542"/>
        <v>4787.05</v>
      </c>
      <c r="T2688" s="86">
        <f t="shared" si="543"/>
        <v>9826.0499999999993</v>
      </c>
      <c r="U2688" s="6">
        <v>0.6</v>
      </c>
      <c r="V2688" s="85">
        <f t="shared" si="544"/>
        <v>3023.4</v>
      </c>
      <c r="W2688" s="86">
        <f t="shared" si="545"/>
        <v>8062.4</v>
      </c>
    </row>
    <row r="2689" spans="1:23" ht="16.5" x14ac:dyDescent="0.25">
      <c r="A2689" s="64" t="s">
        <v>7131</v>
      </c>
      <c r="B2689" s="66" t="s">
        <v>7719</v>
      </c>
      <c r="C2689" s="2" t="s">
        <v>1057</v>
      </c>
      <c r="D2689" s="1" t="s">
        <v>1056</v>
      </c>
      <c r="E2689" s="3">
        <v>5</v>
      </c>
      <c r="F2689" s="3">
        <v>1</v>
      </c>
      <c r="G2689" s="7">
        <v>275</v>
      </c>
      <c r="H2689" s="4">
        <f>+G2689*E2689</f>
        <v>1375</v>
      </c>
      <c r="I2689" s="5">
        <v>0</v>
      </c>
      <c r="J2689" s="4">
        <f t="shared" si="538"/>
        <v>0</v>
      </c>
      <c r="K2689" s="4">
        <f t="shared" si="539"/>
        <v>275</v>
      </c>
      <c r="L2689" s="6">
        <v>0.85</v>
      </c>
      <c r="M2689" s="4">
        <f t="shared" si="540"/>
        <v>233.75</v>
      </c>
      <c r="N2689" s="4">
        <f t="shared" si="541"/>
        <v>508.75</v>
      </c>
      <c r="O2689" s="6">
        <v>0.75</v>
      </c>
      <c r="P2689" s="85">
        <f t="shared" si="546"/>
        <v>206.25</v>
      </c>
      <c r="Q2689" s="86">
        <f t="shared" si="547"/>
        <v>481.25</v>
      </c>
      <c r="R2689" s="6">
        <v>0.95</v>
      </c>
      <c r="S2689" s="85">
        <f t="shared" si="542"/>
        <v>261.25</v>
      </c>
      <c r="T2689" s="86">
        <f t="shared" si="543"/>
        <v>536.25</v>
      </c>
      <c r="U2689" s="6">
        <v>0.6</v>
      </c>
      <c r="V2689" s="85">
        <f t="shared" si="544"/>
        <v>165</v>
      </c>
      <c r="W2689" s="86">
        <f t="shared" si="545"/>
        <v>440</v>
      </c>
    </row>
    <row r="2690" spans="1:23" ht="16.5" x14ac:dyDescent="0.25">
      <c r="A2690" s="64" t="s">
        <v>7131</v>
      </c>
      <c r="B2690" s="66" t="s">
        <v>7719</v>
      </c>
      <c r="C2690" s="2" t="s">
        <v>1051</v>
      </c>
      <c r="D2690" s="1" t="s">
        <v>1050</v>
      </c>
      <c r="E2690" s="3">
        <v>4</v>
      </c>
      <c r="F2690" s="3">
        <v>1</v>
      </c>
      <c r="G2690" s="7">
        <v>230</v>
      </c>
      <c r="H2690" s="4">
        <f>+G2690*E2690</f>
        <v>920</v>
      </c>
      <c r="I2690" s="5">
        <v>0</v>
      </c>
      <c r="J2690" s="4">
        <f t="shared" si="538"/>
        <v>0</v>
      </c>
      <c r="K2690" s="4">
        <f t="shared" si="539"/>
        <v>230</v>
      </c>
      <c r="L2690" s="6">
        <v>0.85</v>
      </c>
      <c r="M2690" s="4">
        <f t="shared" si="540"/>
        <v>195.5</v>
      </c>
      <c r="N2690" s="4">
        <f t="shared" si="541"/>
        <v>425.5</v>
      </c>
      <c r="O2690" s="6">
        <v>0.75</v>
      </c>
      <c r="P2690" s="85">
        <f t="shared" si="546"/>
        <v>172.5</v>
      </c>
      <c r="Q2690" s="86">
        <f t="shared" si="547"/>
        <v>402.5</v>
      </c>
      <c r="R2690" s="6">
        <v>0.95</v>
      </c>
      <c r="S2690" s="85">
        <f t="shared" si="542"/>
        <v>218.5</v>
      </c>
      <c r="T2690" s="86">
        <f t="shared" si="543"/>
        <v>448.5</v>
      </c>
      <c r="U2690" s="6">
        <v>0.6</v>
      </c>
      <c r="V2690" s="85">
        <f t="shared" si="544"/>
        <v>138</v>
      </c>
      <c r="W2690" s="86">
        <f t="shared" si="545"/>
        <v>368</v>
      </c>
    </row>
    <row r="2691" spans="1:23" ht="16.5" x14ac:dyDescent="0.25">
      <c r="A2691" s="64" t="s">
        <v>7131</v>
      </c>
      <c r="B2691" s="66" t="s">
        <v>7719</v>
      </c>
      <c r="C2691" s="2" t="s">
        <v>1065</v>
      </c>
      <c r="D2691" s="8" t="s">
        <v>1064</v>
      </c>
      <c r="E2691" s="3">
        <v>15</v>
      </c>
      <c r="F2691" s="3">
        <v>1</v>
      </c>
      <c r="G2691" s="4">
        <v>734.73</v>
      </c>
      <c r="H2691" s="4">
        <f>+G2691*E2691</f>
        <v>11020.95</v>
      </c>
      <c r="I2691" s="5">
        <v>0</v>
      </c>
      <c r="J2691" s="4">
        <f t="shared" si="538"/>
        <v>0</v>
      </c>
      <c r="K2691" s="4">
        <f t="shared" si="539"/>
        <v>734.73</v>
      </c>
      <c r="L2691" s="6">
        <v>0.85</v>
      </c>
      <c r="M2691" s="4">
        <f t="shared" si="540"/>
        <v>624.52049999999997</v>
      </c>
      <c r="N2691" s="4">
        <f t="shared" si="541"/>
        <v>1359.2505000000001</v>
      </c>
      <c r="O2691" s="6">
        <v>0.75</v>
      </c>
      <c r="P2691" s="85">
        <f t="shared" si="546"/>
        <v>551.04750000000001</v>
      </c>
      <c r="Q2691" s="86">
        <f t="shared" si="547"/>
        <v>1285.7775000000001</v>
      </c>
      <c r="R2691" s="6">
        <v>0.95</v>
      </c>
      <c r="S2691" s="85">
        <f t="shared" si="542"/>
        <v>697.99350000000004</v>
      </c>
      <c r="T2691" s="86">
        <f t="shared" si="543"/>
        <v>1432.7235000000001</v>
      </c>
      <c r="U2691" s="6">
        <v>0.6</v>
      </c>
      <c r="V2691" s="85">
        <f t="shared" si="544"/>
        <v>440.83800000000002</v>
      </c>
      <c r="W2691" s="86">
        <f t="shared" si="545"/>
        <v>1175.568</v>
      </c>
    </row>
    <row r="2692" spans="1:23" ht="16.5" x14ac:dyDescent="0.25">
      <c r="A2692" s="64" t="s">
        <v>7131</v>
      </c>
      <c r="B2692" s="66" t="s">
        <v>7719</v>
      </c>
      <c r="C2692" s="2" t="s">
        <v>1059</v>
      </c>
      <c r="D2692" s="8" t="s">
        <v>1058</v>
      </c>
      <c r="E2692" s="3">
        <v>1</v>
      </c>
      <c r="F2692" s="3">
        <v>1</v>
      </c>
      <c r="G2692" s="4">
        <v>5214.76</v>
      </c>
      <c r="H2692" s="4">
        <f>+G2692*E2692</f>
        <v>5214.76</v>
      </c>
      <c r="I2692" s="5">
        <v>0.5</v>
      </c>
      <c r="J2692" s="4">
        <f t="shared" si="538"/>
        <v>2607.38</v>
      </c>
      <c r="K2692" s="4">
        <f t="shared" si="539"/>
        <v>2607.38</v>
      </c>
      <c r="L2692" s="6">
        <v>0.85</v>
      </c>
      <c r="M2692" s="4">
        <f t="shared" si="540"/>
        <v>2216.2730000000001</v>
      </c>
      <c r="N2692" s="4">
        <f t="shared" si="541"/>
        <v>4823.6530000000002</v>
      </c>
      <c r="O2692" s="6">
        <v>0.75</v>
      </c>
      <c r="P2692" s="85">
        <f t="shared" si="546"/>
        <v>1955.5350000000001</v>
      </c>
      <c r="Q2692" s="86">
        <f t="shared" si="547"/>
        <v>4562.915</v>
      </c>
      <c r="R2692" s="6">
        <v>0.95</v>
      </c>
      <c r="S2692" s="85">
        <f t="shared" si="542"/>
        <v>2477.011</v>
      </c>
      <c r="T2692" s="86">
        <f t="shared" si="543"/>
        <v>5084.3909999999996</v>
      </c>
      <c r="U2692" s="6">
        <v>0.6</v>
      </c>
      <c r="V2692" s="85">
        <f t="shared" si="544"/>
        <v>1564.4280000000001</v>
      </c>
      <c r="W2692" s="86">
        <f t="shared" si="545"/>
        <v>4171.808</v>
      </c>
    </row>
    <row r="2693" spans="1:23" ht="16.5" x14ac:dyDescent="0.25">
      <c r="A2693" s="64" t="s">
        <v>7131</v>
      </c>
      <c r="B2693" s="66" t="s">
        <v>7719</v>
      </c>
      <c r="C2693" s="2" t="s">
        <v>1053</v>
      </c>
      <c r="D2693" s="10" t="s">
        <v>1052</v>
      </c>
      <c r="E2693" s="3">
        <v>5</v>
      </c>
      <c r="F2693" s="3">
        <v>1</v>
      </c>
      <c r="G2693" s="4">
        <v>437</v>
      </c>
      <c r="H2693" s="4">
        <f>+G2693*E2693</f>
        <v>2185</v>
      </c>
      <c r="I2693" s="5">
        <v>0</v>
      </c>
      <c r="J2693" s="4">
        <f t="shared" si="538"/>
        <v>0</v>
      </c>
      <c r="K2693" s="4">
        <f t="shared" si="539"/>
        <v>437</v>
      </c>
      <c r="L2693" s="6">
        <v>0.85</v>
      </c>
      <c r="M2693" s="4">
        <f t="shared" si="540"/>
        <v>371.45</v>
      </c>
      <c r="N2693" s="4">
        <f t="shared" si="541"/>
        <v>808.45</v>
      </c>
      <c r="O2693" s="6">
        <v>0.75</v>
      </c>
      <c r="P2693" s="85">
        <f t="shared" si="546"/>
        <v>327.75</v>
      </c>
      <c r="Q2693" s="86">
        <f t="shared" si="547"/>
        <v>764.75</v>
      </c>
      <c r="R2693" s="6">
        <v>0.95</v>
      </c>
      <c r="S2693" s="85">
        <f t="shared" si="542"/>
        <v>415.15</v>
      </c>
      <c r="T2693" s="86">
        <f t="shared" si="543"/>
        <v>852.15</v>
      </c>
      <c r="U2693" s="6">
        <v>0.6</v>
      </c>
      <c r="V2693" s="85">
        <f t="shared" si="544"/>
        <v>262.2</v>
      </c>
      <c r="W2693" s="86">
        <f t="shared" si="545"/>
        <v>699.2</v>
      </c>
    </row>
    <row r="2694" spans="1:23" ht="16.5" x14ac:dyDescent="0.25">
      <c r="A2694" s="64" t="s">
        <v>7131</v>
      </c>
      <c r="B2694" s="66" t="s">
        <v>7719</v>
      </c>
      <c r="C2694" s="2" t="s">
        <v>1063</v>
      </c>
      <c r="D2694" s="10" t="s">
        <v>1062</v>
      </c>
      <c r="E2694" s="3">
        <v>5</v>
      </c>
      <c r="F2694" s="3">
        <v>1</v>
      </c>
      <c r="G2694" s="4">
        <v>396.72</v>
      </c>
      <c r="H2694" s="4">
        <f>+G2694*E2694</f>
        <v>1983.6000000000001</v>
      </c>
      <c r="I2694" s="5">
        <v>0.2</v>
      </c>
      <c r="J2694" s="4">
        <f t="shared" si="538"/>
        <v>79.344000000000008</v>
      </c>
      <c r="K2694" s="4">
        <f t="shared" si="539"/>
        <v>317.37600000000003</v>
      </c>
      <c r="L2694" s="6">
        <v>0.85</v>
      </c>
      <c r="M2694" s="4">
        <f t="shared" si="540"/>
        <v>269.76960000000003</v>
      </c>
      <c r="N2694" s="4">
        <f t="shared" si="541"/>
        <v>587.14560000000006</v>
      </c>
      <c r="O2694" s="6">
        <v>0.75</v>
      </c>
      <c r="P2694" s="85">
        <f t="shared" si="546"/>
        <v>238.03200000000004</v>
      </c>
      <c r="Q2694" s="86">
        <f t="shared" si="547"/>
        <v>555.40800000000013</v>
      </c>
      <c r="R2694" s="6">
        <v>0.95</v>
      </c>
      <c r="S2694" s="85">
        <f t="shared" si="542"/>
        <v>301.50720000000001</v>
      </c>
      <c r="T2694" s="86">
        <f t="shared" si="543"/>
        <v>618.88319999999999</v>
      </c>
      <c r="U2694" s="6">
        <v>0.6</v>
      </c>
      <c r="V2694" s="85">
        <f t="shared" si="544"/>
        <v>190.4256</v>
      </c>
      <c r="W2694" s="86">
        <f t="shared" si="545"/>
        <v>507.80160000000001</v>
      </c>
    </row>
    <row r="2695" spans="1:23" ht="16.5" x14ac:dyDescent="0.25">
      <c r="A2695" s="64" t="s">
        <v>7131</v>
      </c>
      <c r="B2695" s="66" t="s">
        <v>7719</v>
      </c>
      <c r="C2695" s="2" t="s">
        <v>1067</v>
      </c>
      <c r="D2695" s="10" t="s">
        <v>1066</v>
      </c>
      <c r="E2695" s="3">
        <v>7</v>
      </c>
      <c r="F2695" s="3">
        <v>1</v>
      </c>
      <c r="G2695" s="4">
        <v>350</v>
      </c>
      <c r="H2695" s="4">
        <f>+G2695*E2695</f>
        <v>2450</v>
      </c>
      <c r="I2695" s="5">
        <v>0.5</v>
      </c>
      <c r="J2695" s="4">
        <f t="shared" si="538"/>
        <v>175</v>
      </c>
      <c r="K2695" s="4">
        <f t="shared" si="539"/>
        <v>175</v>
      </c>
      <c r="L2695" s="6">
        <v>0.85</v>
      </c>
      <c r="M2695" s="4">
        <f t="shared" si="540"/>
        <v>148.75</v>
      </c>
      <c r="N2695" s="4">
        <f t="shared" si="541"/>
        <v>323.75</v>
      </c>
      <c r="O2695" s="6">
        <v>0.75</v>
      </c>
      <c r="P2695" s="85">
        <f t="shared" si="546"/>
        <v>131.25</v>
      </c>
      <c r="Q2695" s="86">
        <f t="shared" si="547"/>
        <v>306.25</v>
      </c>
      <c r="R2695" s="6">
        <v>0.95</v>
      </c>
      <c r="S2695" s="85">
        <f t="shared" si="542"/>
        <v>166.25</v>
      </c>
      <c r="T2695" s="86">
        <f t="shared" si="543"/>
        <v>341.25</v>
      </c>
      <c r="U2695" s="6">
        <v>0.6</v>
      </c>
      <c r="V2695" s="85">
        <f t="shared" si="544"/>
        <v>105</v>
      </c>
      <c r="W2695" s="86">
        <f t="shared" si="545"/>
        <v>280</v>
      </c>
    </row>
    <row r="2696" spans="1:23" ht="16.5" x14ac:dyDescent="0.25">
      <c r="A2696" s="64" t="s">
        <v>7131</v>
      </c>
      <c r="B2696" s="66" t="s">
        <v>7719</v>
      </c>
      <c r="C2696" s="2" t="s">
        <v>1069</v>
      </c>
      <c r="D2696" s="8" t="s">
        <v>1068</v>
      </c>
      <c r="E2696" s="3">
        <v>1</v>
      </c>
      <c r="F2696" s="3">
        <v>1</v>
      </c>
      <c r="G2696" s="4">
        <v>1915.99</v>
      </c>
      <c r="H2696" s="4">
        <f>+G2696*E2696</f>
        <v>1915.99</v>
      </c>
      <c r="I2696" s="5">
        <v>0.5</v>
      </c>
      <c r="J2696" s="4">
        <f t="shared" si="538"/>
        <v>957.995</v>
      </c>
      <c r="K2696" s="4">
        <f t="shared" si="539"/>
        <v>957.995</v>
      </c>
      <c r="L2696" s="6">
        <v>0.85</v>
      </c>
      <c r="M2696" s="4">
        <f t="shared" si="540"/>
        <v>814.29575</v>
      </c>
      <c r="N2696" s="4">
        <f t="shared" si="541"/>
        <v>1772.2907500000001</v>
      </c>
      <c r="O2696" s="6">
        <v>0.75</v>
      </c>
      <c r="P2696" s="85">
        <f t="shared" si="546"/>
        <v>718.49625000000003</v>
      </c>
      <c r="Q2696" s="86">
        <f t="shared" si="547"/>
        <v>1676.49125</v>
      </c>
      <c r="R2696" s="6">
        <v>0.95</v>
      </c>
      <c r="S2696" s="85">
        <f t="shared" si="542"/>
        <v>910.09524999999996</v>
      </c>
      <c r="T2696" s="86">
        <f t="shared" si="543"/>
        <v>1868.09025</v>
      </c>
      <c r="U2696" s="6">
        <v>0.6</v>
      </c>
      <c r="V2696" s="85">
        <f t="shared" si="544"/>
        <v>574.79700000000003</v>
      </c>
      <c r="W2696" s="86">
        <f t="shared" si="545"/>
        <v>1532.7919999999999</v>
      </c>
    </row>
    <row r="2697" spans="1:23" ht="16.5" x14ac:dyDescent="0.25">
      <c r="A2697" s="64" t="s">
        <v>7131</v>
      </c>
      <c r="B2697" s="66" t="s">
        <v>7719</v>
      </c>
      <c r="C2697" s="2" t="s">
        <v>1071</v>
      </c>
      <c r="D2697" s="10" t="s">
        <v>1070</v>
      </c>
      <c r="E2697" s="3">
        <v>5</v>
      </c>
      <c r="F2697" s="3">
        <v>1</v>
      </c>
      <c r="G2697" s="4">
        <v>955.12</v>
      </c>
      <c r="H2697" s="4">
        <f>+G2697*E2697</f>
        <v>4775.6000000000004</v>
      </c>
      <c r="I2697" s="5">
        <v>0.15</v>
      </c>
      <c r="J2697" s="4">
        <f t="shared" si="538"/>
        <v>143.268</v>
      </c>
      <c r="K2697" s="4">
        <f t="shared" si="539"/>
        <v>811.85199999999998</v>
      </c>
      <c r="L2697" s="6">
        <v>0.85</v>
      </c>
      <c r="M2697" s="4">
        <f t="shared" si="540"/>
        <v>690.07419999999991</v>
      </c>
      <c r="N2697" s="4">
        <f t="shared" si="541"/>
        <v>1501.9261999999999</v>
      </c>
      <c r="O2697" s="6">
        <v>0.75</v>
      </c>
      <c r="P2697" s="85">
        <f t="shared" si="546"/>
        <v>608.88900000000001</v>
      </c>
      <c r="Q2697" s="86">
        <f t="shared" si="547"/>
        <v>1420.741</v>
      </c>
      <c r="R2697" s="6">
        <v>0.95</v>
      </c>
      <c r="S2697" s="85">
        <f t="shared" si="542"/>
        <v>771.25939999999991</v>
      </c>
      <c r="T2697" s="86">
        <f t="shared" si="543"/>
        <v>1583.1113999999998</v>
      </c>
      <c r="U2697" s="6">
        <v>0.6</v>
      </c>
      <c r="V2697" s="85">
        <f t="shared" si="544"/>
        <v>487.11119999999994</v>
      </c>
      <c r="W2697" s="86">
        <f t="shared" si="545"/>
        <v>1298.9631999999999</v>
      </c>
    </row>
    <row r="2698" spans="1:23" ht="16.5" x14ac:dyDescent="0.25">
      <c r="A2698" s="64" t="s">
        <v>7131</v>
      </c>
      <c r="B2698" s="66" t="s">
        <v>7719</v>
      </c>
      <c r="C2698" s="2" t="s">
        <v>1022</v>
      </c>
      <c r="D2698" s="8" t="s">
        <v>1023</v>
      </c>
      <c r="E2698" s="3">
        <v>6</v>
      </c>
      <c r="F2698" s="3">
        <v>1</v>
      </c>
      <c r="G2698" s="4">
        <v>989.42</v>
      </c>
      <c r="H2698" s="4">
        <f>+G2698*E2698</f>
        <v>5936.5199999999995</v>
      </c>
      <c r="I2698" s="5">
        <v>0</v>
      </c>
      <c r="J2698" s="4">
        <f t="shared" si="538"/>
        <v>0</v>
      </c>
      <c r="K2698" s="4">
        <f t="shared" si="539"/>
        <v>989.42</v>
      </c>
      <c r="L2698" s="6">
        <v>0.85</v>
      </c>
      <c r="M2698" s="4">
        <f t="shared" si="540"/>
        <v>841.00699999999995</v>
      </c>
      <c r="N2698" s="4">
        <f t="shared" si="541"/>
        <v>1830.4269999999999</v>
      </c>
      <c r="O2698" s="6">
        <v>0.75</v>
      </c>
      <c r="P2698" s="85">
        <f t="shared" si="546"/>
        <v>742.06499999999994</v>
      </c>
      <c r="Q2698" s="86">
        <f t="shared" si="547"/>
        <v>1731.4849999999999</v>
      </c>
      <c r="R2698" s="6">
        <v>0.95</v>
      </c>
      <c r="S2698" s="85">
        <f t="shared" si="542"/>
        <v>939.94899999999996</v>
      </c>
      <c r="T2698" s="86">
        <f t="shared" si="543"/>
        <v>1929.3689999999999</v>
      </c>
      <c r="U2698" s="6">
        <v>0.6</v>
      </c>
      <c r="V2698" s="85">
        <f t="shared" si="544"/>
        <v>593.65199999999993</v>
      </c>
      <c r="W2698" s="86">
        <f t="shared" si="545"/>
        <v>1583.0719999999999</v>
      </c>
    </row>
    <row r="2699" spans="1:23" ht="16.5" x14ac:dyDescent="0.25">
      <c r="A2699" s="64" t="s">
        <v>7131</v>
      </c>
      <c r="B2699" s="66" t="s">
        <v>7719</v>
      </c>
      <c r="C2699" s="2" t="s">
        <v>1073</v>
      </c>
      <c r="D2699" s="8" t="s">
        <v>1072</v>
      </c>
      <c r="E2699" s="3">
        <v>10</v>
      </c>
      <c r="F2699" s="3">
        <v>1</v>
      </c>
      <c r="G2699" s="4">
        <v>586.5</v>
      </c>
      <c r="H2699" s="4">
        <f>+G2699*E2699</f>
        <v>5865</v>
      </c>
      <c r="I2699" s="5">
        <v>0</v>
      </c>
      <c r="J2699" s="4">
        <f t="shared" si="538"/>
        <v>0</v>
      </c>
      <c r="K2699" s="4">
        <f t="shared" si="539"/>
        <v>586.5</v>
      </c>
      <c r="L2699" s="6">
        <v>0.85</v>
      </c>
      <c r="M2699" s="4">
        <f t="shared" si="540"/>
        <v>498.52499999999998</v>
      </c>
      <c r="N2699" s="4">
        <f t="shared" si="541"/>
        <v>1085.0250000000001</v>
      </c>
      <c r="O2699" s="6">
        <v>0.75</v>
      </c>
      <c r="P2699" s="85">
        <f t="shared" si="546"/>
        <v>439.875</v>
      </c>
      <c r="Q2699" s="86">
        <f t="shared" si="547"/>
        <v>1026.375</v>
      </c>
      <c r="R2699" s="6">
        <v>0.95</v>
      </c>
      <c r="S2699" s="85">
        <f t="shared" si="542"/>
        <v>557.17499999999995</v>
      </c>
      <c r="T2699" s="86">
        <f t="shared" si="543"/>
        <v>1143.675</v>
      </c>
      <c r="U2699" s="6">
        <v>0.6</v>
      </c>
      <c r="V2699" s="85">
        <f t="shared" si="544"/>
        <v>351.9</v>
      </c>
      <c r="W2699" s="86">
        <f t="shared" si="545"/>
        <v>938.4</v>
      </c>
    </row>
    <row r="2700" spans="1:23" ht="16.5" x14ac:dyDescent="0.25">
      <c r="A2700" s="64" t="s">
        <v>7131</v>
      </c>
      <c r="B2700" s="66" t="s">
        <v>7719</v>
      </c>
      <c r="C2700" s="3">
        <v>127056</v>
      </c>
      <c r="D2700" s="1" t="s">
        <v>1074</v>
      </c>
      <c r="E2700" s="3">
        <v>2</v>
      </c>
      <c r="F2700" s="3">
        <v>1</v>
      </c>
      <c r="G2700" s="4">
        <v>781.49</v>
      </c>
      <c r="H2700" s="4">
        <f>+G2700*E2700</f>
        <v>1562.98</v>
      </c>
      <c r="I2700" s="5">
        <v>0.1</v>
      </c>
      <c r="J2700" s="4">
        <f t="shared" si="538"/>
        <v>78.149000000000001</v>
      </c>
      <c r="K2700" s="4">
        <f t="shared" si="539"/>
        <v>703.34100000000001</v>
      </c>
      <c r="L2700" s="6">
        <v>0.85</v>
      </c>
      <c r="M2700" s="4">
        <f t="shared" si="540"/>
        <v>597.83984999999996</v>
      </c>
      <c r="N2700" s="4">
        <f t="shared" si="541"/>
        <v>1301.18085</v>
      </c>
      <c r="O2700" s="6">
        <v>0.75</v>
      </c>
      <c r="P2700" s="85">
        <f t="shared" si="546"/>
        <v>527.50575000000003</v>
      </c>
      <c r="Q2700" s="86">
        <f t="shared" si="547"/>
        <v>1230.8467500000002</v>
      </c>
      <c r="R2700" s="6">
        <v>0.95</v>
      </c>
      <c r="S2700" s="85">
        <f t="shared" si="542"/>
        <v>668.17394999999999</v>
      </c>
      <c r="T2700" s="86">
        <f t="shared" si="543"/>
        <v>1371.51495</v>
      </c>
      <c r="U2700" s="6">
        <v>0.6</v>
      </c>
      <c r="V2700" s="85">
        <f t="shared" si="544"/>
        <v>422.00459999999998</v>
      </c>
      <c r="W2700" s="86">
        <f t="shared" si="545"/>
        <v>1125.3456000000001</v>
      </c>
    </row>
    <row r="2701" spans="1:23" ht="16.5" x14ac:dyDescent="0.25">
      <c r="A2701" s="64" t="s">
        <v>7131</v>
      </c>
      <c r="B2701" s="66" t="s">
        <v>7719</v>
      </c>
      <c r="C2701" s="2" t="s">
        <v>1076</v>
      </c>
      <c r="D2701" s="10" t="s">
        <v>1075</v>
      </c>
      <c r="E2701" s="3">
        <v>1</v>
      </c>
      <c r="F2701" s="3">
        <v>1</v>
      </c>
      <c r="G2701" s="4">
        <v>2110.37</v>
      </c>
      <c r="H2701" s="4">
        <f>+G2701*E2701</f>
        <v>2110.37</v>
      </c>
      <c r="I2701" s="5">
        <v>0.15</v>
      </c>
      <c r="J2701" s="4">
        <f t="shared" si="538"/>
        <v>316.55549999999999</v>
      </c>
      <c r="K2701" s="4">
        <f t="shared" si="539"/>
        <v>1793.8145</v>
      </c>
      <c r="L2701" s="6">
        <v>0.85</v>
      </c>
      <c r="M2701" s="4">
        <f t="shared" si="540"/>
        <v>1524.7423249999999</v>
      </c>
      <c r="N2701" s="4">
        <f t="shared" si="541"/>
        <v>3318.5568249999997</v>
      </c>
      <c r="O2701" s="6">
        <v>0.75</v>
      </c>
      <c r="P2701" s="85">
        <f t="shared" si="546"/>
        <v>1345.3608749999999</v>
      </c>
      <c r="Q2701" s="86">
        <f t="shared" si="547"/>
        <v>3139.1753749999998</v>
      </c>
      <c r="R2701" s="6">
        <v>0.95</v>
      </c>
      <c r="S2701" s="85">
        <f t="shared" si="542"/>
        <v>1704.1237749999998</v>
      </c>
      <c r="T2701" s="86">
        <f t="shared" si="543"/>
        <v>3497.9382749999995</v>
      </c>
      <c r="U2701" s="6">
        <v>0.6</v>
      </c>
      <c r="V2701" s="85">
        <f t="shared" si="544"/>
        <v>1076.2886999999998</v>
      </c>
      <c r="W2701" s="86">
        <f t="shared" si="545"/>
        <v>2870.1031999999996</v>
      </c>
    </row>
    <row r="2702" spans="1:23" ht="16.5" x14ac:dyDescent="0.25">
      <c r="A2702" s="64" t="s">
        <v>7131</v>
      </c>
      <c r="B2702" s="66" t="s">
        <v>7719</v>
      </c>
      <c r="C2702" s="2" t="s">
        <v>8272</v>
      </c>
      <c r="D2702" s="8" t="s">
        <v>5274</v>
      </c>
      <c r="E2702" s="3">
        <v>1</v>
      </c>
      <c r="F2702" s="3">
        <v>1</v>
      </c>
      <c r="G2702" s="4">
        <v>430</v>
      </c>
      <c r="H2702" s="4">
        <f>+G2702*E2702</f>
        <v>430</v>
      </c>
      <c r="I2702" s="5">
        <v>0.05</v>
      </c>
      <c r="J2702" s="4">
        <f t="shared" si="538"/>
        <v>21.5</v>
      </c>
      <c r="K2702" s="4">
        <f t="shared" si="539"/>
        <v>408.5</v>
      </c>
      <c r="L2702" s="6">
        <v>0.85</v>
      </c>
      <c r="M2702" s="4">
        <f t="shared" si="540"/>
        <v>347.22499999999997</v>
      </c>
      <c r="N2702" s="4">
        <f t="shared" si="541"/>
        <v>755.72499999999991</v>
      </c>
      <c r="O2702" s="6">
        <v>0.75</v>
      </c>
      <c r="P2702" s="85">
        <f t="shared" si="546"/>
        <v>306.375</v>
      </c>
      <c r="Q2702" s="86">
        <f t="shared" si="547"/>
        <v>714.875</v>
      </c>
      <c r="R2702" s="6">
        <v>0.95</v>
      </c>
      <c r="S2702" s="85">
        <f t="shared" si="542"/>
        <v>388.07499999999999</v>
      </c>
      <c r="T2702" s="86">
        <f t="shared" si="543"/>
        <v>796.57500000000005</v>
      </c>
      <c r="U2702" s="6">
        <v>0.6</v>
      </c>
      <c r="V2702" s="85">
        <f t="shared" si="544"/>
        <v>245.1</v>
      </c>
      <c r="W2702" s="86">
        <f t="shared" si="545"/>
        <v>653.6</v>
      </c>
    </row>
    <row r="2703" spans="1:23" ht="16.5" x14ac:dyDescent="0.25">
      <c r="A2703" s="64" t="s">
        <v>7131</v>
      </c>
      <c r="B2703" s="66" t="s">
        <v>7719</v>
      </c>
      <c r="C2703" s="17">
        <v>127060</v>
      </c>
      <c r="D2703" s="24" t="s">
        <v>1077</v>
      </c>
      <c r="E2703" s="17">
        <v>1</v>
      </c>
      <c r="F2703" s="3">
        <v>1</v>
      </c>
      <c r="G2703" s="18">
        <v>867.07</v>
      </c>
      <c r="H2703" s="4">
        <f>+G2703*E2703</f>
        <v>867.07</v>
      </c>
      <c r="I2703" s="19">
        <v>0.1</v>
      </c>
      <c r="J2703" s="4">
        <f t="shared" si="538"/>
        <v>86.707000000000008</v>
      </c>
      <c r="K2703" s="4">
        <f t="shared" si="539"/>
        <v>780.36300000000006</v>
      </c>
      <c r="L2703" s="6">
        <v>0.85</v>
      </c>
      <c r="M2703" s="4">
        <f t="shared" si="540"/>
        <v>663.30855000000008</v>
      </c>
      <c r="N2703" s="4">
        <f t="shared" si="541"/>
        <v>1443.67155</v>
      </c>
      <c r="O2703" s="6">
        <v>0.75</v>
      </c>
      <c r="P2703" s="85">
        <f t="shared" si="546"/>
        <v>585.27224999999999</v>
      </c>
      <c r="Q2703" s="86">
        <f t="shared" si="547"/>
        <v>1365.63525</v>
      </c>
      <c r="R2703" s="6">
        <v>0.95</v>
      </c>
      <c r="S2703" s="85">
        <f t="shared" si="542"/>
        <v>741.34485000000006</v>
      </c>
      <c r="T2703" s="86">
        <f t="shared" si="543"/>
        <v>1521.7078500000002</v>
      </c>
      <c r="U2703" s="6">
        <v>0.6</v>
      </c>
      <c r="V2703" s="85">
        <f t="shared" si="544"/>
        <v>468.21780000000001</v>
      </c>
      <c r="W2703" s="86">
        <f t="shared" si="545"/>
        <v>1248.5808000000002</v>
      </c>
    </row>
    <row r="2704" spans="1:23" ht="16.5" x14ac:dyDescent="0.25">
      <c r="A2704" s="64" t="s">
        <v>7131</v>
      </c>
      <c r="B2704" s="66" t="s">
        <v>7719</v>
      </c>
      <c r="C2704" s="2" t="s">
        <v>1081</v>
      </c>
      <c r="D2704" s="1" t="s">
        <v>1080</v>
      </c>
      <c r="E2704" s="3">
        <v>2</v>
      </c>
      <c r="F2704" s="3">
        <v>1</v>
      </c>
      <c r="G2704" s="7">
        <v>769.52</v>
      </c>
      <c r="H2704" s="4">
        <f>+G2704*E2704</f>
        <v>1539.04</v>
      </c>
      <c r="I2704" s="5">
        <v>0</v>
      </c>
      <c r="J2704" s="4">
        <f t="shared" si="538"/>
        <v>0</v>
      </c>
      <c r="K2704" s="4">
        <f t="shared" si="539"/>
        <v>769.52</v>
      </c>
      <c r="L2704" s="6">
        <v>0.85</v>
      </c>
      <c r="M2704" s="4">
        <f t="shared" si="540"/>
        <v>654.09199999999998</v>
      </c>
      <c r="N2704" s="4">
        <f t="shared" si="541"/>
        <v>1423.6120000000001</v>
      </c>
      <c r="O2704" s="6">
        <v>0.75</v>
      </c>
      <c r="P2704" s="85">
        <f t="shared" si="546"/>
        <v>577.14</v>
      </c>
      <c r="Q2704" s="86">
        <f t="shared" si="547"/>
        <v>1346.6599999999999</v>
      </c>
      <c r="R2704" s="6">
        <v>0.95</v>
      </c>
      <c r="S2704" s="85">
        <f t="shared" si="542"/>
        <v>731.04399999999998</v>
      </c>
      <c r="T2704" s="86">
        <f t="shared" si="543"/>
        <v>1500.5639999999999</v>
      </c>
      <c r="U2704" s="6">
        <v>0.6</v>
      </c>
      <c r="V2704" s="85">
        <f t="shared" si="544"/>
        <v>461.71199999999999</v>
      </c>
      <c r="W2704" s="86">
        <f t="shared" si="545"/>
        <v>1231.232</v>
      </c>
    </row>
    <row r="2705" spans="1:23" ht="16.5" x14ac:dyDescent="0.25">
      <c r="A2705" s="64" t="s">
        <v>7131</v>
      </c>
      <c r="B2705" s="66" t="s">
        <v>7719</v>
      </c>
      <c r="C2705" s="3">
        <v>127062</v>
      </c>
      <c r="D2705" s="1" t="s">
        <v>1083</v>
      </c>
      <c r="E2705" s="3">
        <v>2</v>
      </c>
      <c r="F2705" s="3">
        <v>1</v>
      </c>
      <c r="G2705" s="4">
        <v>699.15</v>
      </c>
      <c r="H2705" s="4">
        <f>+G2705*E2705</f>
        <v>1398.3</v>
      </c>
      <c r="I2705" s="5">
        <v>0.1</v>
      </c>
      <c r="J2705" s="4">
        <f t="shared" si="538"/>
        <v>69.915000000000006</v>
      </c>
      <c r="K2705" s="4">
        <f t="shared" si="539"/>
        <v>629.23500000000001</v>
      </c>
      <c r="L2705" s="6">
        <v>0.85</v>
      </c>
      <c r="M2705" s="4">
        <f t="shared" si="540"/>
        <v>534.84974999999997</v>
      </c>
      <c r="N2705" s="4">
        <f t="shared" si="541"/>
        <v>1164.08475</v>
      </c>
      <c r="O2705" s="6">
        <v>0.75</v>
      </c>
      <c r="P2705" s="85">
        <f t="shared" si="546"/>
        <v>471.92624999999998</v>
      </c>
      <c r="Q2705" s="86">
        <f t="shared" si="547"/>
        <v>1101.1612500000001</v>
      </c>
      <c r="R2705" s="6">
        <v>0.95</v>
      </c>
      <c r="S2705" s="85">
        <f t="shared" si="542"/>
        <v>597.77324999999996</v>
      </c>
      <c r="T2705" s="86">
        <f t="shared" si="543"/>
        <v>1227.0082499999999</v>
      </c>
      <c r="U2705" s="6">
        <v>0.6</v>
      </c>
      <c r="V2705" s="85">
        <f t="shared" si="544"/>
        <v>377.541</v>
      </c>
      <c r="W2705" s="86">
        <f t="shared" si="545"/>
        <v>1006.7760000000001</v>
      </c>
    </row>
    <row r="2706" spans="1:23" ht="16.5" x14ac:dyDescent="0.25">
      <c r="A2706" s="64" t="s">
        <v>7131</v>
      </c>
      <c r="B2706" s="66" t="s">
        <v>7719</v>
      </c>
      <c r="C2706" s="2" t="s">
        <v>1085</v>
      </c>
      <c r="D2706" s="1" t="s">
        <v>1084</v>
      </c>
      <c r="E2706" s="3">
        <v>2</v>
      </c>
      <c r="F2706" s="3">
        <v>1</v>
      </c>
      <c r="G2706" s="7">
        <v>820.77</v>
      </c>
      <c r="H2706" s="4">
        <f>+G2706*E2706</f>
        <v>1641.54</v>
      </c>
      <c r="I2706" s="5">
        <v>0</v>
      </c>
      <c r="J2706" s="4">
        <f t="shared" si="538"/>
        <v>0</v>
      </c>
      <c r="K2706" s="4">
        <f t="shared" si="539"/>
        <v>820.77</v>
      </c>
      <c r="L2706" s="6">
        <v>0.85</v>
      </c>
      <c r="M2706" s="4">
        <f t="shared" si="540"/>
        <v>697.65449999999998</v>
      </c>
      <c r="N2706" s="4">
        <f t="shared" si="541"/>
        <v>1518.4245000000001</v>
      </c>
      <c r="O2706" s="6">
        <v>0.75</v>
      </c>
      <c r="P2706" s="85">
        <f t="shared" si="546"/>
        <v>615.57749999999999</v>
      </c>
      <c r="Q2706" s="86">
        <f t="shared" si="547"/>
        <v>1436.3474999999999</v>
      </c>
      <c r="R2706" s="6">
        <v>0.95</v>
      </c>
      <c r="S2706" s="85">
        <f t="shared" si="542"/>
        <v>779.73149999999998</v>
      </c>
      <c r="T2706" s="86">
        <f t="shared" si="543"/>
        <v>1600.5014999999999</v>
      </c>
      <c r="U2706" s="6">
        <v>0.6</v>
      </c>
      <c r="V2706" s="85">
        <f t="shared" si="544"/>
        <v>492.46199999999999</v>
      </c>
      <c r="W2706" s="86">
        <f t="shared" si="545"/>
        <v>1313.232</v>
      </c>
    </row>
    <row r="2707" spans="1:23" ht="16.5" x14ac:dyDescent="0.25">
      <c r="A2707" s="64" t="s">
        <v>7131</v>
      </c>
      <c r="B2707" s="66" t="s">
        <v>7719</v>
      </c>
      <c r="C2707" s="2" t="s">
        <v>1087</v>
      </c>
      <c r="D2707" s="1" t="s">
        <v>1086</v>
      </c>
      <c r="E2707" s="3">
        <v>2</v>
      </c>
      <c r="F2707" s="3">
        <v>1</v>
      </c>
      <c r="G2707" s="7">
        <v>1231.22</v>
      </c>
      <c r="H2707" s="4">
        <f>+G2707*E2707</f>
        <v>2462.44</v>
      </c>
      <c r="I2707" s="5">
        <v>0</v>
      </c>
      <c r="J2707" s="4">
        <f t="shared" si="538"/>
        <v>0</v>
      </c>
      <c r="K2707" s="4">
        <f t="shared" si="539"/>
        <v>1231.22</v>
      </c>
      <c r="L2707" s="6">
        <v>0.85</v>
      </c>
      <c r="M2707" s="4">
        <f t="shared" si="540"/>
        <v>1046.537</v>
      </c>
      <c r="N2707" s="4">
        <f t="shared" si="541"/>
        <v>2277.7570000000001</v>
      </c>
      <c r="O2707" s="6">
        <v>0.75</v>
      </c>
      <c r="P2707" s="85">
        <f t="shared" si="546"/>
        <v>923.41499999999996</v>
      </c>
      <c r="Q2707" s="86">
        <f t="shared" si="547"/>
        <v>2154.6350000000002</v>
      </c>
      <c r="R2707" s="6">
        <v>0.95</v>
      </c>
      <c r="S2707" s="85">
        <f t="shared" si="542"/>
        <v>1169.6589999999999</v>
      </c>
      <c r="T2707" s="86">
        <f t="shared" si="543"/>
        <v>2400.8789999999999</v>
      </c>
      <c r="U2707" s="6">
        <v>0.6</v>
      </c>
      <c r="V2707" s="85">
        <f t="shared" si="544"/>
        <v>738.73199999999997</v>
      </c>
      <c r="W2707" s="86">
        <f t="shared" si="545"/>
        <v>1969.952</v>
      </c>
    </row>
    <row r="2708" spans="1:23" ht="16.5" x14ac:dyDescent="0.25">
      <c r="A2708" s="64" t="s">
        <v>7131</v>
      </c>
      <c r="B2708" s="66" t="s">
        <v>7719</v>
      </c>
      <c r="C2708" s="2" t="s">
        <v>1089</v>
      </c>
      <c r="D2708" s="1" t="s">
        <v>1088</v>
      </c>
      <c r="E2708" s="3">
        <v>2</v>
      </c>
      <c r="F2708" s="3">
        <v>1</v>
      </c>
      <c r="G2708" s="7">
        <v>485</v>
      </c>
      <c r="H2708" s="4">
        <f>+G2708*E2708</f>
        <v>970</v>
      </c>
      <c r="I2708" s="5">
        <v>0</v>
      </c>
      <c r="J2708" s="4">
        <f t="shared" si="538"/>
        <v>0</v>
      </c>
      <c r="K2708" s="4">
        <f t="shared" si="539"/>
        <v>485</v>
      </c>
      <c r="L2708" s="6">
        <v>0.85</v>
      </c>
      <c r="M2708" s="4">
        <f t="shared" si="540"/>
        <v>412.25</v>
      </c>
      <c r="N2708" s="4">
        <f t="shared" si="541"/>
        <v>897.25</v>
      </c>
      <c r="O2708" s="6">
        <v>0.75</v>
      </c>
      <c r="P2708" s="85">
        <f t="shared" si="546"/>
        <v>363.75</v>
      </c>
      <c r="Q2708" s="86">
        <f t="shared" si="547"/>
        <v>848.75</v>
      </c>
      <c r="R2708" s="6">
        <v>0.95</v>
      </c>
      <c r="S2708" s="85">
        <f t="shared" si="542"/>
        <v>460.75</v>
      </c>
      <c r="T2708" s="86">
        <f t="shared" si="543"/>
        <v>945.75</v>
      </c>
      <c r="U2708" s="6">
        <v>0.6</v>
      </c>
      <c r="V2708" s="85">
        <f t="shared" si="544"/>
        <v>291</v>
      </c>
      <c r="W2708" s="86">
        <f t="shared" si="545"/>
        <v>776</v>
      </c>
    </row>
    <row r="2709" spans="1:23" ht="16.5" x14ac:dyDescent="0.25">
      <c r="A2709" s="64" t="s">
        <v>7131</v>
      </c>
      <c r="B2709" s="66" t="s">
        <v>7719</v>
      </c>
      <c r="C2709" s="2" t="s">
        <v>1093</v>
      </c>
      <c r="D2709" s="1" t="s">
        <v>1092</v>
      </c>
      <c r="E2709" s="3">
        <v>1</v>
      </c>
      <c r="F2709" s="3">
        <v>1</v>
      </c>
      <c r="G2709" s="7">
        <v>304</v>
      </c>
      <c r="H2709" s="4">
        <f>+G2709*E2709</f>
        <v>304</v>
      </c>
      <c r="I2709" s="5">
        <v>0.05</v>
      </c>
      <c r="J2709" s="4">
        <f t="shared" si="538"/>
        <v>15.200000000000001</v>
      </c>
      <c r="K2709" s="4">
        <f t="shared" si="539"/>
        <v>288.8</v>
      </c>
      <c r="L2709" s="6">
        <v>0.85</v>
      </c>
      <c r="M2709" s="4">
        <f t="shared" si="540"/>
        <v>245.48</v>
      </c>
      <c r="N2709" s="4">
        <f t="shared" si="541"/>
        <v>534.28</v>
      </c>
      <c r="O2709" s="6">
        <v>0.75</v>
      </c>
      <c r="P2709" s="85">
        <f t="shared" si="546"/>
        <v>216.60000000000002</v>
      </c>
      <c r="Q2709" s="86">
        <f t="shared" si="547"/>
        <v>505.40000000000003</v>
      </c>
      <c r="R2709" s="6">
        <v>0.95</v>
      </c>
      <c r="S2709" s="85">
        <f t="shared" si="542"/>
        <v>274.36</v>
      </c>
      <c r="T2709" s="86">
        <f t="shared" si="543"/>
        <v>563.16000000000008</v>
      </c>
      <c r="U2709" s="6">
        <v>0.6</v>
      </c>
      <c r="V2709" s="85">
        <f t="shared" si="544"/>
        <v>173.28</v>
      </c>
      <c r="W2709" s="86">
        <f t="shared" si="545"/>
        <v>462.08000000000004</v>
      </c>
    </row>
    <row r="2710" spans="1:23" ht="16.5" x14ac:dyDescent="0.25">
      <c r="A2710" s="64" t="s">
        <v>7131</v>
      </c>
      <c r="B2710" s="66" t="s">
        <v>7719</v>
      </c>
      <c r="C2710" s="2" t="s">
        <v>7721</v>
      </c>
      <c r="D2710" s="1" t="s">
        <v>1136</v>
      </c>
      <c r="E2710" s="3">
        <v>2</v>
      </c>
      <c r="F2710" s="3">
        <v>1</v>
      </c>
      <c r="G2710" s="4">
        <v>1571.32</v>
      </c>
      <c r="H2710" s="4">
        <f>+G2710*E2710</f>
        <v>3142.64</v>
      </c>
      <c r="I2710" s="5">
        <v>0.1</v>
      </c>
      <c r="J2710" s="4">
        <f t="shared" si="538"/>
        <v>157.13200000000001</v>
      </c>
      <c r="K2710" s="4">
        <f t="shared" si="539"/>
        <v>1414.1879999999999</v>
      </c>
      <c r="L2710" s="6">
        <v>0.85</v>
      </c>
      <c r="M2710" s="4">
        <f t="shared" si="540"/>
        <v>1202.0597999999998</v>
      </c>
      <c r="N2710" s="4">
        <f t="shared" si="541"/>
        <v>2616.2477999999996</v>
      </c>
      <c r="O2710" s="6">
        <v>0.75</v>
      </c>
      <c r="P2710" s="85">
        <f t="shared" si="546"/>
        <v>1060.6409999999998</v>
      </c>
      <c r="Q2710" s="86">
        <f t="shared" si="547"/>
        <v>2474.8289999999997</v>
      </c>
      <c r="R2710" s="6">
        <v>0.95</v>
      </c>
      <c r="S2710" s="85">
        <f t="shared" si="542"/>
        <v>1343.4785999999999</v>
      </c>
      <c r="T2710" s="86">
        <f t="shared" si="543"/>
        <v>2757.6665999999996</v>
      </c>
      <c r="U2710" s="6">
        <v>0.6</v>
      </c>
      <c r="V2710" s="85">
        <f t="shared" si="544"/>
        <v>848.51279999999986</v>
      </c>
      <c r="W2710" s="86">
        <f t="shared" si="545"/>
        <v>2262.7007999999996</v>
      </c>
    </row>
    <row r="2711" spans="1:23" ht="16.5" x14ac:dyDescent="0.25">
      <c r="A2711" s="64" t="s">
        <v>7131</v>
      </c>
      <c r="B2711" s="66" t="s">
        <v>7719</v>
      </c>
      <c r="C2711" s="2" t="s">
        <v>1055</v>
      </c>
      <c r="D2711" s="10" t="s">
        <v>1054</v>
      </c>
      <c r="E2711" s="3">
        <v>3</v>
      </c>
      <c r="F2711" s="3">
        <v>1</v>
      </c>
      <c r="G2711" s="4">
        <v>229.45</v>
      </c>
      <c r="H2711" s="4">
        <f>+G2711*E2711</f>
        <v>688.34999999999991</v>
      </c>
      <c r="I2711" s="5">
        <v>0.5</v>
      </c>
      <c r="J2711" s="4">
        <f t="shared" si="538"/>
        <v>114.72499999999999</v>
      </c>
      <c r="K2711" s="4">
        <f t="shared" si="539"/>
        <v>114.72499999999999</v>
      </c>
      <c r="L2711" s="6">
        <v>0.85</v>
      </c>
      <c r="M2711" s="4">
        <f t="shared" si="540"/>
        <v>97.516249999999999</v>
      </c>
      <c r="N2711" s="4">
        <f t="shared" si="541"/>
        <v>212.24124999999998</v>
      </c>
      <c r="O2711" s="6">
        <v>0.75</v>
      </c>
      <c r="P2711" s="85">
        <f t="shared" si="546"/>
        <v>86.043749999999989</v>
      </c>
      <c r="Q2711" s="86">
        <f t="shared" si="547"/>
        <v>200.76874999999998</v>
      </c>
      <c r="R2711" s="6">
        <v>0.95</v>
      </c>
      <c r="S2711" s="85">
        <f t="shared" si="542"/>
        <v>108.98875</v>
      </c>
      <c r="T2711" s="86">
        <f t="shared" si="543"/>
        <v>223.71375</v>
      </c>
      <c r="U2711" s="6">
        <v>0.6</v>
      </c>
      <c r="V2711" s="85">
        <f t="shared" si="544"/>
        <v>68.834999999999994</v>
      </c>
      <c r="W2711" s="86">
        <f t="shared" si="545"/>
        <v>183.56</v>
      </c>
    </row>
    <row r="2712" spans="1:23" ht="16.5" x14ac:dyDescent="0.25">
      <c r="A2712" s="64" t="s">
        <v>7131</v>
      </c>
      <c r="B2712" s="66" t="s">
        <v>7719</v>
      </c>
      <c r="C2712" s="3">
        <v>127069</v>
      </c>
      <c r="D2712" s="1" t="s">
        <v>1153</v>
      </c>
      <c r="E2712" s="3">
        <v>1</v>
      </c>
      <c r="F2712" s="3">
        <v>1</v>
      </c>
      <c r="G2712" s="4">
        <v>2605.9299999999998</v>
      </c>
      <c r="H2712" s="4">
        <f>+G2712*E2712</f>
        <v>2605.9299999999998</v>
      </c>
      <c r="I2712" s="5">
        <v>0.1</v>
      </c>
      <c r="J2712" s="4">
        <f t="shared" si="538"/>
        <v>260.59300000000002</v>
      </c>
      <c r="K2712" s="4">
        <f t="shared" si="539"/>
        <v>2345.337</v>
      </c>
      <c r="L2712" s="6">
        <v>0.85</v>
      </c>
      <c r="M2712" s="4">
        <f t="shared" si="540"/>
        <v>1993.5364499999998</v>
      </c>
      <c r="N2712" s="4">
        <f t="shared" si="541"/>
        <v>4338.87345</v>
      </c>
      <c r="O2712" s="6">
        <v>0.75</v>
      </c>
      <c r="P2712" s="85">
        <f t="shared" si="546"/>
        <v>1759.0027500000001</v>
      </c>
      <c r="Q2712" s="86">
        <f t="shared" si="547"/>
        <v>4104.3397500000001</v>
      </c>
      <c r="R2712" s="6">
        <v>0.95</v>
      </c>
      <c r="S2712" s="85">
        <f t="shared" si="542"/>
        <v>2228.07015</v>
      </c>
      <c r="T2712" s="86">
        <f t="shared" si="543"/>
        <v>4573.40715</v>
      </c>
      <c r="U2712" s="6">
        <v>0.6</v>
      </c>
      <c r="V2712" s="85">
        <f t="shared" si="544"/>
        <v>1407.2021999999999</v>
      </c>
      <c r="W2712" s="86">
        <f t="shared" si="545"/>
        <v>3752.5392000000002</v>
      </c>
    </row>
    <row r="2713" spans="1:23" ht="16.5" x14ac:dyDescent="0.25">
      <c r="A2713" s="64" t="s">
        <v>7131</v>
      </c>
      <c r="B2713" s="66" t="s">
        <v>7719</v>
      </c>
      <c r="C2713" s="3">
        <v>127070</v>
      </c>
      <c r="D2713" s="1" t="s">
        <v>1154</v>
      </c>
      <c r="E2713" s="3">
        <v>1</v>
      </c>
      <c r="F2713" s="3">
        <v>1</v>
      </c>
      <c r="G2713" s="4">
        <v>3428.98</v>
      </c>
      <c r="H2713" s="4">
        <f>+G2713*E2713</f>
        <v>3428.98</v>
      </c>
      <c r="I2713" s="5">
        <v>0.1</v>
      </c>
      <c r="J2713" s="4">
        <f t="shared" si="538"/>
        <v>342.89800000000002</v>
      </c>
      <c r="K2713" s="4">
        <f t="shared" si="539"/>
        <v>3086.0819999999999</v>
      </c>
      <c r="L2713" s="6">
        <v>0.85</v>
      </c>
      <c r="M2713" s="4">
        <f t="shared" si="540"/>
        <v>2623.1696999999999</v>
      </c>
      <c r="N2713" s="4">
        <f t="shared" si="541"/>
        <v>5709.2516999999998</v>
      </c>
      <c r="O2713" s="6">
        <v>0.75</v>
      </c>
      <c r="P2713" s="85">
        <f t="shared" si="546"/>
        <v>2314.5614999999998</v>
      </c>
      <c r="Q2713" s="86">
        <f t="shared" si="547"/>
        <v>5400.6435000000001</v>
      </c>
      <c r="R2713" s="6">
        <v>0.95</v>
      </c>
      <c r="S2713" s="85">
        <f t="shared" si="542"/>
        <v>2931.7778999999996</v>
      </c>
      <c r="T2713" s="86">
        <f t="shared" si="543"/>
        <v>6017.8598999999995</v>
      </c>
      <c r="U2713" s="6">
        <v>0.6</v>
      </c>
      <c r="V2713" s="85">
        <f t="shared" si="544"/>
        <v>1851.6491999999998</v>
      </c>
      <c r="W2713" s="86">
        <f t="shared" si="545"/>
        <v>4937.7312000000002</v>
      </c>
    </row>
    <row r="2714" spans="1:23" ht="16.5" x14ac:dyDescent="0.25">
      <c r="A2714" s="64" t="s">
        <v>7131</v>
      </c>
      <c r="B2714" s="66" t="s">
        <v>7719</v>
      </c>
      <c r="C2714" s="2" t="s">
        <v>1101</v>
      </c>
      <c r="D2714" s="10" t="s">
        <v>1100</v>
      </c>
      <c r="E2714" s="3">
        <v>1</v>
      </c>
      <c r="F2714" s="3">
        <v>1</v>
      </c>
      <c r="G2714" s="4">
        <v>291.63</v>
      </c>
      <c r="H2714" s="4">
        <f>+G2714*E2714</f>
        <v>291.63</v>
      </c>
      <c r="I2714" s="5">
        <v>0</v>
      </c>
      <c r="J2714" s="4">
        <f t="shared" si="538"/>
        <v>0</v>
      </c>
      <c r="K2714" s="4">
        <f t="shared" si="539"/>
        <v>291.63</v>
      </c>
      <c r="L2714" s="6">
        <v>0.85</v>
      </c>
      <c r="M2714" s="4">
        <f t="shared" si="540"/>
        <v>247.88549999999998</v>
      </c>
      <c r="N2714" s="4">
        <f t="shared" si="541"/>
        <v>539.51549999999997</v>
      </c>
      <c r="O2714" s="6">
        <v>0.75</v>
      </c>
      <c r="P2714" s="85">
        <f t="shared" si="546"/>
        <v>218.7225</v>
      </c>
      <c r="Q2714" s="86">
        <f t="shared" si="547"/>
        <v>510.35249999999996</v>
      </c>
      <c r="R2714" s="6">
        <v>0.95</v>
      </c>
      <c r="S2714" s="85">
        <f t="shared" si="542"/>
        <v>277.04849999999999</v>
      </c>
      <c r="T2714" s="86">
        <f t="shared" si="543"/>
        <v>568.67849999999999</v>
      </c>
      <c r="U2714" s="6">
        <v>0.6</v>
      </c>
      <c r="V2714" s="85">
        <f t="shared" si="544"/>
        <v>174.97799999999998</v>
      </c>
      <c r="W2714" s="86">
        <f t="shared" si="545"/>
        <v>466.60799999999995</v>
      </c>
    </row>
    <row r="2715" spans="1:23" ht="16.5" x14ac:dyDescent="0.25">
      <c r="A2715" s="64" t="s">
        <v>7131</v>
      </c>
      <c r="B2715" s="66" t="s">
        <v>7719</v>
      </c>
      <c r="C2715" s="2" t="s">
        <v>1103</v>
      </c>
      <c r="D2715" s="1" t="s">
        <v>1102</v>
      </c>
      <c r="E2715" s="3">
        <v>8</v>
      </c>
      <c r="F2715" s="3">
        <v>1</v>
      </c>
      <c r="G2715" s="4">
        <v>1208.93</v>
      </c>
      <c r="H2715" s="4">
        <f>+G2715*E2715</f>
        <v>9671.44</v>
      </c>
      <c r="I2715" s="5">
        <v>0.3</v>
      </c>
      <c r="J2715" s="4">
        <f t="shared" si="538"/>
        <v>362.67900000000003</v>
      </c>
      <c r="K2715" s="4">
        <f t="shared" si="539"/>
        <v>846.25099999999998</v>
      </c>
      <c r="L2715" s="6">
        <v>1.1000000000000001</v>
      </c>
      <c r="M2715" s="4">
        <f t="shared" si="540"/>
        <v>930.87610000000006</v>
      </c>
      <c r="N2715" s="4">
        <f t="shared" si="541"/>
        <v>1777.1271000000002</v>
      </c>
      <c r="O2715" s="6">
        <v>0.75</v>
      </c>
      <c r="P2715" s="85">
        <f t="shared" si="546"/>
        <v>634.68824999999993</v>
      </c>
      <c r="Q2715" s="86">
        <f t="shared" si="547"/>
        <v>1480.9392499999999</v>
      </c>
      <c r="R2715" s="6">
        <v>0.95</v>
      </c>
      <c r="S2715" s="85">
        <f t="shared" si="542"/>
        <v>803.93844999999999</v>
      </c>
      <c r="T2715" s="86">
        <f t="shared" si="543"/>
        <v>1650.1894499999999</v>
      </c>
      <c r="U2715" s="6">
        <v>0.6</v>
      </c>
      <c r="V2715" s="85">
        <f t="shared" si="544"/>
        <v>507.75059999999996</v>
      </c>
      <c r="W2715" s="86">
        <f t="shared" si="545"/>
        <v>1354.0016000000001</v>
      </c>
    </row>
    <row r="2716" spans="1:23" ht="16.5" x14ac:dyDescent="0.25">
      <c r="A2716" s="64" t="s">
        <v>7131</v>
      </c>
      <c r="B2716" s="66" t="s">
        <v>7719</v>
      </c>
      <c r="C2716" s="2" t="s">
        <v>1105</v>
      </c>
      <c r="D2716" s="1" t="s">
        <v>1104</v>
      </c>
      <c r="E2716" s="3">
        <v>6</v>
      </c>
      <c r="F2716" s="3">
        <v>1</v>
      </c>
      <c r="G2716" s="4">
        <v>4013.99</v>
      </c>
      <c r="H2716" s="4">
        <f>+G2716*E2716</f>
        <v>24083.94</v>
      </c>
      <c r="I2716" s="5">
        <v>0.3</v>
      </c>
      <c r="J2716" s="4">
        <f t="shared" si="538"/>
        <v>1204.1969999999999</v>
      </c>
      <c r="K2716" s="4">
        <f t="shared" si="539"/>
        <v>2809.7929999999997</v>
      </c>
      <c r="L2716" s="6">
        <v>1.1000000000000001</v>
      </c>
      <c r="M2716" s="4">
        <f t="shared" si="540"/>
        <v>3090.7723000000001</v>
      </c>
      <c r="N2716" s="4">
        <f t="shared" si="541"/>
        <v>5900.5653000000002</v>
      </c>
      <c r="O2716" s="6">
        <v>0.75</v>
      </c>
      <c r="P2716" s="85">
        <f t="shared" si="546"/>
        <v>2107.3447499999997</v>
      </c>
      <c r="Q2716" s="86">
        <f t="shared" si="547"/>
        <v>4917.1377499999999</v>
      </c>
      <c r="R2716" s="6">
        <v>0.95</v>
      </c>
      <c r="S2716" s="85">
        <f t="shared" si="542"/>
        <v>2669.3033499999997</v>
      </c>
      <c r="T2716" s="86">
        <f t="shared" si="543"/>
        <v>5479.0963499999998</v>
      </c>
      <c r="U2716" s="6">
        <v>0.6</v>
      </c>
      <c r="V2716" s="85">
        <f t="shared" si="544"/>
        <v>1685.8757999999998</v>
      </c>
      <c r="W2716" s="86">
        <f t="shared" si="545"/>
        <v>4495.6687999999995</v>
      </c>
    </row>
    <row r="2717" spans="1:23" ht="16.5" x14ac:dyDescent="0.25">
      <c r="A2717" s="64" t="s">
        <v>7131</v>
      </c>
      <c r="B2717" s="66" t="s">
        <v>7719</v>
      </c>
      <c r="C2717" s="3">
        <v>127074</v>
      </c>
      <c r="D2717" s="1" t="s">
        <v>1161</v>
      </c>
      <c r="E2717" s="3">
        <v>2</v>
      </c>
      <c r="F2717" s="3">
        <v>1</v>
      </c>
      <c r="G2717" s="4">
        <v>1169.3699999999999</v>
      </c>
      <c r="H2717" s="4">
        <f>+G2717*E2717</f>
        <v>2338.7399999999998</v>
      </c>
      <c r="I2717" s="5">
        <v>0.1</v>
      </c>
      <c r="J2717" s="4">
        <f t="shared" si="538"/>
        <v>116.937</v>
      </c>
      <c r="K2717" s="4">
        <f t="shared" si="539"/>
        <v>1052.433</v>
      </c>
      <c r="L2717" s="6">
        <v>0.85</v>
      </c>
      <c r="M2717" s="4">
        <f t="shared" si="540"/>
        <v>894.56804999999997</v>
      </c>
      <c r="N2717" s="4">
        <f t="shared" si="541"/>
        <v>1947.0010499999999</v>
      </c>
      <c r="O2717" s="6">
        <v>0.75</v>
      </c>
      <c r="P2717" s="85">
        <f t="shared" si="546"/>
        <v>789.32474999999999</v>
      </c>
      <c r="Q2717" s="86">
        <f t="shared" si="547"/>
        <v>1841.75775</v>
      </c>
      <c r="R2717" s="6">
        <v>0.95</v>
      </c>
      <c r="S2717" s="85">
        <f t="shared" si="542"/>
        <v>999.81134999999995</v>
      </c>
      <c r="T2717" s="86">
        <f t="shared" si="543"/>
        <v>2052.2443499999999</v>
      </c>
      <c r="U2717" s="6">
        <v>0.6</v>
      </c>
      <c r="V2717" s="85">
        <f t="shared" si="544"/>
        <v>631.45979999999997</v>
      </c>
      <c r="W2717" s="86">
        <f t="shared" si="545"/>
        <v>1683.8928000000001</v>
      </c>
    </row>
    <row r="2718" spans="1:23" ht="16.5" x14ac:dyDescent="0.25">
      <c r="A2718" s="64" t="s">
        <v>7131</v>
      </c>
      <c r="B2718" s="66" t="s">
        <v>7719</v>
      </c>
      <c r="C2718" s="2" t="s">
        <v>1012</v>
      </c>
      <c r="D2718" s="8" t="s">
        <v>1011</v>
      </c>
      <c r="E2718" s="3">
        <v>3</v>
      </c>
      <c r="F2718" s="3">
        <v>1</v>
      </c>
      <c r="G2718" s="4">
        <v>183.1</v>
      </c>
      <c r="H2718" s="4">
        <f>+G2718*E2718</f>
        <v>549.29999999999995</v>
      </c>
      <c r="I2718" s="5">
        <v>0.5</v>
      </c>
      <c r="J2718" s="4">
        <f t="shared" si="538"/>
        <v>91.55</v>
      </c>
      <c r="K2718" s="4">
        <f t="shared" si="539"/>
        <v>91.55</v>
      </c>
      <c r="L2718" s="6">
        <v>0.85</v>
      </c>
      <c r="M2718" s="4">
        <f t="shared" si="540"/>
        <v>77.817499999999995</v>
      </c>
      <c r="N2718" s="4">
        <f t="shared" si="541"/>
        <v>169.36750000000001</v>
      </c>
      <c r="O2718" s="6">
        <v>0.75</v>
      </c>
      <c r="P2718" s="85">
        <f t="shared" si="546"/>
        <v>68.662499999999994</v>
      </c>
      <c r="Q2718" s="86">
        <f t="shared" si="547"/>
        <v>160.21249999999998</v>
      </c>
      <c r="R2718" s="6">
        <v>0.95</v>
      </c>
      <c r="S2718" s="85">
        <f t="shared" si="542"/>
        <v>86.972499999999997</v>
      </c>
      <c r="T2718" s="86">
        <f t="shared" si="543"/>
        <v>178.52249999999998</v>
      </c>
      <c r="U2718" s="6">
        <v>0.6</v>
      </c>
      <c r="V2718" s="85">
        <f t="shared" si="544"/>
        <v>54.93</v>
      </c>
      <c r="W2718" s="86">
        <f t="shared" si="545"/>
        <v>146.47999999999999</v>
      </c>
    </row>
    <row r="2719" spans="1:23" ht="16.5" x14ac:dyDescent="0.25">
      <c r="A2719" s="64" t="s">
        <v>7131</v>
      </c>
      <c r="B2719" s="66" t="s">
        <v>7719</v>
      </c>
      <c r="C2719" s="2" t="s">
        <v>1099</v>
      </c>
      <c r="D2719" s="8" t="s">
        <v>1098</v>
      </c>
      <c r="E2719" s="3">
        <v>4</v>
      </c>
      <c r="F2719" s="3">
        <v>1</v>
      </c>
      <c r="G2719" s="7">
        <v>458</v>
      </c>
      <c r="H2719" s="4">
        <f>+G2719*E2719</f>
        <v>1832</v>
      </c>
      <c r="I2719" s="5">
        <v>0.05</v>
      </c>
      <c r="J2719" s="4">
        <f t="shared" si="538"/>
        <v>22.900000000000002</v>
      </c>
      <c r="K2719" s="4">
        <f t="shared" si="539"/>
        <v>435.1</v>
      </c>
      <c r="L2719" s="6">
        <v>0.85</v>
      </c>
      <c r="M2719" s="4">
        <f t="shared" si="540"/>
        <v>369.83500000000004</v>
      </c>
      <c r="N2719" s="4">
        <f t="shared" si="541"/>
        <v>804.93500000000006</v>
      </c>
      <c r="O2719" s="6">
        <v>0.75</v>
      </c>
      <c r="P2719" s="85">
        <f t="shared" si="546"/>
        <v>326.32500000000005</v>
      </c>
      <c r="Q2719" s="86">
        <f t="shared" si="547"/>
        <v>761.42500000000007</v>
      </c>
      <c r="R2719" s="6">
        <v>0.95</v>
      </c>
      <c r="S2719" s="85">
        <f t="shared" si="542"/>
        <v>413.34500000000003</v>
      </c>
      <c r="T2719" s="86">
        <f t="shared" si="543"/>
        <v>848.44500000000005</v>
      </c>
      <c r="U2719" s="6">
        <v>0.6</v>
      </c>
      <c r="V2719" s="85">
        <f t="shared" si="544"/>
        <v>261.06</v>
      </c>
      <c r="W2719" s="86">
        <f t="shared" si="545"/>
        <v>696.16000000000008</v>
      </c>
    </row>
    <row r="2720" spans="1:23" ht="16.5" x14ac:dyDescent="0.25">
      <c r="A2720" s="64" t="s">
        <v>7131</v>
      </c>
      <c r="B2720" s="66" t="s">
        <v>7719</v>
      </c>
      <c r="C2720" s="2" t="s">
        <v>1111</v>
      </c>
      <c r="D2720" s="8" t="s">
        <v>1110</v>
      </c>
      <c r="E2720" s="3">
        <v>1</v>
      </c>
      <c r="F2720" s="3">
        <v>1</v>
      </c>
      <c r="G2720" s="4">
        <v>956.05</v>
      </c>
      <c r="H2720" s="4">
        <f>+G2720*E2720</f>
        <v>956.05</v>
      </c>
      <c r="I2720" s="5">
        <v>0.5</v>
      </c>
      <c r="J2720" s="4">
        <f t="shared" si="538"/>
        <v>478.02499999999998</v>
      </c>
      <c r="K2720" s="4">
        <f t="shared" si="539"/>
        <v>478.02499999999998</v>
      </c>
      <c r="L2720" s="6">
        <v>0.85</v>
      </c>
      <c r="M2720" s="4">
        <f t="shared" si="540"/>
        <v>406.32124999999996</v>
      </c>
      <c r="N2720" s="4">
        <f t="shared" si="541"/>
        <v>884.34624999999994</v>
      </c>
      <c r="O2720" s="6">
        <v>0.75</v>
      </c>
      <c r="P2720" s="85">
        <f t="shared" si="546"/>
        <v>358.51874999999995</v>
      </c>
      <c r="Q2720" s="86">
        <f t="shared" si="547"/>
        <v>836.54374999999993</v>
      </c>
      <c r="R2720" s="6">
        <v>0.95</v>
      </c>
      <c r="S2720" s="85">
        <f t="shared" si="542"/>
        <v>454.12374999999997</v>
      </c>
      <c r="T2720" s="86">
        <f t="shared" si="543"/>
        <v>932.14874999999995</v>
      </c>
      <c r="U2720" s="6">
        <v>0.6</v>
      </c>
      <c r="V2720" s="85">
        <f t="shared" si="544"/>
        <v>286.815</v>
      </c>
      <c r="W2720" s="86">
        <f t="shared" si="545"/>
        <v>764.83999999999992</v>
      </c>
    </row>
    <row r="2721" spans="1:23" ht="16.5" x14ac:dyDescent="0.25">
      <c r="A2721" s="64" t="s">
        <v>7131</v>
      </c>
      <c r="B2721" s="66" t="s">
        <v>7719</v>
      </c>
      <c r="C2721" s="3">
        <v>127079</v>
      </c>
      <c r="D2721" s="1" t="s">
        <v>1082</v>
      </c>
      <c r="E2721" s="3">
        <v>1</v>
      </c>
      <c r="F2721" s="3">
        <v>1</v>
      </c>
      <c r="G2721" s="4">
        <v>589.15</v>
      </c>
      <c r="H2721" s="4">
        <f>+G2721*E2721</f>
        <v>589.15</v>
      </c>
      <c r="I2721" s="5">
        <v>0.1</v>
      </c>
      <c r="J2721" s="4">
        <f t="shared" si="538"/>
        <v>58.914999999999999</v>
      </c>
      <c r="K2721" s="4">
        <f t="shared" si="539"/>
        <v>530.23500000000001</v>
      </c>
      <c r="L2721" s="6">
        <v>0.85</v>
      </c>
      <c r="M2721" s="4">
        <f t="shared" si="540"/>
        <v>450.69974999999999</v>
      </c>
      <c r="N2721" s="4">
        <f t="shared" si="541"/>
        <v>980.93475000000001</v>
      </c>
      <c r="O2721" s="6">
        <v>0.75</v>
      </c>
      <c r="P2721" s="85">
        <f t="shared" si="546"/>
        <v>397.67624999999998</v>
      </c>
      <c r="Q2721" s="86">
        <f t="shared" si="547"/>
        <v>927.91125</v>
      </c>
      <c r="R2721" s="6">
        <v>0.95</v>
      </c>
      <c r="S2721" s="85">
        <f t="shared" si="542"/>
        <v>503.72325000000001</v>
      </c>
      <c r="T2721" s="86">
        <f t="shared" si="543"/>
        <v>1033.9582500000001</v>
      </c>
      <c r="U2721" s="6">
        <v>0.6</v>
      </c>
      <c r="V2721" s="85">
        <f t="shared" si="544"/>
        <v>318.14100000000002</v>
      </c>
      <c r="W2721" s="86">
        <f t="shared" si="545"/>
        <v>848.37599999999998</v>
      </c>
    </row>
    <row r="2722" spans="1:23" ht="16.5" x14ac:dyDescent="0.25">
      <c r="A2722" s="64" t="s">
        <v>7131</v>
      </c>
      <c r="B2722" s="66" t="s">
        <v>7719</v>
      </c>
      <c r="C2722" s="2" t="s">
        <v>1009</v>
      </c>
      <c r="D2722" s="8" t="s">
        <v>7730</v>
      </c>
      <c r="E2722" s="3">
        <v>2</v>
      </c>
      <c r="F2722" s="3">
        <v>1</v>
      </c>
      <c r="G2722" s="4">
        <v>4119.67</v>
      </c>
      <c r="H2722" s="4">
        <f>+G2722*E2722</f>
        <v>8239.34</v>
      </c>
      <c r="I2722" s="5">
        <v>0</v>
      </c>
      <c r="J2722" s="4">
        <f t="shared" si="538"/>
        <v>0</v>
      </c>
      <c r="K2722" s="4">
        <f t="shared" si="539"/>
        <v>4119.67</v>
      </c>
      <c r="L2722" s="6">
        <v>0.85</v>
      </c>
      <c r="M2722" s="4">
        <f t="shared" si="540"/>
        <v>3501.7195000000002</v>
      </c>
      <c r="N2722" s="4">
        <f t="shared" si="541"/>
        <v>7621.3895000000002</v>
      </c>
      <c r="O2722" s="6">
        <v>0.75</v>
      </c>
      <c r="P2722" s="85">
        <f t="shared" si="546"/>
        <v>3089.7525000000001</v>
      </c>
      <c r="Q2722" s="86">
        <f t="shared" si="547"/>
        <v>7209.4225000000006</v>
      </c>
      <c r="R2722" s="6">
        <v>0.95</v>
      </c>
      <c r="S2722" s="85">
        <f t="shared" si="542"/>
        <v>3913.6864999999998</v>
      </c>
      <c r="T2722" s="86">
        <f t="shared" si="543"/>
        <v>8033.3564999999999</v>
      </c>
      <c r="U2722" s="6">
        <v>0.6</v>
      </c>
      <c r="V2722" s="85">
        <f t="shared" si="544"/>
        <v>2471.8020000000001</v>
      </c>
      <c r="W2722" s="86">
        <f t="shared" si="545"/>
        <v>6591.4719999999998</v>
      </c>
    </row>
    <row r="2723" spans="1:23" ht="16.5" x14ac:dyDescent="0.25">
      <c r="A2723" s="64" t="s">
        <v>7131</v>
      </c>
      <c r="B2723" s="66" t="s">
        <v>7719</v>
      </c>
      <c r="C2723" s="2" t="s">
        <v>1114</v>
      </c>
      <c r="D2723" s="8" t="s">
        <v>1113</v>
      </c>
      <c r="E2723" s="3">
        <v>1</v>
      </c>
      <c r="F2723" s="3">
        <v>1</v>
      </c>
      <c r="G2723" s="4">
        <v>519</v>
      </c>
      <c r="H2723" s="4">
        <f>+G2723*E2723</f>
        <v>519</v>
      </c>
      <c r="I2723" s="5">
        <v>0.05</v>
      </c>
      <c r="J2723" s="4">
        <f t="shared" si="538"/>
        <v>25.950000000000003</v>
      </c>
      <c r="K2723" s="4">
        <f t="shared" si="539"/>
        <v>493.05</v>
      </c>
      <c r="L2723" s="6">
        <v>1.4</v>
      </c>
      <c r="M2723" s="4">
        <f t="shared" si="540"/>
        <v>690.27</v>
      </c>
      <c r="N2723" s="4">
        <f t="shared" si="541"/>
        <v>1183.32</v>
      </c>
      <c r="O2723" s="6">
        <v>0.75</v>
      </c>
      <c r="P2723" s="85">
        <f t="shared" si="546"/>
        <v>369.78750000000002</v>
      </c>
      <c r="Q2723" s="86">
        <f t="shared" si="547"/>
        <v>862.83750000000009</v>
      </c>
      <c r="R2723" s="6">
        <v>0.95</v>
      </c>
      <c r="S2723" s="85">
        <f t="shared" si="542"/>
        <v>468.39749999999998</v>
      </c>
      <c r="T2723" s="86">
        <f t="shared" si="543"/>
        <v>961.44749999999999</v>
      </c>
      <c r="U2723" s="6">
        <v>0.6</v>
      </c>
      <c r="V2723" s="85">
        <f t="shared" si="544"/>
        <v>295.83</v>
      </c>
      <c r="W2723" s="86">
        <f t="shared" si="545"/>
        <v>788.88</v>
      </c>
    </row>
    <row r="2724" spans="1:23" ht="16.5" x14ac:dyDescent="0.25">
      <c r="A2724" s="64" t="s">
        <v>7131</v>
      </c>
      <c r="B2724" s="66" t="s">
        <v>7719</v>
      </c>
      <c r="C2724" s="2" t="s">
        <v>1118</v>
      </c>
      <c r="D2724" s="10" t="s">
        <v>1117</v>
      </c>
      <c r="E2724" s="3">
        <v>11</v>
      </c>
      <c r="F2724" s="3">
        <v>1</v>
      </c>
      <c r="G2724" s="4">
        <v>1777.55</v>
      </c>
      <c r="H2724" s="4">
        <f>+G2724*E2724</f>
        <v>19553.05</v>
      </c>
      <c r="I2724" s="5">
        <v>0</v>
      </c>
      <c r="J2724" s="4">
        <f t="shared" si="538"/>
        <v>0</v>
      </c>
      <c r="K2724" s="4">
        <f t="shared" si="539"/>
        <v>1777.55</v>
      </c>
      <c r="L2724" s="6">
        <v>0.85</v>
      </c>
      <c r="M2724" s="4">
        <f t="shared" si="540"/>
        <v>1510.9175</v>
      </c>
      <c r="N2724" s="4">
        <f t="shared" si="541"/>
        <v>3288.4674999999997</v>
      </c>
      <c r="O2724" s="6">
        <v>0.75</v>
      </c>
      <c r="P2724" s="85">
        <f t="shared" si="546"/>
        <v>1333.1624999999999</v>
      </c>
      <c r="Q2724" s="86">
        <f t="shared" si="547"/>
        <v>3110.7124999999996</v>
      </c>
      <c r="R2724" s="6">
        <v>0.95</v>
      </c>
      <c r="S2724" s="85">
        <f t="shared" si="542"/>
        <v>1688.6724999999999</v>
      </c>
      <c r="T2724" s="86">
        <f t="shared" si="543"/>
        <v>3466.2224999999999</v>
      </c>
      <c r="U2724" s="6">
        <v>0.6</v>
      </c>
      <c r="V2724" s="85">
        <f t="shared" si="544"/>
        <v>1066.53</v>
      </c>
      <c r="W2724" s="86">
        <f t="shared" si="545"/>
        <v>2844.08</v>
      </c>
    </row>
    <row r="2725" spans="1:23" ht="16.5" x14ac:dyDescent="0.25">
      <c r="A2725" s="64" t="s">
        <v>7131</v>
      </c>
      <c r="B2725" s="66" t="s">
        <v>7719</v>
      </c>
      <c r="C2725" s="2" t="s">
        <v>1116</v>
      </c>
      <c r="D2725" s="8" t="s">
        <v>1115</v>
      </c>
      <c r="E2725" s="3">
        <v>1</v>
      </c>
      <c r="F2725" s="3">
        <v>1</v>
      </c>
      <c r="G2725" s="7">
        <v>1098</v>
      </c>
      <c r="H2725" s="4">
        <f>+G2725*E2725</f>
        <v>1098</v>
      </c>
      <c r="I2725" s="5">
        <v>0.05</v>
      </c>
      <c r="J2725" s="4">
        <f t="shared" si="538"/>
        <v>54.900000000000006</v>
      </c>
      <c r="K2725" s="4">
        <f t="shared" si="539"/>
        <v>1043.0999999999999</v>
      </c>
      <c r="L2725" s="6">
        <v>0.85</v>
      </c>
      <c r="M2725" s="4">
        <f t="shared" si="540"/>
        <v>886.63499999999988</v>
      </c>
      <c r="N2725" s="4">
        <f t="shared" si="541"/>
        <v>1929.7349999999997</v>
      </c>
      <c r="O2725" s="6">
        <v>0.75</v>
      </c>
      <c r="P2725" s="85">
        <f t="shared" si="546"/>
        <v>782.32499999999993</v>
      </c>
      <c r="Q2725" s="86">
        <f t="shared" si="547"/>
        <v>1825.4249999999997</v>
      </c>
      <c r="R2725" s="6">
        <v>0.95</v>
      </c>
      <c r="S2725" s="85">
        <f t="shared" si="542"/>
        <v>990.94499999999982</v>
      </c>
      <c r="T2725" s="86">
        <f t="shared" si="543"/>
        <v>2034.0449999999996</v>
      </c>
      <c r="U2725" s="6">
        <v>0.6</v>
      </c>
      <c r="V2725" s="85">
        <f t="shared" si="544"/>
        <v>625.8599999999999</v>
      </c>
      <c r="W2725" s="86">
        <f t="shared" si="545"/>
        <v>1668.9599999999998</v>
      </c>
    </row>
    <row r="2726" spans="1:23" ht="16.5" x14ac:dyDescent="0.25">
      <c r="A2726" s="64" t="s">
        <v>7131</v>
      </c>
      <c r="B2726" s="66" t="s">
        <v>7719</v>
      </c>
      <c r="C2726" s="2" t="s">
        <v>7722</v>
      </c>
      <c r="D2726" s="10" t="s">
        <v>1017</v>
      </c>
      <c r="E2726" s="3">
        <v>2</v>
      </c>
      <c r="F2726" s="3">
        <v>1</v>
      </c>
      <c r="G2726" s="4">
        <v>890</v>
      </c>
      <c r="H2726" s="4">
        <f>+G2726*E2726</f>
        <v>1780</v>
      </c>
      <c r="I2726" s="5">
        <v>0</v>
      </c>
      <c r="J2726" s="4">
        <f t="shared" si="538"/>
        <v>0</v>
      </c>
      <c r="K2726" s="4">
        <f t="shared" si="539"/>
        <v>890</v>
      </c>
      <c r="L2726" s="6">
        <v>0.85</v>
      </c>
      <c r="M2726" s="4">
        <f t="shared" si="540"/>
        <v>756.5</v>
      </c>
      <c r="N2726" s="4">
        <f t="shared" si="541"/>
        <v>1646.5</v>
      </c>
      <c r="O2726" s="6">
        <v>0.75</v>
      </c>
      <c r="P2726" s="85">
        <f t="shared" si="546"/>
        <v>667.5</v>
      </c>
      <c r="Q2726" s="86">
        <f t="shared" si="547"/>
        <v>1557.5</v>
      </c>
      <c r="R2726" s="6">
        <v>0.95</v>
      </c>
      <c r="S2726" s="85">
        <f t="shared" si="542"/>
        <v>845.5</v>
      </c>
      <c r="T2726" s="86">
        <f t="shared" si="543"/>
        <v>1735.5</v>
      </c>
      <c r="U2726" s="6">
        <v>0.6</v>
      </c>
      <c r="V2726" s="85">
        <f t="shared" si="544"/>
        <v>534</v>
      </c>
      <c r="W2726" s="86">
        <f t="shared" si="545"/>
        <v>1424</v>
      </c>
    </row>
    <row r="2727" spans="1:23" ht="16.5" x14ac:dyDescent="0.25">
      <c r="A2727" s="64" t="s">
        <v>7131</v>
      </c>
      <c r="B2727" s="66" t="s">
        <v>7719</v>
      </c>
      <c r="C2727" s="2" t="s">
        <v>7723</v>
      </c>
      <c r="D2727" s="1" t="s">
        <v>3343</v>
      </c>
      <c r="E2727" s="3">
        <v>3</v>
      </c>
      <c r="F2727" s="3">
        <v>1</v>
      </c>
      <c r="G2727" s="4">
        <v>1544.88</v>
      </c>
      <c r="H2727" s="4">
        <f>+G2727*E2727</f>
        <v>4634.6400000000003</v>
      </c>
      <c r="I2727" s="5">
        <v>0</v>
      </c>
      <c r="J2727" s="4">
        <f t="shared" si="538"/>
        <v>0</v>
      </c>
      <c r="K2727" s="4">
        <f t="shared" si="539"/>
        <v>1544.88</v>
      </c>
      <c r="L2727" s="6">
        <v>0.95</v>
      </c>
      <c r="M2727" s="4">
        <f t="shared" si="540"/>
        <v>1467.636</v>
      </c>
      <c r="N2727" s="4">
        <f t="shared" si="541"/>
        <v>3012.5160000000001</v>
      </c>
      <c r="O2727" s="6">
        <v>0.75</v>
      </c>
      <c r="P2727" s="85">
        <f t="shared" si="546"/>
        <v>1158.6600000000001</v>
      </c>
      <c r="Q2727" s="86">
        <f t="shared" si="547"/>
        <v>2703.54</v>
      </c>
      <c r="R2727" s="6">
        <v>0.95</v>
      </c>
      <c r="S2727" s="85">
        <f t="shared" si="542"/>
        <v>1467.636</v>
      </c>
      <c r="T2727" s="86">
        <f t="shared" si="543"/>
        <v>3012.5160000000001</v>
      </c>
      <c r="U2727" s="6">
        <v>0.6</v>
      </c>
      <c r="V2727" s="85">
        <f t="shared" si="544"/>
        <v>926.928</v>
      </c>
      <c r="W2727" s="86">
        <f t="shared" si="545"/>
        <v>2471.808</v>
      </c>
    </row>
    <row r="2728" spans="1:23" ht="16.5" x14ac:dyDescent="0.25">
      <c r="A2728" s="64" t="s">
        <v>7131</v>
      </c>
      <c r="B2728" s="66" t="s">
        <v>7719</v>
      </c>
      <c r="C2728" s="2" t="s">
        <v>7724</v>
      </c>
      <c r="D2728" s="10" t="s">
        <v>3394</v>
      </c>
      <c r="E2728" s="3">
        <v>4</v>
      </c>
      <c r="F2728" s="3">
        <v>1</v>
      </c>
      <c r="G2728" s="4">
        <v>1415.73</v>
      </c>
      <c r="H2728" s="4">
        <f>+G2728*E2728</f>
        <v>5662.92</v>
      </c>
      <c r="I2728" s="5">
        <v>0.15</v>
      </c>
      <c r="J2728" s="4">
        <f t="shared" si="538"/>
        <v>212.3595</v>
      </c>
      <c r="K2728" s="4">
        <f t="shared" si="539"/>
        <v>1203.3705</v>
      </c>
      <c r="L2728" s="6">
        <v>0.85</v>
      </c>
      <c r="M2728" s="4">
        <f t="shared" si="540"/>
        <v>1022.864925</v>
      </c>
      <c r="N2728" s="4">
        <f t="shared" si="541"/>
        <v>2226.2354249999999</v>
      </c>
      <c r="O2728" s="6">
        <v>0.75</v>
      </c>
      <c r="P2728" s="85">
        <f t="shared" si="546"/>
        <v>902.52787499999999</v>
      </c>
      <c r="Q2728" s="86">
        <f t="shared" si="547"/>
        <v>2105.8983749999998</v>
      </c>
      <c r="R2728" s="6">
        <v>0.95</v>
      </c>
      <c r="S2728" s="85">
        <f t="shared" si="542"/>
        <v>1143.2019749999999</v>
      </c>
      <c r="T2728" s="86">
        <f t="shared" si="543"/>
        <v>2346.5724749999999</v>
      </c>
      <c r="U2728" s="6">
        <v>0.6</v>
      </c>
      <c r="V2728" s="85">
        <f t="shared" si="544"/>
        <v>722.02229999999997</v>
      </c>
      <c r="W2728" s="86">
        <f t="shared" si="545"/>
        <v>1925.3928000000001</v>
      </c>
    </row>
    <row r="2729" spans="1:23" ht="16.5" x14ac:dyDescent="0.25">
      <c r="A2729" s="64" t="s">
        <v>7131</v>
      </c>
      <c r="B2729" s="66" t="s">
        <v>7719</v>
      </c>
      <c r="C2729" s="2" t="s">
        <v>7725</v>
      </c>
      <c r="D2729" s="10" t="s">
        <v>3395</v>
      </c>
      <c r="E2729" s="3">
        <v>2</v>
      </c>
      <c r="F2729" s="3">
        <v>1</v>
      </c>
      <c r="G2729" s="4">
        <v>1667.19</v>
      </c>
      <c r="H2729" s="4">
        <f>+G2729*E2729</f>
        <v>3334.38</v>
      </c>
      <c r="I2729" s="5">
        <v>0.15</v>
      </c>
      <c r="J2729" s="4">
        <f t="shared" si="538"/>
        <v>250.07849999999999</v>
      </c>
      <c r="K2729" s="4">
        <f t="shared" si="539"/>
        <v>1417.1115</v>
      </c>
      <c r="L2729" s="6">
        <v>0.85</v>
      </c>
      <c r="M2729" s="4">
        <f t="shared" si="540"/>
        <v>1204.5447749999998</v>
      </c>
      <c r="N2729" s="4">
        <f t="shared" si="541"/>
        <v>2621.6562749999998</v>
      </c>
      <c r="O2729" s="6">
        <v>0.75</v>
      </c>
      <c r="P2729" s="85">
        <f t="shared" si="546"/>
        <v>1062.833625</v>
      </c>
      <c r="Q2729" s="86">
        <f t="shared" si="547"/>
        <v>2479.9451250000002</v>
      </c>
      <c r="R2729" s="6">
        <v>0.95</v>
      </c>
      <c r="S2729" s="85">
        <f t="shared" si="542"/>
        <v>1346.2559249999999</v>
      </c>
      <c r="T2729" s="86">
        <f t="shared" si="543"/>
        <v>2763.3674249999999</v>
      </c>
      <c r="U2729" s="6">
        <v>0.6</v>
      </c>
      <c r="V2729" s="85">
        <f t="shared" si="544"/>
        <v>850.26689999999996</v>
      </c>
      <c r="W2729" s="86">
        <f t="shared" si="545"/>
        <v>2267.3784000000001</v>
      </c>
    </row>
    <row r="2730" spans="1:23" ht="16.5" x14ac:dyDescent="0.25">
      <c r="A2730" s="64" t="s">
        <v>7131</v>
      </c>
      <c r="B2730" s="66" t="s">
        <v>7719</v>
      </c>
      <c r="C2730" s="2" t="s">
        <v>1120</v>
      </c>
      <c r="D2730" s="8" t="s">
        <v>1119</v>
      </c>
      <c r="E2730" s="3">
        <v>4</v>
      </c>
      <c r="F2730" s="3">
        <v>1</v>
      </c>
      <c r="G2730" s="7">
        <v>836</v>
      </c>
      <c r="H2730" s="4">
        <f>+G2730*E2730</f>
        <v>3344</v>
      </c>
      <c r="I2730" s="5">
        <v>0.05</v>
      </c>
      <c r="J2730" s="4">
        <f t="shared" ref="J2730:J2792" si="548">+G2730*I2730</f>
        <v>41.800000000000004</v>
      </c>
      <c r="K2730" s="4">
        <f t="shared" ref="K2730:K2792" si="549">+G2730-J2730</f>
        <v>794.2</v>
      </c>
      <c r="L2730" s="6">
        <v>0.85</v>
      </c>
      <c r="M2730" s="4">
        <f t="shared" si="540"/>
        <v>675.07</v>
      </c>
      <c r="N2730" s="4">
        <f t="shared" si="541"/>
        <v>1469.27</v>
      </c>
      <c r="O2730" s="6">
        <v>0.75</v>
      </c>
      <c r="P2730" s="85">
        <f t="shared" si="546"/>
        <v>595.65000000000009</v>
      </c>
      <c r="Q2730" s="86">
        <f t="shared" si="547"/>
        <v>1389.8500000000001</v>
      </c>
      <c r="R2730" s="6">
        <v>0.95</v>
      </c>
      <c r="S2730" s="85">
        <f t="shared" si="542"/>
        <v>754.49</v>
      </c>
      <c r="T2730" s="86">
        <f t="shared" si="543"/>
        <v>1548.69</v>
      </c>
      <c r="U2730" s="6">
        <v>0.6</v>
      </c>
      <c r="V2730" s="85">
        <f t="shared" si="544"/>
        <v>476.52</v>
      </c>
      <c r="W2730" s="86">
        <f t="shared" si="545"/>
        <v>1270.72</v>
      </c>
    </row>
    <row r="2731" spans="1:23" ht="16.5" x14ac:dyDescent="0.25">
      <c r="A2731" s="64" t="s">
        <v>7131</v>
      </c>
      <c r="B2731" s="66" t="s">
        <v>7719</v>
      </c>
      <c r="C2731" s="2" t="s">
        <v>1122</v>
      </c>
      <c r="D2731" s="10" t="s">
        <v>1121</v>
      </c>
      <c r="E2731" s="3">
        <v>6</v>
      </c>
      <c r="F2731" s="3">
        <v>1</v>
      </c>
      <c r="G2731" s="4">
        <v>1818.8</v>
      </c>
      <c r="H2731" s="4">
        <f>+G2731*E2731</f>
        <v>10912.8</v>
      </c>
      <c r="I2731" s="5">
        <v>0</v>
      </c>
      <c r="J2731" s="4">
        <f t="shared" si="548"/>
        <v>0</v>
      </c>
      <c r="K2731" s="4">
        <f t="shared" si="549"/>
        <v>1818.8</v>
      </c>
      <c r="L2731" s="6">
        <v>0.95</v>
      </c>
      <c r="M2731" s="4">
        <f t="shared" si="540"/>
        <v>1727.86</v>
      </c>
      <c r="N2731" s="4">
        <f t="shared" si="541"/>
        <v>3546.66</v>
      </c>
      <c r="O2731" s="6">
        <v>0.75</v>
      </c>
      <c r="P2731" s="85">
        <f t="shared" si="546"/>
        <v>1364.1</v>
      </c>
      <c r="Q2731" s="86">
        <f t="shared" si="547"/>
        <v>3182.8999999999996</v>
      </c>
      <c r="R2731" s="6">
        <v>0.95</v>
      </c>
      <c r="S2731" s="85">
        <f t="shared" si="542"/>
        <v>1727.86</v>
      </c>
      <c r="T2731" s="86">
        <f t="shared" si="543"/>
        <v>3546.66</v>
      </c>
      <c r="U2731" s="6">
        <v>0.6</v>
      </c>
      <c r="V2731" s="85">
        <f t="shared" si="544"/>
        <v>1091.28</v>
      </c>
      <c r="W2731" s="86">
        <f t="shared" si="545"/>
        <v>2910.08</v>
      </c>
    </row>
    <row r="2732" spans="1:23" ht="16.5" x14ac:dyDescent="0.25">
      <c r="A2732" s="64" t="s">
        <v>7131</v>
      </c>
      <c r="B2732" s="66" t="s">
        <v>7719</v>
      </c>
      <c r="C2732" s="2" t="s">
        <v>1126</v>
      </c>
      <c r="D2732" s="1" t="s">
        <v>1125</v>
      </c>
      <c r="E2732" s="3">
        <v>9</v>
      </c>
      <c r="F2732" s="3">
        <v>1</v>
      </c>
      <c r="G2732" s="7">
        <v>806.43</v>
      </c>
      <c r="H2732" s="4">
        <f>+G2732*E2732</f>
        <v>7257.87</v>
      </c>
      <c r="I2732" s="5">
        <v>0</v>
      </c>
      <c r="J2732" s="4">
        <f t="shared" si="548"/>
        <v>0</v>
      </c>
      <c r="K2732" s="4">
        <f t="shared" si="549"/>
        <v>806.43</v>
      </c>
      <c r="L2732" s="6">
        <v>0.85</v>
      </c>
      <c r="M2732" s="4">
        <f t="shared" si="540"/>
        <v>685.46549999999991</v>
      </c>
      <c r="N2732" s="4">
        <f t="shared" si="541"/>
        <v>1491.8954999999999</v>
      </c>
      <c r="O2732" s="6">
        <v>0.75</v>
      </c>
      <c r="P2732" s="85">
        <f t="shared" si="546"/>
        <v>604.82249999999999</v>
      </c>
      <c r="Q2732" s="86">
        <f t="shared" si="547"/>
        <v>1411.2525000000001</v>
      </c>
      <c r="R2732" s="6">
        <v>0.95</v>
      </c>
      <c r="S2732" s="85">
        <f t="shared" si="542"/>
        <v>766.10849999999994</v>
      </c>
      <c r="T2732" s="86">
        <f t="shared" si="543"/>
        <v>1572.5384999999999</v>
      </c>
      <c r="U2732" s="6">
        <v>0.6</v>
      </c>
      <c r="V2732" s="85">
        <f t="shared" si="544"/>
        <v>483.85799999999995</v>
      </c>
      <c r="W2732" s="86">
        <f t="shared" si="545"/>
        <v>1290.288</v>
      </c>
    </row>
    <row r="2733" spans="1:23" ht="16.5" x14ac:dyDescent="0.25">
      <c r="A2733" s="64" t="s">
        <v>7131</v>
      </c>
      <c r="B2733" s="66" t="s">
        <v>7719</v>
      </c>
      <c r="C2733" s="2" t="s">
        <v>7726</v>
      </c>
      <c r="D2733" s="10" t="s">
        <v>3396</v>
      </c>
      <c r="E2733" s="3">
        <v>1</v>
      </c>
      <c r="F2733" s="3">
        <v>1</v>
      </c>
      <c r="G2733" s="4">
        <v>2313.86</v>
      </c>
      <c r="H2733" s="4">
        <f>+G2733*E2733</f>
        <v>2313.86</v>
      </c>
      <c r="I2733" s="5">
        <v>0.15</v>
      </c>
      <c r="J2733" s="4">
        <f t="shared" si="548"/>
        <v>347.07900000000001</v>
      </c>
      <c r="K2733" s="4">
        <f t="shared" si="549"/>
        <v>1966.7810000000002</v>
      </c>
      <c r="L2733" s="6">
        <v>0.85</v>
      </c>
      <c r="M2733" s="4">
        <f t="shared" si="540"/>
        <v>1671.76385</v>
      </c>
      <c r="N2733" s="4">
        <f t="shared" si="541"/>
        <v>3638.5448500000002</v>
      </c>
      <c r="O2733" s="6">
        <v>0.75</v>
      </c>
      <c r="P2733" s="85">
        <f t="shared" si="546"/>
        <v>1475.0857500000002</v>
      </c>
      <c r="Q2733" s="86">
        <f t="shared" si="547"/>
        <v>3441.8667500000001</v>
      </c>
      <c r="R2733" s="6">
        <v>0.95</v>
      </c>
      <c r="S2733" s="85">
        <f t="shared" si="542"/>
        <v>1868.4419500000001</v>
      </c>
      <c r="T2733" s="86">
        <f t="shared" si="543"/>
        <v>3835.2229500000003</v>
      </c>
      <c r="U2733" s="6">
        <v>0.6</v>
      </c>
      <c r="V2733" s="85">
        <f t="shared" si="544"/>
        <v>1180.0686000000001</v>
      </c>
      <c r="W2733" s="86">
        <f t="shared" si="545"/>
        <v>3146.8496000000005</v>
      </c>
    </row>
    <row r="2734" spans="1:23" ht="16.5" x14ac:dyDescent="0.25">
      <c r="A2734" s="64" t="s">
        <v>7131</v>
      </c>
      <c r="B2734" s="66" t="s">
        <v>7719</v>
      </c>
      <c r="C2734" s="2" t="s">
        <v>1045</v>
      </c>
      <c r="D2734" s="8" t="s">
        <v>1044</v>
      </c>
      <c r="E2734" s="3">
        <v>3</v>
      </c>
      <c r="F2734" s="3">
        <v>1</v>
      </c>
      <c r="G2734" s="7">
        <v>1995</v>
      </c>
      <c r="H2734" s="4">
        <f>+G2734*E2734</f>
        <v>5985</v>
      </c>
      <c r="I2734" s="5">
        <v>0</v>
      </c>
      <c r="J2734" s="4">
        <f t="shared" si="548"/>
        <v>0</v>
      </c>
      <c r="K2734" s="4">
        <f t="shared" si="549"/>
        <v>1995</v>
      </c>
      <c r="L2734" s="6">
        <v>0.95</v>
      </c>
      <c r="M2734" s="4">
        <f t="shared" si="540"/>
        <v>1895.25</v>
      </c>
      <c r="N2734" s="4">
        <f t="shared" si="541"/>
        <v>3890.25</v>
      </c>
      <c r="O2734" s="6">
        <v>0.75</v>
      </c>
      <c r="P2734" s="85">
        <f t="shared" si="546"/>
        <v>1496.25</v>
      </c>
      <c r="Q2734" s="86">
        <f t="shared" si="547"/>
        <v>3491.25</v>
      </c>
      <c r="R2734" s="6">
        <v>0.95</v>
      </c>
      <c r="S2734" s="85">
        <f t="shared" si="542"/>
        <v>1895.25</v>
      </c>
      <c r="T2734" s="86">
        <f t="shared" si="543"/>
        <v>3890.25</v>
      </c>
      <c r="U2734" s="6">
        <v>0.6</v>
      </c>
      <c r="V2734" s="85">
        <f t="shared" si="544"/>
        <v>1197</v>
      </c>
      <c r="W2734" s="86">
        <f t="shared" si="545"/>
        <v>3192</v>
      </c>
    </row>
    <row r="2735" spans="1:23" ht="16.5" x14ac:dyDescent="0.25">
      <c r="A2735" s="64" t="s">
        <v>7131</v>
      </c>
      <c r="B2735" s="66" t="s">
        <v>7719</v>
      </c>
      <c r="C2735" s="2" t="s">
        <v>1095</v>
      </c>
      <c r="D2735" s="1" t="s">
        <v>1094</v>
      </c>
      <c r="E2735" s="3">
        <v>6</v>
      </c>
      <c r="F2735" s="3">
        <v>1</v>
      </c>
      <c r="G2735" s="7">
        <v>1110</v>
      </c>
      <c r="H2735" s="4">
        <f>+G2735*E2735</f>
        <v>6660</v>
      </c>
      <c r="I2735" s="5">
        <v>0</v>
      </c>
      <c r="J2735" s="4">
        <f t="shared" si="548"/>
        <v>0</v>
      </c>
      <c r="K2735" s="4">
        <f t="shared" si="549"/>
        <v>1110</v>
      </c>
      <c r="L2735" s="6">
        <v>0.85</v>
      </c>
      <c r="M2735" s="4">
        <f t="shared" si="540"/>
        <v>943.5</v>
      </c>
      <c r="N2735" s="4">
        <f t="shared" si="541"/>
        <v>2053.5</v>
      </c>
      <c r="O2735" s="6">
        <v>0.75</v>
      </c>
      <c r="P2735" s="85">
        <f t="shared" si="546"/>
        <v>832.5</v>
      </c>
      <c r="Q2735" s="86">
        <f t="shared" si="547"/>
        <v>1942.5</v>
      </c>
      <c r="R2735" s="6">
        <v>0.95</v>
      </c>
      <c r="S2735" s="85">
        <f t="shared" si="542"/>
        <v>1054.5</v>
      </c>
      <c r="T2735" s="86">
        <f t="shared" si="543"/>
        <v>2164.5</v>
      </c>
      <c r="U2735" s="6">
        <v>0.6</v>
      </c>
      <c r="V2735" s="85">
        <f t="shared" si="544"/>
        <v>666</v>
      </c>
      <c r="W2735" s="86">
        <f t="shared" si="545"/>
        <v>1776</v>
      </c>
    </row>
    <row r="2736" spans="1:23" ht="16.5" x14ac:dyDescent="0.25">
      <c r="A2736" s="64" t="s">
        <v>7131</v>
      </c>
      <c r="B2736" s="66" t="s">
        <v>7719</v>
      </c>
      <c r="C2736" s="2" t="s">
        <v>7079</v>
      </c>
      <c r="D2736" s="10" t="s">
        <v>7078</v>
      </c>
      <c r="E2736" s="3">
        <v>6</v>
      </c>
      <c r="F2736" s="3">
        <v>1</v>
      </c>
      <c r="G2736" s="7">
        <v>995</v>
      </c>
      <c r="H2736" s="4">
        <f>+G2736*E2736</f>
        <v>5970</v>
      </c>
      <c r="I2736" s="5">
        <v>0</v>
      </c>
      <c r="J2736" s="4">
        <f t="shared" si="548"/>
        <v>0</v>
      </c>
      <c r="K2736" s="4">
        <f t="shared" si="549"/>
        <v>995</v>
      </c>
      <c r="L2736" s="6">
        <v>0.85</v>
      </c>
      <c r="M2736" s="4">
        <f t="shared" si="540"/>
        <v>845.75</v>
      </c>
      <c r="N2736" s="4">
        <f t="shared" si="541"/>
        <v>1840.75</v>
      </c>
      <c r="O2736" s="6">
        <v>0.75</v>
      </c>
      <c r="P2736" s="85">
        <f t="shared" si="546"/>
        <v>746.25</v>
      </c>
      <c r="Q2736" s="86">
        <f t="shared" si="547"/>
        <v>1741.25</v>
      </c>
      <c r="R2736" s="6">
        <v>0.95</v>
      </c>
      <c r="S2736" s="85">
        <f t="shared" si="542"/>
        <v>945.25</v>
      </c>
      <c r="T2736" s="86">
        <f t="shared" si="543"/>
        <v>1940.25</v>
      </c>
      <c r="U2736" s="6">
        <v>0.6</v>
      </c>
      <c r="V2736" s="85">
        <f t="shared" si="544"/>
        <v>597</v>
      </c>
      <c r="W2736" s="86">
        <f t="shared" si="545"/>
        <v>1592</v>
      </c>
    </row>
    <row r="2737" spans="1:23" ht="16.5" x14ac:dyDescent="0.25">
      <c r="A2737" s="64" t="s">
        <v>7131</v>
      </c>
      <c r="B2737" s="66" t="s">
        <v>7719</v>
      </c>
      <c r="C2737" s="2" t="s">
        <v>1091</v>
      </c>
      <c r="D2737" s="1" t="s">
        <v>1090</v>
      </c>
      <c r="E2737" s="3">
        <v>2</v>
      </c>
      <c r="F2737" s="3">
        <v>1</v>
      </c>
      <c r="G2737" s="7">
        <v>1912</v>
      </c>
      <c r="H2737" s="4">
        <f>+G2737*E2737</f>
        <v>3824</v>
      </c>
      <c r="I2737" s="5">
        <v>0.05</v>
      </c>
      <c r="J2737" s="4">
        <f t="shared" si="548"/>
        <v>95.600000000000009</v>
      </c>
      <c r="K2737" s="4">
        <f t="shared" si="549"/>
        <v>1816.4</v>
      </c>
      <c r="L2737" s="6">
        <v>0.85</v>
      </c>
      <c r="M2737" s="4">
        <f t="shared" si="540"/>
        <v>1543.94</v>
      </c>
      <c r="N2737" s="4">
        <f t="shared" si="541"/>
        <v>3360.34</v>
      </c>
      <c r="O2737" s="6">
        <v>0.75</v>
      </c>
      <c r="P2737" s="85">
        <f t="shared" si="546"/>
        <v>1362.3000000000002</v>
      </c>
      <c r="Q2737" s="86">
        <f t="shared" si="547"/>
        <v>3178.7000000000003</v>
      </c>
      <c r="R2737" s="6">
        <v>0.95</v>
      </c>
      <c r="S2737" s="85">
        <f t="shared" si="542"/>
        <v>1725.58</v>
      </c>
      <c r="T2737" s="86">
        <f t="shared" si="543"/>
        <v>3541.98</v>
      </c>
      <c r="U2737" s="6">
        <v>0.6</v>
      </c>
      <c r="V2737" s="85">
        <f t="shared" si="544"/>
        <v>1089.8399999999999</v>
      </c>
      <c r="W2737" s="86">
        <f t="shared" si="545"/>
        <v>2906.24</v>
      </c>
    </row>
    <row r="2738" spans="1:23" ht="16.5" x14ac:dyDescent="0.25">
      <c r="A2738" s="64" t="s">
        <v>7131</v>
      </c>
      <c r="B2738" s="66" t="s">
        <v>7719</v>
      </c>
      <c r="C2738" s="2" t="s">
        <v>1131</v>
      </c>
      <c r="D2738" s="1" t="s">
        <v>1130</v>
      </c>
      <c r="E2738" s="3">
        <v>1</v>
      </c>
      <c r="F2738" s="3">
        <v>1</v>
      </c>
      <c r="G2738" s="7">
        <v>2676</v>
      </c>
      <c r="H2738" s="4">
        <f>+G2738*E2738</f>
        <v>2676</v>
      </c>
      <c r="I2738" s="5">
        <v>0</v>
      </c>
      <c r="J2738" s="4">
        <f t="shared" si="548"/>
        <v>0</v>
      </c>
      <c r="K2738" s="4">
        <f t="shared" si="549"/>
        <v>2676</v>
      </c>
      <c r="L2738" s="6">
        <v>0.85</v>
      </c>
      <c r="M2738" s="4">
        <f t="shared" si="540"/>
        <v>2274.6</v>
      </c>
      <c r="N2738" s="4">
        <f t="shared" si="541"/>
        <v>4950.6000000000004</v>
      </c>
      <c r="O2738" s="6">
        <v>0.75</v>
      </c>
      <c r="P2738" s="85">
        <f t="shared" si="546"/>
        <v>2007</v>
      </c>
      <c r="Q2738" s="86">
        <f t="shared" si="547"/>
        <v>4683</v>
      </c>
      <c r="R2738" s="6">
        <v>0.95</v>
      </c>
      <c r="S2738" s="85">
        <f t="shared" si="542"/>
        <v>2542.1999999999998</v>
      </c>
      <c r="T2738" s="86">
        <f t="shared" si="543"/>
        <v>5218.2</v>
      </c>
      <c r="U2738" s="6">
        <v>0.6</v>
      </c>
      <c r="V2738" s="85">
        <f t="shared" si="544"/>
        <v>1605.6</v>
      </c>
      <c r="W2738" s="86">
        <f t="shared" si="545"/>
        <v>4281.6000000000004</v>
      </c>
    </row>
    <row r="2739" spans="1:23" ht="16.5" x14ac:dyDescent="0.25">
      <c r="A2739" s="64" t="s">
        <v>7131</v>
      </c>
      <c r="B2739" s="66" t="s">
        <v>7719</v>
      </c>
      <c r="C2739" s="2" t="s">
        <v>1133</v>
      </c>
      <c r="D2739" s="1" t="s">
        <v>1132</v>
      </c>
      <c r="E2739" s="3">
        <v>1</v>
      </c>
      <c r="F2739" s="3">
        <v>1</v>
      </c>
      <c r="G2739" s="7">
        <v>2573</v>
      </c>
      <c r="H2739" s="4">
        <f>+G2739*E2739</f>
        <v>2573</v>
      </c>
      <c r="I2739" s="5">
        <v>0.05</v>
      </c>
      <c r="J2739" s="4">
        <f t="shared" si="548"/>
        <v>128.65</v>
      </c>
      <c r="K2739" s="4">
        <f t="shared" si="549"/>
        <v>2444.35</v>
      </c>
      <c r="L2739" s="6">
        <v>0.85</v>
      </c>
      <c r="M2739" s="4">
        <f t="shared" si="540"/>
        <v>2077.6974999999998</v>
      </c>
      <c r="N2739" s="4">
        <f t="shared" si="541"/>
        <v>4522.0474999999997</v>
      </c>
      <c r="O2739" s="6">
        <v>0.75</v>
      </c>
      <c r="P2739" s="85">
        <f t="shared" si="546"/>
        <v>1833.2624999999998</v>
      </c>
      <c r="Q2739" s="86">
        <f t="shared" si="547"/>
        <v>4277.6124999999993</v>
      </c>
      <c r="R2739" s="6">
        <v>0.95</v>
      </c>
      <c r="S2739" s="85">
        <f t="shared" si="542"/>
        <v>2322.1324999999997</v>
      </c>
      <c r="T2739" s="86">
        <f t="shared" si="543"/>
        <v>4766.4825000000001</v>
      </c>
      <c r="U2739" s="6">
        <v>0.6</v>
      </c>
      <c r="V2739" s="85">
        <f t="shared" si="544"/>
        <v>1466.61</v>
      </c>
      <c r="W2739" s="86">
        <f t="shared" si="545"/>
        <v>3910.96</v>
      </c>
    </row>
    <row r="2740" spans="1:23" ht="16.5" x14ac:dyDescent="0.25">
      <c r="A2740" s="64" t="s">
        <v>7131</v>
      </c>
      <c r="B2740" s="66" t="s">
        <v>7719</v>
      </c>
      <c r="C2740" s="2" t="s">
        <v>1135</v>
      </c>
      <c r="D2740" s="1" t="s">
        <v>1134</v>
      </c>
      <c r="E2740" s="3">
        <v>1</v>
      </c>
      <c r="F2740" s="3">
        <v>1</v>
      </c>
      <c r="G2740" s="7">
        <v>2340</v>
      </c>
      <c r="H2740" s="4">
        <f>+G2740*E2740</f>
        <v>2340</v>
      </c>
      <c r="I2740" s="5">
        <v>0.05</v>
      </c>
      <c r="J2740" s="4">
        <f t="shared" si="548"/>
        <v>117</v>
      </c>
      <c r="K2740" s="4">
        <f t="shared" si="549"/>
        <v>2223</v>
      </c>
      <c r="L2740" s="6">
        <v>0.85</v>
      </c>
      <c r="M2740" s="4">
        <f t="shared" si="540"/>
        <v>1889.55</v>
      </c>
      <c r="N2740" s="4">
        <f t="shared" si="541"/>
        <v>4112.55</v>
      </c>
      <c r="O2740" s="6">
        <v>0.75</v>
      </c>
      <c r="P2740" s="85">
        <f t="shared" si="546"/>
        <v>1667.25</v>
      </c>
      <c r="Q2740" s="86">
        <f t="shared" si="547"/>
        <v>3890.25</v>
      </c>
      <c r="R2740" s="6">
        <v>0.95</v>
      </c>
      <c r="S2740" s="85">
        <f t="shared" si="542"/>
        <v>2111.85</v>
      </c>
      <c r="T2740" s="86">
        <f t="shared" si="543"/>
        <v>4334.8500000000004</v>
      </c>
      <c r="U2740" s="6">
        <v>0.6</v>
      </c>
      <c r="V2740" s="85">
        <f t="shared" si="544"/>
        <v>1333.8</v>
      </c>
      <c r="W2740" s="86">
        <f t="shared" si="545"/>
        <v>3556.8</v>
      </c>
    </row>
    <row r="2741" spans="1:23" ht="16.5" x14ac:dyDescent="0.25">
      <c r="A2741" s="64" t="s">
        <v>7131</v>
      </c>
      <c r="B2741" s="66" t="s">
        <v>7719</v>
      </c>
      <c r="C2741" s="2" t="s">
        <v>1142</v>
      </c>
      <c r="D2741" s="1" t="s">
        <v>1141</v>
      </c>
      <c r="E2741" s="3">
        <v>2</v>
      </c>
      <c r="F2741" s="3">
        <v>1</v>
      </c>
      <c r="G2741" s="7">
        <v>2206</v>
      </c>
      <c r="H2741" s="4">
        <f>+G2741*E2741</f>
        <v>4412</v>
      </c>
      <c r="I2741" s="5">
        <v>0.05</v>
      </c>
      <c r="J2741" s="4">
        <f t="shared" si="548"/>
        <v>110.30000000000001</v>
      </c>
      <c r="K2741" s="4">
        <f t="shared" si="549"/>
        <v>2095.6999999999998</v>
      </c>
      <c r="L2741" s="6">
        <v>0.85</v>
      </c>
      <c r="M2741" s="4">
        <f t="shared" si="540"/>
        <v>1781.3449999999998</v>
      </c>
      <c r="N2741" s="4">
        <f t="shared" si="541"/>
        <v>3877.0449999999996</v>
      </c>
      <c r="O2741" s="6">
        <v>0.75</v>
      </c>
      <c r="P2741" s="85">
        <f t="shared" si="546"/>
        <v>1571.7749999999999</v>
      </c>
      <c r="Q2741" s="86">
        <f t="shared" si="547"/>
        <v>3667.4749999999995</v>
      </c>
      <c r="R2741" s="6">
        <v>0.95</v>
      </c>
      <c r="S2741" s="85">
        <f t="shared" si="542"/>
        <v>1990.9149999999997</v>
      </c>
      <c r="T2741" s="86">
        <f t="shared" si="543"/>
        <v>4086.6149999999998</v>
      </c>
      <c r="U2741" s="6">
        <v>0.6</v>
      </c>
      <c r="V2741" s="85">
        <f t="shared" si="544"/>
        <v>1257.4199999999998</v>
      </c>
      <c r="W2741" s="86">
        <f t="shared" si="545"/>
        <v>3353.12</v>
      </c>
    </row>
    <row r="2742" spans="1:23" ht="16.5" x14ac:dyDescent="0.25">
      <c r="A2742" s="64" t="s">
        <v>7131</v>
      </c>
      <c r="B2742" s="66" t="s">
        <v>7719</v>
      </c>
      <c r="C2742" s="2" t="s">
        <v>1138</v>
      </c>
      <c r="D2742" s="1" t="s">
        <v>1137</v>
      </c>
      <c r="E2742" s="3">
        <v>1</v>
      </c>
      <c r="F2742" s="3">
        <v>1</v>
      </c>
      <c r="G2742" s="7">
        <v>2117</v>
      </c>
      <c r="H2742" s="4">
        <f>+G2742*E2742</f>
        <v>2117</v>
      </c>
      <c r="I2742" s="5">
        <v>0.05</v>
      </c>
      <c r="J2742" s="4">
        <f t="shared" si="548"/>
        <v>105.85000000000001</v>
      </c>
      <c r="K2742" s="4">
        <f t="shared" si="549"/>
        <v>2011.15</v>
      </c>
      <c r="L2742" s="6">
        <v>0.85</v>
      </c>
      <c r="M2742" s="4">
        <f t="shared" si="540"/>
        <v>1709.4775</v>
      </c>
      <c r="N2742" s="4">
        <f t="shared" si="541"/>
        <v>3720.6275000000001</v>
      </c>
      <c r="O2742" s="6">
        <v>0.75</v>
      </c>
      <c r="P2742" s="85">
        <f t="shared" si="546"/>
        <v>1508.3625000000002</v>
      </c>
      <c r="Q2742" s="86">
        <f t="shared" si="547"/>
        <v>3519.5125000000003</v>
      </c>
      <c r="R2742" s="6">
        <v>0.95</v>
      </c>
      <c r="S2742" s="85">
        <f t="shared" si="542"/>
        <v>1910.5925</v>
      </c>
      <c r="T2742" s="86">
        <f t="shared" si="543"/>
        <v>3921.7425000000003</v>
      </c>
      <c r="U2742" s="6">
        <v>0.6</v>
      </c>
      <c r="V2742" s="85">
        <f t="shared" si="544"/>
        <v>1206.69</v>
      </c>
      <c r="W2742" s="86">
        <f t="shared" si="545"/>
        <v>3217.84</v>
      </c>
    </row>
    <row r="2743" spans="1:23" ht="16.5" x14ac:dyDescent="0.25">
      <c r="A2743" s="64" t="s">
        <v>7131</v>
      </c>
      <c r="B2743" s="66" t="s">
        <v>7719</v>
      </c>
      <c r="C2743" s="2" t="s">
        <v>1167</v>
      </c>
      <c r="D2743" s="1" t="s">
        <v>1166</v>
      </c>
      <c r="E2743" s="3">
        <v>2</v>
      </c>
      <c r="F2743" s="3">
        <v>1</v>
      </c>
      <c r="G2743" s="7">
        <v>2770</v>
      </c>
      <c r="H2743" s="4">
        <f>+G2743*E2743</f>
        <v>5540</v>
      </c>
      <c r="I2743" s="5">
        <v>0.05</v>
      </c>
      <c r="J2743" s="4">
        <f t="shared" si="548"/>
        <v>138.5</v>
      </c>
      <c r="K2743" s="4">
        <f t="shared" si="549"/>
        <v>2631.5</v>
      </c>
      <c r="L2743" s="6">
        <v>0.85</v>
      </c>
      <c r="M2743" s="4">
        <f t="shared" si="540"/>
        <v>2236.7750000000001</v>
      </c>
      <c r="N2743" s="4">
        <f t="shared" si="541"/>
        <v>4868.2749999999996</v>
      </c>
      <c r="O2743" s="6">
        <v>0.75</v>
      </c>
      <c r="P2743" s="85">
        <f t="shared" si="546"/>
        <v>1973.625</v>
      </c>
      <c r="Q2743" s="86">
        <f t="shared" si="547"/>
        <v>4605.125</v>
      </c>
      <c r="R2743" s="6">
        <v>0.95</v>
      </c>
      <c r="S2743" s="85">
        <f t="shared" si="542"/>
        <v>2499.9249999999997</v>
      </c>
      <c r="T2743" s="86">
        <f t="shared" si="543"/>
        <v>5131.4249999999993</v>
      </c>
      <c r="U2743" s="6">
        <v>0.6</v>
      </c>
      <c r="V2743" s="85">
        <f t="shared" si="544"/>
        <v>1578.8999999999999</v>
      </c>
      <c r="W2743" s="86">
        <f t="shared" si="545"/>
        <v>4210.3999999999996</v>
      </c>
    </row>
    <row r="2744" spans="1:23" ht="16.5" x14ac:dyDescent="0.25">
      <c r="A2744" s="64" t="s">
        <v>7131</v>
      </c>
      <c r="B2744" s="66" t="s">
        <v>7719</v>
      </c>
      <c r="C2744" s="2" t="s">
        <v>1171</v>
      </c>
      <c r="D2744" s="10" t="s">
        <v>1170</v>
      </c>
      <c r="E2744" s="3">
        <v>1</v>
      </c>
      <c r="F2744" s="3">
        <v>1</v>
      </c>
      <c r="G2744" s="4">
        <v>3892.46</v>
      </c>
      <c r="H2744" s="4">
        <f>+G2744*E2744</f>
        <v>3892.46</v>
      </c>
      <c r="I2744" s="5">
        <v>0.1</v>
      </c>
      <c r="J2744" s="4">
        <f t="shared" si="548"/>
        <v>389.24600000000004</v>
      </c>
      <c r="K2744" s="4">
        <f t="shared" si="549"/>
        <v>3503.2139999999999</v>
      </c>
      <c r="L2744" s="6">
        <v>0.85</v>
      </c>
      <c r="M2744" s="4">
        <f t="shared" si="540"/>
        <v>2977.7318999999998</v>
      </c>
      <c r="N2744" s="4">
        <f t="shared" si="541"/>
        <v>6480.9458999999997</v>
      </c>
      <c r="O2744" s="6">
        <v>0.75</v>
      </c>
      <c r="P2744" s="85">
        <f t="shared" si="546"/>
        <v>2627.4105</v>
      </c>
      <c r="Q2744" s="86">
        <f t="shared" si="547"/>
        <v>6130.6244999999999</v>
      </c>
      <c r="R2744" s="6">
        <v>0.95</v>
      </c>
      <c r="S2744" s="85">
        <f t="shared" si="542"/>
        <v>3328.0532999999996</v>
      </c>
      <c r="T2744" s="86">
        <f t="shared" si="543"/>
        <v>6831.2672999999995</v>
      </c>
      <c r="U2744" s="6">
        <v>0.6</v>
      </c>
      <c r="V2744" s="85">
        <f t="shared" si="544"/>
        <v>2101.9283999999998</v>
      </c>
      <c r="W2744" s="86">
        <f t="shared" si="545"/>
        <v>5605.1423999999997</v>
      </c>
    </row>
    <row r="2745" spans="1:23" ht="16.5" x14ac:dyDescent="0.25">
      <c r="A2745" s="64" t="s">
        <v>7131</v>
      </c>
      <c r="B2745" s="66" t="s">
        <v>7719</v>
      </c>
      <c r="C2745" s="2" t="s">
        <v>1152</v>
      </c>
      <c r="D2745" s="1" t="s">
        <v>1151</v>
      </c>
      <c r="E2745" s="3">
        <v>2</v>
      </c>
      <c r="F2745" s="3">
        <v>1</v>
      </c>
      <c r="G2745" s="7">
        <v>4062</v>
      </c>
      <c r="H2745" s="4">
        <f>+G2745*E2745</f>
        <v>8124</v>
      </c>
      <c r="I2745" s="5">
        <v>0.05</v>
      </c>
      <c r="J2745" s="4">
        <f t="shared" si="548"/>
        <v>203.10000000000002</v>
      </c>
      <c r="K2745" s="4">
        <f t="shared" si="549"/>
        <v>3858.9</v>
      </c>
      <c r="L2745" s="6">
        <v>0.85</v>
      </c>
      <c r="M2745" s="4">
        <f t="shared" si="540"/>
        <v>3280.0650000000001</v>
      </c>
      <c r="N2745" s="4">
        <f t="shared" si="541"/>
        <v>7138.9650000000001</v>
      </c>
      <c r="O2745" s="6">
        <v>0.75</v>
      </c>
      <c r="P2745" s="85">
        <f t="shared" si="546"/>
        <v>2894.1750000000002</v>
      </c>
      <c r="Q2745" s="86">
        <f t="shared" si="547"/>
        <v>6753.0750000000007</v>
      </c>
      <c r="R2745" s="6">
        <v>0.95</v>
      </c>
      <c r="S2745" s="85">
        <f t="shared" si="542"/>
        <v>3665.9549999999999</v>
      </c>
      <c r="T2745" s="86">
        <f t="shared" si="543"/>
        <v>7524.8549999999996</v>
      </c>
      <c r="U2745" s="6">
        <v>0.6</v>
      </c>
      <c r="V2745" s="85">
        <f t="shared" si="544"/>
        <v>2315.34</v>
      </c>
      <c r="W2745" s="86">
        <f t="shared" si="545"/>
        <v>6174.24</v>
      </c>
    </row>
    <row r="2746" spans="1:23" ht="16.5" x14ac:dyDescent="0.25">
      <c r="A2746" s="64" t="s">
        <v>7131</v>
      </c>
      <c r="B2746" s="66" t="s">
        <v>7719</v>
      </c>
      <c r="C2746" s="2" t="s">
        <v>1156</v>
      </c>
      <c r="D2746" s="1" t="s">
        <v>1155</v>
      </c>
      <c r="E2746" s="3">
        <v>2</v>
      </c>
      <c r="F2746" s="3">
        <v>1</v>
      </c>
      <c r="G2746" s="7">
        <v>3949</v>
      </c>
      <c r="H2746" s="4">
        <f>+G2746*E2746</f>
        <v>7898</v>
      </c>
      <c r="I2746" s="5">
        <v>0.05</v>
      </c>
      <c r="J2746" s="4">
        <f t="shared" si="548"/>
        <v>197.45000000000002</v>
      </c>
      <c r="K2746" s="4">
        <f t="shared" si="549"/>
        <v>3751.55</v>
      </c>
      <c r="L2746" s="6">
        <v>0.85</v>
      </c>
      <c r="M2746" s="4">
        <f t="shared" ref="M2746:M2808" si="550">+K2746*L2746</f>
        <v>3188.8175000000001</v>
      </c>
      <c r="N2746" s="4">
        <f t="shared" ref="N2746:N2808" si="551">+K2746+M2746</f>
        <v>6940.3675000000003</v>
      </c>
      <c r="O2746" s="6">
        <v>0.75</v>
      </c>
      <c r="P2746" s="85">
        <f t="shared" si="546"/>
        <v>2813.6625000000004</v>
      </c>
      <c r="Q2746" s="86">
        <f t="shared" si="547"/>
        <v>6565.2125000000005</v>
      </c>
      <c r="R2746" s="6">
        <v>0.95</v>
      </c>
      <c r="S2746" s="85">
        <f t="shared" si="542"/>
        <v>3563.9724999999999</v>
      </c>
      <c r="T2746" s="86">
        <f t="shared" si="543"/>
        <v>7315.5225</v>
      </c>
      <c r="U2746" s="6">
        <v>0.6</v>
      </c>
      <c r="V2746" s="85">
        <f t="shared" si="544"/>
        <v>2250.9299999999998</v>
      </c>
      <c r="W2746" s="86">
        <f t="shared" si="545"/>
        <v>6002.48</v>
      </c>
    </row>
    <row r="2747" spans="1:23" ht="16.5" x14ac:dyDescent="0.25">
      <c r="A2747" s="64" t="s">
        <v>7131</v>
      </c>
      <c r="B2747" s="66" t="s">
        <v>7719</v>
      </c>
      <c r="C2747" s="2" t="s">
        <v>1173</v>
      </c>
      <c r="D2747" s="1" t="s">
        <v>1172</v>
      </c>
      <c r="E2747" s="3">
        <v>1</v>
      </c>
      <c r="F2747" s="3">
        <v>1</v>
      </c>
      <c r="G2747" s="7">
        <v>3744</v>
      </c>
      <c r="H2747" s="4">
        <f>+G2747*E2747</f>
        <v>3744</v>
      </c>
      <c r="I2747" s="5">
        <v>0.05</v>
      </c>
      <c r="J2747" s="4">
        <f t="shared" si="548"/>
        <v>187.20000000000002</v>
      </c>
      <c r="K2747" s="4">
        <f t="shared" si="549"/>
        <v>3556.8</v>
      </c>
      <c r="L2747" s="6">
        <v>0.85</v>
      </c>
      <c r="M2747" s="4">
        <f t="shared" si="550"/>
        <v>3023.28</v>
      </c>
      <c r="N2747" s="4">
        <f t="shared" si="551"/>
        <v>6580.08</v>
      </c>
      <c r="O2747" s="6">
        <v>0.75</v>
      </c>
      <c r="P2747" s="85">
        <f t="shared" si="546"/>
        <v>2667.6000000000004</v>
      </c>
      <c r="Q2747" s="86">
        <f t="shared" si="547"/>
        <v>6224.4000000000005</v>
      </c>
      <c r="R2747" s="6">
        <v>0.95</v>
      </c>
      <c r="S2747" s="85">
        <f t="shared" ref="S2747:S2809" si="552">+K2747*R2747</f>
        <v>3378.96</v>
      </c>
      <c r="T2747" s="86">
        <f t="shared" ref="T2747:T2809" si="553">+S2747+K2747</f>
        <v>6935.76</v>
      </c>
      <c r="U2747" s="6">
        <v>0.6</v>
      </c>
      <c r="V2747" s="85">
        <f t="shared" ref="V2747:V2809" si="554">+K2747*U2747</f>
        <v>2134.08</v>
      </c>
      <c r="W2747" s="86">
        <f t="shared" ref="W2747:W2809" si="555">+V2747+K2747</f>
        <v>5690.88</v>
      </c>
    </row>
    <row r="2748" spans="1:23" ht="16.5" x14ac:dyDescent="0.25">
      <c r="A2748" s="64" t="s">
        <v>7131</v>
      </c>
      <c r="B2748" s="66" t="s">
        <v>7719</v>
      </c>
      <c r="C2748" s="2" t="s">
        <v>3347</v>
      </c>
      <c r="D2748" s="1" t="s">
        <v>3346</v>
      </c>
      <c r="E2748" s="3">
        <v>2</v>
      </c>
      <c r="F2748" s="3">
        <v>1</v>
      </c>
      <c r="G2748" s="4">
        <v>578</v>
      </c>
      <c r="H2748" s="4">
        <f>+G2748*E2748</f>
        <v>1156</v>
      </c>
      <c r="I2748" s="5">
        <v>0.05</v>
      </c>
      <c r="J2748" s="4">
        <f t="shared" si="548"/>
        <v>28.900000000000002</v>
      </c>
      <c r="K2748" s="4">
        <f t="shared" si="549"/>
        <v>549.1</v>
      </c>
      <c r="L2748" s="6">
        <v>0.75</v>
      </c>
      <c r="M2748" s="4">
        <f t="shared" si="550"/>
        <v>411.82500000000005</v>
      </c>
      <c r="N2748" s="4">
        <f t="shared" si="551"/>
        <v>960.92500000000007</v>
      </c>
      <c r="O2748" s="6">
        <v>0.75</v>
      </c>
      <c r="P2748" s="85">
        <f t="shared" ref="P2748:P2810" si="556">+K2748*O2748</f>
        <v>411.82500000000005</v>
      </c>
      <c r="Q2748" s="86">
        <f t="shared" ref="Q2748:Q2810" si="557">+K2748+P2748</f>
        <v>960.92500000000007</v>
      </c>
      <c r="R2748" s="6">
        <v>0.95</v>
      </c>
      <c r="S2748" s="85">
        <f t="shared" si="552"/>
        <v>521.64499999999998</v>
      </c>
      <c r="T2748" s="86">
        <f t="shared" si="553"/>
        <v>1070.7449999999999</v>
      </c>
      <c r="U2748" s="6">
        <v>0.6</v>
      </c>
      <c r="V2748" s="85">
        <f t="shared" si="554"/>
        <v>329.46</v>
      </c>
      <c r="W2748" s="86">
        <f t="shared" si="555"/>
        <v>878.56</v>
      </c>
    </row>
    <row r="2749" spans="1:23" ht="16.5" x14ac:dyDescent="0.25">
      <c r="A2749" s="64" t="s">
        <v>7131</v>
      </c>
      <c r="B2749" s="66" t="s">
        <v>7719</v>
      </c>
      <c r="C2749" s="2" t="s">
        <v>7804</v>
      </c>
      <c r="D2749" s="1" t="s">
        <v>7122</v>
      </c>
      <c r="E2749" s="3">
        <v>19</v>
      </c>
      <c r="F2749" s="3">
        <v>1</v>
      </c>
      <c r="G2749" s="7">
        <f>4488.75/10</f>
        <v>448.875</v>
      </c>
      <c r="H2749" s="4">
        <f>+G2749*E2749</f>
        <v>8528.625</v>
      </c>
      <c r="I2749" s="5">
        <v>0</v>
      </c>
      <c r="J2749" s="4">
        <f t="shared" si="548"/>
        <v>0</v>
      </c>
      <c r="K2749" s="4">
        <f t="shared" si="549"/>
        <v>448.875</v>
      </c>
      <c r="L2749" s="6">
        <v>0.85</v>
      </c>
      <c r="M2749" s="4">
        <f t="shared" si="550"/>
        <v>381.54374999999999</v>
      </c>
      <c r="N2749" s="4">
        <f t="shared" si="551"/>
        <v>830.41875000000005</v>
      </c>
      <c r="O2749" s="6">
        <v>0.75</v>
      </c>
      <c r="P2749" s="85">
        <f t="shared" si="556"/>
        <v>336.65625</v>
      </c>
      <c r="Q2749" s="86">
        <f t="shared" si="557"/>
        <v>785.53125</v>
      </c>
      <c r="R2749" s="6">
        <v>0.95</v>
      </c>
      <c r="S2749" s="85">
        <f t="shared" si="552"/>
        <v>426.43124999999998</v>
      </c>
      <c r="T2749" s="86">
        <f t="shared" si="553"/>
        <v>875.30624999999998</v>
      </c>
      <c r="U2749" s="6">
        <v>0.6</v>
      </c>
      <c r="V2749" s="85">
        <f t="shared" si="554"/>
        <v>269.32499999999999</v>
      </c>
      <c r="W2749" s="86">
        <f t="shared" si="555"/>
        <v>718.2</v>
      </c>
    </row>
    <row r="2750" spans="1:23" ht="16.5" x14ac:dyDescent="0.25">
      <c r="A2750" s="64" t="s">
        <v>7131</v>
      </c>
      <c r="B2750" s="66" t="s">
        <v>7719</v>
      </c>
      <c r="C2750" s="2" t="s">
        <v>3338</v>
      </c>
      <c r="D2750" s="8" t="s">
        <v>3337</v>
      </c>
      <c r="E2750" s="3">
        <v>8</v>
      </c>
      <c r="F2750" s="3">
        <v>1</v>
      </c>
      <c r="G2750" s="4">
        <v>675</v>
      </c>
      <c r="H2750" s="4">
        <f>+G2750*E2750</f>
        <v>5400</v>
      </c>
      <c r="I2750" s="5">
        <v>0</v>
      </c>
      <c r="J2750" s="4">
        <f t="shared" si="548"/>
        <v>0</v>
      </c>
      <c r="K2750" s="4">
        <f t="shared" si="549"/>
        <v>675</v>
      </c>
      <c r="L2750" s="6">
        <v>0.85</v>
      </c>
      <c r="M2750" s="4">
        <f t="shared" si="550"/>
        <v>573.75</v>
      </c>
      <c r="N2750" s="4">
        <f t="shared" si="551"/>
        <v>1248.75</v>
      </c>
      <c r="O2750" s="6">
        <v>0.75</v>
      </c>
      <c r="P2750" s="85">
        <f t="shared" si="556"/>
        <v>506.25</v>
      </c>
      <c r="Q2750" s="86">
        <f t="shared" si="557"/>
        <v>1181.25</v>
      </c>
      <c r="R2750" s="6">
        <v>0.95</v>
      </c>
      <c r="S2750" s="85">
        <f t="shared" si="552"/>
        <v>641.25</v>
      </c>
      <c r="T2750" s="86">
        <f t="shared" si="553"/>
        <v>1316.25</v>
      </c>
      <c r="U2750" s="6">
        <v>0.6</v>
      </c>
      <c r="V2750" s="85">
        <f t="shared" si="554"/>
        <v>405</v>
      </c>
      <c r="W2750" s="86">
        <f t="shared" si="555"/>
        <v>1080</v>
      </c>
    </row>
    <row r="2751" spans="1:23" ht="16.5" x14ac:dyDescent="0.25">
      <c r="A2751" s="64" t="s">
        <v>7131</v>
      </c>
      <c r="B2751" s="66" t="s">
        <v>7719</v>
      </c>
      <c r="C2751" s="2" t="s">
        <v>3341</v>
      </c>
      <c r="D2751" s="1" t="s">
        <v>3340</v>
      </c>
      <c r="E2751" s="3">
        <v>1</v>
      </c>
      <c r="F2751" s="3">
        <v>1</v>
      </c>
      <c r="G2751" s="7">
        <v>916</v>
      </c>
      <c r="H2751" s="4">
        <f>+G2751*E2751</f>
        <v>916</v>
      </c>
      <c r="I2751" s="5">
        <v>0.05</v>
      </c>
      <c r="J2751" s="4">
        <f t="shared" si="548"/>
        <v>45.800000000000004</v>
      </c>
      <c r="K2751" s="4">
        <f t="shared" si="549"/>
        <v>870.2</v>
      </c>
      <c r="L2751" s="6">
        <v>0.85</v>
      </c>
      <c r="M2751" s="4">
        <f t="shared" si="550"/>
        <v>739.67000000000007</v>
      </c>
      <c r="N2751" s="4">
        <f t="shared" si="551"/>
        <v>1609.8700000000001</v>
      </c>
      <c r="O2751" s="6">
        <v>0.75</v>
      </c>
      <c r="P2751" s="85">
        <f t="shared" si="556"/>
        <v>652.65000000000009</v>
      </c>
      <c r="Q2751" s="86">
        <f t="shared" si="557"/>
        <v>1522.8500000000001</v>
      </c>
      <c r="R2751" s="6">
        <v>0.95</v>
      </c>
      <c r="S2751" s="85">
        <f t="shared" si="552"/>
        <v>826.69</v>
      </c>
      <c r="T2751" s="86">
        <f t="shared" si="553"/>
        <v>1696.89</v>
      </c>
      <c r="U2751" s="6">
        <v>0.6</v>
      </c>
      <c r="V2751" s="85">
        <f t="shared" si="554"/>
        <v>522.12</v>
      </c>
      <c r="W2751" s="86">
        <f t="shared" si="555"/>
        <v>1392.3200000000002</v>
      </c>
    </row>
    <row r="2752" spans="1:23" ht="16.5" x14ac:dyDescent="0.25">
      <c r="A2752" s="64" t="s">
        <v>7131</v>
      </c>
      <c r="B2752" s="66" t="s">
        <v>7719</v>
      </c>
      <c r="C2752" s="2" t="s">
        <v>3339</v>
      </c>
      <c r="D2752" s="1" t="s">
        <v>3342</v>
      </c>
      <c r="E2752" s="3">
        <v>2</v>
      </c>
      <c r="F2752" s="3">
        <v>1</v>
      </c>
      <c r="G2752" s="7">
        <v>957</v>
      </c>
      <c r="H2752" s="4">
        <f>+G2752*E2752</f>
        <v>1914</v>
      </c>
      <c r="I2752" s="5">
        <v>0.05</v>
      </c>
      <c r="J2752" s="4">
        <f t="shared" si="548"/>
        <v>47.85</v>
      </c>
      <c r="K2752" s="4">
        <f t="shared" si="549"/>
        <v>909.15</v>
      </c>
      <c r="L2752" s="6">
        <v>0.85</v>
      </c>
      <c r="M2752" s="4">
        <f t="shared" si="550"/>
        <v>772.77749999999992</v>
      </c>
      <c r="N2752" s="4">
        <f t="shared" si="551"/>
        <v>1681.9274999999998</v>
      </c>
      <c r="O2752" s="6">
        <v>0.75</v>
      </c>
      <c r="P2752" s="85">
        <f t="shared" si="556"/>
        <v>681.86249999999995</v>
      </c>
      <c r="Q2752" s="86">
        <f t="shared" si="557"/>
        <v>1591.0124999999998</v>
      </c>
      <c r="R2752" s="6">
        <v>0.95</v>
      </c>
      <c r="S2752" s="85">
        <f t="shared" si="552"/>
        <v>863.69249999999988</v>
      </c>
      <c r="T2752" s="86">
        <f t="shared" si="553"/>
        <v>1772.8424999999997</v>
      </c>
      <c r="U2752" s="6">
        <v>0.6</v>
      </c>
      <c r="V2752" s="85">
        <f t="shared" si="554"/>
        <v>545.49</v>
      </c>
      <c r="W2752" s="86">
        <f t="shared" si="555"/>
        <v>1454.6399999999999</v>
      </c>
    </row>
    <row r="2753" spans="1:23" ht="16.5" x14ac:dyDescent="0.25">
      <c r="A2753" s="64" t="s">
        <v>7131</v>
      </c>
      <c r="B2753" s="66" t="s">
        <v>7719</v>
      </c>
      <c r="C2753" s="2" t="s">
        <v>7681</v>
      </c>
      <c r="D2753" s="10" t="s">
        <v>7680</v>
      </c>
      <c r="E2753" s="3">
        <v>4</v>
      </c>
      <c r="F2753" s="3">
        <v>1</v>
      </c>
      <c r="G2753" s="4">
        <v>2145</v>
      </c>
      <c r="H2753" s="4">
        <f>+G2753*E2753</f>
        <v>8580</v>
      </c>
      <c r="I2753" s="5">
        <v>0</v>
      </c>
      <c r="J2753" s="4">
        <f t="shared" si="548"/>
        <v>0</v>
      </c>
      <c r="K2753" s="4">
        <f t="shared" si="549"/>
        <v>2145</v>
      </c>
      <c r="L2753" s="6">
        <v>0.85</v>
      </c>
      <c r="M2753" s="4">
        <f t="shared" si="550"/>
        <v>1823.25</v>
      </c>
      <c r="N2753" s="4">
        <f t="shared" si="551"/>
        <v>3968.25</v>
      </c>
      <c r="O2753" s="6">
        <v>0.75</v>
      </c>
      <c r="P2753" s="85">
        <f t="shared" si="556"/>
        <v>1608.75</v>
      </c>
      <c r="Q2753" s="86">
        <f t="shared" si="557"/>
        <v>3753.75</v>
      </c>
      <c r="R2753" s="6">
        <v>0.95</v>
      </c>
      <c r="S2753" s="85">
        <f t="shared" si="552"/>
        <v>2037.75</v>
      </c>
      <c r="T2753" s="86">
        <f t="shared" si="553"/>
        <v>4182.75</v>
      </c>
      <c r="U2753" s="6">
        <v>0.6</v>
      </c>
      <c r="V2753" s="85">
        <f t="shared" si="554"/>
        <v>1287</v>
      </c>
      <c r="W2753" s="86">
        <f t="shared" si="555"/>
        <v>3432</v>
      </c>
    </row>
    <row r="2754" spans="1:23" ht="16.5" x14ac:dyDescent="0.25">
      <c r="A2754" s="64" t="s">
        <v>7131</v>
      </c>
      <c r="B2754" s="66" t="s">
        <v>7719</v>
      </c>
      <c r="C2754" s="2" t="s">
        <v>3345</v>
      </c>
      <c r="D2754" s="10" t="s">
        <v>3344</v>
      </c>
      <c r="E2754" s="3">
        <v>1</v>
      </c>
      <c r="F2754" s="3">
        <v>1</v>
      </c>
      <c r="G2754" s="7">
        <v>1497</v>
      </c>
      <c r="H2754" s="4">
        <f>+G2754*E2754</f>
        <v>1497</v>
      </c>
      <c r="I2754" s="5">
        <v>0.05</v>
      </c>
      <c r="J2754" s="4">
        <f t="shared" si="548"/>
        <v>74.850000000000009</v>
      </c>
      <c r="K2754" s="4">
        <f t="shared" si="549"/>
        <v>1422.15</v>
      </c>
      <c r="L2754" s="6">
        <v>0.85</v>
      </c>
      <c r="M2754" s="4">
        <f t="shared" si="550"/>
        <v>1208.8275000000001</v>
      </c>
      <c r="N2754" s="4">
        <f t="shared" si="551"/>
        <v>2630.9775</v>
      </c>
      <c r="O2754" s="6">
        <v>0.75</v>
      </c>
      <c r="P2754" s="85">
        <f t="shared" si="556"/>
        <v>1066.6125000000002</v>
      </c>
      <c r="Q2754" s="86">
        <f t="shared" si="557"/>
        <v>2488.7625000000003</v>
      </c>
      <c r="R2754" s="6">
        <v>0.95</v>
      </c>
      <c r="S2754" s="85">
        <f t="shared" si="552"/>
        <v>1351.0425</v>
      </c>
      <c r="T2754" s="86">
        <f t="shared" si="553"/>
        <v>2773.1925000000001</v>
      </c>
      <c r="U2754" s="6">
        <v>0.6</v>
      </c>
      <c r="V2754" s="85">
        <f t="shared" si="554"/>
        <v>853.29000000000008</v>
      </c>
      <c r="W2754" s="86">
        <f t="shared" si="555"/>
        <v>2275.44</v>
      </c>
    </row>
    <row r="2755" spans="1:23" ht="16.5" x14ac:dyDescent="0.25">
      <c r="A2755" s="64" t="s">
        <v>7131</v>
      </c>
      <c r="B2755" s="66" t="s">
        <v>7719</v>
      </c>
      <c r="C2755" s="2" t="s">
        <v>3398</v>
      </c>
      <c r="D2755" s="1" t="s">
        <v>3397</v>
      </c>
      <c r="E2755" s="3">
        <v>1</v>
      </c>
      <c r="F2755" s="3">
        <v>1</v>
      </c>
      <c r="G2755" s="4">
        <v>7504.28</v>
      </c>
      <c r="H2755" s="4">
        <f>+G2755*E2755</f>
        <v>7504.28</v>
      </c>
      <c r="I2755" s="5">
        <v>0.1</v>
      </c>
      <c r="J2755" s="4">
        <f t="shared" si="548"/>
        <v>750.428</v>
      </c>
      <c r="K2755" s="4">
        <f t="shared" si="549"/>
        <v>6753.8519999999999</v>
      </c>
      <c r="L2755" s="6">
        <v>0.85</v>
      </c>
      <c r="M2755" s="4">
        <f t="shared" si="550"/>
        <v>5740.7741999999998</v>
      </c>
      <c r="N2755" s="4">
        <f t="shared" si="551"/>
        <v>12494.626199999999</v>
      </c>
      <c r="O2755" s="6">
        <v>0.75</v>
      </c>
      <c r="P2755" s="85">
        <f t="shared" si="556"/>
        <v>5065.3890000000001</v>
      </c>
      <c r="Q2755" s="86">
        <f t="shared" si="557"/>
        <v>11819.241</v>
      </c>
      <c r="R2755" s="6">
        <v>0.95</v>
      </c>
      <c r="S2755" s="85">
        <f t="shared" si="552"/>
        <v>6416.1593999999996</v>
      </c>
      <c r="T2755" s="86">
        <f t="shared" si="553"/>
        <v>13170.011399999999</v>
      </c>
      <c r="U2755" s="6">
        <v>0.6</v>
      </c>
      <c r="V2755" s="85">
        <f t="shared" si="554"/>
        <v>4052.3111999999996</v>
      </c>
      <c r="W2755" s="86">
        <f t="shared" si="555"/>
        <v>10806.163199999999</v>
      </c>
    </row>
    <row r="2756" spans="1:23" ht="16.5" x14ac:dyDescent="0.25">
      <c r="A2756" s="64" t="s">
        <v>7131</v>
      </c>
      <c r="B2756" s="66" t="s">
        <v>7719</v>
      </c>
      <c r="C2756" s="2" t="s">
        <v>3884</v>
      </c>
      <c r="D2756" s="1" t="s">
        <v>3883</v>
      </c>
      <c r="E2756" s="3">
        <v>1</v>
      </c>
      <c r="F2756" s="3">
        <v>1</v>
      </c>
      <c r="G2756" s="7">
        <v>3207</v>
      </c>
      <c r="H2756" s="4">
        <f>+G2756*E2756</f>
        <v>3207</v>
      </c>
      <c r="I2756" s="5">
        <v>0.05</v>
      </c>
      <c r="J2756" s="4">
        <f t="shared" si="548"/>
        <v>160.35000000000002</v>
      </c>
      <c r="K2756" s="4">
        <f t="shared" si="549"/>
        <v>3046.65</v>
      </c>
      <c r="L2756" s="6">
        <v>0.85</v>
      </c>
      <c r="M2756" s="4">
        <f t="shared" si="550"/>
        <v>2589.6525000000001</v>
      </c>
      <c r="N2756" s="4">
        <f t="shared" si="551"/>
        <v>5636.3024999999998</v>
      </c>
      <c r="O2756" s="6">
        <v>0.75</v>
      </c>
      <c r="P2756" s="85">
        <f t="shared" si="556"/>
        <v>2284.9875000000002</v>
      </c>
      <c r="Q2756" s="86">
        <f t="shared" si="557"/>
        <v>5331.6375000000007</v>
      </c>
      <c r="R2756" s="6">
        <v>0.95</v>
      </c>
      <c r="S2756" s="85">
        <f t="shared" si="552"/>
        <v>2894.3175000000001</v>
      </c>
      <c r="T2756" s="86">
        <f t="shared" si="553"/>
        <v>5940.9675000000007</v>
      </c>
      <c r="U2756" s="6">
        <v>0.6</v>
      </c>
      <c r="V2756" s="85">
        <f t="shared" si="554"/>
        <v>1827.99</v>
      </c>
      <c r="W2756" s="86">
        <f t="shared" si="555"/>
        <v>4874.6400000000003</v>
      </c>
    </row>
    <row r="2757" spans="1:23" ht="16.5" x14ac:dyDescent="0.25">
      <c r="A2757" s="64" t="s">
        <v>7131</v>
      </c>
      <c r="B2757" s="66" t="s">
        <v>7719</v>
      </c>
      <c r="C2757" s="2" t="s">
        <v>4889</v>
      </c>
      <c r="D2757" s="10" t="s">
        <v>4888</v>
      </c>
      <c r="E2757" s="3">
        <v>15</v>
      </c>
      <c r="F2757" s="3">
        <v>1</v>
      </c>
      <c r="G2757" s="4">
        <v>89</v>
      </c>
      <c r="H2757" s="4">
        <f>+G2757*E2757</f>
        <v>1335</v>
      </c>
      <c r="I2757" s="5">
        <v>0.05</v>
      </c>
      <c r="J2757" s="4">
        <f t="shared" si="548"/>
        <v>4.45</v>
      </c>
      <c r="K2757" s="4">
        <f t="shared" si="549"/>
        <v>84.55</v>
      </c>
      <c r="L2757" s="6">
        <v>0.85</v>
      </c>
      <c r="M2757" s="4">
        <f t="shared" si="550"/>
        <v>71.867499999999993</v>
      </c>
      <c r="N2757" s="4">
        <f t="shared" si="551"/>
        <v>156.41749999999999</v>
      </c>
      <c r="O2757" s="6">
        <v>0.75</v>
      </c>
      <c r="P2757" s="85">
        <f t="shared" si="556"/>
        <v>63.412499999999994</v>
      </c>
      <c r="Q2757" s="86">
        <f t="shared" si="557"/>
        <v>147.96249999999998</v>
      </c>
      <c r="R2757" s="6">
        <v>0.95</v>
      </c>
      <c r="S2757" s="85">
        <f t="shared" si="552"/>
        <v>80.322499999999991</v>
      </c>
      <c r="T2757" s="86">
        <f t="shared" si="553"/>
        <v>164.8725</v>
      </c>
      <c r="U2757" s="6">
        <v>0.6</v>
      </c>
      <c r="V2757" s="85">
        <f t="shared" si="554"/>
        <v>50.73</v>
      </c>
      <c r="W2757" s="86">
        <f t="shared" si="555"/>
        <v>135.28</v>
      </c>
    </row>
    <row r="2758" spans="1:23" ht="16.5" x14ac:dyDescent="0.25">
      <c r="A2758" s="64" t="s">
        <v>7131</v>
      </c>
      <c r="B2758" s="66" t="s">
        <v>7719</v>
      </c>
      <c r="C2758" s="2" t="s">
        <v>8258</v>
      </c>
      <c r="D2758" s="10" t="s">
        <v>4883</v>
      </c>
      <c r="E2758" s="3">
        <v>13</v>
      </c>
      <c r="F2758" s="3">
        <v>1</v>
      </c>
      <c r="G2758" s="4">
        <v>355.91</v>
      </c>
      <c r="H2758" s="4">
        <f>+G2758*E2758</f>
        <v>4626.83</v>
      </c>
      <c r="I2758" s="5">
        <v>0.15</v>
      </c>
      <c r="J2758" s="4">
        <f t="shared" si="548"/>
        <v>53.386500000000005</v>
      </c>
      <c r="K2758" s="4">
        <f t="shared" si="549"/>
        <v>302.52350000000001</v>
      </c>
      <c r="L2758" s="6">
        <v>0.85</v>
      </c>
      <c r="M2758" s="4">
        <f t="shared" si="550"/>
        <v>257.14497499999999</v>
      </c>
      <c r="N2758" s="4">
        <f t="shared" si="551"/>
        <v>559.66847499999994</v>
      </c>
      <c r="O2758" s="6">
        <v>0.75</v>
      </c>
      <c r="P2758" s="85">
        <f t="shared" si="556"/>
        <v>226.89262500000001</v>
      </c>
      <c r="Q2758" s="86">
        <f t="shared" si="557"/>
        <v>529.41612499999997</v>
      </c>
      <c r="R2758" s="6">
        <v>0.95</v>
      </c>
      <c r="S2758" s="85">
        <f t="shared" si="552"/>
        <v>287.39732500000002</v>
      </c>
      <c r="T2758" s="86">
        <f t="shared" si="553"/>
        <v>589.92082500000004</v>
      </c>
      <c r="U2758" s="6">
        <v>0.6</v>
      </c>
      <c r="V2758" s="85">
        <f t="shared" si="554"/>
        <v>181.51410000000001</v>
      </c>
      <c r="W2758" s="86">
        <f t="shared" si="555"/>
        <v>484.0376</v>
      </c>
    </row>
    <row r="2759" spans="1:23" ht="16.5" x14ac:dyDescent="0.25">
      <c r="A2759" s="64" t="s">
        <v>7131</v>
      </c>
      <c r="B2759" s="66" t="s">
        <v>7719</v>
      </c>
      <c r="C2759" s="2" t="s">
        <v>4896</v>
      </c>
      <c r="D2759" s="1" t="s">
        <v>4895</v>
      </c>
      <c r="E2759" s="3">
        <v>48</v>
      </c>
      <c r="F2759" s="3">
        <v>1</v>
      </c>
      <c r="G2759" s="7">
        <v>143.9</v>
      </c>
      <c r="H2759" s="4">
        <f>+G2759*E2759</f>
        <v>6907.2000000000007</v>
      </c>
      <c r="I2759" s="5">
        <v>0</v>
      </c>
      <c r="J2759" s="4">
        <f t="shared" si="548"/>
        <v>0</v>
      </c>
      <c r="K2759" s="4">
        <f t="shared" si="549"/>
        <v>143.9</v>
      </c>
      <c r="L2759" s="6">
        <v>0.85</v>
      </c>
      <c r="M2759" s="4">
        <f t="shared" si="550"/>
        <v>122.315</v>
      </c>
      <c r="N2759" s="4">
        <f t="shared" si="551"/>
        <v>266.21500000000003</v>
      </c>
      <c r="O2759" s="6">
        <v>0.75</v>
      </c>
      <c r="P2759" s="85">
        <f t="shared" si="556"/>
        <v>107.92500000000001</v>
      </c>
      <c r="Q2759" s="86">
        <f t="shared" si="557"/>
        <v>251.82500000000002</v>
      </c>
      <c r="R2759" s="6">
        <v>0.95</v>
      </c>
      <c r="S2759" s="85">
        <f t="shared" si="552"/>
        <v>136.70500000000001</v>
      </c>
      <c r="T2759" s="86">
        <f t="shared" si="553"/>
        <v>280.60500000000002</v>
      </c>
      <c r="U2759" s="6">
        <v>0.6</v>
      </c>
      <c r="V2759" s="85">
        <f t="shared" si="554"/>
        <v>86.34</v>
      </c>
      <c r="W2759" s="86">
        <f t="shared" si="555"/>
        <v>230.24</v>
      </c>
    </row>
    <row r="2760" spans="1:23" ht="16.5" x14ac:dyDescent="0.25">
      <c r="A2760" s="64" t="s">
        <v>7131</v>
      </c>
      <c r="B2760" s="66" t="s">
        <v>7719</v>
      </c>
      <c r="C2760" s="2" t="s">
        <v>4899</v>
      </c>
      <c r="D2760" s="1" t="s">
        <v>4898</v>
      </c>
      <c r="E2760" s="3">
        <v>72</v>
      </c>
      <c r="F2760" s="3">
        <v>1</v>
      </c>
      <c r="G2760" s="4">
        <v>213.68</v>
      </c>
      <c r="H2760" s="4">
        <f>+G2760*E2760</f>
        <v>15384.960000000001</v>
      </c>
      <c r="I2760" s="5">
        <v>0.25</v>
      </c>
      <c r="J2760" s="4">
        <f t="shared" si="548"/>
        <v>53.42</v>
      </c>
      <c r="K2760" s="4">
        <f t="shared" si="549"/>
        <v>160.26</v>
      </c>
      <c r="L2760" s="6">
        <v>1.1000000000000001</v>
      </c>
      <c r="M2760" s="4">
        <f t="shared" si="550"/>
        <v>176.286</v>
      </c>
      <c r="N2760" s="4">
        <f t="shared" si="551"/>
        <v>336.54599999999999</v>
      </c>
      <c r="O2760" s="6">
        <v>0.75</v>
      </c>
      <c r="P2760" s="85">
        <f t="shared" si="556"/>
        <v>120.19499999999999</v>
      </c>
      <c r="Q2760" s="86">
        <f t="shared" si="557"/>
        <v>280.45499999999998</v>
      </c>
      <c r="R2760" s="6">
        <v>0.95</v>
      </c>
      <c r="S2760" s="85">
        <f t="shared" si="552"/>
        <v>152.24699999999999</v>
      </c>
      <c r="T2760" s="86">
        <f t="shared" si="553"/>
        <v>312.50699999999995</v>
      </c>
      <c r="U2760" s="6">
        <v>0.6</v>
      </c>
      <c r="V2760" s="85">
        <f t="shared" si="554"/>
        <v>96.155999999999992</v>
      </c>
      <c r="W2760" s="86">
        <f t="shared" si="555"/>
        <v>256.416</v>
      </c>
    </row>
    <row r="2761" spans="1:23" ht="16.5" x14ac:dyDescent="0.25">
      <c r="A2761" s="64" t="s">
        <v>7131</v>
      </c>
      <c r="B2761" s="66" t="s">
        <v>7719</v>
      </c>
      <c r="C2761" s="2" t="s">
        <v>4885</v>
      </c>
      <c r="D2761" s="10" t="s">
        <v>4884</v>
      </c>
      <c r="E2761" s="3">
        <v>2</v>
      </c>
      <c r="F2761" s="3">
        <v>1</v>
      </c>
      <c r="G2761" s="4">
        <v>380.11</v>
      </c>
      <c r="H2761" s="4">
        <f>+G2761*E2761</f>
        <v>760.22</v>
      </c>
      <c r="I2761" s="5">
        <v>0.25</v>
      </c>
      <c r="J2761" s="4">
        <f t="shared" si="548"/>
        <v>95.027500000000003</v>
      </c>
      <c r="K2761" s="4">
        <f t="shared" si="549"/>
        <v>285.08249999999998</v>
      </c>
      <c r="L2761" s="6">
        <v>0.85</v>
      </c>
      <c r="M2761" s="4">
        <f t="shared" si="550"/>
        <v>242.32012499999999</v>
      </c>
      <c r="N2761" s="4">
        <f t="shared" si="551"/>
        <v>527.40262499999994</v>
      </c>
      <c r="O2761" s="6">
        <v>0.75</v>
      </c>
      <c r="P2761" s="85">
        <f t="shared" si="556"/>
        <v>213.81187499999999</v>
      </c>
      <c r="Q2761" s="86">
        <f t="shared" si="557"/>
        <v>498.89437499999997</v>
      </c>
      <c r="R2761" s="6">
        <v>0.95</v>
      </c>
      <c r="S2761" s="85">
        <f t="shared" si="552"/>
        <v>270.82837499999999</v>
      </c>
      <c r="T2761" s="86">
        <f t="shared" si="553"/>
        <v>555.91087500000003</v>
      </c>
      <c r="U2761" s="6">
        <v>0.6</v>
      </c>
      <c r="V2761" s="85">
        <f t="shared" si="554"/>
        <v>171.04949999999999</v>
      </c>
      <c r="W2761" s="86">
        <f t="shared" si="555"/>
        <v>456.13199999999995</v>
      </c>
    </row>
    <row r="2762" spans="1:23" ht="16.5" x14ac:dyDescent="0.25">
      <c r="A2762" s="64" t="s">
        <v>7131</v>
      </c>
      <c r="B2762" s="66" t="s">
        <v>7719</v>
      </c>
      <c r="C2762" s="2" t="s">
        <v>5228</v>
      </c>
      <c r="D2762" s="1" t="s">
        <v>5227</v>
      </c>
      <c r="E2762" s="3">
        <v>2</v>
      </c>
      <c r="F2762" s="3">
        <v>1</v>
      </c>
      <c r="G2762" s="7">
        <v>1223</v>
      </c>
      <c r="H2762" s="4">
        <f>+G2762*E2762</f>
        <v>2446</v>
      </c>
      <c r="I2762" s="5">
        <v>0.05</v>
      </c>
      <c r="J2762" s="4">
        <f t="shared" si="548"/>
        <v>61.150000000000006</v>
      </c>
      <c r="K2762" s="4">
        <f t="shared" si="549"/>
        <v>1161.8499999999999</v>
      </c>
      <c r="L2762" s="6">
        <v>0.85</v>
      </c>
      <c r="M2762" s="4">
        <f t="shared" si="550"/>
        <v>987.57249999999988</v>
      </c>
      <c r="N2762" s="4">
        <f t="shared" si="551"/>
        <v>2149.4224999999997</v>
      </c>
      <c r="O2762" s="6">
        <v>0.75</v>
      </c>
      <c r="P2762" s="85">
        <f t="shared" si="556"/>
        <v>871.38749999999993</v>
      </c>
      <c r="Q2762" s="86">
        <f t="shared" si="557"/>
        <v>2033.2374999999997</v>
      </c>
      <c r="R2762" s="6">
        <v>0.95</v>
      </c>
      <c r="S2762" s="85">
        <f t="shared" si="552"/>
        <v>1103.7574999999999</v>
      </c>
      <c r="T2762" s="86">
        <f t="shared" si="553"/>
        <v>2265.6075000000001</v>
      </c>
      <c r="U2762" s="6">
        <v>0.6</v>
      </c>
      <c r="V2762" s="85">
        <f t="shared" si="554"/>
        <v>697.1099999999999</v>
      </c>
      <c r="W2762" s="86">
        <f t="shared" si="555"/>
        <v>1858.9599999999998</v>
      </c>
    </row>
    <row r="2763" spans="1:23" ht="16.5" x14ac:dyDescent="0.25">
      <c r="A2763" s="64" t="s">
        <v>7131</v>
      </c>
      <c r="B2763" s="66" t="s">
        <v>7719</v>
      </c>
      <c r="C2763" s="2" t="s">
        <v>5230</v>
      </c>
      <c r="D2763" s="1" t="s">
        <v>5229</v>
      </c>
      <c r="E2763" s="3">
        <v>1</v>
      </c>
      <c r="F2763" s="3">
        <v>1</v>
      </c>
      <c r="G2763" s="7">
        <v>1241</v>
      </c>
      <c r="H2763" s="4">
        <f>+G2763*E2763</f>
        <v>1241</v>
      </c>
      <c r="I2763" s="5">
        <v>0.05</v>
      </c>
      <c r="J2763" s="4">
        <f t="shared" si="548"/>
        <v>62.050000000000004</v>
      </c>
      <c r="K2763" s="4">
        <f t="shared" si="549"/>
        <v>1178.95</v>
      </c>
      <c r="L2763" s="6">
        <v>0.85</v>
      </c>
      <c r="M2763" s="4">
        <f t="shared" si="550"/>
        <v>1002.1075</v>
      </c>
      <c r="N2763" s="4">
        <f t="shared" si="551"/>
        <v>2181.0574999999999</v>
      </c>
      <c r="O2763" s="6">
        <v>0.75</v>
      </c>
      <c r="P2763" s="85">
        <f t="shared" si="556"/>
        <v>884.21250000000009</v>
      </c>
      <c r="Q2763" s="86">
        <f t="shared" si="557"/>
        <v>2063.1625000000004</v>
      </c>
      <c r="R2763" s="6">
        <v>0.95</v>
      </c>
      <c r="S2763" s="85">
        <f t="shared" si="552"/>
        <v>1120.0025000000001</v>
      </c>
      <c r="T2763" s="86">
        <f t="shared" si="553"/>
        <v>2298.9525000000003</v>
      </c>
      <c r="U2763" s="6">
        <v>0.6</v>
      </c>
      <c r="V2763" s="85">
        <f t="shared" si="554"/>
        <v>707.37</v>
      </c>
      <c r="W2763" s="86">
        <f t="shared" si="555"/>
        <v>1886.3200000000002</v>
      </c>
    </row>
    <row r="2764" spans="1:23" ht="16.5" x14ac:dyDescent="0.25">
      <c r="A2764" s="64" t="s">
        <v>7131</v>
      </c>
      <c r="B2764" s="66" t="s">
        <v>7719</v>
      </c>
      <c r="C2764" s="2" t="s">
        <v>5420</v>
      </c>
      <c r="D2764" s="10" t="s">
        <v>5419</v>
      </c>
      <c r="E2764" s="3">
        <v>1</v>
      </c>
      <c r="F2764" s="3">
        <v>1</v>
      </c>
      <c r="G2764" s="4">
        <v>2128.17</v>
      </c>
      <c r="H2764" s="4">
        <f>+G2764*E2764</f>
        <v>2128.17</v>
      </c>
      <c r="I2764" s="5">
        <v>0.25</v>
      </c>
      <c r="J2764" s="4">
        <f t="shared" si="548"/>
        <v>532.04250000000002</v>
      </c>
      <c r="K2764" s="4">
        <f t="shared" si="549"/>
        <v>1596.1275000000001</v>
      </c>
      <c r="L2764" s="6">
        <v>0.85</v>
      </c>
      <c r="M2764" s="4">
        <f t="shared" si="550"/>
        <v>1356.7083749999999</v>
      </c>
      <c r="N2764" s="4">
        <f t="shared" si="551"/>
        <v>2952.8358749999998</v>
      </c>
      <c r="O2764" s="6">
        <v>0.75</v>
      </c>
      <c r="P2764" s="85">
        <f t="shared" si="556"/>
        <v>1197.0956249999999</v>
      </c>
      <c r="Q2764" s="86">
        <f t="shared" si="557"/>
        <v>2793.223125</v>
      </c>
      <c r="R2764" s="6">
        <v>0.95</v>
      </c>
      <c r="S2764" s="85">
        <f t="shared" si="552"/>
        <v>1516.3211249999999</v>
      </c>
      <c r="T2764" s="86">
        <f t="shared" si="553"/>
        <v>3112.448625</v>
      </c>
      <c r="U2764" s="6">
        <v>0.6</v>
      </c>
      <c r="V2764" s="85">
        <f t="shared" si="554"/>
        <v>957.67650000000003</v>
      </c>
      <c r="W2764" s="86">
        <f t="shared" si="555"/>
        <v>2553.8040000000001</v>
      </c>
    </row>
    <row r="2765" spans="1:23" ht="16.5" x14ac:dyDescent="0.25">
      <c r="A2765" s="64" t="s">
        <v>7131</v>
      </c>
      <c r="B2765" s="66" t="s">
        <v>7719</v>
      </c>
      <c r="C2765" s="2" t="s">
        <v>1165</v>
      </c>
      <c r="D2765" s="1" t="s">
        <v>1164</v>
      </c>
      <c r="E2765" s="3">
        <v>1</v>
      </c>
      <c r="F2765" s="3">
        <v>1</v>
      </c>
      <c r="G2765" s="7">
        <v>1631</v>
      </c>
      <c r="H2765" s="4">
        <f>+G2765*E2765</f>
        <v>1631</v>
      </c>
      <c r="I2765" s="5">
        <v>0.05</v>
      </c>
      <c r="J2765" s="4">
        <f t="shared" si="548"/>
        <v>81.550000000000011</v>
      </c>
      <c r="K2765" s="4">
        <f t="shared" si="549"/>
        <v>1549.45</v>
      </c>
      <c r="L2765" s="6">
        <v>0.85</v>
      </c>
      <c r="M2765" s="4">
        <f t="shared" si="550"/>
        <v>1317.0325</v>
      </c>
      <c r="N2765" s="4">
        <f t="shared" si="551"/>
        <v>2866.4825000000001</v>
      </c>
      <c r="O2765" s="6">
        <v>0.75</v>
      </c>
      <c r="P2765" s="85">
        <f t="shared" si="556"/>
        <v>1162.0875000000001</v>
      </c>
      <c r="Q2765" s="86">
        <f t="shared" si="557"/>
        <v>2711.5375000000004</v>
      </c>
      <c r="R2765" s="6">
        <v>0.95</v>
      </c>
      <c r="S2765" s="85">
        <f t="shared" si="552"/>
        <v>1471.9775</v>
      </c>
      <c r="T2765" s="86">
        <f t="shared" si="553"/>
        <v>3021.4274999999998</v>
      </c>
      <c r="U2765" s="6">
        <v>0.6</v>
      </c>
      <c r="V2765" s="85">
        <f t="shared" si="554"/>
        <v>929.67</v>
      </c>
      <c r="W2765" s="86">
        <f t="shared" si="555"/>
        <v>2479.12</v>
      </c>
    </row>
    <row r="2766" spans="1:23" ht="16.5" x14ac:dyDescent="0.25">
      <c r="A2766" s="64" t="s">
        <v>7131</v>
      </c>
      <c r="B2766" s="66" t="s">
        <v>7719</v>
      </c>
      <c r="C2766" s="2" t="s">
        <v>3882</v>
      </c>
      <c r="D2766" s="1" t="s">
        <v>3881</v>
      </c>
      <c r="E2766" s="3">
        <v>2</v>
      </c>
      <c r="F2766" s="3">
        <v>1</v>
      </c>
      <c r="G2766" s="7">
        <v>1960</v>
      </c>
      <c r="H2766" s="4">
        <f>+G2766*E2766</f>
        <v>3920</v>
      </c>
      <c r="I2766" s="5">
        <v>0</v>
      </c>
      <c r="J2766" s="4">
        <f t="shared" si="548"/>
        <v>0</v>
      </c>
      <c r="K2766" s="4">
        <f t="shared" si="549"/>
        <v>1960</v>
      </c>
      <c r="L2766" s="6">
        <v>0.85</v>
      </c>
      <c r="M2766" s="4">
        <f t="shared" si="550"/>
        <v>1666</v>
      </c>
      <c r="N2766" s="4">
        <f t="shared" si="551"/>
        <v>3626</v>
      </c>
      <c r="O2766" s="6">
        <v>0.75</v>
      </c>
      <c r="P2766" s="85">
        <f t="shared" si="556"/>
        <v>1470</v>
      </c>
      <c r="Q2766" s="86">
        <f t="shared" si="557"/>
        <v>3430</v>
      </c>
      <c r="R2766" s="6">
        <v>0.95</v>
      </c>
      <c r="S2766" s="85">
        <f t="shared" si="552"/>
        <v>1862</v>
      </c>
      <c r="T2766" s="86">
        <f t="shared" si="553"/>
        <v>3822</v>
      </c>
      <c r="U2766" s="6">
        <v>0.6</v>
      </c>
      <c r="V2766" s="85">
        <f t="shared" si="554"/>
        <v>1176</v>
      </c>
      <c r="W2766" s="86">
        <f t="shared" si="555"/>
        <v>3136</v>
      </c>
    </row>
    <row r="2767" spans="1:23" ht="16.5" x14ac:dyDescent="0.25">
      <c r="A2767" s="64" t="s">
        <v>7131</v>
      </c>
      <c r="B2767" s="66" t="s">
        <v>7719</v>
      </c>
      <c r="C2767" s="2" t="s">
        <v>4897</v>
      </c>
      <c r="D2767" s="1" t="s">
        <v>7095</v>
      </c>
      <c r="E2767" s="3">
        <v>17</v>
      </c>
      <c r="F2767" s="3">
        <v>1</v>
      </c>
      <c r="G2767" s="7">
        <v>685.5</v>
      </c>
      <c r="H2767" s="4">
        <f>+G2767*E2767</f>
        <v>11653.5</v>
      </c>
      <c r="I2767" s="5">
        <v>0.2</v>
      </c>
      <c r="J2767" s="4">
        <f t="shared" si="548"/>
        <v>137.1</v>
      </c>
      <c r="K2767" s="4">
        <f t="shared" si="549"/>
        <v>548.4</v>
      </c>
      <c r="L2767" s="6">
        <v>0.85</v>
      </c>
      <c r="M2767" s="4">
        <f t="shared" si="550"/>
        <v>466.14</v>
      </c>
      <c r="N2767" s="4">
        <f t="shared" si="551"/>
        <v>1014.54</v>
      </c>
      <c r="O2767" s="6">
        <v>0.75</v>
      </c>
      <c r="P2767" s="85">
        <f t="shared" si="556"/>
        <v>411.29999999999995</v>
      </c>
      <c r="Q2767" s="86">
        <f t="shared" si="557"/>
        <v>959.69999999999993</v>
      </c>
      <c r="R2767" s="6">
        <v>0.95</v>
      </c>
      <c r="S2767" s="85">
        <f t="shared" si="552"/>
        <v>520.9799999999999</v>
      </c>
      <c r="T2767" s="86">
        <f t="shared" si="553"/>
        <v>1069.3799999999999</v>
      </c>
      <c r="U2767" s="6">
        <v>0.6</v>
      </c>
      <c r="V2767" s="85">
        <f t="shared" si="554"/>
        <v>329.03999999999996</v>
      </c>
      <c r="W2767" s="86">
        <f t="shared" si="555"/>
        <v>877.43999999999994</v>
      </c>
    </row>
    <row r="2768" spans="1:23" ht="16.5" x14ac:dyDescent="0.25">
      <c r="A2768" s="64" t="s">
        <v>7131</v>
      </c>
      <c r="B2768" s="66" t="s">
        <v>7719</v>
      </c>
      <c r="C2768" s="2" t="s">
        <v>1150</v>
      </c>
      <c r="D2768" s="1" t="s">
        <v>1149</v>
      </c>
      <c r="E2768" s="3">
        <v>2</v>
      </c>
      <c r="F2768" s="3">
        <v>1</v>
      </c>
      <c r="G2768" s="4">
        <v>1693</v>
      </c>
      <c r="H2768" s="4">
        <f>+G2768*E2768</f>
        <v>3386</v>
      </c>
      <c r="I2768" s="5">
        <v>0</v>
      </c>
      <c r="J2768" s="4">
        <f t="shared" si="548"/>
        <v>0</v>
      </c>
      <c r="K2768" s="4">
        <f t="shared" si="549"/>
        <v>1693</v>
      </c>
      <c r="L2768" s="6">
        <v>0.85</v>
      </c>
      <c r="M2768" s="4">
        <f t="shared" si="550"/>
        <v>1439.05</v>
      </c>
      <c r="N2768" s="4">
        <f t="shared" si="551"/>
        <v>3132.05</v>
      </c>
      <c r="O2768" s="6">
        <v>0.75</v>
      </c>
      <c r="P2768" s="85">
        <f t="shared" si="556"/>
        <v>1269.75</v>
      </c>
      <c r="Q2768" s="86">
        <f t="shared" si="557"/>
        <v>2962.75</v>
      </c>
      <c r="R2768" s="6">
        <v>0.95</v>
      </c>
      <c r="S2768" s="85">
        <f t="shared" si="552"/>
        <v>1608.35</v>
      </c>
      <c r="T2768" s="86">
        <f t="shared" si="553"/>
        <v>3301.35</v>
      </c>
      <c r="U2768" s="6">
        <v>0.6</v>
      </c>
      <c r="V2768" s="85">
        <f t="shared" si="554"/>
        <v>1015.8</v>
      </c>
      <c r="W2768" s="86">
        <f t="shared" si="555"/>
        <v>2708.8</v>
      </c>
    </row>
    <row r="2769" spans="1:23" ht="16.5" x14ac:dyDescent="0.25">
      <c r="A2769" s="64" t="s">
        <v>7131</v>
      </c>
      <c r="B2769" s="66" t="s">
        <v>7719</v>
      </c>
      <c r="C2769" s="2" t="s">
        <v>1148</v>
      </c>
      <c r="D2769" s="1" t="s">
        <v>1147</v>
      </c>
      <c r="E2769" s="3">
        <v>2</v>
      </c>
      <c r="F2769" s="3">
        <v>1</v>
      </c>
      <c r="G2769" s="4">
        <v>1923</v>
      </c>
      <c r="H2769" s="4">
        <f>+G2769*E2769</f>
        <v>3846</v>
      </c>
      <c r="I2769" s="5">
        <v>0</v>
      </c>
      <c r="J2769" s="4">
        <f t="shared" si="548"/>
        <v>0</v>
      </c>
      <c r="K2769" s="4">
        <f t="shared" si="549"/>
        <v>1923</v>
      </c>
      <c r="L2769" s="6">
        <v>0.85</v>
      </c>
      <c r="M2769" s="4">
        <f t="shared" si="550"/>
        <v>1634.55</v>
      </c>
      <c r="N2769" s="4">
        <f t="shared" si="551"/>
        <v>3557.55</v>
      </c>
      <c r="O2769" s="6">
        <v>0.75</v>
      </c>
      <c r="P2769" s="85">
        <f t="shared" si="556"/>
        <v>1442.25</v>
      </c>
      <c r="Q2769" s="86">
        <f t="shared" si="557"/>
        <v>3365.25</v>
      </c>
      <c r="R2769" s="6">
        <v>0.95</v>
      </c>
      <c r="S2769" s="85">
        <f t="shared" si="552"/>
        <v>1826.85</v>
      </c>
      <c r="T2769" s="86">
        <f t="shared" si="553"/>
        <v>3749.85</v>
      </c>
      <c r="U2769" s="6">
        <v>0.6</v>
      </c>
      <c r="V2769" s="85">
        <f t="shared" si="554"/>
        <v>1153.8</v>
      </c>
      <c r="W2769" s="86">
        <f t="shared" si="555"/>
        <v>3076.8</v>
      </c>
    </row>
    <row r="2770" spans="1:23" ht="16.5" x14ac:dyDescent="0.25">
      <c r="A2770" s="64" t="s">
        <v>7131</v>
      </c>
      <c r="B2770" s="66" t="s">
        <v>7719</v>
      </c>
      <c r="C2770" s="2" t="s">
        <v>1146</v>
      </c>
      <c r="D2770" s="1" t="s">
        <v>1145</v>
      </c>
      <c r="E2770" s="3">
        <v>2</v>
      </c>
      <c r="F2770" s="3">
        <v>1</v>
      </c>
      <c r="G2770" s="4">
        <v>1826</v>
      </c>
      <c r="H2770" s="4">
        <f>+G2770*E2770</f>
        <v>3652</v>
      </c>
      <c r="I2770" s="5">
        <v>0</v>
      </c>
      <c r="J2770" s="4">
        <f t="shared" si="548"/>
        <v>0</v>
      </c>
      <c r="K2770" s="4">
        <f t="shared" si="549"/>
        <v>1826</v>
      </c>
      <c r="L2770" s="6">
        <v>0.85</v>
      </c>
      <c r="M2770" s="4">
        <f t="shared" si="550"/>
        <v>1552.1</v>
      </c>
      <c r="N2770" s="4">
        <f t="shared" si="551"/>
        <v>3378.1</v>
      </c>
      <c r="O2770" s="6">
        <v>0.75</v>
      </c>
      <c r="P2770" s="85">
        <f t="shared" si="556"/>
        <v>1369.5</v>
      </c>
      <c r="Q2770" s="86">
        <f t="shared" si="557"/>
        <v>3195.5</v>
      </c>
      <c r="R2770" s="6">
        <v>0.95</v>
      </c>
      <c r="S2770" s="85">
        <f t="shared" si="552"/>
        <v>1734.6999999999998</v>
      </c>
      <c r="T2770" s="86">
        <f t="shared" si="553"/>
        <v>3560.7</v>
      </c>
      <c r="U2770" s="6">
        <v>0.6</v>
      </c>
      <c r="V2770" s="85">
        <f t="shared" si="554"/>
        <v>1095.5999999999999</v>
      </c>
      <c r="W2770" s="86">
        <f t="shared" si="555"/>
        <v>2921.6</v>
      </c>
    </row>
    <row r="2771" spans="1:23" ht="16.5" x14ac:dyDescent="0.25">
      <c r="A2771" s="64" t="s">
        <v>7131</v>
      </c>
      <c r="B2771" s="66" t="s">
        <v>7719</v>
      </c>
      <c r="C2771" s="2" t="s">
        <v>1140</v>
      </c>
      <c r="D2771" s="1" t="s">
        <v>1139</v>
      </c>
      <c r="E2771" s="3">
        <v>2</v>
      </c>
      <c r="F2771" s="3">
        <v>1</v>
      </c>
      <c r="G2771" s="4">
        <v>1923</v>
      </c>
      <c r="H2771" s="4">
        <f>+G2771*E2771</f>
        <v>3846</v>
      </c>
      <c r="I2771" s="5">
        <v>0</v>
      </c>
      <c r="J2771" s="4">
        <f t="shared" si="548"/>
        <v>0</v>
      </c>
      <c r="K2771" s="4">
        <f t="shared" si="549"/>
        <v>1923</v>
      </c>
      <c r="L2771" s="6">
        <v>0.85</v>
      </c>
      <c r="M2771" s="4">
        <f t="shared" si="550"/>
        <v>1634.55</v>
      </c>
      <c r="N2771" s="4">
        <f t="shared" si="551"/>
        <v>3557.55</v>
      </c>
      <c r="O2771" s="6">
        <v>0.75</v>
      </c>
      <c r="P2771" s="85">
        <f t="shared" si="556"/>
        <v>1442.25</v>
      </c>
      <c r="Q2771" s="86">
        <f t="shared" si="557"/>
        <v>3365.25</v>
      </c>
      <c r="R2771" s="6">
        <v>0.95</v>
      </c>
      <c r="S2771" s="85">
        <f t="shared" si="552"/>
        <v>1826.85</v>
      </c>
      <c r="T2771" s="86">
        <f t="shared" si="553"/>
        <v>3749.85</v>
      </c>
      <c r="U2771" s="6">
        <v>0.6</v>
      </c>
      <c r="V2771" s="85">
        <f t="shared" si="554"/>
        <v>1153.8</v>
      </c>
      <c r="W2771" s="86">
        <f t="shared" si="555"/>
        <v>3076.8</v>
      </c>
    </row>
    <row r="2772" spans="1:23" ht="16.5" x14ac:dyDescent="0.25">
      <c r="A2772" s="64" t="s">
        <v>7131</v>
      </c>
      <c r="B2772" s="66" t="s">
        <v>7719</v>
      </c>
      <c r="C2772" s="2" t="s">
        <v>1158</v>
      </c>
      <c r="D2772" s="1" t="s">
        <v>1157</v>
      </c>
      <c r="E2772" s="3">
        <v>1</v>
      </c>
      <c r="F2772" s="3">
        <v>1</v>
      </c>
      <c r="G2772" s="4">
        <v>2942.5</v>
      </c>
      <c r="H2772" s="4">
        <f>+G2772*E2772</f>
        <v>2942.5</v>
      </c>
      <c r="I2772" s="5">
        <v>0</v>
      </c>
      <c r="J2772" s="4">
        <f t="shared" si="548"/>
        <v>0</v>
      </c>
      <c r="K2772" s="4">
        <f t="shared" si="549"/>
        <v>2942.5</v>
      </c>
      <c r="L2772" s="6">
        <v>0.85</v>
      </c>
      <c r="M2772" s="4">
        <f t="shared" si="550"/>
        <v>2501.125</v>
      </c>
      <c r="N2772" s="4">
        <f t="shared" si="551"/>
        <v>5443.625</v>
      </c>
      <c r="O2772" s="6">
        <v>0.75</v>
      </c>
      <c r="P2772" s="85">
        <f t="shared" si="556"/>
        <v>2206.875</v>
      </c>
      <c r="Q2772" s="86">
        <f t="shared" si="557"/>
        <v>5149.375</v>
      </c>
      <c r="R2772" s="6">
        <v>0.95</v>
      </c>
      <c r="S2772" s="85">
        <f t="shared" si="552"/>
        <v>2795.375</v>
      </c>
      <c r="T2772" s="86">
        <f t="shared" si="553"/>
        <v>5737.875</v>
      </c>
      <c r="U2772" s="6">
        <v>0.6</v>
      </c>
      <c r="V2772" s="85">
        <f t="shared" si="554"/>
        <v>1765.5</v>
      </c>
      <c r="W2772" s="86">
        <f t="shared" si="555"/>
        <v>4708</v>
      </c>
    </row>
    <row r="2773" spans="1:23" ht="16.5" x14ac:dyDescent="0.25">
      <c r="A2773" s="64" t="s">
        <v>7131</v>
      </c>
      <c r="B2773" s="66" t="s">
        <v>7719</v>
      </c>
      <c r="C2773" s="2" t="s">
        <v>1160</v>
      </c>
      <c r="D2773" s="1" t="s">
        <v>1159</v>
      </c>
      <c r="E2773" s="3">
        <v>1</v>
      </c>
      <c r="F2773" s="3">
        <v>1</v>
      </c>
      <c r="G2773" s="4">
        <v>3341</v>
      </c>
      <c r="H2773" s="4">
        <f>+G2773*E2773</f>
        <v>3341</v>
      </c>
      <c r="I2773" s="5">
        <v>0</v>
      </c>
      <c r="J2773" s="4">
        <f t="shared" si="548"/>
        <v>0</v>
      </c>
      <c r="K2773" s="4">
        <f t="shared" si="549"/>
        <v>3341</v>
      </c>
      <c r="L2773" s="6">
        <v>0.85</v>
      </c>
      <c r="M2773" s="4">
        <f t="shared" si="550"/>
        <v>2839.85</v>
      </c>
      <c r="N2773" s="4">
        <f t="shared" si="551"/>
        <v>6180.85</v>
      </c>
      <c r="O2773" s="6">
        <v>0.75</v>
      </c>
      <c r="P2773" s="85">
        <f t="shared" si="556"/>
        <v>2505.75</v>
      </c>
      <c r="Q2773" s="86">
        <f t="shared" si="557"/>
        <v>5846.75</v>
      </c>
      <c r="R2773" s="6">
        <v>0.95</v>
      </c>
      <c r="S2773" s="85">
        <f t="shared" si="552"/>
        <v>3173.95</v>
      </c>
      <c r="T2773" s="86">
        <f t="shared" si="553"/>
        <v>6514.95</v>
      </c>
      <c r="U2773" s="6">
        <v>0.6</v>
      </c>
      <c r="V2773" s="85">
        <f t="shared" si="554"/>
        <v>2004.6</v>
      </c>
      <c r="W2773" s="86">
        <f t="shared" si="555"/>
        <v>5345.6</v>
      </c>
    </row>
    <row r="2774" spans="1:23" ht="16.5" x14ac:dyDescent="0.25">
      <c r="A2774" s="64" t="s">
        <v>7131</v>
      </c>
      <c r="B2774" s="66" t="s">
        <v>7719</v>
      </c>
      <c r="C2774" s="2" t="s">
        <v>1163</v>
      </c>
      <c r="D2774" s="1" t="s">
        <v>1162</v>
      </c>
      <c r="E2774" s="3">
        <v>1</v>
      </c>
      <c r="F2774" s="3">
        <v>1</v>
      </c>
      <c r="G2774" s="4">
        <v>4937</v>
      </c>
      <c r="H2774" s="4">
        <f>+G2774*E2774</f>
        <v>4937</v>
      </c>
      <c r="I2774" s="5">
        <v>0</v>
      </c>
      <c r="J2774" s="4">
        <f t="shared" si="548"/>
        <v>0</v>
      </c>
      <c r="K2774" s="4">
        <f t="shared" si="549"/>
        <v>4937</v>
      </c>
      <c r="L2774" s="6">
        <v>0.85</v>
      </c>
      <c r="M2774" s="4">
        <f t="shared" si="550"/>
        <v>4196.45</v>
      </c>
      <c r="N2774" s="4">
        <f t="shared" si="551"/>
        <v>9133.4500000000007</v>
      </c>
      <c r="O2774" s="6">
        <v>0.75</v>
      </c>
      <c r="P2774" s="85">
        <f t="shared" si="556"/>
        <v>3702.75</v>
      </c>
      <c r="Q2774" s="86">
        <f t="shared" si="557"/>
        <v>8639.75</v>
      </c>
      <c r="R2774" s="6">
        <v>0.95</v>
      </c>
      <c r="S2774" s="85">
        <f t="shared" si="552"/>
        <v>4690.1499999999996</v>
      </c>
      <c r="T2774" s="86">
        <f t="shared" si="553"/>
        <v>9627.15</v>
      </c>
      <c r="U2774" s="6">
        <v>0.6</v>
      </c>
      <c r="V2774" s="85">
        <f t="shared" si="554"/>
        <v>2962.2</v>
      </c>
      <c r="W2774" s="86">
        <f t="shared" si="555"/>
        <v>7899.2</v>
      </c>
    </row>
    <row r="2775" spans="1:23" ht="16.5" x14ac:dyDescent="0.25">
      <c r="A2775" s="64" t="s">
        <v>7131</v>
      </c>
      <c r="B2775" s="66" t="s">
        <v>7719</v>
      </c>
      <c r="C2775" s="2" t="s">
        <v>1107</v>
      </c>
      <c r="D2775" s="10" t="s">
        <v>1106</v>
      </c>
      <c r="E2775" s="3">
        <v>9</v>
      </c>
      <c r="F2775" s="3">
        <v>1</v>
      </c>
      <c r="G2775" s="4">
        <v>1846</v>
      </c>
      <c r="H2775" s="4">
        <f>+G2775*E2775</f>
        <v>16614</v>
      </c>
      <c r="I2775" s="5">
        <v>0.3</v>
      </c>
      <c r="J2775" s="4">
        <f t="shared" si="548"/>
        <v>553.79999999999995</v>
      </c>
      <c r="K2775" s="4">
        <f t="shared" si="549"/>
        <v>1292.2</v>
      </c>
      <c r="L2775" s="6">
        <v>0.85</v>
      </c>
      <c r="M2775" s="4">
        <f t="shared" si="550"/>
        <v>1098.3700000000001</v>
      </c>
      <c r="N2775" s="4">
        <f t="shared" si="551"/>
        <v>2390.5700000000002</v>
      </c>
      <c r="O2775" s="6">
        <v>0.75</v>
      </c>
      <c r="P2775" s="85">
        <f t="shared" si="556"/>
        <v>969.15000000000009</v>
      </c>
      <c r="Q2775" s="86">
        <f t="shared" si="557"/>
        <v>2261.3500000000004</v>
      </c>
      <c r="R2775" s="6">
        <v>0.95</v>
      </c>
      <c r="S2775" s="85">
        <f t="shared" si="552"/>
        <v>1227.5899999999999</v>
      </c>
      <c r="T2775" s="86">
        <f t="shared" si="553"/>
        <v>2519.79</v>
      </c>
      <c r="U2775" s="6">
        <v>0.6</v>
      </c>
      <c r="V2775" s="85">
        <f t="shared" si="554"/>
        <v>775.32</v>
      </c>
      <c r="W2775" s="86">
        <f t="shared" si="555"/>
        <v>2067.52</v>
      </c>
    </row>
    <row r="2776" spans="1:23" ht="16.5" x14ac:dyDescent="0.25">
      <c r="A2776" s="64" t="s">
        <v>7131</v>
      </c>
      <c r="B2776" s="66" t="s">
        <v>7719</v>
      </c>
      <c r="C2776" s="2" t="s">
        <v>1124</v>
      </c>
      <c r="D2776" s="1" t="s">
        <v>1123</v>
      </c>
      <c r="E2776" s="3">
        <v>1</v>
      </c>
      <c r="F2776" s="3">
        <v>1</v>
      </c>
      <c r="G2776" s="7">
        <v>530</v>
      </c>
      <c r="H2776" s="4">
        <f>+G2776*E2776</f>
        <v>530</v>
      </c>
      <c r="I2776" s="5">
        <v>0</v>
      </c>
      <c r="J2776" s="4">
        <f t="shared" si="548"/>
        <v>0</v>
      </c>
      <c r="K2776" s="4">
        <f t="shared" si="549"/>
        <v>530</v>
      </c>
      <c r="L2776" s="6">
        <v>0.85</v>
      </c>
      <c r="M2776" s="4">
        <f t="shared" si="550"/>
        <v>450.5</v>
      </c>
      <c r="N2776" s="4">
        <f t="shared" si="551"/>
        <v>980.5</v>
      </c>
      <c r="O2776" s="6">
        <v>0.75</v>
      </c>
      <c r="P2776" s="85">
        <f t="shared" si="556"/>
        <v>397.5</v>
      </c>
      <c r="Q2776" s="86">
        <f t="shared" si="557"/>
        <v>927.5</v>
      </c>
      <c r="R2776" s="6">
        <v>0.95</v>
      </c>
      <c r="S2776" s="85">
        <f t="shared" si="552"/>
        <v>503.5</v>
      </c>
      <c r="T2776" s="86">
        <f t="shared" si="553"/>
        <v>1033.5</v>
      </c>
      <c r="U2776" s="6">
        <v>0.6</v>
      </c>
      <c r="V2776" s="85">
        <f t="shared" si="554"/>
        <v>318</v>
      </c>
      <c r="W2776" s="86">
        <f t="shared" si="555"/>
        <v>848</v>
      </c>
    </row>
    <row r="2777" spans="1:23" ht="16.5" x14ac:dyDescent="0.25">
      <c r="A2777" s="64" t="s">
        <v>7131</v>
      </c>
      <c r="B2777" s="66" t="s">
        <v>7719</v>
      </c>
      <c r="C2777" s="2" t="s">
        <v>1039</v>
      </c>
      <c r="D2777" s="1" t="s">
        <v>1038</v>
      </c>
      <c r="E2777" s="3">
        <v>8</v>
      </c>
      <c r="F2777" s="3">
        <v>1</v>
      </c>
      <c r="G2777" s="7">
        <v>350</v>
      </c>
      <c r="H2777" s="4">
        <f>+G2777*E2777</f>
        <v>2800</v>
      </c>
      <c r="I2777" s="5">
        <v>0</v>
      </c>
      <c r="J2777" s="4">
        <f t="shared" si="548"/>
        <v>0</v>
      </c>
      <c r="K2777" s="4">
        <f t="shared" si="549"/>
        <v>350</v>
      </c>
      <c r="L2777" s="6">
        <v>0.85</v>
      </c>
      <c r="M2777" s="4">
        <f t="shared" si="550"/>
        <v>297.5</v>
      </c>
      <c r="N2777" s="4">
        <f t="shared" si="551"/>
        <v>647.5</v>
      </c>
      <c r="O2777" s="6">
        <v>0.75</v>
      </c>
      <c r="P2777" s="85">
        <f t="shared" si="556"/>
        <v>262.5</v>
      </c>
      <c r="Q2777" s="86">
        <f t="shared" si="557"/>
        <v>612.5</v>
      </c>
      <c r="R2777" s="6">
        <v>0.95</v>
      </c>
      <c r="S2777" s="85">
        <f t="shared" si="552"/>
        <v>332.5</v>
      </c>
      <c r="T2777" s="86">
        <f t="shared" si="553"/>
        <v>682.5</v>
      </c>
      <c r="U2777" s="6">
        <v>0.6</v>
      </c>
      <c r="V2777" s="85">
        <f t="shared" si="554"/>
        <v>210</v>
      </c>
      <c r="W2777" s="86">
        <f t="shared" si="555"/>
        <v>560</v>
      </c>
    </row>
    <row r="2778" spans="1:23" ht="16.5" x14ac:dyDescent="0.25">
      <c r="A2778" s="64" t="s">
        <v>7131</v>
      </c>
      <c r="B2778" s="66" t="s">
        <v>7719</v>
      </c>
      <c r="C2778" s="2" t="s">
        <v>1043</v>
      </c>
      <c r="D2778" s="34" t="s">
        <v>1042</v>
      </c>
      <c r="E2778" s="3">
        <v>1</v>
      </c>
      <c r="F2778" s="3">
        <v>1</v>
      </c>
      <c r="G2778" s="4">
        <v>571</v>
      </c>
      <c r="H2778" s="4">
        <f>+G2778*E2778</f>
        <v>571</v>
      </c>
      <c r="I2778" s="5">
        <v>0</v>
      </c>
      <c r="J2778" s="4">
        <f t="shared" si="548"/>
        <v>0</v>
      </c>
      <c r="K2778" s="4">
        <f t="shared" si="549"/>
        <v>571</v>
      </c>
      <c r="L2778" s="6">
        <v>0.95</v>
      </c>
      <c r="M2778" s="4">
        <f t="shared" si="550"/>
        <v>542.44999999999993</v>
      </c>
      <c r="N2778" s="4">
        <f t="shared" si="551"/>
        <v>1113.4499999999998</v>
      </c>
      <c r="O2778" s="6">
        <v>0.75</v>
      </c>
      <c r="P2778" s="85">
        <f t="shared" si="556"/>
        <v>428.25</v>
      </c>
      <c r="Q2778" s="86">
        <f t="shared" si="557"/>
        <v>999.25</v>
      </c>
      <c r="R2778" s="6">
        <v>0.95</v>
      </c>
      <c r="S2778" s="85">
        <f t="shared" si="552"/>
        <v>542.44999999999993</v>
      </c>
      <c r="T2778" s="86">
        <f t="shared" si="553"/>
        <v>1113.4499999999998</v>
      </c>
      <c r="U2778" s="6">
        <v>0.6</v>
      </c>
      <c r="V2778" s="85">
        <f t="shared" si="554"/>
        <v>342.59999999999997</v>
      </c>
      <c r="W2778" s="86">
        <f t="shared" si="555"/>
        <v>913.59999999999991</v>
      </c>
    </row>
    <row r="2779" spans="1:23" ht="16.5" x14ac:dyDescent="0.25">
      <c r="A2779" s="64" t="s">
        <v>7131</v>
      </c>
      <c r="B2779" s="66" t="s">
        <v>7719</v>
      </c>
      <c r="C2779" s="2" t="s">
        <v>7727</v>
      </c>
      <c r="D2779" s="10" t="s">
        <v>4900</v>
      </c>
      <c r="E2779" s="3">
        <v>6</v>
      </c>
      <c r="F2779" s="3">
        <v>1</v>
      </c>
      <c r="G2779" s="4">
        <v>433.27</v>
      </c>
      <c r="H2779" s="4">
        <f>+G2779*E2779</f>
        <v>2599.62</v>
      </c>
      <c r="I2779" s="5">
        <v>0.5</v>
      </c>
      <c r="J2779" s="4">
        <f t="shared" si="548"/>
        <v>216.63499999999999</v>
      </c>
      <c r="K2779" s="4">
        <f t="shared" si="549"/>
        <v>216.63499999999999</v>
      </c>
      <c r="L2779" s="6">
        <v>0.85</v>
      </c>
      <c r="M2779" s="4">
        <f t="shared" si="550"/>
        <v>184.13974999999999</v>
      </c>
      <c r="N2779" s="4">
        <f t="shared" si="551"/>
        <v>400.77474999999998</v>
      </c>
      <c r="O2779" s="6">
        <v>0.75</v>
      </c>
      <c r="P2779" s="85">
        <f t="shared" si="556"/>
        <v>162.47624999999999</v>
      </c>
      <c r="Q2779" s="86">
        <f t="shared" si="557"/>
        <v>379.11124999999998</v>
      </c>
      <c r="R2779" s="6">
        <v>0.95</v>
      </c>
      <c r="S2779" s="85">
        <f t="shared" si="552"/>
        <v>205.80324999999999</v>
      </c>
      <c r="T2779" s="86">
        <f t="shared" si="553"/>
        <v>422.43824999999998</v>
      </c>
      <c r="U2779" s="6">
        <v>0.6</v>
      </c>
      <c r="V2779" s="85">
        <f t="shared" si="554"/>
        <v>129.98099999999999</v>
      </c>
      <c r="W2779" s="86">
        <f t="shared" si="555"/>
        <v>346.61599999999999</v>
      </c>
    </row>
    <row r="2780" spans="1:23" ht="16.5" x14ac:dyDescent="0.25">
      <c r="A2780" s="64" t="s">
        <v>7131</v>
      </c>
      <c r="B2780" s="66" t="s">
        <v>7719</v>
      </c>
      <c r="C2780" s="2" t="s">
        <v>1079</v>
      </c>
      <c r="D2780" s="10" t="s">
        <v>1078</v>
      </c>
      <c r="E2780" s="3">
        <v>2</v>
      </c>
      <c r="F2780" s="3">
        <v>1</v>
      </c>
      <c r="G2780" s="4">
        <v>2762</v>
      </c>
      <c r="H2780" s="4">
        <f>+G2780*E2780</f>
        <v>5524</v>
      </c>
      <c r="I2780" s="5">
        <v>0.15</v>
      </c>
      <c r="J2780" s="4">
        <f t="shared" si="548"/>
        <v>414.3</v>
      </c>
      <c r="K2780" s="4">
        <f t="shared" si="549"/>
        <v>2347.6999999999998</v>
      </c>
      <c r="L2780" s="6">
        <v>0.85</v>
      </c>
      <c r="M2780" s="4">
        <f t="shared" si="550"/>
        <v>1995.5449999999998</v>
      </c>
      <c r="N2780" s="4">
        <f t="shared" si="551"/>
        <v>4343.2449999999999</v>
      </c>
      <c r="O2780" s="6">
        <v>0.75</v>
      </c>
      <c r="P2780" s="85">
        <f t="shared" si="556"/>
        <v>1760.7749999999999</v>
      </c>
      <c r="Q2780" s="86">
        <f t="shared" si="557"/>
        <v>4108.4749999999995</v>
      </c>
      <c r="R2780" s="6">
        <v>0.95</v>
      </c>
      <c r="S2780" s="85">
        <f t="shared" si="552"/>
        <v>2230.3149999999996</v>
      </c>
      <c r="T2780" s="86">
        <f t="shared" si="553"/>
        <v>4578.0149999999994</v>
      </c>
      <c r="U2780" s="6">
        <v>0.6</v>
      </c>
      <c r="V2780" s="85">
        <f t="shared" si="554"/>
        <v>1408.62</v>
      </c>
      <c r="W2780" s="86">
        <f t="shared" si="555"/>
        <v>3756.3199999999997</v>
      </c>
    </row>
    <row r="2781" spans="1:23" ht="16.5" x14ac:dyDescent="0.25">
      <c r="A2781" s="64" t="s">
        <v>7131</v>
      </c>
      <c r="B2781" s="66" t="s">
        <v>7719</v>
      </c>
      <c r="C2781" s="2" t="s">
        <v>4891</v>
      </c>
      <c r="D2781" s="10" t="s">
        <v>4890</v>
      </c>
      <c r="E2781" s="3">
        <v>2</v>
      </c>
      <c r="F2781" s="3">
        <v>1</v>
      </c>
      <c r="G2781" s="4">
        <v>773</v>
      </c>
      <c r="H2781" s="4">
        <f>+G2781*E2781</f>
        <v>1546</v>
      </c>
      <c r="I2781" s="5">
        <v>0</v>
      </c>
      <c r="J2781" s="4">
        <f t="shared" si="548"/>
        <v>0</v>
      </c>
      <c r="K2781" s="4">
        <f t="shared" si="549"/>
        <v>773</v>
      </c>
      <c r="L2781" s="6">
        <v>0.85</v>
      </c>
      <c r="M2781" s="4">
        <f t="shared" si="550"/>
        <v>657.05</v>
      </c>
      <c r="N2781" s="4">
        <f t="shared" si="551"/>
        <v>1430.05</v>
      </c>
      <c r="O2781" s="6">
        <v>0.75</v>
      </c>
      <c r="P2781" s="85">
        <f t="shared" si="556"/>
        <v>579.75</v>
      </c>
      <c r="Q2781" s="86">
        <f t="shared" si="557"/>
        <v>1352.75</v>
      </c>
      <c r="R2781" s="6">
        <v>0.95</v>
      </c>
      <c r="S2781" s="85">
        <f t="shared" si="552"/>
        <v>734.34999999999991</v>
      </c>
      <c r="T2781" s="86">
        <f t="shared" si="553"/>
        <v>1507.35</v>
      </c>
      <c r="U2781" s="6">
        <v>0.6</v>
      </c>
      <c r="V2781" s="85">
        <f t="shared" si="554"/>
        <v>463.79999999999995</v>
      </c>
      <c r="W2781" s="86">
        <f t="shared" si="555"/>
        <v>1236.8</v>
      </c>
    </row>
    <row r="2782" spans="1:23" ht="16.5" x14ac:dyDescent="0.25">
      <c r="A2782" s="64" t="s">
        <v>7131</v>
      </c>
      <c r="B2782" s="66" t="s">
        <v>7719</v>
      </c>
      <c r="C2782" s="2" t="s">
        <v>1129</v>
      </c>
      <c r="D2782" s="1" t="s">
        <v>1128</v>
      </c>
      <c r="E2782" s="3">
        <v>1</v>
      </c>
      <c r="F2782" s="3">
        <v>1</v>
      </c>
      <c r="G2782" s="7">
        <v>1430</v>
      </c>
      <c r="H2782" s="4">
        <f>+G2782*E2782</f>
        <v>1430</v>
      </c>
      <c r="I2782" s="5">
        <v>0</v>
      </c>
      <c r="J2782" s="4">
        <f t="shared" si="548"/>
        <v>0</v>
      </c>
      <c r="K2782" s="4">
        <f t="shared" si="549"/>
        <v>1430</v>
      </c>
      <c r="L2782" s="6">
        <v>0.85</v>
      </c>
      <c r="M2782" s="4">
        <f t="shared" si="550"/>
        <v>1215.5</v>
      </c>
      <c r="N2782" s="4">
        <f t="shared" si="551"/>
        <v>2645.5</v>
      </c>
      <c r="O2782" s="6">
        <v>0.75</v>
      </c>
      <c r="P2782" s="85">
        <f t="shared" si="556"/>
        <v>1072.5</v>
      </c>
      <c r="Q2782" s="86">
        <f t="shared" si="557"/>
        <v>2502.5</v>
      </c>
      <c r="R2782" s="6">
        <v>0.95</v>
      </c>
      <c r="S2782" s="85">
        <f t="shared" si="552"/>
        <v>1358.5</v>
      </c>
      <c r="T2782" s="86">
        <f t="shared" si="553"/>
        <v>2788.5</v>
      </c>
      <c r="U2782" s="6">
        <v>0.6</v>
      </c>
      <c r="V2782" s="85">
        <f t="shared" si="554"/>
        <v>858</v>
      </c>
      <c r="W2782" s="86">
        <f t="shared" si="555"/>
        <v>2288</v>
      </c>
    </row>
    <row r="2783" spans="1:23" ht="16.5" x14ac:dyDescent="0.25">
      <c r="A2783" s="64" t="s">
        <v>7131</v>
      </c>
      <c r="B2783" s="66" t="s">
        <v>7719</v>
      </c>
      <c r="C2783" s="2" t="s">
        <v>1109</v>
      </c>
      <c r="D2783" s="10" t="s">
        <v>1108</v>
      </c>
      <c r="E2783" s="3">
        <v>1</v>
      </c>
      <c r="F2783" s="3">
        <v>1</v>
      </c>
      <c r="G2783" s="4">
        <v>31.67</v>
      </c>
      <c r="H2783" s="4">
        <f>+G2783*E2783</f>
        <v>31.67</v>
      </c>
      <c r="I2783" s="5">
        <v>0.05</v>
      </c>
      <c r="J2783" s="4">
        <f t="shared" si="548"/>
        <v>1.5835000000000001</v>
      </c>
      <c r="K2783" s="4">
        <f t="shared" si="549"/>
        <v>30.086500000000001</v>
      </c>
      <c r="L2783" s="6">
        <v>0.85</v>
      </c>
      <c r="M2783" s="4">
        <f t="shared" si="550"/>
        <v>25.573525</v>
      </c>
      <c r="N2783" s="4">
        <f t="shared" si="551"/>
        <v>55.660025000000005</v>
      </c>
      <c r="O2783" s="6">
        <v>0.75</v>
      </c>
      <c r="P2783" s="85">
        <f t="shared" si="556"/>
        <v>22.564875000000001</v>
      </c>
      <c r="Q2783" s="86">
        <f t="shared" si="557"/>
        <v>52.651375000000002</v>
      </c>
      <c r="R2783" s="6">
        <v>0.95</v>
      </c>
      <c r="S2783" s="85">
        <f t="shared" si="552"/>
        <v>28.582174999999999</v>
      </c>
      <c r="T2783" s="86">
        <f t="shared" si="553"/>
        <v>58.668675</v>
      </c>
      <c r="U2783" s="6">
        <v>0.6</v>
      </c>
      <c r="V2783" s="85">
        <f t="shared" si="554"/>
        <v>18.0519</v>
      </c>
      <c r="W2783" s="86">
        <f t="shared" si="555"/>
        <v>48.138400000000004</v>
      </c>
    </row>
    <row r="2784" spans="1:23" ht="16.5" x14ac:dyDescent="0.25">
      <c r="A2784" s="64" t="s">
        <v>7131</v>
      </c>
      <c r="B2784" s="66" t="s">
        <v>7719</v>
      </c>
      <c r="C2784" s="2" t="s">
        <v>1010</v>
      </c>
      <c r="D2784" s="8" t="s">
        <v>7731</v>
      </c>
      <c r="E2784" s="3">
        <v>6</v>
      </c>
      <c r="F2784" s="3">
        <v>1</v>
      </c>
      <c r="G2784" s="4">
        <v>3067.1</v>
      </c>
      <c r="H2784" s="4">
        <f>+G2784*E2784</f>
        <v>18402.599999999999</v>
      </c>
      <c r="I2784" s="5">
        <v>0</v>
      </c>
      <c r="J2784" s="4">
        <f t="shared" si="548"/>
        <v>0</v>
      </c>
      <c r="K2784" s="4">
        <f t="shared" si="549"/>
        <v>3067.1</v>
      </c>
      <c r="L2784" s="6">
        <v>0.85</v>
      </c>
      <c r="M2784" s="4">
        <f t="shared" si="550"/>
        <v>2607.0349999999999</v>
      </c>
      <c r="N2784" s="4">
        <f t="shared" si="551"/>
        <v>5674.1350000000002</v>
      </c>
      <c r="O2784" s="6">
        <v>0.75</v>
      </c>
      <c r="P2784" s="85">
        <f t="shared" si="556"/>
        <v>2300.3249999999998</v>
      </c>
      <c r="Q2784" s="86">
        <f t="shared" si="557"/>
        <v>5367.4249999999993</v>
      </c>
      <c r="R2784" s="6">
        <v>0.95</v>
      </c>
      <c r="S2784" s="85">
        <f t="shared" si="552"/>
        <v>2913.7449999999999</v>
      </c>
      <c r="T2784" s="86">
        <f t="shared" si="553"/>
        <v>5980.8449999999993</v>
      </c>
      <c r="U2784" s="6">
        <v>0.6</v>
      </c>
      <c r="V2784" s="85">
        <f t="shared" si="554"/>
        <v>1840.26</v>
      </c>
      <c r="W2784" s="86">
        <f t="shared" si="555"/>
        <v>4907.3599999999997</v>
      </c>
    </row>
    <row r="2785" spans="1:23" ht="16.5" x14ac:dyDescent="0.25">
      <c r="A2785" s="64" t="s">
        <v>7131</v>
      </c>
      <c r="B2785" s="66" t="s">
        <v>7719</v>
      </c>
      <c r="C2785" s="2" t="s">
        <v>7728</v>
      </c>
      <c r="D2785" s="1" t="s">
        <v>1112</v>
      </c>
      <c r="E2785" s="3">
        <v>7</v>
      </c>
      <c r="F2785" s="3">
        <v>1</v>
      </c>
      <c r="G2785" s="4">
        <v>590.4</v>
      </c>
      <c r="H2785" s="4">
        <f>+G2785*E2785</f>
        <v>4132.8</v>
      </c>
      <c r="I2785" s="5">
        <v>0</v>
      </c>
      <c r="J2785" s="4">
        <f t="shared" si="548"/>
        <v>0</v>
      </c>
      <c r="K2785" s="4">
        <f t="shared" si="549"/>
        <v>590.4</v>
      </c>
      <c r="L2785" s="6">
        <v>0.85</v>
      </c>
      <c r="M2785" s="4">
        <f t="shared" si="550"/>
        <v>501.84</v>
      </c>
      <c r="N2785" s="4">
        <f t="shared" si="551"/>
        <v>1092.24</v>
      </c>
      <c r="O2785" s="6">
        <v>0.75</v>
      </c>
      <c r="P2785" s="85">
        <f t="shared" si="556"/>
        <v>442.79999999999995</v>
      </c>
      <c r="Q2785" s="86">
        <f t="shared" si="557"/>
        <v>1033.1999999999998</v>
      </c>
      <c r="R2785" s="6">
        <v>0.95</v>
      </c>
      <c r="S2785" s="85">
        <f t="shared" si="552"/>
        <v>560.88</v>
      </c>
      <c r="T2785" s="86">
        <f t="shared" si="553"/>
        <v>1151.28</v>
      </c>
      <c r="U2785" s="6">
        <v>0.6</v>
      </c>
      <c r="V2785" s="85">
        <f t="shared" si="554"/>
        <v>354.23999999999995</v>
      </c>
      <c r="W2785" s="86">
        <f t="shared" si="555"/>
        <v>944.63999999999987</v>
      </c>
    </row>
    <row r="2786" spans="1:23" ht="16.5" x14ac:dyDescent="0.25">
      <c r="A2786" s="64" t="s">
        <v>7131</v>
      </c>
      <c r="B2786" s="66" t="s">
        <v>7719</v>
      </c>
      <c r="C2786" s="2" t="s">
        <v>7729</v>
      </c>
      <c r="D2786" s="1" t="s">
        <v>1127</v>
      </c>
      <c r="E2786" s="3">
        <v>1</v>
      </c>
      <c r="F2786" s="3">
        <v>1</v>
      </c>
      <c r="G2786" s="7">
        <v>513.01</v>
      </c>
      <c r="H2786" s="4">
        <f>+G2786*E2786</f>
        <v>513.01</v>
      </c>
      <c r="I2786" s="5">
        <v>0</v>
      </c>
      <c r="J2786" s="4">
        <f t="shared" si="548"/>
        <v>0</v>
      </c>
      <c r="K2786" s="4">
        <f t="shared" si="549"/>
        <v>513.01</v>
      </c>
      <c r="L2786" s="6">
        <v>0.85</v>
      </c>
      <c r="M2786" s="4">
        <f t="shared" si="550"/>
        <v>436.05849999999998</v>
      </c>
      <c r="N2786" s="4">
        <f t="shared" si="551"/>
        <v>949.06849999999997</v>
      </c>
      <c r="O2786" s="6">
        <v>0.75</v>
      </c>
      <c r="P2786" s="85">
        <f t="shared" si="556"/>
        <v>384.75749999999999</v>
      </c>
      <c r="Q2786" s="86">
        <f t="shared" si="557"/>
        <v>897.76749999999993</v>
      </c>
      <c r="R2786" s="6">
        <v>0.95</v>
      </c>
      <c r="S2786" s="85">
        <f t="shared" si="552"/>
        <v>487.35949999999997</v>
      </c>
      <c r="T2786" s="86">
        <f t="shared" si="553"/>
        <v>1000.3695</v>
      </c>
      <c r="U2786" s="6">
        <v>0.6</v>
      </c>
      <c r="V2786" s="85">
        <f t="shared" si="554"/>
        <v>307.80599999999998</v>
      </c>
      <c r="W2786" s="86">
        <f t="shared" si="555"/>
        <v>820.81600000000003</v>
      </c>
    </row>
    <row r="2787" spans="1:23" ht="16.5" x14ac:dyDescent="0.25">
      <c r="A2787" s="64" t="s">
        <v>7131</v>
      </c>
      <c r="B2787" s="66" t="s">
        <v>7719</v>
      </c>
      <c r="C2787" s="2" t="s">
        <v>5418</v>
      </c>
      <c r="D2787" s="10" t="s">
        <v>5417</v>
      </c>
      <c r="E2787" s="3">
        <v>3</v>
      </c>
      <c r="F2787" s="3">
        <v>1</v>
      </c>
      <c r="G2787" s="4">
        <v>1916.28</v>
      </c>
      <c r="H2787" s="4">
        <f>+G2787*E2787</f>
        <v>5748.84</v>
      </c>
      <c r="I2787" s="5">
        <v>0.3</v>
      </c>
      <c r="J2787" s="4">
        <f t="shared" si="548"/>
        <v>574.88400000000001</v>
      </c>
      <c r="K2787" s="4">
        <f t="shared" si="549"/>
        <v>1341.396</v>
      </c>
      <c r="L2787" s="6">
        <v>1.1000000000000001</v>
      </c>
      <c r="M2787" s="4">
        <f t="shared" si="550"/>
        <v>1475.5356000000002</v>
      </c>
      <c r="N2787" s="4">
        <f t="shared" si="551"/>
        <v>2816.9315999999999</v>
      </c>
      <c r="O2787" s="6">
        <v>0.75</v>
      </c>
      <c r="P2787" s="85">
        <f t="shared" si="556"/>
        <v>1006.047</v>
      </c>
      <c r="Q2787" s="86">
        <f t="shared" si="557"/>
        <v>2347.4430000000002</v>
      </c>
      <c r="R2787" s="6">
        <v>0.95</v>
      </c>
      <c r="S2787" s="85">
        <f t="shared" si="552"/>
        <v>1274.3262</v>
      </c>
      <c r="T2787" s="86">
        <f t="shared" si="553"/>
        <v>2615.7222000000002</v>
      </c>
      <c r="U2787" s="6">
        <v>0.6</v>
      </c>
      <c r="V2787" s="85">
        <f t="shared" si="554"/>
        <v>804.83759999999995</v>
      </c>
      <c r="W2787" s="86">
        <f t="shared" si="555"/>
        <v>2146.2336</v>
      </c>
    </row>
    <row r="2788" spans="1:23" ht="16.5" x14ac:dyDescent="0.25">
      <c r="A2788" s="64" t="s">
        <v>7131</v>
      </c>
      <c r="B2788" s="66" t="s">
        <v>7719</v>
      </c>
      <c r="C2788" s="2" t="s">
        <v>7244</v>
      </c>
      <c r="D2788" s="10" t="s">
        <v>1096</v>
      </c>
      <c r="E2788" s="3">
        <v>6</v>
      </c>
      <c r="F2788" s="3">
        <v>1</v>
      </c>
      <c r="G2788" s="4">
        <v>4141</v>
      </c>
      <c r="H2788" s="4">
        <f>+G2788*E2788</f>
        <v>24846</v>
      </c>
      <c r="I2788" s="5">
        <v>0.3</v>
      </c>
      <c r="J2788" s="4">
        <f t="shared" si="548"/>
        <v>1242.3</v>
      </c>
      <c r="K2788" s="4">
        <f t="shared" si="549"/>
        <v>2898.7</v>
      </c>
      <c r="L2788" s="6">
        <v>0.85</v>
      </c>
      <c r="M2788" s="4">
        <f t="shared" si="550"/>
        <v>2463.895</v>
      </c>
      <c r="N2788" s="4">
        <f t="shared" si="551"/>
        <v>5362.5949999999993</v>
      </c>
      <c r="O2788" s="6">
        <v>0.75</v>
      </c>
      <c r="P2788" s="85">
        <f t="shared" si="556"/>
        <v>2174.0249999999996</v>
      </c>
      <c r="Q2788" s="86">
        <f t="shared" si="557"/>
        <v>5072.7249999999995</v>
      </c>
      <c r="R2788" s="6">
        <v>0.95</v>
      </c>
      <c r="S2788" s="85">
        <f t="shared" si="552"/>
        <v>2753.7649999999999</v>
      </c>
      <c r="T2788" s="86">
        <f t="shared" si="553"/>
        <v>5652.4650000000001</v>
      </c>
      <c r="U2788" s="6">
        <v>0.6</v>
      </c>
      <c r="V2788" s="85">
        <f t="shared" si="554"/>
        <v>1739.2199999999998</v>
      </c>
      <c r="W2788" s="86">
        <f t="shared" si="555"/>
        <v>4637.92</v>
      </c>
    </row>
    <row r="2789" spans="1:23" ht="16.5" x14ac:dyDescent="0.25">
      <c r="A2789" s="64" t="s">
        <v>7131</v>
      </c>
      <c r="B2789" s="66" t="s">
        <v>7719</v>
      </c>
      <c r="C2789" s="2" t="s">
        <v>7077</v>
      </c>
      <c r="D2789" s="10" t="s">
        <v>7076</v>
      </c>
      <c r="E2789" s="3">
        <v>6</v>
      </c>
      <c r="F2789" s="3">
        <v>1</v>
      </c>
      <c r="G2789" s="7">
        <v>1065</v>
      </c>
      <c r="H2789" s="4">
        <f>+G2789*E2789</f>
        <v>6390</v>
      </c>
      <c r="I2789" s="5">
        <v>0</v>
      </c>
      <c r="J2789" s="4">
        <f t="shared" si="548"/>
        <v>0</v>
      </c>
      <c r="K2789" s="4">
        <f t="shared" si="549"/>
        <v>1065</v>
      </c>
      <c r="L2789" s="6">
        <v>0.85</v>
      </c>
      <c r="M2789" s="4">
        <f t="shared" si="550"/>
        <v>905.25</v>
      </c>
      <c r="N2789" s="4">
        <f t="shared" si="551"/>
        <v>1970.25</v>
      </c>
      <c r="O2789" s="6">
        <v>0.75</v>
      </c>
      <c r="P2789" s="85">
        <f t="shared" si="556"/>
        <v>798.75</v>
      </c>
      <c r="Q2789" s="86">
        <f t="shared" si="557"/>
        <v>1863.75</v>
      </c>
      <c r="R2789" s="6">
        <v>0.95</v>
      </c>
      <c r="S2789" s="85">
        <f t="shared" si="552"/>
        <v>1011.75</v>
      </c>
      <c r="T2789" s="86">
        <f t="shared" si="553"/>
        <v>2076.75</v>
      </c>
      <c r="U2789" s="6">
        <v>0.6</v>
      </c>
      <c r="V2789" s="85">
        <f t="shared" si="554"/>
        <v>639</v>
      </c>
      <c r="W2789" s="86">
        <f t="shared" si="555"/>
        <v>1704</v>
      </c>
    </row>
    <row r="2790" spans="1:23" ht="16.5" x14ac:dyDescent="0.25">
      <c r="A2790" s="64" t="s">
        <v>7131</v>
      </c>
      <c r="B2790" s="66" t="s">
        <v>7719</v>
      </c>
      <c r="C2790" s="40" t="s">
        <v>1169</v>
      </c>
      <c r="D2790" s="57" t="s">
        <v>1168</v>
      </c>
      <c r="E2790" s="41">
        <v>1</v>
      </c>
      <c r="F2790" s="3">
        <v>1</v>
      </c>
      <c r="G2790" s="11">
        <v>3544</v>
      </c>
      <c r="H2790" s="4">
        <f>+G2790*E2790</f>
        <v>3544</v>
      </c>
      <c r="I2790" s="42">
        <v>0.05</v>
      </c>
      <c r="J2790" s="4">
        <f t="shared" si="548"/>
        <v>177.20000000000002</v>
      </c>
      <c r="K2790" s="4">
        <f t="shared" si="549"/>
        <v>3366.8</v>
      </c>
      <c r="L2790" s="13">
        <v>0.85</v>
      </c>
      <c r="M2790" s="4">
        <f t="shared" si="550"/>
        <v>2861.78</v>
      </c>
      <c r="N2790" s="4">
        <f t="shared" si="551"/>
        <v>6228.58</v>
      </c>
      <c r="O2790" s="6">
        <v>0.75</v>
      </c>
      <c r="P2790" s="85">
        <f t="shared" si="556"/>
        <v>2525.1000000000004</v>
      </c>
      <c r="Q2790" s="86">
        <f t="shared" si="557"/>
        <v>5891.9000000000005</v>
      </c>
      <c r="R2790" s="6">
        <v>0.95</v>
      </c>
      <c r="S2790" s="85">
        <f t="shared" si="552"/>
        <v>3198.46</v>
      </c>
      <c r="T2790" s="86">
        <f t="shared" si="553"/>
        <v>6565.26</v>
      </c>
      <c r="U2790" s="6">
        <v>0.6</v>
      </c>
      <c r="V2790" s="85">
        <f t="shared" si="554"/>
        <v>2020.08</v>
      </c>
      <c r="W2790" s="86">
        <f t="shared" si="555"/>
        <v>5386.88</v>
      </c>
    </row>
    <row r="2791" spans="1:23" s="38" customFormat="1" ht="16.5" x14ac:dyDescent="0.25">
      <c r="A2791" s="64" t="s">
        <v>7131</v>
      </c>
      <c r="B2791" s="66" t="s">
        <v>7719</v>
      </c>
      <c r="C2791" s="2" t="s">
        <v>1144</v>
      </c>
      <c r="D2791" s="1" t="s">
        <v>1143</v>
      </c>
      <c r="E2791" s="3">
        <v>1</v>
      </c>
      <c r="F2791" s="3">
        <v>1</v>
      </c>
      <c r="G2791" s="7">
        <v>3116</v>
      </c>
      <c r="H2791" s="4">
        <f>+G2791*E2791</f>
        <v>3116</v>
      </c>
      <c r="I2791" s="5">
        <v>0.05</v>
      </c>
      <c r="J2791" s="4">
        <f t="shared" si="548"/>
        <v>155.80000000000001</v>
      </c>
      <c r="K2791" s="4">
        <f t="shared" si="549"/>
        <v>2960.2</v>
      </c>
      <c r="L2791" s="6">
        <v>0.85</v>
      </c>
      <c r="M2791" s="4">
        <f t="shared" si="550"/>
        <v>2516.1699999999996</v>
      </c>
      <c r="N2791" s="4">
        <f t="shared" si="551"/>
        <v>5476.369999999999</v>
      </c>
      <c r="O2791" s="6">
        <v>0.75</v>
      </c>
      <c r="P2791" s="85">
        <f t="shared" si="556"/>
        <v>2220.1499999999996</v>
      </c>
      <c r="Q2791" s="86">
        <f t="shared" si="557"/>
        <v>5180.3499999999995</v>
      </c>
      <c r="R2791" s="6">
        <v>0.95</v>
      </c>
      <c r="S2791" s="85">
        <f t="shared" si="552"/>
        <v>2812.1899999999996</v>
      </c>
      <c r="T2791" s="86">
        <f t="shared" si="553"/>
        <v>5772.3899999999994</v>
      </c>
      <c r="U2791" s="6">
        <v>0.6</v>
      </c>
      <c r="V2791" s="85">
        <f t="shared" si="554"/>
        <v>1776.12</v>
      </c>
      <c r="W2791" s="86">
        <f t="shared" si="555"/>
        <v>4736.32</v>
      </c>
    </row>
    <row r="2792" spans="1:23" ht="16.5" x14ac:dyDescent="0.25">
      <c r="A2792" s="64" t="s">
        <v>7131</v>
      </c>
      <c r="B2792" s="65" t="s">
        <v>7772</v>
      </c>
      <c r="C2792" s="2" t="s">
        <v>7773</v>
      </c>
      <c r="D2792" s="10" t="s">
        <v>1212</v>
      </c>
      <c r="E2792" s="3">
        <v>5</v>
      </c>
      <c r="F2792" s="3">
        <v>1</v>
      </c>
      <c r="G2792" s="4">
        <v>950</v>
      </c>
      <c r="H2792" s="4">
        <f>+G2792*E2792</f>
        <v>4750</v>
      </c>
      <c r="I2792" s="5">
        <v>0.12</v>
      </c>
      <c r="J2792" s="4">
        <f t="shared" si="548"/>
        <v>114</v>
      </c>
      <c r="K2792" s="4">
        <f t="shared" si="549"/>
        <v>836</v>
      </c>
      <c r="L2792" s="6">
        <v>1.4</v>
      </c>
      <c r="M2792" s="4">
        <f t="shared" si="550"/>
        <v>1170.3999999999999</v>
      </c>
      <c r="N2792" s="4">
        <f t="shared" si="551"/>
        <v>2006.3999999999999</v>
      </c>
      <c r="O2792" s="6">
        <v>0.75</v>
      </c>
      <c r="P2792" s="85">
        <f t="shared" si="556"/>
        <v>627</v>
      </c>
      <c r="Q2792" s="86">
        <f t="shared" si="557"/>
        <v>1463</v>
      </c>
      <c r="R2792" s="6">
        <v>0.95</v>
      </c>
      <c r="S2792" s="85">
        <f t="shared" si="552"/>
        <v>794.19999999999993</v>
      </c>
      <c r="T2792" s="86">
        <f t="shared" si="553"/>
        <v>1630.1999999999998</v>
      </c>
      <c r="U2792" s="6">
        <v>0.6</v>
      </c>
      <c r="V2792" s="85">
        <f t="shared" si="554"/>
        <v>501.59999999999997</v>
      </c>
      <c r="W2792" s="86">
        <f t="shared" si="555"/>
        <v>1337.6</v>
      </c>
    </row>
    <row r="2793" spans="1:23" ht="16.5" x14ac:dyDescent="0.25">
      <c r="A2793" s="64" t="s">
        <v>7131</v>
      </c>
      <c r="B2793" s="65" t="s">
        <v>7772</v>
      </c>
      <c r="C2793" s="2" t="s">
        <v>1211</v>
      </c>
      <c r="D2793" s="1" t="s">
        <v>1210</v>
      </c>
      <c r="E2793" s="3">
        <v>5</v>
      </c>
      <c r="F2793" s="3">
        <v>1</v>
      </c>
      <c r="G2793" s="4">
        <v>240</v>
      </c>
      <c r="H2793" s="4">
        <f>+G2793*E2793</f>
        <v>1200</v>
      </c>
      <c r="I2793" s="5">
        <v>0.1</v>
      </c>
      <c r="J2793" s="4">
        <f t="shared" ref="J2793:J2856" si="558">+G2793*I2793</f>
        <v>24</v>
      </c>
      <c r="K2793" s="4">
        <f t="shared" ref="K2793:K2856" si="559">+G2793-J2793</f>
        <v>216</v>
      </c>
      <c r="L2793" s="6">
        <v>1.1000000000000001</v>
      </c>
      <c r="M2793" s="4">
        <f t="shared" si="550"/>
        <v>237.60000000000002</v>
      </c>
      <c r="N2793" s="4">
        <f t="shared" si="551"/>
        <v>453.6</v>
      </c>
      <c r="O2793" s="6">
        <v>0.75</v>
      </c>
      <c r="P2793" s="85">
        <f t="shared" si="556"/>
        <v>162</v>
      </c>
      <c r="Q2793" s="86">
        <f t="shared" si="557"/>
        <v>378</v>
      </c>
      <c r="R2793" s="6">
        <v>0.95</v>
      </c>
      <c r="S2793" s="85">
        <f t="shared" si="552"/>
        <v>205.2</v>
      </c>
      <c r="T2793" s="86">
        <f t="shared" si="553"/>
        <v>421.2</v>
      </c>
      <c r="U2793" s="6">
        <v>0.6</v>
      </c>
      <c r="V2793" s="85">
        <f t="shared" si="554"/>
        <v>129.6</v>
      </c>
      <c r="W2793" s="86">
        <f t="shared" si="555"/>
        <v>345.6</v>
      </c>
    </row>
    <row r="2794" spans="1:23" ht="16.5" x14ac:dyDescent="0.25">
      <c r="A2794" s="64" t="s">
        <v>7131</v>
      </c>
      <c r="B2794" s="65" t="s">
        <v>7772</v>
      </c>
      <c r="C2794" s="2" t="s">
        <v>1214</v>
      </c>
      <c r="D2794" s="1" t="s">
        <v>1213</v>
      </c>
      <c r="E2794" s="3">
        <v>2</v>
      </c>
      <c r="F2794" s="3">
        <v>1</v>
      </c>
      <c r="G2794" s="7">
        <v>1200</v>
      </c>
      <c r="H2794" s="4">
        <f>+G2794*E2794</f>
        <v>2400</v>
      </c>
      <c r="I2794" s="5">
        <v>0.1</v>
      </c>
      <c r="J2794" s="4">
        <f t="shared" si="558"/>
        <v>120</v>
      </c>
      <c r="K2794" s="4">
        <f t="shared" si="559"/>
        <v>1080</v>
      </c>
      <c r="L2794" s="6">
        <v>1.05</v>
      </c>
      <c r="M2794" s="4">
        <f t="shared" si="550"/>
        <v>1134</v>
      </c>
      <c r="N2794" s="4">
        <f t="shared" si="551"/>
        <v>2214</v>
      </c>
      <c r="O2794" s="6">
        <v>0.75</v>
      </c>
      <c r="P2794" s="85">
        <f t="shared" si="556"/>
        <v>810</v>
      </c>
      <c r="Q2794" s="86">
        <f t="shared" si="557"/>
        <v>1890</v>
      </c>
      <c r="R2794" s="6">
        <v>0.95</v>
      </c>
      <c r="S2794" s="85">
        <f t="shared" si="552"/>
        <v>1026</v>
      </c>
      <c r="T2794" s="86">
        <f t="shared" si="553"/>
        <v>2106</v>
      </c>
      <c r="U2794" s="6">
        <v>0.6</v>
      </c>
      <c r="V2794" s="85">
        <f t="shared" si="554"/>
        <v>648</v>
      </c>
      <c r="W2794" s="86">
        <f t="shared" si="555"/>
        <v>1728</v>
      </c>
    </row>
    <row r="2795" spans="1:23" ht="16.5" x14ac:dyDescent="0.25">
      <c r="A2795" s="64" t="s">
        <v>7131</v>
      </c>
      <c r="B2795" s="65" t="s">
        <v>7772</v>
      </c>
      <c r="C2795" s="2" t="s">
        <v>1216</v>
      </c>
      <c r="D2795" s="1" t="s">
        <v>1215</v>
      </c>
      <c r="E2795" s="3">
        <v>11</v>
      </c>
      <c r="F2795" s="3">
        <v>1</v>
      </c>
      <c r="G2795" s="7">
        <v>238</v>
      </c>
      <c r="H2795" s="4">
        <f>+G2795*E2795</f>
        <v>2618</v>
      </c>
      <c r="I2795" s="5">
        <v>0.05</v>
      </c>
      <c r="J2795" s="4">
        <f t="shared" si="558"/>
        <v>11.9</v>
      </c>
      <c r="K2795" s="4">
        <f t="shared" si="559"/>
        <v>226.1</v>
      </c>
      <c r="L2795" s="6">
        <v>0.85</v>
      </c>
      <c r="M2795" s="4">
        <f t="shared" si="550"/>
        <v>192.185</v>
      </c>
      <c r="N2795" s="4">
        <f t="shared" si="551"/>
        <v>418.28499999999997</v>
      </c>
      <c r="O2795" s="6">
        <v>0.75</v>
      </c>
      <c r="P2795" s="85">
        <f t="shared" si="556"/>
        <v>169.57499999999999</v>
      </c>
      <c r="Q2795" s="86">
        <f t="shared" si="557"/>
        <v>395.67499999999995</v>
      </c>
      <c r="R2795" s="6">
        <v>0.95</v>
      </c>
      <c r="S2795" s="85">
        <f t="shared" si="552"/>
        <v>214.79499999999999</v>
      </c>
      <c r="T2795" s="86">
        <f t="shared" si="553"/>
        <v>440.89499999999998</v>
      </c>
      <c r="U2795" s="6">
        <v>0.6</v>
      </c>
      <c r="V2795" s="85">
        <f t="shared" si="554"/>
        <v>135.66</v>
      </c>
      <c r="W2795" s="86">
        <f t="shared" si="555"/>
        <v>361.76</v>
      </c>
    </row>
    <row r="2796" spans="1:23" ht="16.5" x14ac:dyDescent="0.25">
      <c r="A2796" s="64" t="s">
        <v>7131</v>
      </c>
      <c r="B2796" s="65" t="s">
        <v>7772</v>
      </c>
      <c r="C2796" s="2" t="s">
        <v>1218</v>
      </c>
      <c r="D2796" s="1" t="s">
        <v>1217</v>
      </c>
      <c r="E2796" s="3">
        <f>11-4</f>
        <v>7</v>
      </c>
      <c r="F2796" s="3">
        <v>1</v>
      </c>
      <c r="G2796" s="7">
        <v>168</v>
      </c>
      <c r="H2796" s="4">
        <f>+G2796*E2796</f>
        <v>1176</v>
      </c>
      <c r="I2796" s="5">
        <v>0.05</v>
      </c>
      <c r="J2796" s="4">
        <f t="shared" si="558"/>
        <v>8.4</v>
      </c>
      <c r="K2796" s="4">
        <f t="shared" si="559"/>
        <v>159.6</v>
      </c>
      <c r="L2796" s="6">
        <v>0.85</v>
      </c>
      <c r="M2796" s="4">
        <f t="shared" si="550"/>
        <v>135.66</v>
      </c>
      <c r="N2796" s="4">
        <f t="shared" si="551"/>
        <v>295.26</v>
      </c>
      <c r="O2796" s="6">
        <v>0.75</v>
      </c>
      <c r="P2796" s="85">
        <f t="shared" si="556"/>
        <v>119.69999999999999</v>
      </c>
      <c r="Q2796" s="86">
        <f t="shared" si="557"/>
        <v>279.29999999999995</v>
      </c>
      <c r="R2796" s="6">
        <v>0.95</v>
      </c>
      <c r="S2796" s="85">
        <f t="shared" si="552"/>
        <v>151.61999999999998</v>
      </c>
      <c r="T2796" s="86">
        <f t="shared" si="553"/>
        <v>311.21999999999997</v>
      </c>
      <c r="U2796" s="6">
        <v>0.6</v>
      </c>
      <c r="V2796" s="85">
        <f t="shared" si="554"/>
        <v>95.759999999999991</v>
      </c>
      <c r="W2796" s="86">
        <f t="shared" si="555"/>
        <v>255.35999999999999</v>
      </c>
    </row>
    <row r="2797" spans="1:23" ht="16.5" x14ac:dyDescent="0.25">
      <c r="A2797" s="64" t="s">
        <v>7131</v>
      </c>
      <c r="B2797" s="65" t="s">
        <v>7772</v>
      </c>
      <c r="C2797" s="2" t="s">
        <v>1209</v>
      </c>
      <c r="D2797" s="1" t="s">
        <v>1208</v>
      </c>
      <c r="E2797" s="3">
        <v>1</v>
      </c>
      <c r="F2797" s="3">
        <v>1</v>
      </c>
      <c r="G2797" s="4">
        <v>482.3</v>
      </c>
      <c r="H2797" s="4">
        <f>+G2797*E2797</f>
        <v>482.3</v>
      </c>
      <c r="I2797" s="5">
        <v>0</v>
      </c>
      <c r="J2797" s="4">
        <f t="shared" si="558"/>
        <v>0</v>
      </c>
      <c r="K2797" s="4">
        <f t="shared" si="559"/>
        <v>482.3</v>
      </c>
      <c r="L2797" s="6">
        <v>0.85</v>
      </c>
      <c r="M2797" s="4">
        <f t="shared" si="550"/>
        <v>409.95499999999998</v>
      </c>
      <c r="N2797" s="4">
        <f t="shared" si="551"/>
        <v>892.255</v>
      </c>
      <c r="O2797" s="6">
        <v>0.75</v>
      </c>
      <c r="P2797" s="85">
        <f t="shared" si="556"/>
        <v>361.72500000000002</v>
      </c>
      <c r="Q2797" s="86">
        <f t="shared" si="557"/>
        <v>844.02500000000009</v>
      </c>
      <c r="R2797" s="6">
        <v>0.95</v>
      </c>
      <c r="S2797" s="85">
        <f t="shared" si="552"/>
        <v>458.185</v>
      </c>
      <c r="T2797" s="86">
        <f t="shared" si="553"/>
        <v>940.48500000000001</v>
      </c>
      <c r="U2797" s="6">
        <v>0.6</v>
      </c>
      <c r="V2797" s="85">
        <f t="shared" si="554"/>
        <v>289.38</v>
      </c>
      <c r="W2797" s="86">
        <f t="shared" si="555"/>
        <v>771.68000000000006</v>
      </c>
    </row>
    <row r="2798" spans="1:23" ht="16.5" x14ac:dyDescent="0.25">
      <c r="A2798" s="64" t="s">
        <v>7131</v>
      </c>
      <c r="B2798" s="65" t="s">
        <v>7772</v>
      </c>
      <c r="C2798" s="2" t="s">
        <v>1793</v>
      </c>
      <c r="D2798" s="1" t="s">
        <v>1792</v>
      </c>
      <c r="E2798" s="3">
        <v>8</v>
      </c>
      <c r="F2798" s="3">
        <v>1</v>
      </c>
      <c r="G2798" s="4">
        <v>455</v>
      </c>
      <c r="H2798" s="4">
        <f>+G2798*E2798</f>
        <v>3640</v>
      </c>
      <c r="I2798" s="5">
        <v>0.1</v>
      </c>
      <c r="J2798" s="4">
        <f t="shared" si="558"/>
        <v>45.5</v>
      </c>
      <c r="K2798" s="4">
        <f t="shared" si="559"/>
        <v>409.5</v>
      </c>
      <c r="L2798" s="6">
        <v>1.1000000000000001</v>
      </c>
      <c r="M2798" s="4">
        <f t="shared" si="550"/>
        <v>450.45000000000005</v>
      </c>
      <c r="N2798" s="4">
        <f t="shared" si="551"/>
        <v>859.95</v>
      </c>
      <c r="O2798" s="6">
        <v>0.75</v>
      </c>
      <c r="P2798" s="85">
        <f t="shared" si="556"/>
        <v>307.125</v>
      </c>
      <c r="Q2798" s="86">
        <f t="shared" si="557"/>
        <v>716.625</v>
      </c>
      <c r="R2798" s="6">
        <v>0.95</v>
      </c>
      <c r="S2798" s="85">
        <f t="shared" si="552"/>
        <v>389.02499999999998</v>
      </c>
      <c r="T2798" s="86">
        <f t="shared" si="553"/>
        <v>798.52499999999998</v>
      </c>
      <c r="U2798" s="6">
        <v>0.6</v>
      </c>
      <c r="V2798" s="85">
        <f t="shared" si="554"/>
        <v>245.7</v>
      </c>
      <c r="W2798" s="86">
        <f t="shared" si="555"/>
        <v>655.20000000000005</v>
      </c>
    </row>
    <row r="2799" spans="1:23" ht="16.5" x14ac:dyDescent="0.25">
      <c r="A2799" s="64" t="s">
        <v>7131</v>
      </c>
      <c r="B2799" s="65" t="s">
        <v>7772</v>
      </c>
      <c r="C2799" s="2" t="s">
        <v>1795</v>
      </c>
      <c r="D2799" s="1" t="s">
        <v>1794</v>
      </c>
      <c r="E2799" s="3">
        <v>11</v>
      </c>
      <c r="F2799" s="3">
        <v>1</v>
      </c>
      <c r="G2799" s="4">
        <v>210</v>
      </c>
      <c r="H2799" s="4">
        <f>+G2799*E2799</f>
        <v>2310</v>
      </c>
      <c r="I2799" s="5">
        <v>0.1</v>
      </c>
      <c r="J2799" s="4">
        <f t="shared" si="558"/>
        <v>21</v>
      </c>
      <c r="K2799" s="4">
        <f t="shared" si="559"/>
        <v>189</v>
      </c>
      <c r="L2799" s="6">
        <v>1.1000000000000001</v>
      </c>
      <c r="M2799" s="4">
        <f t="shared" si="550"/>
        <v>207.9</v>
      </c>
      <c r="N2799" s="4">
        <f t="shared" si="551"/>
        <v>396.9</v>
      </c>
      <c r="O2799" s="6">
        <v>0.75</v>
      </c>
      <c r="P2799" s="85">
        <f t="shared" si="556"/>
        <v>141.75</v>
      </c>
      <c r="Q2799" s="86">
        <f t="shared" si="557"/>
        <v>330.75</v>
      </c>
      <c r="R2799" s="6">
        <v>0.95</v>
      </c>
      <c r="S2799" s="85">
        <f t="shared" si="552"/>
        <v>179.54999999999998</v>
      </c>
      <c r="T2799" s="86">
        <f t="shared" si="553"/>
        <v>368.54999999999995</v>
      </c>
      <c r="U2799" s="6">
        <v>0.6</v>
      </c>
      <c r="V2799" s="85">
        <f t="shared" si="554"/>
        <v>113.39999999999999</v>
      </c>
      <c r="W2799" s="86">
        <f t="shared" si="555"/>
        <v>302.39999999999998</v>
      </c>
    </row>
    <row r="2800" spans="1:23" ht="16.5" x14ac:dyDescent="0.25">
      <c r="A2800" s="64" t="s">
        <v>7131</v>
      </c>
      <c r="B2800" s="65" t="s">
        <v>7772</v>
      </c>
      <c r="C2800" s="2" t="s">
        <v>1824</v>
      </c>
      <c r="D2800" s="1" t="s">
        <v>1823</v>
      </c>
      <c r="E2800" s="3">
        <f>21-4</f>
        <v>17</v>
      </c>
      <c r="F2800" s="3">
        <v>1</v>
      </c>
      <c r="G2800" s="7">
        <v>261</v>
      </c>
      <c r="H2800" s="4">
        <f>+G2800*E2800</f>
        <v>4437</v>
      </c>
      <c r="I2800" s="5">
        <v>0.05</v>
      </c>
      <c r="J2800" s="4">
        <f t="shared" si="558"/>
        <v>13.05</v>
      </c>
      <c r="K2800" s="4">
        <f t="shared" si="559"/>
        <v>247.95</v>
      </c>
      <c r="L2800" s="6">
        <v>0.85</v>
      </c>
      <c r="M2800" s="4">
        <f t="shared" si="550"/>
        <v>210.75749999999999</v>
      </c>
      <c r="N2800" s="4">
        <f t="shared" si="551"/>
        <v>458.70749999999998</v>
      </c>
      <c r="O2800" s="6">
        <v>0.75</v>
      </c>
      <c r="P2800" s="85">
        <f t="shared" si="556"/>
        <v>185.96249999999998</v>
      </c>
      <c r="Q2800" s="86">
        <f t="shared" si="557"/>
        <v>433.91249999999997</v>
      </c>
      <c r="R2800" s="6">
        <v>0.95</v>
      </c>
      <c r="S2800" s="85">
        <f t="shared" si="552"/>
        <v>235.55249999999998</v>
      </c>
      <c r="T2800" s="86">
        <f t="shared" si="553"/>
        <v>483.50249999999994</v>
      </c>
      <c r="U2800" s="6">
        <v>0.6</v>
      </c>
      <c r="V2800" s="85">
        <f t="shared" si="554"/>
        <v>148.76999999999998</v>
      </c>
      <c r="W2800" s="86">
        <f t="shared" si="555"/>
        <v>396.71999999999997</v>
      </c>
    </row>
    <row r="2801" spans="1:23" ht="16.5" x14ac:dyDescent="0.25">
      <c r="A2801" s="64" t="s">
        <v>7131</v>
      </c>
      <c r="B2801" s="65" t="s">
        <v>7772</v>
      </c>
      <c r="C2801" s="2" t="s">
        <v>1797</v>
      </c>
      <c r="D2801" s="1" t="s">
        <v>1796</v>
      </c>
      <c r="E2801" s="3">
        <v>5</v>
      </c>
      <c r="F2801" s="3">
        <v>1</v>
      </c>
      <c r="G2801" s="7">
        <v>193.5</v>
      </c>
      <c r="H2801" s="4">
        <f>+G2801*E2801</f>
        <v>967.5</v>
      </c>
      <c r="I2801" s="5">
        <v>0.05</v>
      </c>
      <c r="J2801" s="4">
        <f t="shared" si="558"/>
        <v>9.6750000000000007</v>
      </c>
      <c r="K2801" s="4">
        <f t="shared" si="559"/>
        <v>183.82499999999999</v>
      </c>
      <c r="L2801" s="6">
        <v>0.85</v>
      </c>
      <c r="M2801" s="4">
        <f t="shared" si="550"/>
        <v>156.25125</v>
      </c>
      <c r="N2801" s="4">
        <f t="shared" si="551"/>
        <v>340.07624999999996</v>
      </c>
      <c r="O2801" s="6">
        <v>0.75</v>
      </c>
      <c r="P2801" s="85">
        <f t="shared" si="556"/>
        <v>137.86874999999998</v>
      </c>
      <c r="Q2801" s="86">
        <f t="shared" si="557"/>
        <v>321.69374999999997</v>
      </c>
      <c r="R2801" s="6">
        <v>0.95</v>
      </c>
      <c r="S2801" s="85">
        <f t="shared" si="552"/>
        <v>174.63374999999999</v>
      </c>
      <c r="T2801" s="86">
        <f t="shared" si="553"/>
        <v>358.45875000000001</v>
      </c>
      <c r="U2801" s="6">
        <v>0.6</v>
      </c>
      <c r="V2801" s="85">
        <f t="shared" si="554"/>
        <v>110.29499999999999</v>
      </c>
      <c r="W2801" s="86">
        <f t="shared" si="555"/>
        <v>294.12</v>
      </c>
    </row>
    <row r="2802" spans="1:23" ht="16.5" x14ac:dyDescent="0.25">
      <c r="A2802" s="64" t="s">
        <v>7131</v>
      </c>
      <c r="B2802" s="65" t="s">
        <v>7772</v>
      </c>
      <c r="C2802" s="2" t="s">
        <v>1799</v>
      </c>
      <c r="D2802" s="1" t="s">
        <v>1798</v>
      </c>
      <c r="E2802" s="3">
        <v>3</v>
      </c>
      <c r="F2802" s="3">
        <v>1</v>
      </c>
      <c r="G2802" s="4">
        <v>300</v>
      </c>
      <c r="H2802" s="4">
        <f>+G2802*E2802</f>
        <v>900</v>
      </c>
      <c r="I2802" s="5">
        <v>0.1</v>
      </c>
      <c r="J2802" s="4">
        <f t="shared" si="558"/>
        <v>30</v>
      </c>
      <c r="K2802" s="4">
        <f t="shared" si="559"/>
        <v>270</v>
      </c>
      <c r="L2802" s="6">
        <v>1.1000000000000001</v>
      </c>
      <c r="M2802" s="4">
        <f t="shared" si="550"/>
        <v>297</v>
      </c>
      <c r="N2802" s="4">
        <f t="shared" si="551"/>
        <v>567</v>
      </c>
      <c r="O2802" s="6">
        <v>0.75</v>
      </c>
      <c r="P2802" s="85">
        <f t="shared" si="556"/>
        <v>202.5</v>
      </c>
      <c r="Q2802" s="86">
        <f t="shared" si="557"/>
        <v>472.5</v>
      </c>
      <c r="R2802" s="6">
        <v>0.95</v>
      </c>
      <c r="S2802" s="85">
        <f t="shared" si="552"/>
        <v>256.5</v>
      </c>
      <c r="T2802" s="86">
        <f t="shared" si="553"/>
        <v>526.5</v>
      </c>
      <c r="U2802" s="6">
        <v>0.6</v>
      </c>
      <c r="V2802" s="85">
        <f t="shared" si="554"/>
        <v>162</v>
      </c>
      <c r="W2802" s="86">
        <f t="shared" si="555"/>
        <v>432</v>
      </c>
    </row>
    <row r="2803" spans="1:23" ht="16.5" x14ac:dyDescent="0.25">
      <c r="A2803" s="64" t="s">
        <v>7131</v>
      </c>
      <c r="B2803" s="65" t="s">
        <v>7772</v>
      </c>
      <c r="C2803" s="2" t="s">
        <v>1801</v>
      </c>
      <c r="D2803" s="1" t="s">
        <v>1800</v>
      </c>
      <c r="E2803" s="3">
        <v>4</v>
      </c>
      <c r="F2803" s="3">
        <v>1</v>
      </c>
      <c r="G2803" s="7">
        <v>249</v>
      </c>
      <c r="H2803" s="4">
        <f>+G2803*E2803</f>
        <v>996</v>
      </c>
      <c r="I2803" s="5">
        <v>0.05</v>
      </c>
      <c r="J2803" s="4">
        <f t="shared" si="558"/>
        <v>12.450000000000001</v>
      </c>
      <c r="K2803" s="4">
        <f t="shared" si="559"/>
        <v>236.55</v>
      </c>
      <c r="L2803" s="6">
        <v>0.85</v>
      </c>
      <c r="M2803" s="4">
        <f t="shared" si="550"/>
        <v>201.0675</v>
      </c>
      <c r="N2803" s="4">
        <f t="shared" si="551"/>
        <v>437.61750000000001</v>
      </c>
      <c r="O2803" s="6">
        <v>0.75</v>
      </c>
      <c r="P2803" s="85">
        <f t="shared" si="556"/>
        <v>177.41250000000002</v>
      </c>
      <c r="Q2803" s="86">
        <f t="shared" si="557"/>
        <v>413.96250000000003</v>
      </c>
      <c r="R2803" s="6">
        <v>0.95</v>
      </c>
      <c r="S2803" s="85">
        <f t="shared" si="552"/>
        <v>224.7225</v>
      </c>
      <c r="T2803" s="86">
        <f t="shared" si="553"/>
        <v>461.27250000000004</v>
      </c>
      <c r="U2803" s="6">
        <v>0.6</v>
      </c>
      <c r="V2803" s="85">
        <f t="shared" si="554"/>
        <v>141.93</v>
      </c>
      <c r="W2803" s="86">
        <f t="shared" si="555"/>
        <v>378.48</v>
      </c>
    </row>
    <row r="2804" spans="1:23" ht="16.5" x14ac:dyDescent="0.25">
      <c r="A2804" s="64" t="s">
        <v>7131</v>
      </c>
      <c r="B2804" s="65" t="s">
        <v>7772</v>
      </c>
      <c r="C2804" s="2" t="s">
        <v>1807</v>
      </c>
      <c r="D2804" s="10" t="s">
        <v>1806</v>
      </c>
      <c r="E2804" s="3">
        <v>5</v>
      </c>
      <c r="F2804" s="3">
        <v>1</v>
      </c>
      <c r="G2804" s="4">
        <v>483</v>
      </c>
      <c r="H2804" s="4">
        <f>+G2804*E2804</f>
        <v>2415</v>
      </c>
      <c r="I2804" s="5">
        <v>0</v>
      </c>
      <c r="J2804" s="4">
        <f t="shared" si="558"/>
        <v>0</v>
      </c>
      <c r="K2804" s="4">
        <f t="shared" si="559"/>
        <v>483</v>
      </c>
      <c r="L2804" s="6">
        <v>0.85</v>
      </c>
      <c r="M2804" s="4">
        <f t="shared" si="550"/>
        <v>410.55</v>
      </c>
      <c r="N2804" s="4">
        <f t="shared" si="551"/>
        <v>893.55</v>
      </c>
      <c r="O2804" s="6">
        <v>0.75</v>
      </c>
      <c r="P2804" s="85">
        <f t="shared" si="556"/>
        <v>362.25</v>
      </c>
      <c r="Q2804" s="86">
        <f t="shared" si="557"/>
        <v>845.25</v>
      </c>
      <c r="R2804" s="6">
        <v>0.95</v>
      </c>
      <c r="S2804" s="85">
        <f t="shared" si="552"/>
        <v>458.84999999999997</v>
      </c>
      <c r="T2804" s="86">
        <f t="shared" si="553"/>
        <v>941.84999999999991</v>
      </c>
      <c r="U2804" s="6">
        <v>0.6</v>
      </c>
      <c r="V2804" s="85">
        <f t="shared" si="554"/>
        <v>289.8</v>
      </c>
      <c r="W2804" s="86">
        <f t="shared" si="555"/>
        <v>772.8</v>
      </c>
    </row>
    <row r="2805" spans="1:23" ht="16.5" x14ac:dyDescent="0.25">
      <c r="A2805" s="64" t="s">
        <v>7131</v>
      </c>
      <c r="B2805" s="65" t="s">
        <v>7772</v>
      </c>
      <c r="C2805" s="40" t="s">
        <v>4211</v>
      </c>
      <c r="D2805" s="55" t="s">
        <v>4210</v>
      </c>
      <c r="E2805" s="41">
        <v>2</v>
      </c>
      <c r="F2805" s="3">
        <v>1</v>
      </c>
      <c r="G2805" s="12">
        <v>1566.6</v>
      </c>
      <c r="H2805" s="4">
        <f>+G2805*E2805</f>
        <v>3133.2</v>
      </c>
      <c r="I2805" s="42">
        <v>0.3</v>
      </c>
      <c r="J2805" s="4">
        <f t="shared" si="558"/>
        <v>469.97999999999996</v>
      </c>
      <c r="K2805" s="4">
        <f t="shared" si="559"/>
        <v>1096.6199999999999</v>
      </c>
      <c r="L2805" s="13">
        <v>0.85</v>
      </c>
      <c r="M2805" s="4">
        <f t="shared" si="550"/>
        <v>932.12699999999984</v>
      </c>
      <c r="N2805" s="4">
        <f t="shared" si="551"/>
        <v>2028.7469999999998</v>
      </c>
      <c r="O2805" s="6">
        <v>0.75</v>
      </c>
      <c r="P2805" s="85">
        <f t="shared" si="556"/>
        <v>822.46499999999992</v>
      </c>
      <c r="Q2805" s="86">
        <f t="shared" si="557"/>
        <v>1919.0849999999998</v>
      </c>
      <c r="R2805" s="6">
        <v>0.95</v>
      </c>
      <c r="S2805" s="85">
        <f t="shared" si="552"/>
        <v>1041.7889999999998</v>
      </c>
      <c r="T2805" s="86">
        <f t="shared" si="553"/>
        <v>2138.4089999999997</v>
      </c>
      <c r="U2805" s="6">
        <v>0.6</v>
      </c>
      <c r="V2805" s="85">
        <f t="shared" si="554"/>
        <v>657.97199999999987</v>
      </c>
      <c r="W2805" s="86">
        <f t="shared" si="555"/>
        <v>1754.5919999999996</v>
      </c>
    </row>
    <row r="2806" spans="1:23" s="27" customFormat="1" ht="16.5" x14ac:dyDescent="0.25">
      <c r="A2806" s="64" t="s">
        <v>7131</v>
      </c>
      <c r="B2806" s="65" t="s">
        <v>7772</v>
      </c>
      <c r="C2806" s="2" t="s">
        <v>4219</v>
      </c>
      <c r="D2806" s="1" t="s">
        <v>4218</v>
      </c>
      <c r="E2806" s="3">
        <v>2</v>
      </c>
      <c r="F2806" s="3">
        <v>1</v>
      </c>
      <c r="G2806" s="4">
        <v>510</v>
      </c>
      <c r="H2806" s="4">
        <f>+G2806*E2806</f>
        <v>1020</v>
      </c>
      <c r="I2806" s="5">
        <v>0.05</v>
      </c>
      <c r="J2806" s="4">
        <f t="shared" si="558"/>
        <v>25.5</v>
      </c>
      <c r="K2806" s="4">
        <f t="shared" si="559"/>
        <v>484.5</v>
      </c>
      <c r="L2806" s="6">
        <v>1.1000000000000001</v>
      </c>
      <c r="M2806" s="4">
        <f t="shared" si="550"/>
        <v>532.95000000000005</v>
      </c>
      <c r="N2806" s="4">
        <f t="shared" si="551"/>
        <v>1017.45</v>
      </c>
      <c r="O2806" s="6">
        <v>0.75</v>
      </c>
      <c r="P2806" s="85">
        <f t="shared" si="556"/>
        <v>363.375</v>
      </c>
      <c r="Q2806" s="86">
        <f t="shared" si="557"/>
        <v>847.875</v>
      </c>
      <c r="R2806" s="6">
        <v>0.95</v>
      </c>
      <c r="S2806" s="85">
        <f t="shared" si="552"/>
        <v>460.27499999999998</v>
      </c>
      <c r="T2806" s="86">
        <f t="shared" si="553"/>
        <v>944.77499999999998</v>
      </c>
      <c r="U2806" s="6">
        <v>0.6</v>
      </c>
      <c r="V2806" s="85">
        <f t="shared" si="554"/>
        <v>290.7</v>
      </c>
      <c r="W2806" s="86">
        <f t="shared" si="555"/>
        <v>775.2</v>
      </c>
    </row>
    <row r="2807" spans="1:23" ht="16.5" x14ac:dyDescent="0.25">
      <c r="A2807" s="64" t="s">
        <v>7131</v>
      </c>
      <c r="B2807" s="65" t="s">
        <v>7772</v>
      </c>
      <c r="C2807" s="47" t="s">
        <v>4221</v>
      </c>
      <c r="D2807" s="51" t="s">
        <v>4220</v>
      </c>
      <c r="E2807" s="48">
        <v>1</v>
      </c>
      <c r="F2807" s="3">
        <v>1</v>
      </c>
      <c r="G2807" s="21">
        <v>3795</v>
      </c>
      <c r="H2807" s="4">
        <f>+G2807*E2807</f>
        <v>3795</v>
      </c>
      <c r="I2807" s="49">
        <v>0.05</v>
      </c>
      <c r="J2807" s="4">
        <f t="shared" si="558"/>
        <v>189.75</v>
      </c>
      <c r="K2807" s="4">
        <f t="shared" si="559"/>
        <v>3605.25</v>
      </c>
      <c r="L2807" s="22">
        <v>0.85</v>
      </c>
      <c r="M2807" s="4">
        <f t="shared" si="550"/>
        <v>3064.4625000000001</v>
      </c>
      <c r="N2807" s="4">
        <f t="shared" si="551"/>
        <v>6669.7124999999996</v>
      </c>
      <c r="O2807" s="6">
        <v>0.75</v>
      </c>
      <c r="P2807" s="85">
        <f t="shared" si="556"/>
        <v>2703.9375</v>
      </c>
      <c r="Q2807" s="86">
        <f t="shared" si="557"/>
        <v>6309.1875</v>
      </c>
      <c r="R2807" s="6">
        <v>0.95</v>
      </c>
      <c r="S2807" s="85">
        <f t="shared" si="552"/>
        <v>3424.9874999999997</v>
      </c>
      <c r="T2807" s="86">
        <f t="shared" si="553"/>
        <v>7030.2374999999993</v>
      </c>
      <c r="U2807" s="6">
        <v>0.6</v>
      </c>
      <c r="V2807" s="85">
        <f t="shared" si="554"/>
        <v>2163.15</v>
      </c>
      <c r="W2807" s="86">
        <f t="shared" si="555"/>
        <v>5768.4</v>
      </c>
    </row>
    <row r="2808" spans="1:23" ht="16.5" x14ac:dyDescent="0.25">
      <c r="A2808" s="64" t="s">
        <v>7131</v>
      </c>
      <c r="B2808" s="65" t="s">
        <v>7772</v>
      </c>
      <c r="C2808" s="2" t="s">
        <v>4245</v>
      </c>
      <c r="D2808" s="10" t="s">
        <v>4244</v>
      </c>
      <c r="E2808" s="3">
        <v>1</v>
      </c>
      <c r="F2808" s="3">
        <v>1</v>
      </c>
      <c r="G2808" s="7">
        <v>95</v>
      </c>
      <c r="H2808" s="4">
        <f>+G2808*E2808</f>
        <v>95</v>
      </c>
      <c r="I2808" s="5">
        <v>0.05</v>
      </c>
      <c r="J2808" s="4">
        <f t="shared" si="558"/>
        <v>4.75</v>
      </c>
      <c r="K2808" s="4">
        <f t="shared" si="559"/>
        <v>90.25</v>
      </c>
      <c r="L2808" s="6">
        <v>0.85</v>
      </c>
      <c r="M2808" s="4">
        <f t="shared" si="550"/>
        <v>76.712499999999991</v>
      </c>
      <c r="N2808" s="4">
        <f t="shared" si="551"/>
        <v>166.96249999999998</v>
      </c>
      <c r="O2808" s="6">
        <v>0.75</v>
      </c>
      <c r="P2808" s="85">
        <f t="shared" si="556"/>
        <v>67.6875</v>
      </c>
      <c r="Q2808" s="86">
        <f t="shared" si="557"/>
        <v>157.9375</v>
      </c>
      <c r="R2808" s="6">
        <v>0.95</v>
      </c>
      <c r="S2808" s="85">
        <f t="shared" si="552"/>
        <v>85.737499999999997</v>
      </c>
      <c r="T2808" s="86">
        <f t="shared" si="553"/>
        <v>175.98750000000001</v>
      </c>
      <c r="U2808" s="6">
        <v>0.6</v>
      </c>
      <c r="V2808" s="85">
        <f t="shared" si="554"/>
        <v>54.15</v>
      </c>
      <c r="W2808" s="86">
        <f t="shared" si="555"/>
        <v>144.4</v>
      </c>
    </row>
    <row r="2809" spans="1:23" ht="16.5" x14ac:dyDescent="0.25">
      <c r="A2809" s="64" t="s">
        <v>7131</v>
      </c>
      <c r="B2809" s="65" t="s">
        <v>7772</v>
      </c>
      <c r="C2809" s="2" t="s">
        <v>4233</v>
      </c>
      <c r="D2809" s="1" t="s">
        <v>4232</v>
      </c>
      <c r="E2809" s="3">
        <v>5</v>
      </c>
      <c r="F2809" s="3">
        <v>1</v>
      </c>
      <c r="G2809" s="7">
        <v>182</v>
      </c>
      <c r="H2809" s="4">
        <f>+G2809*E2809</f>
        <v>910</v>
      </c>
      <c r="I2809" s="5">
        <v>0.05</v>
      </c>
      <c r="J2809" s="4">
        <f t="shared" si="558"/>
        <v>9.1</v>
      </c>
      <c r="K2809" s="4">
        <f t="shared" si="559"/>
        <v>172.9</v>
      </c>
      <c r="L2809" s="6">
        <v>0.85</v>
      </c>
      <c r="M2809" s="4">
        <f t="shared" ref="M2809:M2871" si="560">+K2809*L2809</f>
        <v>146.965</v>
      </c>
      <c r="N2809" s="4">
        <f t="shared" ref="N2809:N2871" si="561">+K2809+M2809</f>
        <v>319.86500000000001</v>
      </c>
      <c r="O2809" s="6">
        <v>0.75</v>
      </c>
      <c r="P2809" s="85">
        <f t="shared" si="556"/>
        <v>129.67500000000001</v>
      </c>
      <c r="Q2809" s="86">
        <f t="shared" si="557"/>
        <v>302.57500000000005</v>
      </c>
      <c r="R2809" s="6">
        <v>0.95</v>
      </c>
      <c r="S2809" s="85">
        <f t="shared" si="552"/>
        <v>164.255</v>
      </c>
      <c r="T2809" s="86">
        <f t="shared" si="553"/>
        <v>337.15499999999997</v>
      </c>
      <c r="U2809" s="6">
        <v>0.6</v>
      </c>
      <c r="V2809" s="85">
        <f t="shared" si="554"/>
        <v>103.74</v>
      </c>
      <c r="W2809" s="86">
        <f t="shared" si="555"/>
        <v>276.64</v>
      </c>
    </row>
    <row r="2810" spans="1:23" ht="16.5" x14ac:dyDescent="0.25">
      <c r="A2810" s="64" t="s">
        <v>7131</v>
      </c>
      <c r="B2810" s="65" t="s">
        <v>7772</v>
      </c>
      <c r="C2810" s="2" t="s">
        <v>4237</v>
      </c>
      <c r="D2810" s="1" t="s">
        <v>4236</v>
      </c>
      <c r="E2810" s="3">
        <v>6</v>
      </c>
      <c r="F2810" s="3">
        <v>1</v>
      </c>
      <c r="G2810" s="7">
        <v>195</v>
      </c>
      <c r="H2810" s="4">
        <f>+G2810*E2810</f>
        <v>1170</v>
      </c>
      <c r="I2810" s="5">
        <v>0.05</v>
      </c>
      <c r="J2810" s="4">
        <f t="shared" si="558"/>
        <v>9.75</v>
      </c>
      <c r="K2810" s="4">
        <f t="shared" si="559"/>
        <v>185.25</v>
      </c>
      <c r="L2810" s="6">
        <v>0.85</v>
      </c>
      <c r="M2810" s="4">
        <f t="shared" si="560"/>
        <v>157.46250000000001</v>
      </c>
      <c r="N2810" s="4">
        <f t="shared" si="561"/>
        <v>342.71249999999998</v>
      </c>
      <c r="O2810" s="6">
        <v>0.75</v>
      </c>
      <c r="P2810" s="85">
        <f t="shared" si="556"/>
        <v>138.9375</v>
      </c>
      <c r="Q2810" s="86">
        <f t="shared" si="557"/>
        <v>324.1875</v>
      </c>
      <c r="R2810" s="6">
        <v>0.95</v>
      </c>
      <c r="S2810" s="85">
        <f t="shared" ref="S2810:S2872" si="562">+K2810*R2810</f>
        <v>175.98749999999998</v>
      </c>
      <c r="T2810" s="86">
        <f t="shared" ref="T2810:T2872" si="563">+S2810+K2810</f>
        <v>361.23749999999995</v>
      </c>
      <c r="U2810" s="6">
        <v>0.6</v>
      </c>
      <c r="V2810" s="85">
        <f t="shared" ref="V2810:V2872" si="564">+K2810*U2810</f>
        <v>111.14999999999999</v>
      </c>
      <c r="W2810" s="86">
        <f t="shared" ref="W2810:W2872" si="565">+V2810+K2810</f>
        <v>296.39999999999998</v>
      </c>
    </row>
    <row r="2811" spans="1:23" ht="16.5" x14ac:dyDescent="0.25">
      <c r="A2811" s="64" t="s">
        <v>7131</v>
      </c>
      <c r="B2811" s="65" t="s">
        <v>7772</v>
      </c>
      <c r="C2811" s="2" t="s">
        <v>4241</v>
      </c>
      <c r="D2811" s="1" t="s">
        <v>4240</v>
      </c>
      <c r="E2811" s="3">
        <v>9</v>
      </c>
      <c r="F2811" s="3">
        <v>1</v>
      </c>
      <c r="G2811" s="7">
        <v>263</v>
      </c>
      <c r="H2811" s="4">
        <f>+G2811*E2811</f>
        <v>2367</v>
      </c>
      <c r="I2811" s="5">
        <v>0.05</v>
      </c>
      <c r="J2811" s="4">
        <f t="shared" si="558"/>
        <v>13.15</v>
      </c>
      <c r="K2811" s="4">
        <f t="shared" si="559"/>
        <v>249.85</v>
      </c>
      <c r="L2811" s="6">
        <v>0.85</v>
      </c>
      <c r="M2811" s="4">
        <f t="shared" si="560"/>
        <v>212.3725</v>
      </c>
      <c r="N2811" s="4">
        <f t="shared" si="561"/>
        <v>462.22249999999997</v>
      </c>
      <c r="O2811" s="6">
        <v>0.75</v>
      </c>
      <c r="P2811" s="85">
        <f t="shared" ref="P2811:P2873" si="566">+K2811*O2811</f>
        <v>187.38749999999999</v>
      </c>
      <c r="Q2811" s="86">
        <f t="shared" ref="Q2811:Q2873" si="567">+K2811+P2811</f>
        <v>437.23749999999995</v>
      </c>
      <c r="R2811" s="6">
        <v>0.95</v>
      </c>
      <c r="S2811" s="85">
        <f t="shared" si="562"/>
        <v>237.35749999999999</v>
      </c>
      <c r="T2811" s="86">
        <f t="shared" si="563"/>
        <v>487.20749999999998</v>
      </c>
      <c r="U2811" s="6">
        <v>0.6</v>
      </c>
      <c r="V2811" s="85">
        <f t="shared" si="564"/>
        <v>149.91</v>
      </c>
      <c r="W2811" s="86">
        <f t="shared" si="565"/>
        <v>399.76</v>
      </c>
    </row>
    <row r="2812" spans="1:23" ht="16.5" x14ac:dyDescent="0.25">
      <c r="A2812" s="64" t="s">
        <v>7131</v>
      </c>
      <c r="B2812" s="65" t="s">
        <v>7772</v>
      </c>
      <c r="C2812" s="2" t="s">
        <v>4243</v>
      </c>
      <c r="D2812" s="1" t="s">
        <v>4242</v>
      </c>
      <c r="E2812" s="3">
        <v>8</v>
      </c>
      <c r="F2812" s="3">
        <v>1</v>
      </c>
      <c r="G2812" s="7">
        <v>375</v>
      </c>
      <c r="H2812" s="4">
        <f>+G2812*E2812</f>
        <v>3000</v>
      </c>
      <c r="I2812" s="5">
        <v>0.05</v>
      </c>
      <c r="J2812" s="4">
        <f t="shared" si="558"/>
        <v>18.75</v>
      </c>
      <c r="K2812" s="4">
        <f t="shared" si="559"/>
        <v>356.25</v>
      </c>
      <c r="L2812" s="6">
        <v>0.85</v>
      </c>
      <c r="M2812" s="4">
        <f t="shared" si="560"/>
        <v>302.8125</v>
      </c>
      <c r="N2812" s="4">
        <f t="shared" si="561"/>
        <v>659.0625</v>
      </c>
      <c r="O2812" s="6">
        <v>0.75</v>
      </c>
      <c r="P2812" s="85">
        <f t="shared" si="566"/>
        <v>267.1875</v>
      </c>
      <c r="Q2812" s="86">
        <f t="shared" si="567"/>
        <v>623.4375</v>
      </c>
      <c r="R2812" s="6">
        <v>0.95</v>
      </c>
      <c r="S2812" s="85">
        <f t="shared" si="562"/>
        <v>338.4375</v>
      </c>
      <c r="T2812" s="86">
        <f t="shared" si="563"/>
        <v>694.6875</v>
      </c>
      <c r="U2812" s="6">
        <v>0.6</v>
      </c>
      <c r="V2812" s="85">
        <f t="shared" si="564"/>
        <v>213.75</v>
      </c>
      <c r="W2812" s="86">
        <f t="shared" si="565"/>
        <v>570</v>
      </c>
    </row>
    <row r="2813" spans="1:23" ht="16.5" x14ac:dyDescent="0.25">
      <c r="A2813" s="64" t="s">
        <v>7131</v>
      </c>
      <c r="B2813" s="65" t="s">
        <v>7772</v>
      </c>
      <c r="C2813" s="2" t="s">
        <v>7774</v>
      </c>
      <c r="D2813" s="10" t="s">
        <v>4260</v>
      </c>
      <c r="E2813" s="3">
        <v>7</v>
      </c>
      <c r="F2813" s="3">
        <v>1</v>
      </c>
      <c r="G2813" s="4">
        <v>90</v>
      </c>
      <c r="H2813" s="4">
        <f>+G2813*E2813</f>
        <v>630</v>
      </c>
      <c r="I2813" s="5">
        <v>0.05</v>
      </c>
      <c r="J2813" s="4">
        <f t="shared" si="558"/>
        <v>4.5</v>
      </c>
      <c r="K2813" s="4">
        <f t="shared" si="559"/>
        <v>85.5</v>
      </c>
      <c r="L2813" s="6">
        <v>1.1000000000000001</v>
      </c>
      <c r="M2813" s="4">
        <f t="shared" si="560"/>
        <v>94.050000000000011</v>
      </c>
      <c r="N2813" s="4">
        <f t="shared" si="561"/>
        <v>179.55</v>
      </c>
      <c r="O2813" s="6">
        <v>0.75</v>
      </c>
      <c r="P2813" s="85">
        <f t="shared" si="566"/>
        <v>64.125</v>
      </c>
      <c r="Q2813" s="86">
        <f t="shared" si="567"/>
        <v>149.625</v>
      </c>
      <c r="R2813" s="6">
        <v>0.95</v>
      </c>
      <c r="S2813" s="85">
        <f t="shared" si="562"/>
        <v>81.224999999999994</v>
      </c>
      <c r="T2813" s="86">
        <f t="shared" si="563"/>
        <v>166.72499999999999</v>
      </c>
      <c r="U2813" s="6">
        <v>0.6</v>
      </c>
      <c r="V2813" s="85">
        <f t="shared" si="564"/>
        <v>51.3</v>
      </c>
      <c r="W2813" s="86">
        <f t="shared" si="565"/>
        <v>136.80000000000001</v>
      </c>
    </row>
    <row r="2814" spans="1:23" ht="16.5" x14ac:dyDescent="0.25">
      <c r="A2814" s="64" t="s">
        <v>7131</v>
      </c>
      <c r="B2814" s="65" t="s">
        <v>7772</v>
      </c>
      <c r="C2814" s="2" t="s">
        <v>4247</v>
      </c>
      <c r="D2814" s="1" t="s">
        <v>4246</v>
      </c>
      <c r="E2814" s="3">
        <v>5</v>
      </c>
      <c r="F2814" s="3">
        <v>1</v>
      </c>
      <c r="G2814" s="7">
        <v>382</v>
      </c>
      <c r="H2814" s="4">
        <f>+G2814*E2814</f>
        <v>1910</v>
      </c>
      <c r="I2814" s="5">
        <v>0.05</v>
      </c>
      <c r="J2814" s="4">
        <f t="shared" si="558"/>
        <v>19.100000000000001</v>
      </c>
      <c r="K2814" s="4">
        <f t="shared" si="559"/>
        <v>362.9</v>
      </c>
      <c r="L2814" s="6">
        <v>0.85</v>
      </c>
      <c r="M2814" s="4">
        <f t="shared" si="560"/>
        <v>308.46499999999997</v>
      </c>
      <c r="N2814" s="4">
        <f t="shared" si="561"/>
        <v>671.36500000000001</v>
      </c>
      <c r="O2814" s="6">
        <v>0.75</v>
      </c>
      <c r="P2814" s="85">
        <f t="shared" si="566"/>
        <v>272.17499999999995</v>
      </c>
      <c r="Q2814" s="86">
        <f t="shared" si="567"/>
        <v>635.07499999999993</v>
      </c>
      <c r="R2814" s="6">
        <v>0.95</v>
      </c>
      <c r="S2814" s="85">
        <f t="shared" si="562"/>
        <v>344.75499999999994</v>
      </c>
      <c r="T2814" s="86">
        <f t="shared" si="563"/>
        <v>707.65499999999997</v>
      </c>
      <c r="U2814" s="6">
        <v>0.6</v>
      </c>
      <c r="V2814" s="85">
        <f t="shared" si="564"/>
        <v>217.73999999999998</v>
      </c>
      <c r="W2814" s="86">
        <f t="shared" si="565"/>
        <v>580.64</v>
      </c>
    </row>
    <row r="2815" spans="1:23" ht="16.5" x14ac:dyDescent="0.25">
      <c r="A2815" s="64" t="s">
        <v>7131</v>
      </c>
      <c r="B2815" s="65" t="s">
        <v>7772</v>
      </c>
      <c r="C2815" s="2" t="s">
        <v>4249</v>
      </c>
      <c r="D2815" s="10" t="s">
        <v>4248</v>
      </c>
      <c r="E2815" s="3">
        <v>7</v>
      </c>
      <c r="F2815" s="3">
        <v>1</v>
      </c>
      <c r="G2815" s="4">
        <v>210</v>
      </c>
      <c r="H2815" s="4">
        <f>+G2815*E2815</f>
        <v>1470</v>
      </c>
      <c r="I2815" s="5">
        <v>0.05</v>
      </c>
      <c r="J2815" s="4">
        <f t="shared" si="558"/>
        <v>10.5</v>
      </c>
      <c r="K2815" s="4">
        <f t="shared" si="559"/>
        <v>199.5</v>
      </c>
      <c r="L2815" s="6">
        <v>1.1000000000000001</v>
      </c>
      <c r="M2815" s="4">
        <f t="shared" si="560"/>
        <v>219.45000000000002</v>
      </c>
      <c r="N2815" s="4">
        <f t="shared" si="561"/>
        <v>418.95000000000005</v>
      </c>
      <c r="O2815" s="6">
        <v>0.75</v>
      </c>
      <c r="P2815" s="85">
        <f t="shared" si="566"/>
        <v>149.625</v>
      </c>
      <c r="Q2815" s="86">
        <f t="shared" si="567"/>
        <v>349.125</v>
      </c>
      <c r="R2815" s="6">
        <v>0.95</v>
      </c>
      <c r="S2815" s="85">
        <f t="shared" si="562"/>
        <v>189.52499999999998</v>
      </c>
      <c r="T2815" s="86">
        <f t="shared" si="563"/>
        <v>389.02499999999998</v>
      </c>
      <c r="U2815" s="6">
        <v>0.6</v>
      </c>
      <c r="V2815" s="85">
        <f t="shared" si="564"/>
        <v>119.69999999999999</v>
      </c>
      <c r="W2815" s="86">
        <f t="shared" si="565"/>
        <v>319.2</v>
      </c>
    </row>
    <row r="2816" spans="1:23" ht="16.5" x14ac:dyDescent="0.25">
      <c r="A2816" s="64" t="s">
        <v>7131</v>
      </c>
      <c r="B2816" s="65" t="s">
        <v>7772</v>
      </c>
      <c r="C2816" s="2" t="s">
        <v>4251</v>
      </c>
      <c r="D2816" s="1" t="s">
        <v>4250</v>
      </c>
      <c r="E2816" s="3">
        <v>4</v>
      </c>
      <c r="F2816" s="3">
        <v>1</v>
      </c>
      <c r="G2816" s="4">
        <v>360</v>
      </c>
      <c r="H2816" s="4">
        <f>+G2816*E2816</f>
        <v>1440</v>
      </c>
      <c r="I2816" s="5">
        <v>0.05</v>
      </c>
      <c r="J2816" s="4">
        <f t="shared" si="558"/>
        <v>18</v>
      </c>
      <c r="K2816" s="4">
        <f t="shared" si="559"/>
        <v>342</v>
      </c>
      <c r="L2816" s="6">
        <v>1.1000000000000001</v>
      </c>
      <c r="M2816" s="4">
        <f t="shared" si="560"/>
        <v>376.20000000000005</v>
      </c>
      <c r="N2816" s="4">
        <f t="shared" si="561"/>
        <v>718.2</v>
      </c>
      <c r="O2816" s="6">
        <v>0.75</v>
      </c>
      <c r="P2816" s="85">
        <f t="shared" si="566"/>
        <v>256.5</v>
      </c>
      <c r="Q2816" s="86">
        <f t="shared" si="567"/>
        <v>598.5</v>
      </c>
      <c r="R2816" s="6">
        <v>0.95</v>
      </c>
      <c r="S2816" s="85">
        <f t="shared" si="562"/>
        <v>324.89999999999998</v>
      </c>
      <c r="T2816" s="86">
        <f t="shared" si="563"/>
        <v>666.9</v>
      </c>
      <c r="U2816" s="6">
        <v>0.6</v>
      </c>
      <c r="V2816" s="85">
        <f t="shared" si="564"/>
        <v>205.2</v>
      </c>
      <c r="W2816" s="86">
        <f t="shared" si="565"/>
        <v>547.20000000000005</v>
      </c>
    </row>
    <row r="2817" spans="1:23" ht="16.5" x14ac:dyDescent="0.25">
      <c r="A2817" s="64" t="s">
        <v>7131</v>
      </c>
      <c r="B2817" s="65" t="s">
        <v>7772</v>
      </c>
      <c r="C2817" s="2" t="s">
        <v>4253</v>
      </c>
      <c r="D2817" s="1" t="s">
        <v>4252</v>
      </c>
      <c r="E2817" s="3">
        <v>9</v>
      </c>
      <c r="F2817" s="3">
        <v>1</v>
      </c>
      <c r="G2817" s="7">
        <v>471</v>
      </c>
      <c r="H2817" s="4">
        <f>+G2817*E2817</f>
        <v>4239</v>
      </c>
      <c r="I2817" s="5">
        <v>0.05</v>
      </c>
      <c r="J2817" s="4">
        <f t="shared" si="558"/>
        <v>23.55</v>
      </c>
      <c r="K2817" s="4">
        <f t="shared" si="559"/>
        <v>447.45</v>
      </c>
      <c r="L2817" s="6">
        <v>0.85</v>
      </c>
      <c r="M2817" s="4">
        <f t="shared" si="560"/>
        <v>380.33249999999998</v>
      </c>
      <c r="N2817" s="4">
        <f t="shared" si="561"/>
        <v>827.78250000000003</v>
      </c>
      <c r="O2817" s="6">
        <v>0.75</v>
      </c>
      <c r="P2817" s="85">
        <f t="shared" si="566"/>
        <v>335.58749999999998</v>
      </c>
      <c r="Q2817" s="86">
        <f t="shared" si="567"/>
        <v>783.03749999999991</v>
      </c>
      <c r="R2817" s="6">
        <v>0.95</v>
      </c>
      <c r="S2817" s="85">
        <f t="shared" si="562"/>
        <v>425.07749999999999</v>
      </c>
      <c r="T2817" s="86">
        <f t="shared" si="563"/>
        <v>872.52749999999992</v>
      </c>
      <c r="U2817" s="6">
        <v>0.6</v>
      </c>
      <c r="V2817" s="85">
        <f t="shared" si="564"/>
        <v>268.46999999999997</v>
      </c>
      <c r="W2817" s="86">
        <f t="shared" si="565"/>
        <v>715.92</v>
      </c>
    </row>
    <row r="2818" spans="1:23" ht="16.5" x14ac:dyDescent="0.25">
      <c r="A2818" s="64" t="s">
        <v>7131</v>
      </c>
      <c r="B2818" s="65" t="s">
        <v>7772</v>
      </c>
      <c r="C2818" s="2" t="s">
        <v>4255</v>
      </c>
      <c r="D2818" s="1" t="s">
        <v>4254</v>
      </c>
      <c r="E2818" s="3">
        <v>1</v>
      </c>
      <c r="F2818" s="3">
        <v>1</v>
      </c>
      <c r="G2818" s="7">
        <f>2575.6/4</f>
        <v>643.9</v>
      </c>
      <c r="H2818" s="4">
        <f>+G2818*E2818</f>
        <v>643.9</v>
      </c>
      <c r="I2818" s="5">
        <v>0.05</v>
      </c>
      <c r="J2818" s="4">
        <f t="shared" si="558"/>
        <v>32.195</v>
      </c>
      <c r="K2818" s="4">
        <f t="shared" si="559"/>
        <v>611.70499999999993</v>
      </c>
      <c r="L2818" s="6">
        <v>0.85</v>
      </c>
      <c r="M2818" s="4">
        <f t="shared" si="560"/>
        <v>519.94924999999989</v>
      </c>
      <c r="N2818" s="4">
        <f t="shared" si="561"/>
        <v>1131.6542499999998</v>
      </c>
      <c r="O2818" s="6">
        <v>0.75</v>
      </c>
      <c r="P2818" s="85">
        <f t="shared" si="566"/>
        <v>458.77874999999995</v>
      </c>
      <c r="Q2818" s="86">
        <f t="shared" si="567"/>
        <v>1070.4837499999999</v>
      </c>
      <c r="R2818" s="6">
        <v>0.95</v>
      </c>
      <c r="S2818" s="85">
        <f t="shared" si="562"/>
        <v>581.11974999999995</v>
      </c>
      <c r="T2818" s="86">
        <f t="shared" si="563"/>
        <v>1192.8247499999998</v>
      </c>
      <c r="U2818" s="6">
        <v>0.6</v>
      </c>
      <c r="V2818" s="85">
        <f t="shared" si="564"/>
        <v>367.02299999999997</v>
      </c>
      <c r="W2818" s="86">
        <f t="shared" si="565"/>
        <v>978.72799999999984</v>
      </c>
    </row>
    <row r="2819" spans="1:23" ht="16.5" x14ac:dyDescent="0.25">
      <c r="A2819" s="64" t="s">
        <v>7131</v>
      </c>
      <c r="B2819" s="65" t="s">
        <v>7772</v>
      </c>
      <c r="C2819" s="2" t="s">
        <v>4257</v>
      </c>
      <c r="D2819" s="10" t="s">
        <v>4256</v>
      </c>
      <c r="E2819" s="3">
        <v>2</v>
      </c>
      <c r="F2819" s="3">
        <v>1</v>
      </c>
      <c r="G2819" s="4">
        <v>140</v>
      </c>
      <c r="H2819" s="4">
        <f>+G2819*E2819</f>
        <v>280</v>
      </c>
      <c r="I2819" s="5">
        <v>0.05</v>
      </c>
      <c r="J2819" s="4">
        <f t="shared" si="558"/>
        <v>7</v>
      </c>
      <c r="K2819" s="4">
        <f t="shared" si="559"/>
        <v>133</v>
      </c>
      <c r="L2819" s="6">
        <v>1.1000000000000001</v>
      </c>
      <c r="M2819" s="4">
        <f t="shared" si="560"/>
        <v>146.30000000000001</v>
      </c>
      <c r="N2819" s="4">
        <f t="shared" si="561"/>
        <v>279.3</v>
      </c>
      <c r="O2819" s="6">
        <v>0.75</v>
      </c>
      <c r="P2819" s="85">
        <f t="shared" si="566"/>
        <v>99.75</v>
      </c>
      <c r="Q2819" s="86">
        <f t="shared" si="567"/>
        <v>232.75</v>
      </c>
      <c r="R2819" s="6">
        <v>0.95</v>
      </c>
      <c r="S2819" s="85">
        <f t="shared" si="562"/>
        <v>126.35</v>
      </c>
      <c r="T2819" s="86">
        <f t="shared" si="563"/>
        <v>259.35000000000002</v>
      </c>
      <c r="U2819" s="6">
        <v>0.6</v>
      </c>
      <c r="V2819" s="85">
        <f t="shared" si="564"/>
        <v>79.8</v>
      </c>
      <c r="W2819" s="86">
        <f t="shared" si="565"/>
        <v>212.8</v>
      </c>
    </row>
    <row r="2820" spans="1:23" ht="16.5" x14ac:dyDescent="0.25">
      <c r="A2820" s="64" t="s">
        <v>7131</v>
      </c>
      <c r="B2820" s="65" t="s">
        <v>7772</v>
      </c>
      <c r="C2820" s="2" t="s">
        <v>4259</v>
      </c>
      <c r="D2820" s="10" t="s">
        <v>4258</v>
      </c>
      <c r="E2820" s="3">
        <v>4</v>
      </c>
      <c r="F2820" s="3">
        <v>1</v>
      </c>
      <c r="G2820" s="4">
        <v>180</v>
      </c>
      <c r="H2820" s="4">
        <f>+G2820*E2820</f>
        <v>720</v>
      </c>
      <c r="I2820" s="5">
        <v>0.05</v>
      </c>
      <c r="J2820" s="4">
        <f t="shared" si="558"/>
        <v>9</v>
      </c>
      <c r="K2820" s="4">
        <f t="shared" si="559"/>
        <v>171</v>
      </c>
      <c r="L2820" s="6">
        <v>1.1000000000000001</v>
      </c>
      <c r="M2820" s="4">
        <f t="shared" si="560"/>
        <v>188.10000000000002</v>
      </c>
      <c r="N2820" s="4">
        <f t="shared" si="561"/>
        <v>359.1</v>
      </c>
      <c r="O2820" s="6">
        <v>0.75</v>
      </c>
      <c r="P2820" s="85">
        <f t="shared" si="566"/>
        <v>128.25</v>
      </c>
      <c r="Q2820" s="86">
        <f t="shared" si="567"/>
        <v>299.25</v>
      </c>
      <c r="R2820" s="6">
        <v>0.95</v>
      </c>
      <c r="S2820" s="85">
        <f t="shared" si="562"/>
        <v>162.44999999999999</v>
      </c>
      <c r="T2820" s="86">
        <f t="shared" si="563"/>
        <v>333.45</v>
      </c>
      <c r="U2820" s="6">
        <v>0.6</v>
      </c>
      <c r="V2820" s="85">
        <f t="shared" si="564"/>
        <v>102.6</v>
      </c>
      <c r="W2820" s="86">
        <f t="shared" si="565"/>
        <v>273.60000000000002</v>
      </c>
    </row>
    <row r="2821" spans="1:23" ht="16.5" x14ac:dyDescent="0.25">
      <c r="A2821" s="64" t="s">
        <v>7131</v>
      </c>
      <c r="B2821" s="65" t="s">
        <v>7772</v>
      </c>
      <c r="C2821" s="2" t="s">
        <v>4262</v>
      </c>
      <c r="D2821" s="1" t="s">
        <v>4261</v>
      </c>
      <c r="E2821" s="3">
        <v>9</v>
      </c>
      <c r="F2821" s="3">
        <v>1</v>
      </c>
      <c r="G2821" s="7">
        <v>210</v>
      </c>
      <c r="H2821" s="4">
        <f>+G2821*E2821</f>
        <v>1890</v>
      </c>
      <c r="I2821" s="5">
        <v>0.05</v>
      </c>
      <c r="J2821" s="4">
        <f t="shared" si="558"/>
        <v>10.5</v>
      </c>
      <c r="K2821" s="4">
        <f t="shared" si="559"/>
        <v>199.5</v>
      </c>
      <c r="L2821" s="6">
        <v>0.85</v>
      </c>
      <c r="M2821" s="4">
        <f t="shared" si="560"/>
        <v>169.57499999999999</v>
      </c>
      <c r="N2821" s="4">
        <f t="shared" si="561"/>
        <v>369.07499999999999</v>
      </c>
      <c r="O2821" s="6">
        <v>0.75</v>
      </c>
      <c r="P2821" s="85">
        <f t="shared" si="566"/>
        <v>149.625</v>
      </c>
      <c r="Q2821" s="86">
        <f t="shared" si="567"/>
        <v>349.125</v>
      </c>
      <c r="R2821" s="6">
        <v>0.95</v>
      </c>
      <c r="S2821" s="85">
        <f t="shared" si="562"/>
        <v>189.52499999999998</v>
      </c>
      <c r="T2821" s="86">
        <f t="shared" si="563"/>
        <v>389.02499999999998</v>
      </c>
      <c r="U2821" s="6">
        <v>0.6</v>
      </c>
      <c r="V2821" s="85">
        <f t="shared" si="564"/>
        <v>119.69999999999999</v>
      </c>
      <c r="W2821" s="86">
        <f t="shared" si="565"/>
        <v>319.2</v>
      </c>
    </row>
    <row r="2822" spans="1:23" ht="16.5" x14ac:dyDescent="0.25">
      <c r="A2822" s="64" t="s">
        <v>7131</v>
      </c>
      <c r="B2822" s="65" t="s">
        <v>7772</v>
      </c>
      <c r="C2822" s="2" t="s">
        <v>4276</v>
      </c>
      <c r="D2822" s="1" t="s">
        <v>4275</v>
      </c>
      <c r="E2822" s="3">
        <v>5</v>
      </c>
      <c r="F2822" s="3">
        <v>1</v>
      </c>
      <c r="G2822" s="4">
        <v>555.04999999999995</v>
      </c>
      <c r="H2822" s="4">
        <f>+G2822*E2822</f>
        <v>2775.25</v>
      </c>
      <c r="I2822" s="5">
        <v>0.1</v>
      </c>
      <c r="J2822" s="4">
        <f t="shared" si="558"/>
        <v>55.504999999999995</v>
      </c>
      <c r="K2822" s="4">
        <f t="shared" si="559"/>
        <v>499.54499999999996</v>
      </c>
      <c r="L2822" s="6">
        <v>0.85</v>
      </c>
      <c r="M2822" s="4">
        <f t="shared" si="560"/>
        <v>424.61324999999994</v>
      </c>
      <c r="N2822" s="4">
        <f t="shared" si="561"/>
        <v>924.15824999999995</v>
      </c>
      <c r="O2822" s="6">
        <v>0.75</v>
      </c>
      <c r="P2822" s="85">
        <f t="shared" si="566"/>
        <v>374.65874999999994</v>
      </c>
      <c r="Q2822" s="86">
        <f t="shared" si="567"/>
        <v>874.2037499999999</v>
      </c>
      <c r="R2822" s="6">
        <v>0.95</v>
      </c>
      <c r="S2822" s="85">
        <f t="shared" si="562"/>
        <v>474.56774999999993</v>
      </c>
      <c r="T2822" s="86">
        <f t="shared" si="563"/>
        <v>974.11274999999989</v>
      </c>
      <c r="U2822" s="6">
        <v>0.6</v>
      </c>
      <c r="V2822" s="85">
        <f t="shared" si="564"/>
        <v>299.72699999999998</v>
      </c>
      <c r="W2822" s="86">
        <f t="shared" si="565"/>
        <v>799.27199999999993</v>
      </c>
    </row>
    <row r="2823" spans="1:23" ht="16.5" x14ac:dyDescent="0.25">
      <c r="A2823" s="64" t="s">
        <v>7131</v>
      </c>
      <c r="B2823" s="65" t="s">
        <v>7772</v>
      </c>
      <c r="C2823" s="2" t="s">
        <v>4268</v>
      </c>
      <c r="D2823" s="1" t="s">
        <v>4267</v>
      </c>
      <c r="E2823" s="3">
        <v>3</v>
      </c>
      <c r="F2823" s="3">
        <v>1</v>
      </c>
      <c r="G2823" s="7">
        <v>384</v>
      </c>
      <c r="H2823" s="4">
        <f>+G2823*E2823</f>
        <v>1152</v>
      </c>
      <c r="I2823" s="5">
        <v>0.05</v>
      </c>
      <c r="J2823" s="4">
        <f t="shared" si="558"/>
        <v>19.200000000000003</v>
      </c>
      <c r="K2823" s="4">
        <f t="shared" si="559"/>
        <v>364.8</v>
      </c>
      <c r="L2823" s="6">
        <v>0.85</v>
      </c>
      <c r="M2823" s="4">
        <f t="shared" si="560"/>
        <v>310.08</v>
      </c>
      <c r="N2823" s="4">
        <f t="shared" si="561"/>
        <v>674.88</v>
      </c>
      <c r="O2823" s="6">
        <v>0.75</v>
      </c>
      <c r="P2823" s="85">
        <f t="shared" si="566"/>
        <v>273.60000000000002</v>
      </c>
      <c r="Q2823" s="86">
        <f t="shared" si="567"/>
        <v>638.40000000000009</v>
      </c>
      <c r="R2823" s="6">
        <v>0.95</v>
      </c>
      <c r="S2823" s="85">
        <f t="shared" si="562"/>
        <v>346.56</v>
      </c>
      <c r="T2823" s="86">
        <f t="shared" si="563"/>
        <v>711.36</v>
      </c>
      <c r="U2823" s="6">
        <v>0.6</v>
      </c>
      <c r="V2823" s="85">
        <f t="shared" si="564"/>
        <v>218.88</v>
      </c>
      <c r="W2823" s="86">
        <f t="shared" si="565"/>
        <v>583.68000000000006</v>
      </c>
    </row>
    <row r="2824" spans="1:23" ht="16.5" x14ac:dyDescent="0.25">
      <c r="A2824" s="64" t="s">
        <v>7131</v>
      </c>
      <c r="B2824" s="65" t="s">
        <v>7772</v>
      </c>
      <c r="C2824" s="2" t="s">
        <v>4270</v>
      </c>
      <c r="D2824" s="1" t="s">
        <v>4269</v>
      </c>
      <c r="E2824" s="3">
        <f>2+6+5</f>
        <v>13</v>
      </c>
      <c r="F2824" s="3">
        <v>1</v>
      </c>
      <c r="G2824" s="7">
        <v>257</v>
      </c>
      <c r="H2824" s="4">
        <f>+G2824*E2824</f>
        <v>3341</v>
      </c>
      <c r="I2824" s="5">
        <v>0.05</v>
      </c>
      <c r="J2824" s="4">
        <f t="shared" si="558"/>
        <v>12.850000000000001</v>
      </c>
      <c r="K2824" s="4">
        <f t="shared" si="559"/>
        <v>244.15</v>
      </c>
      <c r="L2824" s="6">
        <v>0.85</v>
      </c>
      <c r="M2824" s="4">
        <f t="shared" si="560"/>
        <v>207.5275</v>
      </c>
      <c r="N2824" s="4">
        <f t="shared" si="561"/>
        <v>451.67750000000001</v>
      </c>
      <c r="O2824" s="6">
        <v>0.75</v>
      </c>
      <c r="P2824" s="85">
        <f t="shared" si="566"/>
        <v>183.11250000000001</v>
      </c>
      <c r="Q2824" s="86">
        <f t="shared" si="567"/>
        <v>427.26250000000005</v>
      </c>
      <c r="R2824" s="6">
        <v>0.95</v>
      </c>
      <c r="S2824" s="85">
        <f t="shared" si="562"/>
        <v>231.9425</v>
      </c>
      <c r="T2824" s="86">
        <f t="shared" si="563"/>
        <v>476.09249999999997</v>
      </c>
      <c r="U2824" s="6">
        <v>0.6</v>
      </c>
      <c r="V2824" s="85">
        <f t="shared" si="564"/>
        <v>146.49</v>
      </c>
      <c r="W2824" s="86">
        <f t="shared" si="565"/>
        <v>390.64</v>
      </c>
    </row>
    <row r="2825" spans="1:23" ht="16.5" x14ac:dyDescent="0.25">
      <c r="A2825" s="64" t="s">
        <v>7131</v>
      </c>
      <c r="B2825" s="65" t="s">
        <v>7772</v>
      </c>
      <c r="C2825" s="2" t="s">
        <v>4272</v>
      </c>
      <c r="D2825" s="1" t="s">
        <v>4271</v>
      </c>
      <c r="E2825" s="3">
        <v>4</v>
      </c>
      <c r="F2825" s="3">
        <v>1</v>
      </c>
      <c r="G2825" s="7">
        <v>330</v>
      </c>
      <c r="H2825" s="4">
        <f>+G2825*E2825</f>
        <v>1320</v>
      </c>
      <c r="I2825" s="5">
        <v>0.05</v>
      </c>
      <c r="J2825" s="4">
        <f t="shared" si="558"/>
        <v>16.5</v>
      </c>
      <c r="K2825" s="4">
        <f t="shared" si="559"/>
        <v>313.5</v>
      </c>
      <c r="L2825" s="6">
        <v>0.85</v>
      </c>
      <c r="M2825" s="4">
        <f t="shared" si="560"/>
        <v>266.47499999999997</v>
      </c>
      <c r="N2825" s="4">
        <f t="shared" si="561"/>
        <v>579.97499999999991</v>
      </c>
      <c r="O2825" s="6">
        <v>0.75</v>
      </c>
      <c r="P2825" s="85">
        <f t="shared" si="566"/>
        <v>235.125</v>
      </c>
      <c r="Q2825" s="86">
        <f t="shared" si="567"/>
        <v>548.625</v>
      </c>
      <c r="R2825" s="6">
        <v>0.95</v>
      </c>
      <c r="S2825" s="85">
        <f t="shared" si="562"/>
        <v>297.82499999999999</v>
      </c>
      <c r="T2825" s="86">
        <f t="shared" si="563"/>
        <v>611.32500000000005</v>
      </c>
      <c r="U2825" s="6">
        <v>0.6</v>
      </c>
      <c r="V2825" s="85">
        <f t="shared" si="564"/>
        <v>188.1</v>
      </c>
      <c r="W2825" s="86">
        <f t="shared" si="565"/>
        <v>501.6</v>
      </c>
    </row>
    <row r="2826" spans="1:23" ht="16.5" x14ac:dyDescent="0.25">
      <c r="A2826" s="64" t="s">
        <v>7131</v>
      </c>
      <c r="B2826" s="65" t="s">
        <v>7772</v>
      </c>
      <c r="C2826" s="2" t="s">
        <v>4274</v>
      </c>
      <c r="D2826" s="1" t="s">
        <v>4273</v>
      </c>
      <c r="E2826" s="3">
        <v>8</v>
      </c>
      <c r="F2826" s="3">
        <v>1</v>
      </c>
      <c r="G2826" s="4">
        <v>475.03</v>
      </c>
      <c r="H2826" s="4">
        <f>+G2826*E2826</f>
        <v>3800.24</v>
      </c>
      <c r="I2826" s="5">
        <v>0.1</v>
      </c>
      <c r="J2826" s="4">
        <f t="shared" si="558"/>
        <v>47.503</v>
      </c>
      <c r="K2826" s="4">
        <f t="shared" si="559"/>
        <v>427.52699999999999</v>
      </c>
      <c r="L2826" s="6">
        <v>0.85</v>
      </c>
      <c r="M2826" s="4">
        <f t="shared" si="560"/>
        <v>363.39794999999998</v>
      </c>
      <c r="N2826" s="4">
        <f t="shared" si="561"/>
        <v>790.92494999999997</v>
      </c>
      <c r="O2826" s="6">
        <v>0.75</v>
      </c>
      <c r="P2826" s="85">
        <f t="shared" si="566"/>
        <v>320.64524999999998</v>
      </c>
      <c r="Q2826" s="86">
        <f t="shared" si="567"/>
        <v>748.17224999999996</v>
      </c>
      <c r="R2826" s="6">
        <v>0.95</v>
      </c>
      <c r="S2826" s="85">
        <f t="shared" si="562"/>
        <v>406.15064999999998</v>
      </c>
      <c r="T2826" s="86">
        <f t="shared" si="563"/>
        <v>833.67764999999997</v>
      </c>
      <c r="U2826" s="6">
        <v>0.6</v>
      </c>
      <c r="V2826" s="85">
        <f t="shared" si="564"/>
        <v>256.51619999999997</v>
      </c>
      <c r="W2826" s="86">
        <f t="shared" si="565"/>
        <v>684.04319999999996</v>
      </c>
    </row>
    <row r="2827" spans="1:23" ht="16.5" x14ac:dyDescent="0.25">
      <c r="A2827" s="64" t="s">
        <v>7131</v>
      </c>
      <c r="B2827" s="65" t="s">
        <v>7772</v>
      </c>
      <c r="C2827" s="2" t="s">
        <v>4213</v>
      </c>
      <c r="D2827" s="1" t="s">
        <v>4212</v>
      </c>
      <c r="E2827" s="3">
        <v>2</v>
      </c>
      <c r="F2827" s="3">
        <v>1</v>
      </c>
      <c r="G2827" s="7">
        <v>1673</v>
      </c>
      <c r="H2827" s="4">
        <f>+G2827*E2827</f>
        <v>3346</v>
      </c>
      <c r="I2827" s="5">
        <v>0.05</v>
      </c>
      <c r="J2827" s="4">
        <f t="shared" si="558"/>
        <v>83.65</v>
      </c>
      <c r="K2827" s="4">
        <f t="shared" si="559"/>
        <v>1589.35</v>
      </c>
      <c r="L2827" s="6">
        <v>0.85</v>
      </c>
      <c r="M2827" s="4">
        <f t="shared" si="560"/>
        <v>1350.9475</v>
      </c>
      <c r="N2827" s="4">
        <f t="shared" si="561"/>
        <v>2940.2974999999997</v>
      </c>
      <c r="O2827" s="6">
        <v>0.75</v>
      </c>
      <c r="P2827" s="85">
        <f t="shared" si="566"/>
        <v>1192.0124999999998</v>
      </c>
      <c r="Q2827" s="86">
        <f t="shared" si="567"/>
        <v>2781.3624999999997</v>
      </c>
      <c r="R2827" s="6">
        <v>0.95</v>
      </c>
      <c r="S2827" s="85">
        <f t="shared" si="562"/>
        <v>1509.8824999999999</v>
      </c>
      <c r="T2827" s="86">
        <f t="shared" si="563"/>
        <v>3099.2325000000001</v>
      </c>
      <c r="U2827" s="6">
        <v>0.6</v>
      </c>
      <c r="V2827" s="85">
        <f t="shared" si="564"/>
        <v>953.6099999999999</v>
      </c>
      <c r="W2827" s="86">
        <f t="shared" si="565"/>
        <v>2542.96</v>
      </c>
    </row>
    <row r="2828" spans="1:23" ht="16.5" x14ac:dyDescent="0.25">
      <c r="A2828" s="64" t="s">
        <v>7131</v>
      </c>
      <c r="B2828" s="65" t="s">
        <v>7772</v>
      </c>
      <c r="C2828" s="2" t="s">
        <v>4266</v>
      </c>
      <c r="D2828" s="1" t="s">
        <v>4265</v>
      </c>
      <c r="E2828" s="3">
        <v>2</v>
      </c>
      <c r="F2828" s="3">
        <v>1</v>
      </c>
      <c r="G2828" s="7">
        <v>263</v>
      </c>
      <c r="H2828" s="4">
        <f>+G2828*E2828</f>
        <v>526</v>
      </c>
      <c r="I2828" s="5">
        <v>0.05</v>
      </c>
      <c r="J2828" s="4">
        <f t="shared" si="558"/>
        <v>13.15</v>
      </c>
      <c r="K2828" s="4">
        <f t="shared" si="559"/>
        <v>249.85</v>
      </c>
      <c r="L2828" s="6">
        <v>0.85</v>
      </c>
      <c r="M2828" s="4">
        <f t="shared" si="560"/>
        <v>212.3725</v>
      </c>
      <c r="N2828" s="4">
        <f t="shared" si="561"/>
        <v>462.22249999999997</v>
      </c>
      <c r="O2828" s="6">
        <v>0.75</v>
      </c>
      <c r="P2828" s="85">
        <f t="shared" si="566"/>
        <v>187.38749999999999</v>
      </c>
      <c r="Q2828" s="86">
        <f t="shared" si="567"/>
        <v>437.23749999999995</v>
      </c>
      <c r="R2828" s="6">
        <v>0.95</v>
      </c>
      <c r="S2828" s="85">
        <f t="shared" si="562"/>
        <v>237.35749999999999</v>
      </c>
      <c r="T2828" s="86">
        <f t="shared" si="563"/>
        <v>487.20749999999998</v>
      </c>
      <c r="U2828" s="6">
        <v>0.6</v>
      </c>
      <c r="V2828" s="85">
        <f t="shared" si="564"/>
        <v>149.91</v>
      </c>
      <c r="W2828" s="86">
        <f t="shared" si="565"/>
        <v>399.76</v>
      </c>
    </row>
    <row r="2829" spans="1:23" ht="16.5" x14ac:dyDescent="0.25">
      <c r="A2829" s="64" t="s">
        <v>7131</v>
      </c>
      <c r="B2829" s="65" t="s">
        <v>7772</v>
      </c>
      <c r="C2829" s="2" t="s">
        <v>4279</v>
      </c>
      <c r="D2829" s="1" t="s">
        <v>4278</v>
      </c>
      <c r="E2829" s="3">
        <v>5</v>
      </c>
      <c r="F2829" s="3">
        <v>1</v>
      </c>
      <c r="G2829" s="7">
        <v>1370</v>
      </c>
      <c r="H2829" s="4">
        <f>+G2829*E2829</f>
        <v>6850</v>
      </c>
      <c r="I2829" s="5">
        <v>0.05</v>
      </c>
      <c r="J2829" s="4">
        <f t="shared" si="558"/>
        <v>68.5</v>
      </c>
      <c r="K2829" s="4">
        <f t="shared" si="559"/>
        <v>1301.5</v>
      </c>
      <c r="L2829" s="6">
        <v>1.05</v>
      </c>
      <c r="M2829" s="4">
        <f t="shared" si="560"/>
        <v>1366.575</v>
      </c>
      <c r="N2829" s="4">
        <f t="shared" si="561"/>
        <v>2668.0749999999998</v>
      </c>
      <c r="O2829" s="6">
        <v>0.75</v>
      </c>
      <c r="P2829" s="85">
        <f t="shared" si="566"/>
        <v>976.125</v>
      </c>
      <c r="Q2829" s="86">
        <f t="shared" si="567"/>
        <v>2277.625</v>
      </c>
      <c r="R2829" s="6">
        <v>0.95</v>
      </c>
      <c r="S2829" s="85">
        <f t="shared" si="562"/>
        <v>1236.425</v>
      </c>
      <c r="T2829" s="86">
        <f t="shared" si="563"/>
        <v>2537.9250000000002</v>
      </c>
      <c r="U2829" s="6">
        <v>0.6</v>
      </c>
      <c r="V2829" s="85">
        <f t="shared" si="564"/>
        <v>780.9</v>
      </c>
      <c r="W2829" s="86">
        <f t="shared" si="565"/>
        <v>2082.4</v>
      </c>
    </row>
    <row r="2830" spans="1:23" ht="16.5" x14ac:dyDescent="0.25">
      <c r="A2830" s="64" t="s">
        <v>7131</v>
      </c>
      <c r="B2830" s="65" t="s">
        <v>7772</v>
      </c>
      <c r="C2830" s="2" t="s">
        <v>4229</v>
      </c>
      <c r="D2830" s="1" t="s">
        <v>4228</v>
      </c>
      <c r="E2830" s="3">
        <v>2</v>
      </c>
      <c r="F2830" s="3">
        <v>1</v>
      </c>
      <c r="G2830" s="7">
        <v>143</v>
      </c>
      <c r="H2830" s="4">
        <f>+G2830*E2830</f>
        <v>286</v>
      </c>
      <c r="I2830" s="5">
        <v>0.05</v>
      </c>
      <c r="J2830" s="4">
        <f t="shared" si="558"/>
        <v>7.15</v>
      </c>
      <c r="K2830" s="4">
        <f t="shared" si="559"/>
        <v>135.85</v>
      </c>
      <c r="L2830" s="6">
        <v>0.85</v>
      </c>
      <c r="M2830" s="4">
        <f t="shared" si="560"/>
        <v>115.4725</v>
      </c>
      <c r="N2830" s="4">
        <f t="shared" si="561"/>
        <v>251.32249999999999</v>
      </c>
      <c r="O2830" s="6">
        <v>0.75</v>
      </c>
      <c r="P2830" s="85">
        <f t="shared" si="566"/>
        <v>101.88749999999999</v>
      </c>
      <c r="Q2830" s="86">
        <f t="shared" si="567"/>
        <v>237.73749999999998</v>
      </c>
      <c r="R2830" s="6">
        <v>0.95</v>
      </c>
      <c r="S2830" s="85">
        <f t="shared" si="562"/>
        <v>129.05749999999998</v>
      </c>
      <c r="T2830" s="86">
        <f t="shared" si="563"/>
        <v>264.90749999999997</v>
      </c>
      <c r="U2830" s="6">
        <v>0.6</v>
      </c>
      <c r="V2830" s="85">
        <f t="shared" si="564"/>
        <v>81.509999999999991</v>
      </c>
      <c r="W2830" s="86">
        <f t="shared" si="565"/>
        <v>217.35999999999999</v>
      </c>
    </row>
    <row r="2831" spans="1:23" ht="16.5" x14ac:dyDescent="0.25">
      <c r="A2831" s="64" t="s">
        <v>7131</v>
      </c>
      <c r="B2831" s="65" t="s">
        <v>7772</v>
      </c>
      <c r="C2831" s="2" t="s">
        <v>4930</v>
      </c>
      <c r="D2831" s="1" t="s">
        <v>4929</v>
      </c>
      <c r="E2831" s="3">
        <v>3</v>
      </c>
      <c r="F2831" s="3">
        <v>1</v>
      </c>
      <c r="G2831" s="4">
        <v>262</v>
      </c>
      <c r="H2831" s="4">
        <f>+G2831*E2831</f>
        <v>786</v>
      </c>
      <c r="I2831" s="5">
        <v>0.2</v>
      </c>
      <c r="J2831" s="4">
        <f t="shared" si="558"/>
        <v>52.400000000000006</v>
      </c>
      <c r="K2831" s="4">
        <f t="shared" si="559"/>
        <v>209.6</v>
      </c>
      <c r="L2831" s="6">
        <v>0.85</v>
      </c>
      <c r="M2831" s="4">
        <f t="shared" si="560"/>
        <v>178.16</v>
      </c>
      <c r="N2831" s="4">
        <f t="shared" si="561"/>
        <v>387.76</v>
      </c>
      <c r="O2831" s="6">
        <v>0.75</v>
      </c>
      <c r="P2831" s="85">
        <f t="shared" si="566"/>
        <v>157.19999999999999</v>
      </c>
      <c r="Q2831" s="86">
        <f t="shared" si="567"/>
        <v>366.79999999999995</v>
      </c>
      <c r="R2831" s="6">
        <v>0.95</v>
      </c>
      <c r="S2831" s="85">
        <f t="shared" si="562"/>
        <v>199.11999999999998</v>
      </c>
      <c r="T2831" s="86">
        <f t="shared" si="563"/>
        <v>408.71999999999997</v>
      </c>
      <c r="U2831" s="6">
        <v>0.6</v>
      </c>
      <c r="V2831" s="85">
        <f t="shared" si="564"/>
        <v>125.75999999999999</v>
      </c>
      <c r="W2831" s="86">
        <f t="shared" si="565"/>
        <v>335.36</v>
      </c>
    </row>
    <row r="2832" spans="1:23" ht="16.5" x14ac:dyDescent="0.25">
      <c r="A2832" s="64" t="s">
        <v>7131</v>
      </c>
      <c r="B2832" s="65" t="s">
        <v>7772</v>
      </c>
      <c r="C2832" s="2" t="s">
        <v>6981</v>
      </c>
      <c r="D2832" s="1" t="s">
        <v>6980</v>
      </c>
      <c r="E2832" s="3">
        <v>1</v>
      </c>
      <c r="F2832" s="3">
        <v>1</v>
      </c>
      <c r="G2832" s="4">
        <v>240</v>
      </c>
      <c r="H2832" s="4">
        <f>+G2832*E2832</f>
        <v>240</v>
      </c>
      <c r="I2832" s="5">
        <v>0.1</v>
      </c>
      <c r="J2832" s="4">
        <f t="shared" si="558"/>
        <v>24</v>
      </c>
      <c r="K2832" s="4">
        <f t="shared" si="559"/>
        <v>216</v>
      </c>
      <c r="L2832" s="6">
        <v>1.1000000000000001</v>
      </c>
      <c r="M2832" s="4">
        <f t="shared" si="560"/>
        <v>237.60000000000002</v>
      </c>
      <c r="N2832" s="4">
        <f t="shared" si="561"/>
        <v>453.6</v>
      </c>
      <c r="O2832" s="6">
        <v>0.75</v>
      </c>
      <c r="P2832" s="85">
        <f t="shared" si="566"/>
        <v>162</v>
      </c>
      <c r="Q2832" s="86">
        <f t="shared" si="567"/>
        <v>378</v>
      </c>
      <c r="R2832" s="6">
        <v>0.95</v>
      </c>
      <c r="S2832" s="85">
        <f t="shared" si="562"/>
        <v>205.2</v>
      </c>
      <c r="T2832" s="86">
        <f t="shared" si="563"/>
        <v>421.2</v>
      </c>
      <c r="U2832" s="6">
        <v>0.6</v>
      </c>
      <c r="V2832" s="85">
        <f t="shared" si="564"/>
        <v>129.6</v>
      </c>
      <c r="W2832" s="86">
        <f t="shared" si="565"/>
        <v>345.6</v>
      </c>
    </row>
    <row r="2833" spans="1:23" ht="16.5" x14ac:dyDescent="0.25">
      <c r="A2833" s="64" t="s">
        <v>7131</v>
      </c>
      <c r="B2833" s="65" t="s">
        <v>7772</v>
      </c>
      <c r="C2833" s="2" t="s">
        <v>4928</v>
      </c>
      <c r="D2833" s="10" t="s">
        <v>4927</v>
      </c>
      <c r="E2833" s="3">
        <v>8</v>
      </c>
      <c r="F2833" s="3">
        <v>1</v>
      </c>
      <c r="G2833" s="4">
        <v>200</v>
      </c>
      <c r="H2833" s="4">
        <f>+G2833*E2833</f>
        <v>1600</v>
      </c>
      <c r="I2833" s="5">
        <v>0.1</v>
      </c>
      <c r="J2833" s="4">
        <f t="shared" si="558"/>
        <v>20</v>
      </c>
      <c r="K2833" s="4">
        <f t="shared" si="559"/>
        <v>180</v>
      </c>
      <c r="L2833" s="6">
        <v>1.1000000000000001</v>
      </c>
      <c r="M2833" s="4">
        <f t="shared" si="560"/>
        <v>198.00000000000003</v>
      </c>
      <c r="N2833" s="4">
        <f t="shared" si="561"/>
        <v>378</v>
      </c>
      <c r="O2833" s="6">
        <v>0.75</v>
      </c>
      <c r="P2833" s="85">
        <f t="shared" si="566"/>
        <v>135</v>
      </c>
      <c r="Q2833" s="86">
        <f t="shared" si="567"/>
        <v>315</v>
      </c>
      <c r="R2833" s="6">
        <v>0.95</v>
      </c>
      <c r="S2833" s="85">
        <f t="shared" si="562"/>
        <v>171</v>
      </c>
      <c r="T2833" s="86">
        <f t="shared" si="563"/>
        <v>351</v>
      </c>
      <c r="U2833" s="6">
        <v>0.6</v>
      </c>
      <c r="V2833" s="85">
        <f t="shared" si="564"/>
        <v>108</v>
      </c>
      <c r="W2833" s="86">
        <f t="shared" si="565"/>
        <v>288</v>
      </c>
    </row>
    <row r="2834" spans="1:23" ht="16.5" x14ac:dyDescent="0.25">
      <c r="A2834" s="64" t="s">
        <v>7131</v>
      </c>
      <c r="B2834" s="65" t="s">
        <v>7772</v>
      </c>
      <c r="C2834" s="2" t="s">
        <v>4934</v>
      </c>
      <c r="D2834" s="1" t="s">
        <v>4933</v>
      </c>
      <c r="E2834" s="3">
        <v>1</v>
      </c>
      <c r="F2834" s="3">
        <v>1</v>
      </c>
      <c r="G2834" s="4">
        <v>200</v>
      </c>
      <c r="H2834" s="4">
        <f>+G2834*E2834</f>
        <v>200</v>
      </c>
      <c r="I2834" s="5">
        <v>0.1</v>
      </c>
      <c r="J2834" s="4">
        <f t="shared" si="558"/>
        <v>20</v>
      </c>
      <c r="K2834" s="4">
        <f t="shared" si="559"/>
        <v>180</v>
      </c>
      <c r="L2834" s="6">
        <v>1.1000000000000001</v>
      </c>
      <c r="M2834" s="4">
        <f t="shared" si="560"/>
        <v>198.00000000000003</v>
      </c>
      <c r="N2834" s="4">
        <f t="shared" si="561"/>
        <v>378</v>
      </c>
      <c r="O2834" s="6">
        <v>0.75</v>
      </c>
      <c r="P2834" s="85">
        <f t="shared" si="566"/>
        <v>135</v>
      </c>
      <c r="Q2834" s="86">
        <f t="shared" si="567"/>
        <v>315</v>
      </c>
      <c r="R2834" s="6">
        <v>0.95</v>
      </c>
      <c r="S2834" s="85">
        <f t="shared" si="562"/>
        <v>171</v>
      </c>
      <c r="T2834" s="86">
        <f t="shared" si="563"/>
        <v>351</v>
      </c>
      <c r="U2834" s="6">
        <v>0.6</v>
      </c>
      <c r="V2834" s="85">
        <f t="shared" si="564"/>
        <v>108</v>
      </c>
      <c r="W2834" s="86">
        <f t="shared" si="565"/>
        <v>288</v>
      </c>
    </row>
    <row r="2835" spans="1:23" ht="16.5" x14ac:dyDescent="0.25">
      <c r="A2835" s="64" t="s">
        <v>7131</v>
      </c>
      <c r="B2835" s="65" t="s">
        <v>7772</v>
      </c>
      <c r="C2835" s="2" t="s">
        <v>4936</v>
      </c>
      <c r="D2835" s="8" t="s">
        <v>4935</v>
      </c>
      <c r="E2835" s="3">
        <v>51</v>
      </c>
      <c r="F2835" s="3">
        <v>1</v>
      </c>
      <c r="G2835" s="4">
        <v>181</v>
      </c>
      <c r="H2835" s="4">
        <f>+G2835*E2835</f>
        <v>9231</v>
      </c>
      <c r="I2835" s="5">
        <v>0.1</v>
      </c>
      <c r="J2835" s="4">
        <f t="shared" si="558"/>
        <v>18.100000000000001</v>
      </c>
      <c r="K2835" s="4">
        <f t="shared" si="559"/>
        <v>162.9</v>
      </c>
      <c r="L2835" s="6">
        <v>1.1000000000000001</v>
      </c>
      <c r="M2835" s="4">
        <f t="shared" si="560"/>
        <v>179.19000000000003</v>
      </c>
      <c r="N2835" s="4">
        <f t="shared" si="561"/>
        <v>342.09000000000003</v>
      </c>
      <c r="O2835" s="6">
        <v>0.75</v>
      </c>
      <c r="P2835" s="85">
        <f t="shared" si="566"/>
        <v>122.17500000000001</v>
      </c>
      <c r="Q2835" s="86">
        <f t="shared" si="567"/>
        <v>285.07500000000005</v>
      </c>
      <c r="R2835" s="6">
        <v>0.95</v>
      </c>
      <c r="S2835" s="85">
        <f t="shared" si="562"/>
        <v>154.755</v>
      </c>
      <c r="T2835" s="86">
        <f t="shared" si="563"/>
        <v>317.65499999999997</v>
      </c>
      <c r="U2835" s="6">
        <v>0.6</v>
      </c>
      <c r="V2835" s="85">
        <f t="shared" si="564"/>
        <v>97.74</v>
      </c>
      <c r="W2835" s="86">
        <f t="shared" si="565"/>
        <v>260.64</v>
      </c>
    </row>
    <row r="2836" spans="1:23" ht="16.5" x14ac:dyDescent="0.25">
      <c r="A2836" s="64" t="s">
        <v>7131</v>
      </c>
      <c r="B2836" s="65" t="s">
        <v>7772</v>
      </c>
      <c r="C2836" s="2" t="s">
        <v>5506</v>
      </c>
      <c r="D2836" s="1" t="s">
        <v>5505</v>
      </c>
      <c r="E2836" s="3">
        <v>6</v>
      </c>
      <c r="F2836" s="3">
        <v>1</v>
      </c>
      <c r="G2836" s="4">
        <v>280</v>
      </c>
      <c r="H2836" s="4">
        <f>+G2836*E2836</f>
        <v>1680</v>
      </c>
      <c r="I2836" s="5">
        <v>0.1</v>
      </c>
      <c r="J2836" s="4">
        <f t="shared" si="558"/>
        <v>28</v>
      </c>
      <c r="K2836" s="4">
        <f t="shared" si="559"/>
        <v>252</v>
      </c>
      <c r="L2836" s="6">
        <v>1.1000000000000001</v>
      </c>
      <c r="M2836" s="4">
        <f t="shared" si="560"/>
        <v>277.20000000000005</v>
      </c>
      <c r="N2836" s="4">
        <f t="shared" si="561"/>
        <v>529.20000000000005</v>
      </c>
      <c r="O2836" s="6">
        <v>0.75</v>
      </c>
      <c r="P2836" s="85">
        <f t="shared" si="566"/>
        <v>189</v>
      </c>
      <c r="Q2836" s="86">
        <f t="shared" si="567"/>
        <v>441</v>
      </c>
      <c r="R2836" s="6">
        <v>0.95</v>
      </c>
      <c r="S2836" s="85">
        <f t="shared" si="562"/>
        <v>239.39999999999998</v>
      </c>
      <c r="T2836" s="86">
        <f t="shared" si="563"/>
        <v>491.4</v>
      </c>
      <c r="U2836" s="6">
        <v>0.6</v>
      </c>
      <c r="V2836" s="85">
        <f t="shared" si="564"/>
        <v>151.19999999999999</v>
      </c>
      <c r="W2836" s="86">
        <f t="shared" si="565"/>
        <v>403.2</v>
      </c>
    </row>
    <row r="2837" spans="1:23" ht="16.5" x14ac:dyDescent="0.25">
      <c r="A2837" s="64" t="s">
        <v>7131</v>
      </c>
      <c r="B2837" s="65" t="s">
        <v>7772</v>
      </c>
      <c r="C2837" s="2" t="s">
        <v>5508</v>
      </c>
      <c r="D2837" s="1" t="s">
        <v>5507</v>
      </c>
      <c r="E2837" s="3">
        <v>7</v>
      </c>
      <c r="F2837" s="3">
        <v>1</v>
      </c>
      <c r="G2837" s="7">
        <v>202</v>
      </c>
      <c r="H2837" s="4">
        <f>+G2837*E2837</f>
        <v>1414</v>
      </c>
      <c r="I2837" s="5">
        <v>0.05</v>
      </c>
      <c r="J2837" s="4">
        <f t="shared" si="558"/>
        <v>10.100000000000001</v>
      </c>
      <c r="K2837" s="4">
        <f t="shared" si="559"/>
        <v>191.9</v>
      </c>
      <c r="L2837" s="6">
        <v>0.85</v>
      </c>
      <c r="M2837" s="4">
        <f t="shared" si="560"/>
        <v>163.11500000000001</v>
      </c>
      <c r="N2837" s="4">
        <f t="shared" si="561"/>
        <v>355.01499999999999</v>
      </c>
      <c r="O2837" s="6">
        <v>0.75</v>
      </c>
      <c r="P2837" s="85">
        <f t="shared" si="566"/>
        <v>143.92500000000001</v>
      </c>
      <c r="Q2837" s="86">
        <f t="shared" si="567"/>
        <v>335.82500000000005</v>
      </c>
      <c r="R2837" s="6">
        <v>0.95</v>
      </c>
      <c r="S2837" s="85">
        <f t="shared" si="562"/>
        <v>182.30500000000001</v>
      </c>
      <c r="T2837" s="86">
        <f t="shared" si="563"/>
        <v>374.20500000000004</v>
      </c>
      <c r="U2837" s="6">
        <v>0.6</v>
      </c>
      <c r="V2837" s="85">
        <f t="shared" si="564"/>
        <v>115.14</v>
      </c>
      <c r="W2837" s="86">
        <f t="shared" si="565"/>
        <v>307.04000000000002</v>
      </c>
    </row>
    <row r="2838" spans="1:23" ht="16.5" x14ac:dyDescent="0.25">
      <c r="A2838" s="64" t="s">
        <v>7131</v>
      </c>
      <c r="B2838" s="65" t="s">
        <v>7772</v>
      </c>
      <c r="C2838" s="2" t="s">
        <v>5512</v>
      </c>
      <c r="D2838" s="1" t="s">
        <v>5511</v>
      </c>
      <c r="E2838" s="3">
        <v>5</v>
      </c>
      <c r="F2838" s="3">
        <v>1</v>
      </c>
      <c r="G2838" s="4">
        <v>200</v>
      </c>
      <c r="H2838" s="4">
        <f>+G2838*E2838</f>
        <v>1000</v>
      </c>
      <c r="I2838" s="5">
        <v>0.1</v>
      </c>
      <c r="J2838" s="4">
        <f t="shared" si="558"/>
        <v>20</v>
      </c>
      <c r="K2838" s="4">
        <f t="shared" si="559"/>
        <v>180</v>
      </c>
      <c r="L2838" s="6">
        <v>1.1000000000000001</v>
      </c>
      <c r="M2838" s="4">
        <f t="shared" si="560"/>
        <v>198.00000000000003</v>
      </c>
      <c r="N2838" s="4">
        <f t="shared" si="561"/>
        <v>378</v>
      </c>
      <c r="O2838" s="6">
        <v>0.75</v>
      </c>
      <c r="P2838" s="85">
        <f t="shared" si="566"/>
        <v>135</v>
      </c>
      <c r="Q2838" s="86">
        <f t="shared" si="567"/>
        <v>315</v>
      </c>
      <c r="R2838" s="6">
        <v>0.95</v>
      </c>
      <c r="S2838" s="85">
        <f t="shared" si="562"/>
        <v>171</v>
      </c>
      <c r="T2838" s="86">
        <f t="shared" si="563"/>
        <v>351</v>
      </c>
      <c r="U2838" s="6">
        <v>0.6</v>
      </c>
      <c r="V2838" s="85">
        <f t="shared" si="564"/>
        <v>108</v>
      </c>
      <c r="W2838" s="86">
        <f t="shared" si="565"/>
        <v>288</v>
      </c>
    </row>
    <row r="2839" spans="1:23" ht="16.5" x14ac:dyDescent="0.25">
      <c r="A2839" s="64" t="s">
        <v>7131</v>
      </c>
      <c r="B2839" s="65" t="s">
        <v>7772</v>
      </c>
      <c r="C2839" s="2" t="s">
        <v>5514</v>
      </c>
      <c r="D2839" s="1" t="s">
        <v>5513</v>
      </c>
      <c r="E2839" s="3">
        <v>2</v>
      </c>
      <c r="F2839" s="3">
        <v>1</v>
      </c>
      <c r="G2839" s="7">
        <v>122</v>
      </c>
      <c r="H2839" s="4">
        <f>+G2839*E2839</f>
        <v>244</v>
      </c>
      <c r="I2839" s="5">
        <v>0.05</v>
      </c>
      <c r="J2839" s="4">
        <f t="shared" si="558"/>
        <v>6.1000000000000005</v>
      </c>
      <c r="K2839" s="4">
        <f t="shared" si="559"/>
        <v>115.9</v>
      </c>
      <c r="L2839" s="6">
        <v>0.85</v>
      </c>
      <c r="M2839" s="4">
        <f t="shared" si="560"/>
        <v>98.515000000000001</v>
      </c>
      <c r="N2839" s="4">
        <f t="shared" si="561"/>
        <v>214.41500000000002</v>
      </c>
      <c r="O2839" s="6">
        <v>0.75</v>
      </c>
      <c r="P2839" s="85">
        <f t="shared" si="566"/>
        <v>86.925000000000011</v>
      </c>
      <c r="Q2839" s="86">
        <f t="shared" si="567"/>
        <v>202.82500000000002</v>
      </c>
      <c r="R2839" s="6">
        <v>0.95</v>
      </c>
      <c r="S2839" s="85">
        <f t="shared" si="562"/>
        <v>110.105</v>
      </c>
      <c r="T2839" s="86">
        <f t="shared" si="563"/>
        <v>226.005</v>
      </c>
      <c r="U2839" s="6">
        <v>0.6</v>
      </c>
      <c r="V2839" s="85">
        <f t="shared" si="564"/>
        <v>69.540000000000006</v>
      </c>
      <c r="W2839" s="86">
        <f t="shared" si="565"/>
        <v>185.44</v>
      </c>
    </row>
    <row r="2840" spans="1:23" ht="16.5" x14ac:dyDescent="0.25">
      <c r="A2840" s="64" t="s">
        <v>7131</v>
      </c>
      <c r="B2840" s="65" t="s">
        <v>7772</v>
      </c>
      <c r="C2840" s="2" t="s">
        <v>5510</v>
      </c>
      <c r="D2840" s="1" t="s">
        <v>5509</v>
      </c>
      <c r="E2840" s="3">
        <v>5</v>
      </c>
      <c r="F2840" s="3">
        <v>1</v>
      </c>
      <c r="G2840" s="7">
        <v>122</v>
      </c>
      <c r="H2840" s="4">
        <f>+G2840*E2840</f>
        <v>610</v>
      </c>
      <c r="I2840" s="5">
        <v>0.05</v>
      </c>
      <c r="J2840" s="4">
        <f t="shared" si="558"/>
        <v>6.1000000000000005</v>
      </c>
      <c r="K2840" s="4">
        <f t="shared" si="559"/>
        <v>115.9</v>
      </c>
      <c r="L2840" s="6">
        <v>0.85</v>
      </c>
      <c r="M2840" s="4">
        <f t="shared" si="560"/>
        <v>98.515000000000001</v>
      </c>
      <c r="N2840" s="4">
        <f t="shared" si="561"/>
        <v>214.41500000000002</v>
      </c>
      <c r="O2840" s="6">
        <v>0.75</v>
      </c>
      <c r="P2840" s="85">
        <f t="shared" si="566"/>
        <v>86.925000000000011</v>
      </c>
      <c r="Q2840" s="86">
        <f t="shared" si="567"/>
        <v>202.82500000000002</v>
      </c>
      <c r="R2840" s="6">
        <v>0.95</v>
      </c>
      <c r="S2840" s="85">
        <f t="shared" si="562"/>
        <v>110.105</v>
      </c>
      <c r="T2840" s="86">
        <f t="shared" si="563"/>
        <v>226.005</v>
      </c>
      <c r="U2840" s="6">
        <v>0.6</v>
      </c>
      <c r="V2840" s="85">
        <f t="shared" si="564"/>
        <v>69.540000000000006</v>
      </c>
      <c r="W2840" s="86">
        <f t="shared" si="565"/>
        <v>185.44</v>
      </c>
    </row>
    <row r="2841" spans="1:23" ht="16.5" x14ac:dyDescent="0.25">
      <c r="A2841" s="64" t="s">
        <v>7131</v>
      </c>
      <c r="B2841" s="65" t="s">
        <v>7772</v>
      </c>
      <c r="C2841" s="2" t="s">
        <v>5530</v>
      </c>
      <c r="D2841" s="1" t="s">
        <v>5529</v>
      </c>
      <c r="E2841" s="3">
        <v>3</v>
      </c>
      <c r="F2841" s="3">
        <v>1</v>
      </c>
      <c r="G2841" s="7">
        <v>270</v>
      </c>
      <c r="H2841" s="4">
        <f>+G2841*E2841</f>
        <v>810</v>
      </c>
      <c r="I2841" s="5">
        <v>0.1</v>
      </c>
      <c r="J2841" s="4">
        <f t="shared" si="558"/>
        <v>27</v>
      </c>
      <c r="K2841" s="4">
        <f t="shared" si="559"/>
        <v>243</v>
      </c>
      <c r="L2841" s="6">
        <v>1.05</v>
      </c>
      <c r="M2841" s="4">
        <f t="shared" si="560"/>
        <v>255.15</v>
      </c>
      <c r="N2841" s="4">
        <f t="shared" si="561"/>
        <v>498.15</v>
      </c>
      <c r="O2841" s="6">
        <v>0.75</v>
      </c>
      <c r="P2841" s="85">
        <f t="shared" si="566"/>
        <v>182.25</v>
      </c>
      <c r="Q2841" s="86">
        <f t="shared" si="567"/>
        <v>425.25</v>
      </c>
      <c r="R2841" s="6">
        <v>0.95</v>
      </c>
      <c r="S2841" s="85">
        <f t="shared" si="562"/>
        <v>230.85</v>
      </c>
      <c r="T2841" s="86">
        <f t="shared" si="563"/>
        <v>473.85</v>
      </c>
      <c r="U2841" s="6">
        <v>0.6</v>
      </c>
      <c r="V2841" s="85">
        <f t="shared" si="564"/>
        <v>145.79999999999998</v>
      </c>
      <c r="W2841" s="86">
        <f t="shared" si="565"/>
        <v>388.79999999999995</v>
      </c>
    </row>
    <row r="2842" spans="1:23" ht="16.5" x14ac:dyDescent="0.25">
      <c r="A2842" s="64" t="s">
        <v>7131</v>
      </c>
      <c r="B2842" s="65" t="s">
        <v>7772</v>
      </c>
      <c r="C2842" s="2" t="s">
        <v>5524</v>
      </c>
      <c r="D2842" s="1" t="s">
        <v>5523</v>
      </c>
      <c r="E2842" s="3">
        <v>8</v>
      </c>
      <c r="F2842" s="3">
        <v>1</v>
      </c>
      <c r="G2842" s="4">
        <v>145</v>
      </c>
      <c r="H2842" s="4">
        <f>+G2842*E2842</f>
        <v>1160</v>
      </c>
      <c r="I2842" s="5">
        <v>0.1</v>
      </c>
      <c r="J2842" s="4">
        <f t="shared" si="558"/>
        <v>14.5</v>
      </c>
      <c r="K2842" s="4">
        <f t="shared" si="559"/>
        <v>130.5</v>
      </c>
      <c r="L2842" s="6">
        <v>1.1000000000000001</v>
      </c>
      <c r="M2842" s="4">
        <f t="shared" si="560"/>
        <v>143.55000000000001</v>
      </c>
      <c r="N2842" s="4">
        <f t="shared" si="561"/>
        <v>274.05</v>
      </c>
      <c r="O2842" s="6">
        <v>0.75</v>
      </c>
      <c r="P2842" s="85">
        <f t="shared" si="566"/>
        <v>97.875</v>
      </c>
      <c r="Q2842" s="86">
        <f t="shared" si="567"/>
        <v>228.375</v>
      </c>
      <c r="R2842" s="6">
        <v>0.95</v>
      </c>
      <c r="S2842" s="85">
        <f t="shared" si="562"/>
        <v>123.97499999999999</v>
      </c>
      <c r="T2842" s="86">
        <f t="shared" si="563"/>
        <v>254.47499999999999</v>
      </c>
      <c r="U2842" s="6">
        <v>0.6</v>
      </c>
      <c r="V2842" s="85">
        <f t="shared" si="564"/>
        <v>78.3</v>
      </c>
      <c r="W2842" s="86">
        <f t="shared" si="565"/>
        <v>208.8</v>
      </c>
    </row>
    <row r="2843" spans="1:23" ht="16.5" x14ac:dyDescent="0.25">
      <c r="A2843" s="64" t="s">
        <v>7131</v>
      </c>
      <c r="B2843" s="65" t="s">
        <v>7772</v>
      </c>
      <c r="C2843" s="2" t="s">
        <v>5528</v>
      </c>
      <c r="D2843" s="1" t="s">
        <v>5527</v>
      </c>
      <c r="E2843" s="3">
        <v>8</v>
      </c>
      <c r="F2843" s="3">
        <v>1</v>
      </c>
      <c r="G2843" s="4">
        <v>205</v>
      </c>
      <c r="H2843" s="4">
        <f>+G2843*E2843</f>
        <v>1640</v>
      </c>
      <c r="I2843" s="5">
        <v>0.1</v>
      </c>
      <c r="J2843" s="4">
        <f t="shared" si="558"/>
        <v>20.5</v>
      </c>
      <c r="K2843" s="4">
        <f t="shared" si="559"/>
        <v>184.5</v>
      </c>
      <c r="L2843" s="6">
        <v>1.1000000000000001</v>
      </c>
      <c r="M2843" s="4">
        <f t="shared" si="560"/>
        <v>202.95000000000002</v>
      </c>
      <c r="N2843" s="4">
        <f t="shared" si="561"/>
        <v>387.45000000000005</v>
      </c>
      <c r="O2843" s="6">
        <v>0.75</v>
      </c>
      <c r="P2843" s="85">
        <f t="shared" si="566"/>
        <v>138.375</v>
      </c>
      <c r="Q2843" s="86">
        <f t="shared" si="567"/>
        <v>322.875</v>
      </c>
      <c r="R2843" s="6">
        <v>0.95</v>
      </c>
      <c r="S2843" s="85">
        <f t="shared" si="562"/>
        <v>175.27500000000001</v>
      </c>
      <c r="T2843" s="86">
        <f t="shared" si="563"/>
        <v>359.77499999999998</v>
      </c>
      <c r="U2843" s="6">
        <v>0.6</v>
      </c>
      <c r="V2843" s="85">
        <f t="shared" si="564"/>
        <v>110.7</v>
      </c>
      <c r="W2843" s="86">
        <f t="shared" si="565"/>
        <v>295.2</v>
      </c>
    </row>
    <row r="2844" spans="1:23" ht="16.5" x14ac:dyDescent="0.25">
      <c r="A2844" s="64" t="s">
        <v>7131</v>
      </c>
      <c r="B2844" s="65" t="s">
        <v>7772</v>
      </c>
      <c r="C2844" s="2" t="s">
        <v>5520</v>
      </c>
      <c r="D2844" s="1" t="s">
        <v>5519</v>
      </c>
      <c r="E2844" s="3">
        <v>4</v>
      </c>
      <c r="F2844" s="3">
        <v>1</v>
      </c>
      <c r="G2844" s="4">
        <v>230</v>
      </c>
      <c r="H2844" s="4">
        <f>+G2844*E2844</f>
        <v>920</v>
      </c>
      <c r="I2844" s="5">
        <v>0.1</v>
      </c>
      <c r="J2844" s="4">
        <f t="shared" si="558"/>
        <v>23</v>
      </c>
      <c r="K2844" s="4">
        <f t="shared" si="559"/>
        <v>207</v>
      </c>
      <c r="L2844" s="6">
        <v>1.1000000000000001</v>
      </c>
      <c r="M2844" s="4">
        <f t="shared" si="560"/>
        <v>227.70000000000002</v>
      </c>
      <c r="N2844" s="4">
        <f t="shared" si="561"/>
        <v>434.70000000000005</v>
      </c>
      <c r="O2844" s="6">
        <v>0.75</v>
      </c>
      <c r="P2844" s="85">
        <f t="shared" si="566"/>
        <v>155.25</v>
      </c>
      <c r="Q2844" s="86">
        <f t="shared" si="567"/>
        <v>362.25</v>
      </c>
      <c r="R2844" s="6">
        <v>0.95</v>
      </c>
      <c r="S2844" s="85">
        <f t="shared" si="562"/>
        <v>196.64999999999998</v>
      </c>
      <c r="T2844" s="86">
        <f t="shared" si="563"/>
        <v>403.65</v>
      </c>
      <c r="U2844" s="6">
        <v>0.6</v>
      </c>
      <c r="V2844" s="85">
        <f t="shared" si="564"/>
        <v>124.19999999999999</v>
      </c>
      <c r="W2844" s="86">
        <f t="shared" si="565"/>
        <v>331.2</v>
      </c>
    </row>
    <row r="2845" spans="1:23" ht="16.5" x14ac:dyDescent="0.25">
      <c r="A2845" s="64" t="s">
        <v>7131</v>
      </c>
      <c r="B2845" s="65" t="s">
        <v>7772</v>
      </c>
      <c r="C2845" s="2" t="s">
        <v>4223</v>
      </c>
      <c r="D2845" s="1" t="s">
        <v>4222</v>
      </c>
      <c r="E2845" s="3">
        <v>2</v>
      </c>
      <c r="F2845" s="3">
        <v>1</v>
      </c>
      <c r="G2845" s="7">
        <v>4650</v>
      </c>
      <c r="H2845" s="4">
        <f>+G2845*E2845</f>
        <v>9300</v>
      </c>
      <c r="I2845" s="5">
        <v>0.05</v>
      </c>
      <c r="J2845" s="4">
        <f t="shared" si="558"/>
        <v>232.5</v>
      </c>
      <c r="K2845" s="4">
        <f t="shared" si="559"/>
        <v>4417.5</v>
      </c>
      <c r="L2845" s="6">
        <v>0.85</v>
      </c>
      <c r="M2845" s="4">
        <f t="shared" si="560"/>
        <v>3754.875</v>
      </c>
      <c r="N2845" s="4">
        <f t="shared" si="561"/>
        <v>8172.375</v>
      </c>
      <c r="O2845" s="6">
        <v>0.75</v>
      </c>
      <c r="P2845" s="85">
        <f t="shared" si="566"/>
        <v>3313.125</v>
      </c>
      <c r="Q2845" s="86">
        <f t="shared" si="567"/>
        <v>7730.625</v>
      </c>
      <c r="R2845" s="6">
        <v>0.95</v>
      </c>
      <c r="S2845" s="85">
        <f t="shared" si="562"/>
        <v>4196.625</v>
      </c>
      <c r="T2845" s="86">
        <f t="shared" si="563"/>
        <v>8614.125</v>
      </c>
      <c r="U2845" s="6">
        <v>0.6</v>
      </c>
      <c r="V2845" s="85">
        <f t="shared" si="564"/>
        <v>2650.5</v>
      </c>
      <c r="W2845" s="86">
        <f t="shared" si="565"/>
        <v>7068</v>
      </c>
    </row>
    <row r="2846" spans="1:23" ht="16.5" x14ac:dyDescent="0.25">
      <c r="A2846" s="64" t="s">
        <v>7131</v>
      </c>
      <c r="B2846" s="65" t="s">
        <v>7772</v>
      </c>
      <c r="C2846" s="2" t="s">
        <v>5522</v>
      </c>
      <c r="D2846" s="1" t="s">
        <v>5521</v>
      </c>
      <c r="E2846" s="3">
        <v>4</v>
      </c>
      <c r="F2846" s="3">
        <v>1</v>
      </c>
      <c r="G2846" s="7">
        <v>196</v>
      </c>
      <c r="H2846" s="4">
        <f>+G2846*E2846</f>
        <v>784</v>
      </c>
      <c r="I2846" s="5">
        <v>0.05</v>
      </c>
      <c r="J2846" s="4">
        <f t="shared" si="558"/>
        <v>9.8000000000000007</v>
      </c>
      <c r="K2846" s="4">
        <f t="shared" si="559"/>
        <v>186.2</v>
      </c>
      <c r="L2846" s="6">
        <v>0.85</v>
      </c>
      <c r="M2846" s="4">
        <f t="shared" si="560"/>
        <v>158.26999999999998</v>
      </c>
      <c r="N2846" s="4">
        <f t="shared" si="561"/>
        <v>344.46999999999997</v>
      </c>
      <c r="O2846" s="6">
        <v>0.75</v>
      </c>
      <c r="P2846" s="85">
        <f t="shared" si="566"/>
        <v>139.64999999999998</v>
      </c>
      <c r="Q2846" s="86">
        <f t="shared" si="567"/>
        <v>325.84999999999997</v>
      </c>
      <c r="R2846" s="6">
        <v>0.95</v>
      </c>
      <c r="S2846" s="85">
        <f t="shared" si="562"/>
        <v>176.89</v>
      </c>
      <c r="T2846" s="86">
        <f t="shared" si="563"/>
        <v>363.09</v>
      </c>
      <c r="U2846" s="6">
        <v>0.6</v>
      </c>
      <c r="V2846" s="85">
        <f t="shared" si="564"/>
        <v>111.71999999999998</v>
      </c>
      <c r="W2846" s="86">
        <f t="shared" si="565"/>
        <v>297.91999999999996</v>
      </c>
    </row>
    <row r="2847" spans="1:23" ht="16.5" x14ac:dyDescent="0.25">
      <c r="A2847" s="64" t="s">
        <v>7131</v>
      </c>
      <c r="B2847" s="65" t="s">
        <v>7772</v>
      </c>
      <c r="C2847" s="2" t="s">
        <v>5526</v>
      </c>
      <c r="D2847" s="1" t="s">
        <v>5525</v>
      </c>
      <c r="E2847" s="3">
        <v>9</v>
      </c>
      <c r="F2847" s="3">
        <v>1</v>
      </c>
      <c r="G2847" s="4">
        <v>170</v>
      </c>
      <c r="H2847" s="4">
        <f>+G2847*E2847</f>
        <v>1530</v>
      </c>
      <c r="I2847" s="5">
        <v>0.1</v>
      </c>
      <c r="J2847" s="4">
        <f t="shared" si="558"/>
        <v>17</v>
      </c>
      <c r="K2847" s="4">
        <f t="shared" si="559"/>
        <v>153</v>
      </c>
      <c r="L2847" s="6">
        <v>1.1000000000000001</v>
      </c>
      <c r="M2847" s="4">
        <f t="shared" si="560"/>
        <v>168.3</v>
      </c>
      <c r="N2847" s="4">
        <f t="shared" si="561"/>
        <v>321.3</v>
      </c>
      <c r="O2847" s="6">
        <v>0.75</v>
      </c>
      <c r="P2847" s="85">
        <f t="shared" si="566"/>
        <v>114.75</v>
      </c>
      <c r="Q2847" s="86">
        <f t="shared" si="567"/>
        <v>267.75</v>
      </c>
      <c r="R2847" s="6">
        <v>0.95</v>
      </c>
      <c r="S2847" s="85">
        <f t="shared" si="562"/>
        <v>145.35</v>
      </c>
      <c r="T2847" s="86">
        <f t="shared" si="563"/>
        <v>298.35000000000002</v>
      </c>
      <c r="U2847" s="6">
        <v>0.6</v>
      </c>
      <c r="V2847" s="85">
        <f t="shared" si="564"/>
        <v>91.8</v>
      </c>
      <c r="W2847" s="86">
        <f t="shared" si="565"/>
        <v>244.8</v>
      </c>
    </row>
    <row r="2848" spans="1:23" ht="16.5" x14ac:dyDescent="0.25">
      <c r="A2848" s="64" t="s">
        <v>7131</v>
      </c>
      <c r="B2848" s="65" t="s">
        <v>7772</v>
      </c>
      <c r="C2848" s="2" t="s">
        <v>5593</v>
      </c>
      <c r="D2848" s="10" t="s">
        <v>5598</v>
      </c>
      <c r="E2848" s="3">
        <v>5</v>
      </c>
      <c r="F2848" s="3">
        <v>1</v>
      </c>
      <c r="G2848" s="4">
        <v>680</v>
      </c>
      <c r="H2848" s="4">
        <f>+G2848*E2848</f>
        <v>3400</v>
      </c>
      <c r="I2848" s="5">
        <v>0.12</v>
      </c>
      <c r="J2848" s="4">
        <f t="shared" si="558"/>
        <v>81.599999999999994</v>
      </c>
      <c r="K2848" s="4">
        <f t="shared" si="559"/>
        <v>598.4</v>
      </c>
      <c r="L2848" s="6">
        <v>1.4</v>
      </c>
      <c r="M2848" s="4">
        <f t="shared" si="560"/>
        <v>837.75999999999988</v>
      </c>
      <c r="N2848" s="4">
        <f t="shared" si="561"/>
        <v>1436.1599999999999</v>
      </c>
      <c r="O2848" s="6">
        <v>0.75</v>
      </c>
      <c r="P2848" s="85">
        <f t="shared" si="566"/>
        <v>448.79999999999995</v>
      </c>
      <c r="Q2848" s="86">
        <f t="shared" si="567"/>
        <v>1047.1999999999998</v>
      </c>
      <c r="R2848" s="6">
        <v>0.95</v>
      </c>
      <c r="S2848" s="85">
        <f t="shared" si="562"/>
        <v>568.4799999999999</v>
      </c>
      <c r="T2848" s="86">
        <f t="shared" si="563"/>
        <v>1166.8799999999999</v>
      </c>
      <c r="U2848" s="6">
        <v>0.6</v>
      </c>
      <c r="V2848" s="85">
        <f t="shared" si="564"/>
        <v>359.03999999999996</v>
      </c>
      <c r="W2848" s="86">
        <f t="shared" si="565"/>
        <v>957.43999999999994</v>
      </c>
    </row>
    <row r="2849" spans="1:23" ht="16.5" x14ac:dyDescent="0.25">
      <c r="A2849" s="64" t="s">
        <v>7131</v>
      </c>
      <c r="B2849" s="65" t="s">
        <v>7772</v>
      </c>
      <c r="C2849" s="2" t="s">
        <v>5595</v>
      </c>
      <c r="D2849" s="1" t="s">
        <v>5594</v>
      </c>
      <c r="E2849" s="3">
        <v>5</v>
      </c>
      <c r="F2849" s="3">
        <v>1</v>
      </c>
      <c r="G2849" s="7">
        <v>325</v>
      </c>
      <c r="H2849" s="4">
        <f>+G2849*E2849</f>
        <v>1625</v>
      </c>
      <c r="I2849" s="5">
        <v>0.05</v>
      </c>
      <c r="J2849" s="4">
        <f t="shared" si="558"/>
        <v>16.25</v>
      </c>
      <c r="K2849" s="4">
        <f t="shared" si="559"/>
        <v>308.75</v>
      </c>
      <c r="L2849" s="6">
        <v>0.85</v>
      </c>
      <c r="M2849" s="4">
        <f t="shared" si="560"/>
        <v>262.4375</v>
      </c>
      <c r="N2849" s="4">
        <f t="shared" si="561"/>
        <v>571.1875</v>
      </c>
      <c r="O2849" s="6">
        <v>0.75</v>
      </c>
      <c r="P2849" s="85">
        <f t="shared" si="566"/>
        <v>231.5625</v>
      </c>
      <c r="Q2849" s="86">
        <f t="shared" si="567"/>
        <v>540.3125</v>
      </c>
      <c r="R2849" s="6">
        <v>0.95</v>
      </c>
      <c r="S2849" s="85">
        <f t="shared" si="562"/>
        <v>293.3125</v>
      </c>
      <c r="T2849" s="86">
        <f t="shared" si="563"/>
        <v>602.0625</v>
      </c>
      <c r="U2849" s="6">
        <v>0.6</v>
      </c>
      <c r="V2849" s="85">
        <f t="shared" si="564"/>
        <v>185.25</v>
      </c>
      <c r="W2849" s="86">
        <f t="shared" si="565"/>
        <v>494</v>
      </c>
    </row>
    <row r="2850" spans="1:23" ht="16.5" x14ac:dyDescent="0.25">
      <c r="A2850" s="64" t="s">
        <v>7131</v>
      </c>
      <c r="B2850" s="65" t="s">
        <v>7772</v>
      </c>
      <c r="C2850" s="2" t="s">
        <v>5597</v>
      </c>
      <c r="D2850" s="1" t="s">
        <v>5596</v>
      </c>
      <c r="E2850" s="3">
        <v>3</v>
      </c>
      <c r="F2850" s="3">
        <v>1</v>
      </c>
      <c r="G2850" s="7">
        <v>296</v>
      </c>
      <c r="H2850" s="4">
        <f>+G2850*E2850</f>
        <v>888</v>
      </c>
      <c r="I2850" s="5">
        <v>0.05</v>
      </c>
      <c r="J2850" s="4">
        <f t="shared" si="558"/>
        <v>14.8</v>
      </c>
      <c r="K2850" s="4">
        <f t="shared" si="559"/>
        <v>281.2</v>
      </c>
      <c r="L2850" s="6">
        <v>0.85</v>
      </c>
      <c r="M2850" s="4">
        <f t="shared" si="560"/>
        <v>239.01999999999998</v>
      </c>
      <c r="N2850" s="4">
        <f t="shared" si="561"/>
        <v>520.22</v>
      </c>
      <c r="O2850" s="6">
        <v>0.75</v>
      </c>
      <c r="P2850" s="85">
        <f t="shared" si="566"/>
        <v>210.89999999999998</v>
      </c>
      <c r="Q2850" s="86">
        <f t="shared" si="567"/>
        <v>492.09999999999997</v>
      </c>
      <c r="R2850" s="6">
        <v>0.95</v>
      </c>
      <c r="S2850" s="85">
        <f t="shared" si="562"/>
        <v>267.14</v>
      </c>
      <c r="T2850" s="86">
        <f t="shared" si="563"/>
        <v>548.33999999999992</v>
      </c>
      <c r="U2850" s="6">
        <v>0.6</v>
      </c>
      <c r="V2850" s="85">
        <f t="shared" si="564"/>
        <v>168.72</v>
      </c>
      <c r="W2850" s="86">
        <f t="shared" si="565"/>
        <v>449.91999999999996</v>
      </c>
    </row>
    <row r="2851" spans="1:23" ht="16.5" x14ac:dyDescent="0.25">
      <c r="A2851" s="64" t="s">
        <v>7131</v>
      </c>
      <c r="B2851" s="65" t="s">
        <v>7772</v>
      </c>
      <c r="C2851" s="2" t="s">
        <v>5621</v>
      </c>
      <c r="D2851" s="1" t="s">
        <v>5620</v>
      </c>
      <c r="E2851" s="3">
        <v>5</v>
      </c>
      <c r="F2851" s="3">
        <v>1</v>
      </c>
      <c r="G2851" s="4">
        <v>400</v>
      </c>
      <c r="H2851" s="4">
        <f>+G2851*E2851</f>
        <v>2000</v>
      </c>
      <c r="I2851" s="5">
        <v>0.1</v>
      </c>
      <c r="J2851" s="4">
        <f t="shared" si="558"/>
        <v>40</v>
      </c>
      <c r="K2851" s="4">
        <f t="shared" si="559"/>
        <v>360</v>
      </c>
      <c r="L2851" s="6">
        <v>1.1000000000000001</v>
      </c>
      <c r="M2851" s="4">
        <f t="shared" si="560"/>
        <v>396.00000000000006</v>
      </c>
      <c r="N2851" s="4">
        <f t="shared" si="561"/>
        <v>756</v>
      </c>
      <c r="O2851" s="6">
        <v>0.75</v>
      </c>
      <c r="P2851" s="85">
        <f t="shared" si="566"/>
        <v>270</v>
      </c>
      <c r="Q2851" s="86">
        <f t="shared" si="567"/>
        <v>630</v>
      </c>
      <c r="R2851" s="6">
        <v>0.95</v>
      </c>
      <c r="S2851" s="85">
        <f t="shared" si="562"/>
        <v>342</v>
      </c>
      <c r="T2851" s="86">
        <f t="shared" si="563"/>
        <v>702</v>
      </c>
      <c r="U2851" s="6">
        <v>0.6</v>
      </c>
      <c r="V2851" s="85">
        <f t="shared" si="564"/>
        <v>216</v>
      </c>
      <c r="W2851" s="86">
        <f t="shared" si="565"/>
        <v>576</v>
      </c>
    </row>
    <row r="2852" spans="1:23" ht="16.5" x14ac:dyDescent="0.25">
      <c r="A2852" s="64" t="s">
        <v>7131</v>
      </c>
      <c r="B2852" s="65" t="s">
        <v>7772</v>
      </c>
      <c r="C2852" s="2" t="s">
        <v>6886</v>
      </c>
      <c r="D2852" s="1" t="s">
        <v>6885</v>
      </c>
      <c r="E2852" s="3">
        <v>5</v>
      </c>
      <c r="F2852" s="3">
        <v>1</v>
      </c>
      <c r="G2852" s="4">
        <v>1030</v>
      </c>
      <c r="H2852" s="4">
        <f>+G2852*E2852</f>
        <v>5150</v>
      </c>
      <c r="I2852" s="5">
        <v>0.1</v>
      </c>
      <c r="J2852" s="4">
        <f t="shared" si="558"/>
        <v>103</v>
      </c>
      <c r="K2852" s="4">
        <f t="shared" si="559"/>
        <v>927</v>
      </c>
      <c r="L2852" s="6">
        <v>1.1000000000000001</v>
      </c>
      <c r="M2852" s="4">
        <f t="shared" si="560"/>
        <v>1019.7</v>
      </c>
      <c r="N2852" s="4">
        <f t="shared" si="561"/>
        <v>1946.7</v>
      </c>
      <c r="O2852" s="6">
        <v>0.75</v>
      </c>
      <c r="P2852" s="85">
        <f t="shared" si="566"/>
        <v>695.25</v>
      </c>
      <c r="Q2852" s="86">
        <f t="shared" si="567"/>
        <v>1622.25</v>
      </c>
      <c r="R2852" s="6">
        <v>0.95</v>
      </c>
      <c r="S2852" s="85">
        <f t="shared" si="562"/>
        <v>880.65</v>
      </c>
      <c r="T2852" s="86">
        <f t="shared" si="563"/>
        <v>1807.65</v>
      </c>
      <c r="U2852" s="6">
        <v>0.6</v>
      </c>
      <c r="V2852" s="85">
        <f t="shared" si="564"/>
        <v>556.19999999999993</v>
      </c>
      <c r="W2852" s="86">
        <f t="shared" si="565"/>
        <v>1483.1999999999998</v>
      </c>
    </row>
    <row r="2853" spans="1:23" ht="16.5" x14ac:dyDescent="0.25">
      <c r="A2853" s="64" t="s">
        <v>7131</v>
      </c>
      <c r="B2853" s="65" t="s">
        <v>7772</v>
      </c>
      <c r="C2853" s="2" t="s">
        <v>6888</v>
      </c>
      <c r="D2853" s="1" t="s">
        <v>6887</v>
      </c>
      <c r="E2853" s="3">
        <v>4</v>
      </c>
      <c r="F2853" s="3">
        <v>1</v>
      </c>
      <c r="G2853" s="7">
        <v>1004</v>
      </c>
      <c r="H2853" s="4">
        <f>+G2853*E2853</f>
        <v>4016</v>
      </c>
      <c r="I2853" s="5">
        <v>0.05</v>
      </c>
      <c r="J2853" s="4">
        <f t="shared" si="558"/>
        <v>50.2</v>
      </c>
      <c r="K2853" s="4">
        <f t="shared" si="559"/>
        <v>953.8</v>
      </c>
      <c r="L2853" s="6">
        <v>0.85</v>
      </c>
      <c r="M2853" s="4">
        <f t="shared" si="560"/>
        <v>810.7299999999999</v>
      </c>
      <c r="N2853" s="4">
        <f t="shared" si="561"/>
        <v>1764.5299999999997</v>
      </c>
      <c r="O2853" s="6">
        <v>0.75</v>
      </c>
      <c r="P2853" s="85">
        <f t="shared" si="566"/>
        <v>715.34999999999991</v>
      </c>
      <c r="Q2853" s="86">
        <f t="shared" si="567"/>
        <v>1669.1499999999999</v>
      </c>
      <c r="R2853" s="6">
        <v>0.95</v>
      </c>
      <c r="S2853" s="85">
        <f t="shared" si="562"/>
        <v>906.1099999999999</v>
      </c>
      <c r="T2853" s="86">
        <f t="shared" si="563"/>
        <v>1859.9099999999999</v>
      </c>
      <c r="U2853" s="6">
        <v>0.6</v>
      </c>
      <c r="V2853" s="85">
        <f t="shared" si="564"/>
        <v>572.28</v>
      </c>
      <c r="W2853" s="86">
        <f t="shared" si="565"/>
        <v>1526.08</v>
      </c>
    </row>
    <row r="2854" spans="1:23" ht="16.5" x14ac:dyDescent="0.25">
      <c r="A2854" s="64" t="s">
        <v>7131</v>
      </c>
      <c r="B2854" s="65" t="s">
        <v>7772</v>
      </c>
      <c r="C2854" s="2" t="s">
        <v>6985</v>
      </c>
      <c r="D2854" s="1" t="s">
        <v>6984</v>
      </c>
      <c r="E2854" s="3">
        <v>5</v>
      </c>
      <c r="F2854" s="3">
        <v>1</v>
      </c>
      <c r="G2854" s="4">
        <v>505</v>
      </c>
      <c r="H2854" s="4">
        <f>+G2854*E2854</f>
        <v>2525</v>
      </c>
      <c r="I2854" s="5">
        <v>0.05</v>
      </c>
      <c r="J2854" s="4">
        <f t="shared" si="558"/>
        <v>25.25</v>
      </c>
      <c r="K2854" s="4">
        <f t="shared" si="559"/>
        <v>479.75</v>
      </c>
      <c r="L2854" s="6">
        <v>1.1000000000000001</v>
      </c>
      <c r="M2854" s="4">
        <f t="shared" si="560"/>
        <v>527.72500000000002</v>
      </c>
      <c r="N2854" s="4">
        <f t="shared" si="561"/>
        <v>1007.475</v>
      </c>
      <c r="O2854" s="6">
        <v>0.75</v>
      </c>
      <c r="P2854" s="85">
        <f t="shared" si="566"/>
        <v>359.8125</v>
      </c>
      <c r="Q2854" s="86">
        <f t="shared" si="567"/>
        <v>839.5625</v>
      </c>
      <c r="R2854" s="6">
        <v>0.95</v>
      </c>
      <c r="S2854" s="85">
        <f t="shared" si="562"/>
        <v>455.76249999999999</v>
      </c>
      <c r="T2854" s="86">
        <f t="shared" si="563"/>
        <v>935.51250000000005</v>
      </c>
      <c r="U2854" s="6">
        <v>0.6</v>
      </c>
      <c r="V2854" s="85">
        <f t="shared" si="564"/>
        <v>287.84999999999997</v>
      </c>
      <c r="W2854" s="86">
        <f t="shared" si="565"/>
        <v>767.59999999999991</v>
      </c>
    </row>
    <row r="2855" spans="1:23" ht="16.5" x14ac:dyDescent="0.25">
      <c r="A2855" s="64" t="s">
        <v>7131</v>
      </c>
      <c r="B2855" s="65" t="s">
        <v>7772</v>
      </c>
      <c r="C2855" s="2" t="s">
        <v>6977</v>
      </c>
      <c r="D2855" s="1" t="s">
        <v>6976</v>
      </c>
      <c r="E2855" s="3">
        <v>15</v>
      </c>
      <c r="F2855" s="3">
        <v>1</v>
      </c>
      <c r="G2855" s="4">
        <v>365</v>
      </c>
      <c r="H2855" s="4">
        <f>+G2855*E2855</f>
        <v>5475</v>
      </c>
      <c r="I2855" s="5">
        <v>0.1</v>
      </c>
      <c r="J2855" s="4">
        <f t="shared" si="558"/>
        <v>36.5</v>
      </c>
      <c r="K2855" s="4">
        <f t="shared" si="559"/>
        <v>328.5</v>
      </c>
      <c r="L2855" s="6">
        <v>1.1000000000000001</v>
      </c>
      <c r="M2855" s="4">
        <f t="shared" si="560"/>
        <v>361.35</v>
      </c>
      <c r="N2855" s="4">
        <f t="shared" si="561"/>
        <v>689.85</v>
      </c>
      <c r="O2855" s="6">
        <v>0.75</v>
      </c>
      <c r="P2855" s="85">
        <f t="shared" si="566"/>
        <v>246.375</v>
      </c>
      <c r="Q2855" s="86">
        <f t="shared" si="567"/>
        <v>574.875</v>
      </c>
      <c r="R2855" s="6">
        <v>0.95</v>
      </c>
      <c r="S2855" s="85">
        <f t="shared" si="562"/>
        <v>312.07499999999999</v>
      </c>
      <c r="T2855" s="86">
        <f t="shared" si="563"/>
        <v>640.57500000000005</v>
      </c>
      <c r="U2855" s="6">
        <v>0.6</v>
      </c>
      <c r="V2855" s="85">
        <f t="shared" si="564"/>
        <v>197.1</v>
      </c>
      <c r="W2855" s="86">
        <f t="shared" si="565"/>
        <v>525.6</v>
      </c>
    </row>
    <row r="2856" spans="1:23" ht="16.5" x14ac:dyDescent="0.25">
      <c r="A2856" s="64" t="s">
        <v>7131</v>
      </c>
      <c r="B2856" s="65" t="s">
        <v>7772</v>
      </c>
      <c r="C2856" s="2" t="s">
        <v>6983</v>
      </c>
      <c r="D2856" s="1" t="s">
        <v>6982</v>
      </c>
      <c r="E2856" s="3">
        <v>8</v>
      </c>
      <c r="F2856" s="3">
        <v>1</v>
      </c>
      <c r="G2856" s="4">
        <v>225</v>
      </c>
      <c r="H2856" s="4">
        <f>+G2856*E2856</f>
        <v>1800</v>
      </c>
      <c r="I2856" s="5">
        <v>0.1</v>
      </c>
      <c r="J2856" s="4">
        <f t="shared" si="558"/>
        <v>22.5</v>
      </c>
      <c r="K2856" s="4">
        <f t="shared" si="559"/>
        <v>202.5</v>
      </c>
      <c r="L2856" s="6">
        <v>1.1000000000000001</v>
      </c>
      <c r="M2856" s="4">
        <f t="shared" si="560"/>
        <v>222.75000000000003</v>
      </c>
      <c r="N2856" s="4">
        <f t="shared" si="561"/>
        <v>425.25</v>
      </c>
      <c r="O2856" s="6">
        <v>0.75</v>
      </c>
      <c r="P2856" s="85">
        <f t="shared" si="566"/>
        <v>151.875</v>
      </c>
      <c r="Q2856" s="86">
        <f t="shared" si="567"/>
        <v>354.375</v>
      </c>
      <c r="R2856" s="6">
        <v>0.95</v>
      </c>
      <c r="S2856" s="85">
        <f t="shared" si="562"/>
        <v>192.375</v>
      </c>
      <c r="T2856" s="86">
        <f t="shared" si="563"/>
        <v>394.875</v>
      </c>
      <c r="U2856" s="6">
        <v>0.6</v>
      </c>
      <c r="V2856" s="85">
        <f t="shared" si="564"/>
        <v>121.5</v>
      </c>
      <c r="W2856" s="86">
        <f t="shared" si="565"/>
        <v>324</v>
      </c>
    </row>
    <row r="2857" spans="1:23" ht="16.5" x14ac:dyDescent="0.25">
      <c r="A2857" s="64" t="s">
        <v>7131</v>
      </c>
      <c r="B2857" s="65" t="s">
        <v>7772</v>
      </c>
      <c r="C2857" s="2" t="s">
        <v>8680</v>
      </c>
      <c r="D2857" s="1" t="s">
        <v>4277</v>
      </c>
      <c r="E2857" s="3">
        <v>2</v>
      </c>
      <c r="F2857" s="3">
        <v>1</v>
      </c>
      <c r="G2857" s="7">
        <v>2500</v>
      </c>
      <c r="H2857" s="4">
        <f>+G2857*E2857</f>
        <v>5000</v>
      </c>
      <c r="I2857" s="5">
        <v>0</v>
      </c>
      <c r="J2857" s="4">
        <f t="shared" ref="J2857:J2918" si="568">+G2857*I2857</f>
        <v>0</v>
      </c>
      <c r="K2857" s="4">
        <f t="shared" ref="K2857:K2918" si="569">+G2857-J2857</f>
        <v>2500</v>
      </c>
      <c r="L2857" s="6">
        <v>1.05</v>
      </c>
      <c r="M2857" s="4">
        <f t="shared" si="560"/>
        <v>2625</v>
      </c>
      <c r="N2857" s="4">
        <f t="shared" si="561"/>
        <v>5125</v>
      </c>
      <c r="O2857" s="6">
        <v>0.75</v>
      </c>
      <c r="P2857" s="85">
        <f t="shared" si="566"/>
        <v>1875</v>
      </c>
      <c r="Q2857" s="86">
        <f t="shared" si="567"/>
        <v>4375</v>
      </c>
      <c r="R2857" s="6">
        <v>0.95</v>
      </c>
      <c r="S2857" s="85">
        <f t="shared" si="562"/>
        <v>2375</v>
      </c>
      <c r="T2857" s="86">
        <f t="shared" si="563"/>
        <v>4875</v>
      </c>
      <c r="U2857" s="6">
        <v>0.6</v>
      </c>
      <c r="V2857" s="85">
        <f t="shared" si="564"/>
        <v>1500</v>
      </c>
      <c r="W2857" s="86">
        <f t="shared" si="565"/>
        <v>4000</v>
      </c>
    </row>
    <row r="2858" spans="1:23" ht="16.5" x14ac:dyDescent="0.25">
      <c r="A2858" s="64" t="s">
        <v>7131</v>
      </c>
      <c r="B2858" s="65" t="s">
        <v>7772</v>
      </c>
      <c r="C2858" s="2" t="s">
        <v>6979</v>
      </c>
      <c r="D2858" s="1" t="s">
        <v>6978</v>
      </c>
      <c r="E2858" s="3">
        <v>1</v>
      </c>
      <c r="F2858" s="3">
        <v>1</v>
      </c>
      <c r="G2858" s="4">
        <v>685.84</v>
      </c>
      <c r="H2858" s="4">
        <f>+G2858*E2858</f>
        <v>685.84</v>
      </c>
      <c r="I2858" s="5">
        <v>0</v>
      </c>
      <c r="J2858" s="4">
        <f t="shared" si="568"/>
        <v>0</v>
      </c>
      <c r="K2858" s="4">
        <f t="shared" si="569"/>
        <v>685.84</v>
      </c>
      <c r="L2858" s="6">
        <v>0.85</v>
      </c>
      <c r="M2858" s="4">
        <f t="shared" si="560"/>
        <v>582.96400000000006</v>
      </c>
      <c r="N2858" s="4">
        <f t="shared" si="561"/>
        <v>1268.8040000000001</v>
      </c>
      <c r="O2858" s="6">
        <v>0.75</v>
      </c>
      <c r="P2858" s="85">
        <f t="shared" si="566"/>
        <v>514.38</v>
      </c>
      <c r="Q2858" s="86">
        <f t="shared" si="567"/>
        <v>1200.22</v>
      </c>
      <c r="R2858" s="6">
        <v>0.95</v>
      </c>
      <c r="S2858" s="85">
        <f t="shared" si="562"/>
        <v>651.548</v>
      </c>
      <c r="T2858" s="86">
        <f t="shared" si="563"/>
        <v>1337.3879999999999</v>
      </c>
      <c r="U2858" s="6">
        <v>0.6</v>
      </c>
      <c r="V2858" s="85">
        <f t="shared" si="564"/>
        <v>411.50400000000002</v>
      </c>
      <c r="W2858" s="86">
        <f t="shared" si="565"/>
        <v>1097.3440000000001</v>
      </c>
    </row>
    <row r="2859" spans="1:23" ht="16.5" x14ac:dyDescent="0.25">
      <c r="A2859" s="64" t="s">
        <v>7131</v>
      </c>
      <c r="B2859" s="65" t="s">
        <v>7772</v>
      </c>
      <c r="C2859" s="2" t="s">
        <v>8681</v>
      </c>
      <c r="D2859" s="1" t="s">
        <v>4277</v>
      </c>
      <c r="E2859" s="3">
        <v>2</v>
      </c>
      <c r="F2859" s="3">
        <v>1</v>
      </c>
      <c r="G2859" s="7">
        <v>2500</v>
      </c>
      <c r="H2859" s="4">
        <f>+G2859*E2859</f>
        <v>5000</v>
      </c>
      <c r="I2859" s="5">
        <v>0</v>
      </c>
      <c r="J2859" s="4">
        <f t="shared" si="568"/>
        <v>0</v>
      </c>
      <c r="K2859" s="4">
        <f t="shared" si="569"/>
        <v>2500</v>
      </c>
      <c r="L2859" s="6">
        <v>1.05</v>
      </c>
      <c r="M2859" s="4">
        <f t="shared" si="560"/>
        <v>2625</v>
      </c>
      <c r="N2859" s="4">
        <f t="shared" si="561"/>
        <v>5125</v>
      </c>
      <c r="O2859" s="6">
        <v>0.75</v>
      </c>
      <c r="P2859" s="85">
        <f t="shared" si="566"/>
        <v>1875</v>
      </c>
      <c r="Q2859" s="86">
        <f t="shared" si="567"/>
        <v>4375</v>
      </c>
      <c r="R2859" s="6">
        <v>0.95</v>
      </c>
      <c r="S2859" s="85">
        <f t="shared" si="562"/>
        <v>2375</v>
      </c>
      <c r="T2859" s="86">
        <f t="shared" si="563"/>
        <v>4875</v>
      </c>
      <c r="U2859" s="6">
        <v>0.6</v>
      </c>
      <c r="V2859" s="85">
        <f t="shared" si="564"/>
        <v>1500</v>
      </c>
      <c r="W2859" s="86">
        <f t="shared" si="565"/>
        <v>4000</v>
      </c>
    </row>
    <row r="2860" spans="1:23" ht="16.5" x14ac:dyDescent="0.25">
      <c r="A2860" s="64" t="s">
        <v>7131</v>
      </c>
      <c r="B2860" s="65" t="s">
        <v>7772</v>
      </c>
      <c r="C2860" s="2" t="s">
        <v>4239</v>
      </c>
      <c r="D2860" s="1" t="s">
        <v>4238</v>
      </c>
      <c r="E2860" s="3">
        <v>12</v>
      </c>
      <c r="F2860" s="3">
        <v>1</v>
      </c>
      <c r="G2860" s="7">
        <v>240</v>
      </c>
      <c r="H2860" s="4">
        <f>+G2860*E2860</f>
        <v>2880</v>
      </c>
      <c r="I2860" s="5">
        <v>0.05</v>
      </c>
      <c r="J2860" s="4">
        <f t="shared" si="568"/>
        <v>12</v>
      </c>
      <c r="K2860" s="4">
        <f t="shared" si="569"/>
        <v>228</v>
      </c>
      <c r="L2860" s="6">
        <v>0.85</v>
      </c>
      <c r="M2860" s="4">
        <f t="shared" si="560"/>
        <v>193.79999999999998</v>
      </c>
      <c r="N2860" s="4">
        <f t="shared" si="561"/>
        <v>421.79999999999995</v>
      </c>
      <c r="O2860" s="6">
        <v>0.75</v>
      </c>
      <c r="P2860" s="85">
        <f t="shared" si="566"/>
        <v>171</v>
      </c>
      <c r="Q2860" s="86">
        <f t="shared" si="567"/>
        <v>399</v>
      </c>
      <c r="R2860" s="6">
        <v>0.95</v>
      </c>
      <c r="S2860" s="85">
        <f t="shared" si="562"/>
        <v>216.6</v>
      </c>
      <c r="T2860" s="86">
        <f t="shared" si="563"/>
        <v>444.6</v>
      </c>
      <c r="U2860" s="6">
        <v>0.6</v>
      </c>
      <c r="V2860" s="85">
        <f t="shared" si="564"/>
        <v>136.79999999999998</v>
      </c>
      <c r="W2860" s="86">
        <f t="shared" si="565"/>
        <v>364.79999999999995</v>
      </c>
    </row>
    <row r="2861" spans="1:23" ht="16.5" x14ac:dyDescent="0.25">
      <c r="A2861" s="64" t="s">
        <v>7131</v>
      </c>
      <c r="B2861" s="65" t="s">
        <v>7772</v>
      </c>
      <c r="C2861" s="2" t="s">
        <v>4235</v>
      </c>
      <c r="D2861" s="1" t="s">
        <v>4234</v>
      </c>
      <c r="E2861" s="3">
        <v>2</v>
      </c>
      <c r="F2861" s="3">
        <v>1</v>
      </c>
      <c r="G2861" s="7">
        <v>2460</v>
      </c>
      <c r="H2861" s="4">
        <f>+G2861*E2861</f>
        <v>4920</v>
      </c>
      <c r="I2861" s="5">
        <v>0.05</v>
      </c>
      <c r="J2861" s="4">
        <f t="shared" si="568"/>
        <v>123</v>
      </c>
      <c r="K2861" s="4">
        <f t="shared" si="569"/>
        <v>2337</v>
      </c>
      <c r="L2861" s="6">
        <v>0.85</v>
      </c>
      <c r="M2861" s="4">
        <f t="shared" si="560"/>
        <v>1986.45</v>
      </c>
      <c r="N2861" s="4">
        <f t="shared" si="561"/>
        <v>4323.45</v>
      </c>
      <c r="O2861" s="6">
        <v>0.75</v>
      </c>
      <c r="P2861" s="85">
        <f t="shared" si="566"/>
        <v>1752.75</v>
      </c>
      <c r="Q2861" s="86">
        <f t="shared" si="567"/>
        <v>4089.75</v>
      </c>
      <c r="R2861" s="6">
        <v>0.95</v>
      </c>
      <c r="S2861" s="85">
        <f t="shared" si="562"/>
        <v>2220.15</v>
      </c>
      <c r="T2861" s="86">
        <f t="shared" si="563"/>
        <v>4557.1499999999996</v>
      </c>
      <c r="U2861" s="6">
        <v>0.6</v>
      </c>
      <c r="V2861" s="85">
        <f t="shared" si="564"/>
        <v>1402.2</v>
      </c>
      <c r="W2861" s="86">
        <f t="shared" si="565"/>
        <v>3739.2</v>
      </c>
    </row>
    <row r="2862" spans="1:23" ht="16.5" x14ac:dyDescent="0.25">
      <c r="A2862" s="64" t="s">
        <v>7131</v>
      </c>
      <c r="B2862" s="65" t="s">
        <v>7772</v>
      </c>
      <c r="C2862" s="2" t="s">
        <v>4264</v>
      </c>
      <c r="D2862" s="1" t="s">
        <v>4263</v>
      </c>
      <c r="E2862" s="3">
        <v>5</v>
      </c>
      <c r="F2862" s="3">
        <v>1</v>
      </c>
      <c r="G2862" s="7">
        <v>240</v>
      </c>
      <c r="H2862" s="4">
        <f>+G2862*E2862</f>
        <v>1200</v>
      </c>
      <c r="I2862" s="5">
        <v>0.05</v>
      </c>
      <c r="J2862" s="4">
        <f t="shared" si="568"/>
        <v>12</v>
      </c>
      <c r="K2862" s="4">
        <f t="shared" si="569"/>
        <v>228</v>
      </c>
      <c r="L2862" s="6">
        <v>0.85</v>
      </c>
      <c r="M2862" s="4">
        <f t="shared" si="560"/>
        <v>193.79999999999998</v>
      </c>
      <c r="N2862" s="4">
        <f t="shared" si="561"/>
        <v>421.79999999999995</v>
      </c>
      <c r="O2862" s="6">
        <v>0.75</v>
      </c>
      <c r="P2862" s="85">
        <f t="shared" si="566"/>
        <v>171</v>
      </c>
      <c r="Q2862" s="86">
        <f t="shared" si="567"/>
        <v>399</v>
      </c>
      <c r="R2862" s="6">
        <v>0.95</v>
      </c>
      <c r="S2862" s="85">
        <f t="shared" si="562"/>
        <v>216.6</v>
      </c>
      <c r="T2862" s="86">
        <f t="shared" si="563"/>
        <v>444.6</v>
      </c>
      <c r="U2862" s="6">
        <v>0.6</v>
      </c>
      <c r="V2862" s="85">
        <f t="shared" si="564"/>
        <v>136.79999999999998</v>
      </c>
      <c r="W2862" s="86">
        <f t="shared" si="565"/>
        <v>364.79999999999995</v>
      </c>
    </row>
    <row r="2863" spans="1:23" ht="16.5" x14ac:dyDescent="0.25">
      <c r="A2863" s="64" t="s">
        <v>7131</v>
      </c>
      <c r="B2863" s="65" t="s">
        <v>7772</v>
      </c>
      <c r="C2863" s="2" t="s">
        <v>4231</v>
      </c>
      <c r="D2863" s="1" t="s">
        <v>4230</v>
      </c>
      <c r="E2863" s="3">
        <v>2</v>
      </c>
      <c r="F2863" s="3">
        <v>1</v>
      </c>
      <c r="G2863" s="7">
        <v>770</v>
      </c>
      <c r="H2863" s="4">
        <f>+G2863*E2863</f>
        <v>1540</v>
      </c>
      <c r="I2863" s="5">
        <v>0.05</v>
      </c>
      <c r="J2863" s="4">
        <f t="shared" si="568"/>
        <v>38.5</v>
      </c>
      <c r="K2863" s="4">
        <f t="shared" si="569"/>
        <v>731.5</v>
      </c>
      <c r="L2863" s="6">
        <v>0.85</v>
      </c>
      <c r="M2863" s="4">
        <f t="shared" si="560"/>
        <v>621.77499999999998</v>
      </c>
      <c r="N2863" s="4">
        <f t="shared" si="561"/>
        <v>1353.2750000000001</v>
      </c>
      <c r="O2863" s="6">
        <v>0.75</v>
      </c>
      <c r="P2863" s="85">
        <f t="shared" si="566"/>
        <v>548.625</v>
      </c>
      <c r="Q2863" s="86">
        <f t="shared" si="567"/>
        <v>1280.125</v>
      </c>
      <c r="R2863" s="6">
        <v>0.95</v>
      </c>
      <c r="S2863" s="85">
        <f t="shared" si="562"/>
        <v>694.92499999999995</v>
      </c>
      <c r="T2863" s="86">
        <f t="shared" si="563"/>
        <v>1426.425</v>
      </c>
      <c r="U2863" s="6">
        <v>0.6</v>
      </c>
      <c r="V2863" s="85">
        <f t="shared" si="564"/>
        <v>438.9</v>
      </c>
      <c r="W2863" s="86">
        <f t="shared" si="565"/>
        <v>1170.4000000000001</v>
      </c>
    </row>
    <row r="2864" spans="1:23" ht="16.5" x14ac:dyDescent="0.25">
      <c r="A2864" s="64" t="s">
        <v>7131</v>
      </c>
      <c r="B2864" s="65" t="s">
        <v>7772</v>
      </c>
      <c r="C2864" s="2" t="s">
        <v>4215</v>
      </c>
      <c r="D2864" s="1" t="s">
        <v>4214</v>
      </c>
      <c r="E2864" s="3">
        <v>1</v>
      </c>
      <c r="F2864" s="3">
        <v>1</v>
      </c>
      <c r="G2864" s="4">
        <v>385</v>
      </c>
      <c r="H2864" s="4">
        <f>+G2864*E2864</f>
        <v>385</v>
      </c>
      <c r="I2864" s="5">
        <v>0.05</v>
      </c>
      <c r="J2864" s="4">
        <f t="shared" si="568"/>
        <v>19.25</v>
      </c>
      <c r="K2864" s="4">
        <f t="shared" si="569"/>
        <v>365.75</v>
      </c>
      <c r="L2864" s="6">
        <v>1.1000000000000001</v>
      </c>
      <c r="M2864" s="4">
        <f t="shared" si="560"/>
        <v>402.32500000000005</v>
      </c>
      <c r="N2864" s="4">
        <f t="shared" si="561"/>
        <v>768.07500000000005</v>
      </c>
      <c r="O2864" s="6">
        <v>0.75</v>
      </c>
      <c r="P2864" s="85">
        <f t="shared" si="566"/>
        <v>274.3125</v>
      </c>
      <c r="Q2864" s="86">
        <f t="shared" si="567"/>
        <v>640.0625</v>
      </c>
      <c r="R2864" s="6">
        <v>0.95</v>
      </c>
      <c r="S2864" s="85">
        <f t="shared" si="562"/>
        <v>347.46249999999998</v>
      </c>
      <c r="T2864" s="86">
        <f t="shared" si="563"/>
        <v>713.21249999999998</v>
      </c>
      <c r="U2864" s="6">
        <v>0.6</v>
      </c>
      <c r="V2864" s="85">
        <f t="shared" si="564"/>
        <v>219.45</v>
      </c>
      <c r="W2864" s="86">
        <f t="shared" si="565"/>
        <v>585.20000000000005</v>
      </c>
    </row>
    <row r="2865" spans="1:23" ht="16.5" x14ac:dyDescent="0.25">
      <c r="A2865" s="64" t="s">
        <v>7131</v>
      </c>
      <c r="B2865" s="65" t="s">
        <v>7772</v>
      </c>
      <c r="C2865" s="2" t="s">
        <v>4217</v>
      </c>
      <c r="D2865" s="1" t="s">
        <v>4216</v>
      </c>
      <c r="E2865" s="3">
        <v>4</v>
      </c>
      <c r="F2865" s="3">
        <v>1</v>
      </c>
      <c r="G2865" s="4">
        <v>505</v>
      </c>
      <c r="H2865" s="4">
        <f>+G2865*E2865</f>
        <v>2020</v>
      </c>
      <c r="I2865" s="5">
        <v>0.05</v>
      </c>
      <c r="J2865" s="4">
        <f t="shared" si="568"/>
        <v>25.25</v>
      </c>
      <c r="K2865" s="4">
        <f t="shared" si="569"/>
        <v>479.75</v>
      </c>
      <c r="L2865" s="6">
        <v>1.1000000000000001</v>
      </c>
      <c r="M2865" s="4">
        <f t="shared" si="560"/>
        <v>527.72500000000002</v>
      </c>
      <c r="N2865" s="4">
        <f t="shared" si="561"/>
        <v>1007.475</v>
      </c>
      <c r="O2865" s="6">
        <v>0.75</v>
      </c>
      <c r="P2865" s="85">
        <f t="shared" si="566"/>
        <v>359.8125</v>
      </c>
      <c r="Q2865" s="86">
        <f t="shared" si="567"/>
        <v>839.5625</v>
      </c>
      <c r="R2865" s="6">
        <v>0.95</v>
      </c>
      <c r="S2865" s="85">
        <f t="shared" si="562"/>
        <v>455.76249999999999</v>
      </c>
      <c r="T2865" s="86">
        <f t="shared" si="563"/>
        <v>935.51250000000005</v>
      </c>
      <c r="U2865" s="6">
        <v>0.6</v>
      </c>
      <c r="V2865" s="85">
        <f t="shared" si="564"/>
        <v>287.84999999999997</v>
      </c>
      <c r="W2865" s="86">
        <f t="shared" si="565"/>
        <v>767.59999999999991</v>
      </c>
    </row>
    <row r="2866" spans="1:23" ht="16.5" x14ac:dyDescent="0.25">
      <c r="A2866" s="64" t="s">
        <v>7131</v>
      </c>
      <c r="B2866" s="65" t="s">
        <v>7772</v>
      </c>
      <c r="C2866" s="2" t="s">
        <v>4932</v>
      </c>
      <c r="D2866" s="1" t="s">
        <v>4931</v>
      </c>
      <c r="E2866" s="3">
        <v>3</v>
      </c>
      <c r="F2866" s="3">
        <v>1</v>
      </c>
      <c r="G2866" s="4">
        <v>645</v>
      </c>
      <c r="H2866" s="4">
        <f>+G2866*E2866</f>
        <v>1935</v>
      </c>
      <c r="I2866" s="5">
        <v>0.1</v>
      </c>
      <c r="J2866" s="4">
        <f t="shared" si="568"/>
        <v>64.5</v>
      </c>
      <c r="K2866" s="4">
        <f t="shared" si="569"/>
        <v>580.5</v>
      </c>
      <c r="L2866" s="6">
        <v>1.1000000000000001</v>
      </c>
      <c r="M2866" s="4">
        <f t="shared" si="560"/>
        <v>638.55000000000007</v>
      </c>
      <c r="N2866" s="4">
        <f t="shared" si="561"/>
        <v>1219.0500000000002</v>
      </c>
      <c r="O2866" s="6">
        <v>0.75</v>
      </c>
      <c r="P2866" s="85">
        <f t="shared" si="566"/>
        <v>435.375</v>
      </c>
      <c r="Q2866" s="86">
        <f t="shared" si="567"/>
        <v>1015.875</v>
      </c>
      <c r="R2866" s="6">
        <v>0.95</v>
      </c>
      <c r="S2866" s="85">
        <f t="shared" si="562"/>
        <v>551.47500000000002</v>
      </c>
      <c r="T2866" s="86">
        <f t="shared" si="563"/>
        <v>1131.9749999999999</v>
      </c>
      <c r="U2866" s="6">
        <v>0.6</v>
      </c>
      <c r="V2866" s="85">
        <f t="shared" si="564"/>
        <v>348.3</v>
      </c>
      <c r="W2866" s="86">
        <f t="shared" si="565"/>
        <v>928.8</v>
      </c>
    </row>
    <row r="2867" spans="1:23" ht="16.5" x14ac:dyDescent="0.25">
      <c r="A2867" s="64" t="s">
        <v>7131</v>
      </c>
      <c r="B2867" s="65" t="s">
        <v>7772</v>
      </c>
      <c r="C2867" s="2" t="s">
        <v>7775</v>
      </c>
      <c r="D2867" s="10" t="s">
        <v>3091</v>
      </c>
      <c r="E2867" s="3">
        <v>11</v>
      </c>
      <c r="F2867" s="3">
        <v>1</v>
      </c>
      <c r="G2867" s="7">
        <v>58</v>
      </c>
      <c r="H2867" s="4">
        <f>+G2867*E2867</f>
        <v>638</v>
      </c>
      <c r="I2867" s="5">
        <v>0.05</v>
      </c>
      <c r="J2867" s="4">
        <f t="shared" si="568"/>
        <v>2.9000000000000004</v>
      </c>
      <c r="K2867" s="4">
        <f t="shared" si="569"/>
        <v>55.1</v>
      </c>
      <c r="L2867" s="6">
        <v>0.85</v>
      </c>
      <c r="M2867" s="4">
        <f t="shared" si="560"/>
        <v>46.835000000000001</v>
      </c>
      <c r="N2867" s="4">
        <f t="shared" si="561"/>
        <v>101.935</v>
      </c>
      <c r="O2867" s="6">
        <v>0.75</v>
      </c>
      <c r="P2867" s="85">
        <f t="shared" si="566"/>
        <v>41.325000000000003</v>
      </c>
      <c r="Q2867" s="86">
        <f t="shared" si="567"/>
        <v>96.425000000000011</v>
      </c>
      <c r="R2867" s="6">
        <v>0.95</v>
      </c>
      <c r="S2867" s="85">
        <f t="shared" si="562"/>
        <v>52.344999999999999</v>
      </c>
      <c r="T2867" s="86">
        <f t="shared" si="563"/>
        <v>107.44499999999999</v>
      </c>
      <c r="U2867" s="6">
        <v>0.6</v>
      </c>
      <c r="V2867" s="85">
        <f t="shared" si="564"/>
        <v>33.06</v>
      </c>
      <c r="W2867" s="86">
        <f t="shared" si="565"/>
        <v>88.16</v>
      </c>
    </row>
    <row r="2868" spans="1:23" ht="16.5" x14ac:dyDescent="0.25">
      <c r="A2868" s="64" t="s">
        <v>7131</v>
      </c>
      <c r="B2868" s="65" t="s">
        <v>7772</v>
      </c>
      <c r="C2868" s="2" t="s">
        <v>7776</v>
      </c>
      <c r="D2868" s="1" t="s">
        <v>3092</v>
      </c>
      <c r="E2868" s="3">
        <v>1</v>
      </c>
      <c r="F2868" s="3">
        <v>1</v>
      </c>
      <c r="G2868" s="4">
        <v>1426</v>
      </c>
      <c r="H2868" s="4">
        <f>+G2868*E2868</f>
        <v>1426</v>
      </c>
      <c r="I2868" s="5">
        <v>0</v>
      </c>
      <c r="J2868" s="4">
        <f t="shared" si="568"/>
        <v>0</v>
      </c>
      <c r="K2868" s="4">
        <f t="shared" si="569"/>
        <v>1426</v>
      </c>
      <c r="L2868" s="6">
        <v>0.85</v>
      </c>
      <c r="M2868" s="4">
        <f t="shared" si="560"/>
        <v>1212.0999999999999</v>
      </c>
      <c r="N2868" s="4">
        <f t="shared" si="561"/>
        <v>2638.1</v>
      </c>
      <c r="O2868" s="6">
        <v>0.75</v>
      </c>
      <c r="P2868" s="85">
        <f t="shared" si="566"/>
        <v>1069.5</v>
      </c>
      <c r="Q2868" s="86">
        <f t="shared" si="567"/>
        <v>2495.5</v>
      </c>
      <c r="R2868" s="6">
        <v>0.95</v>
      </c>
      <c r="S2868" s="85">
        <f t="shared" si="562"/>
        <v>1354.7</v>
      </c>
      <c r="T2868" s="86">
        <f t="shared" si="563"/>
        <v>2780.7</v>
      </c>
      <c r="U2868" s="6">
        <v>0.6</v>
      </c>
      <c r="V2868" s="85">
        <f t="shared" si="564"/>
        <v>855.6</v>
      </c>
      <c r="W2868" s="86">
        <f t="shared" si="565"/>
        <v>2281.6</v>
      </c>
    </row>
    <row r="2869" spans="1:23" ht="16.5" x14ac:dyDescent="0.25">
      <c r="A2869" s="64" t="s">
        <v>7131</v>
      </c>
      <c r="B2869" s="65" t="s">
        <v>7772</v>
      </c>
      <c r="C2869" s="2" t="s">
        <v>7777</v>
      </c>
      <c r="D2869" s="1" t="s">
        <v>3093</v>
      </c>
      <c r="E2869" s="3">
        <v>3</v>
      </c>
      <c r="F2869" s="3">
        <v>1</v>
      </c>
      <c r="G2869" s="7">
        <v>737</v>
      </c>
      <c r="H2869" s="4">
        <f>+G2869*E2869</f>
        <v>2211</v>
      </c>
      <c r="I2869" s="5">
        <v>0.05</v>
      </c>
      <c r="J2869" s="4">
        <f t="shared" si="568"/>
        <v>36.85</v>
      </c>
      <c r="K2869" s="4">
        <f t="shared" si="569"/>
        <v>700.15</v>
      </c>
      <c r="L2869" s="6">
        <v>0.85</v>
      </c>
      <c r="M2869" s="4">
        <f t="shared" si="560"/>
        <v>595.12749999999994</v>
      </c>
      <c r="N2869" s="4">
        <f t="shared" si="561"/>
        <v>1295.2774999999999</v>
      </c>
      <c r="O2869" s="6">
        <v>0.75</v>
      </c>
      <c r="P2869" s="85">
        <f t="shared" si="566"/>
        <v>525.11249999999995</v>
      </c>
      <c r="Q2869" s="86">
        <f t="shared" si="567"/>
        <v>1225.2624999999998</v>
      </c>
      <c r="R2869" s="6">
        <v>0.95</v>
      </c>
      <c r="S2869" s="85">
        <f t="shared" si="562"/>
        <v>665.14249999999993</v>
      </c>
      <c r="T2869" s="86">
        <f t="shared" si="563"/>
        <v>1365.2925</v>
      </c>
      <c r="U2869" s="6">
        <v>0.6</v>
      </c>
      <c r="V2869" s="85">
        <f t="shared" si="564"/>
        <v>420.09</v>
      </c>
      <c r="W2869" s="86">
        <f t="shared" si="565"/>
        <v>1120.24</v>
      </c>
    </row>
    <row r="2870" spans="1:23" ht="16.5" x14ac:dyDescent="0.25">
      <c r="A2870" s="64" t="s">
        <v>7131</v>
      </c>
      <c r="B2870" s="65" t="s">
        <v>7772</v>
      </c>
      <c r="C2870" s="2" t="s">
        <v>7778</v>
      </c>
      <c r="D2870" s="10" t="s">
        <v>2100</v>
      </c>
      <c r="E2870" s="3">
        <v>6</v>
      </c>
      <c r="F2870" s="3">
        <v>1</v>
      </c>
      <c r="G2870" s="4">
        <v>715</v>
      </c>
      <c r="H2870" s="4">
        <f>+G2870*E2870</f>
        <v>4290</v>
      </c>
      <c r="I2870" s="5">
        <v>0.1</v>
      </c>
      <c r="J2870" s="4">
        <f t="shared" si="568"/>
        <v>71.5</v>
      </c>
      <c r="K2870" s="4">
        <f t="shared" si="569"/>
        <v>643.5</v>
      </c>
      <c r="L2870" s="6">
        <v>1.1000000000000001</v>
      </c>
      <c r="M2870" s="4">
        <f t="shared" si="560"/>
        <v>707.85</v>
      </c>
      <c r="N2870" s="4">
        <f t="shared" si="561"/>
        <v>1351.35</v>
      </c>
      <c r="O2870" s="6">
        <v>0.75</v>
      </c>
      <c r="P2870" s="85">
        <f t="shared" si="566"/>
        <v>482.625</v>
      </c>
      <c r="Q2870" s="86">
        <f t="shared" si="567"/>
        <v>1126.125</v>
      </c>
      <c r="R2870" s="6">
        <v>0.95</v>
      </c>
      <c r="S2870" s="85">
        <f t="shared" si="562"/>
        <v>611.32499999999993</v>
      </c>
      <c r="T2870" s="86">
        <f t="shared" si="563"/>
        <v>1254.8249999999998</v>
      </c>
      <c r="U2870" s="6">
        <v>0.6</v>
      </c>
      <c r="V2870" s="85">
        <f t="shared" si="564"/>
        <v>386.09999999999997</v>
      </c>
      <c r="W2870" s="86">
        <f t="shared" si="565"/>
        <v>1029.5999999999999</v>
      </c>
    </row>
    <row r="2871" spans="1:23" ht="16.5" x14ac:dyDescent="0.25">
      <c r="A2871" s="64" t="s">
        <v>7131</v>
      </c>
      <c r="B2871" s="65" t="s">
        <v>7772</v>
      </c>
      <c r="C2871" s="2" t="s">
        <v>8269</v>
      </c>
      <c r="D2871" s="10" t="s">
        <v>2099</v>
      </c>
      <c r="E2871" s="3">
        <v>1</v>
      </c>
      <c r="F2871" s="3">
        <v>1</v>
      </c>
      <c r="G2871" s="4">
        <v>1600</v>
      </c>
      <c r="H2871" s="4">
        <f>+G2871*E2871</f>
        <v>1600</v>
      </c>
      <c r="I2871" s="5">
        <v>0</v>
      </c>
      <c r="J2871" s="4">
        <f t="shared" si="568"/>
        <v>0</v>
      </c>
      <c r="K2871" s="4">
        <f t="shared" si="569"/>
        <v>1600</v>
      </c>
      <c r="L2871" s="6">
        <v>1.1499999999999999</v>
      </c>
      <c r="M2871" s="4">
        <f t="shared" si="560"/>
        <v>1839.9999999999998</v>
      </c>
      <c r="N2871" s="4">
        <f t="shared" si="561"/>
        <v>3440</v>
      </c>
      <c r="O2871" s="6">
        <v>0.75</v>
      </c>
      <c r="P2871" s="85">
        <f t="shared" si="566"/>
        <v>1200</v>
      </c>
      <c r="Q2871" s="86">
        <f t="shared" si="567"/>
        <v>2800</v>
      </c>
      <c r="R2871" s="6">
        <v>0.95</v>
      </c>
      <c r="S2871" s="85">
        <f t="shared" si="562"/>
        <v>1520</v>
      </c>
      <c r="T2871" s="86">
        <f t="shared" si="563"/>
        <v>3120</v>
      </c>
      <c r="U2871" s="6">
        <v>0.6</v>
      </c>
      <c r="V2871" s="85">
        <f t="shared" si="564"/>
        <v>960</v>
      </c>
      <c r="W2871" s="86">
        <f t="shared" si="565"/>
        <v>2560</v>
      </c>
    </row>
    <row r="2872" spans="1:23" s="27" customFormat="1" ht="16.5" x14ac:dyDescent="0.25">
      <c r="A2872" s="64" t="s">
        <v>7131</v>
      </c>
      <c r="B2872" s="65" t="s">
        <v>7782</v>
      </c>
      <c r="C2872" s="2" t="s">
        <v>1332</v>
      </c>
      <c r="D2872" s="10" t="s">
        <v>1331</v>
      </c>
      <c r="E2872" s="3">
        <v>31.5</v>
      </c>
      <c r="F2872" s="3">
        <v>1</v>
      </c>
      <c r="G2872" s="4">
        <f>30524.96/35.5</f>
        <v>859.85802816901401</v>
      </c>
      <c r="H2872" s="4">
        <f>+G2872*E2872</f>
        <v>27085.52788732394</v>
      </c>
      <c r="I2872" s="5">
        <v>0</v>
      </c>
      <c r="J2872" s="4">
        <f t="shared" si="568"/>
        <v>0</v>
      </c>
      <c r="K2872" s="4">
        <f t="shared" si="569"/>
        <v>859.85802816901401</v>
      </c>
      <c r="L2872" s="6">
        <v>0.85</v>
      </c>
      <c r="M2872" s="4">
        <f t="shared" ref="M2872:M2934" si="570">+K2872*L2872</f>
        <v>730.87932394366192</v>
      </c>
      <c r="N2872" s="4">
        <f t="shared" ref="N2872:N2934" si="571">+K2872+M2872</f>
        <v>1590.737352112676</v>
      </c>
      <c r="O2872" s="6">
        <v>0.75</v>
      </c>
      <c r="P2872" s="85">
        <f t="shared" si="566"/>
        <v>644.89352112676056</v>
      </c>
      <c r="Q2872" s="86">
        <f t="shared" si="567"/>
        <v>1504.7515492957746</v>
      </c>
      <c r="R2872" s="6">
        <v>0.95</v>
      </c>
      <c r="S2872" s="85">
        <f t="shared" si="562"/>
        <v>816.86512676056327</v>
      </c>
      <c r="T2872" s="86">
        <f t="shared" si="563"/>
        <v>1676.7231549295773</v>
      </c>
      <c r="U2872" s="6">
        <v>0.6</v>
      </c>
      <c r="V2872" s="85">
        <f t="shared" si="564"/>
        <v>515.91481690140836</v>
      </c>
      <c r="W2872" s="86">
        <f t="shared" si="565"/>
        <v>1375.7728450704224</v>
      </c>
    </row>
    <row r="2873" spans="1:23" s="27" customFormat="1" ht="16.5" x14ac:dyDescent="0.25">
      <c r="A2873" s="64" t="s">
        <v>7131</v>
      </c>
      <c r="B2873" s="65" t="s">
        <v>7782</v>
      </c>
      <c r="C2873" s="2" t="s">
        <v>1330</v>
      </c>
      <c r="D2873" s="10" t="s">
        <v>1329</v>
      </c>
      <c r="E2873" s="3">
        <v>19.100000000000001</v>
      </c>
      <c r="F2873" s="3">
        <v>1</v>
      </c>
      <c r="G2873" s="4">
        <f>54784.29/23.6</f>
        <v>2321.3682203389831</v>
      </c>
      <c r="H2873" s="4">
        <f>+G2873*E2873</f>
        <v>44338.133008474579</v>
      </c>
      <c r="I2873" s="5">
        <v>0</v>
      </c>
      <c r="J2873" s="4">
        <f t="shared" si="568"/>
        <v>0</v>
      </c>
      <c r="K2873" s="4">
        <f t="shared" si="569"/>
        <v>2321.3682203389831</v>
      </c>
      <c r="L2873" s="6">
        <v>0.85</v>
      </c>
      <c r="M2873" s="4">
        <f t="shared" si="570"/>
        <v>1973.1629872881356</v>
      </c>
      <c r="N2873" s="4">
        <f t="shared" si="571"/>
        <v>4294.5312076271184</v>
      </c>
      <c r="O2873" s="6">
        <v>0.75</v>
      </c>
      <c r="P2873" s="85">
        <f t="shared" si="566"/>
        <v>1741.0261652542372</v>
      </c>
      <c r="Q2873" s="86">
        <f t="shared" si="567"/>
        <v>4062.3943855932202</v>
      </c>
      <c r="R2873" s="6">
        <v>0.95</v>
      </c>
      <c r="S2873" s="85">
        <f t="shared" ref="S2873:S2935" si="572">+K2873*R2873</f>
        <v>2205.299809322034</v>
      </c>
      <c r="T2873" s="86">
        <f t="shared" ref="T2873:T2935" si="573">+S2873+K2873</f>
        <v>4526.6680296610175</v>
      </c>
      <c r="U2873" s="6">
        <v>0.6</v>
      </c>
      <c r="V2873" s="85">
        <f t="shared" ref="V2873:V2935" si="574">+K2873*U2873</f>
        <v>1392.8209322033897</v>
      </c>
      <c r="W2873" s="86">
        <f t="shared" ref="W2873:W2935" si="575">+V2873+K2873</f>
        <v>3714.1891525423725</v>
      </c>
    </row>
    <row r="2874" spans="1:23" s="27" customFormat="1" ht="16.5" x14ac:dyDescent="0.25">
      <c r="A2874" s="64" t="s">
        <v>7131</v>
      </c>
      <c r="B2874" s="65" t="s">
        <v>7782</v>
      </c>
      <c r="C2874" s="2" t="s">
        <v>7394</v>
      </c>
      <c r="D2874" s="10" t="s">
        <v>7393</v>
      </c>
      <c r="E2874" s="3">
        <v>11.3</v>
      </c>
      <c r="F2874" s="3">
        <v>1</v>
      </c>
      <c r="G2874" s="4">
        <f>30504.74/31.4</f>
        <v>971.48853503184728</v>
      </c>
      <c r="H2874" s="4">
        <f>+G2874*E2874</f>
        <v>10977.820445859876</v>
      </c>
      <c r="I2874" s="5">
        <v>0</v>
      </c>
      <c r="J2874" s="4">
        <f t="shared" si="568"/>
        <v>0</v>
      </c>
      <c r="K2874" s="4">
        <f t="shared" si="569"/>
        <v>971.48853503184728</v>
      </c>
      <c r="L2874" s="6">
        <v>0.85</v>
      </c>
      <c r="M2874" s="4">
        <f t="shared" si="570"/>
        <v>825.76525477707014</v>
      </c>
      <c r="N2874" s="4">
        <f t="shared" si="571"/>
        <v>1797.2537898089174</v>
      </c>
      <c r="O2874" s="6">
        <v>0.75</v>
      </c>
      <c r="P2874" s="85">
        <f t="shared" ref="P2874:P2936" si="576">+K2874*O2874</f>
        <v>728.61640127388546</v>
      </c>
      <c r="Q2874" s="86">
        <f t="shared" ref="Q2874:Q2936" si="577">+K2874+P2874</f>
        <v>1700.1049363057327</v>
      </c>
      <c r="R2874" s="6">
        <v>0.95</v>
      </c>
      <c r="S2874" s="85">
        <f t="shared" si="572"/>
        <v>922.91410828025482</v>
      </c>
      <c r="T2874" s="86">
        <f t="shared" si="573"/>
        <v>1894.4026433121021</v>
      </c>
      <c r="U2874" s="6">
        <v>0.6</v>
      </c>
      <c r="V2874" s="85">
        <f t="shared" si="574"/>
        <v>582.89312101910832</v>
      </c>
      <c r="W2874" s="86">
        <f t="shared" si="575"/>
        <v>1554.3816560509556</v>
      </c>
    </row>
    <row r="2875" spans="1:23" s="27" customFormat="1" ht="16.5" x14ac:dyDescent="0.25">
      <c r="A2875" s="64" t="s">
        <v>7131</v>
      </c>
      <c r="B2875" s="65" t="s">
        <v>7782</v>
      </c>
      <c r="C2875" s="2" t="s">
        <v>7783</v>
      </c>
      <c r="D2875" s="1" t="s">
        <v>8308</v>
      </c>
      <c r="E2875" s="3">
        <v>12</v>
      </c>
      <c r="F2875" s="3">
        <v>1</v>
      </c>
      <c r="G2875" s="7">
        <v>453</v>
      </c>
      <c r="H2875" s="4">
        <f>+G2875*E2875</f>
        <v>5436</v>
      </c>
      <c r="I2875" s="5">
        <v>0.05</v>
      </c>
      <c r="J2875" s="4">
        <f t="shared" si="568"/>
        <v>22.650000000000002</v>
      </c>
      <c r="K2875" s="4">
        <f t="shared" si="569"/>
        <v>430.35</v>
      </c>
      <c r="L2875" s="6">
        <v>0.85</v>
      </c>
      <c r="M2875" s="4">
        <f t="shared" si="570"/>
        <v>365.79750000000001</v>
      </c>
      <c r="N2875" s="4">
        <f t="shared" si="571"/>
        <v>796.14750000000004</v>
      </c>
      <c r="O2875" s="6">
        <v>0.75</v>
      </c>
      <c r="P2875" s="85">
        <f t="shared" si="576"/>
        <v>322.76250000000005</v>
      </c>
      <c r="Q2875" s="86">
        <f t="shared" si="577"/>
        <v>753.11250000000007</v>
      </c>
      <c r="R2875" s="6">
        <v>0.95</v>
      </c>
      <c r="S2875" s="85">
        <f t="shared" si="572"/>
        <v>408.83249999999998</v>
      </c>
      <c r="T2875" s="86">
        <f t="shared" si="573"/>
        <v>839.1825</v>
      </c>
      <c r="U2875" s="6">
        <v>0.6</v>
      </c>
      <c r="V2875" s="85">
        <f t="shared" si="574"/>
        <v>258.20999999999998</v>
      </c>
      <c r="W2875" s="86">
        <f t="shared" si="575"/>
        <v>688.56</v>
      </c>
    </row>
    <row r="2876" spans="1:23" s="27" customFormat="1" ht="16.5" x14ac:dyDescent="0.25">
      <c r="A2876" s="64" t="s">
        <v>7131</v>
      </c>
      <c r="B2876" s="65" t="s">
        <v>7782</v>
      </c>
      <c r="C2876" s="2" t="s">
        <v>2332</v>
      </c>
      <c r="D2876" s="1" t="s">
        <v>8309</v>
      </c>
      <c r="E2876" s="3">
        <v>15</v>
      </c>
      <c r="F2876" s="3">
        <v>1</v>
      </c>
      <c r="G2876" s="7">
        <v>469</v>
      </c>
      <c r="H2876" s="4">
        <f>+G2876*E2876</f>
        <v>7035</v>
      </c>
      <c r="I2876" s="5">
        <v>0.05</v>
      </c>
      <c r="J2876" s="4">
        <f t="shared" si="568"/>
        <v>23.450000000000003</v>
      </c>
      <c r="K2876" s="4">
        <f t="shared" si="569"/>
        <v>445.55</v>
      </c>
      <c r="L2876" s="6">
        <v>0.85</v>
      </c>
      <c r="M2876" s="4">
        <f t="shared" si="570"/>
        <v>378.71749999999997</v>
      </c>
      <c r="N2876" s="4">
        <f t="shared" si="571"/>
        <v>824.26749999999993</v>
      </c>
      <c r="O2876" s="6">
        <v>0.75</v>
      </c>
      <c r="P2876" s="85">
        <f t="shared" si="576"/>
        <v>334.16250000000002</v>
      </c>
      <c r="Q2876" s="86">
        <f t="shared" si="577"/>
        <v>779.71250000000009</v>
      </c>
      <c r="R2876" s="6">
        <v>0.95</v>
      </c>
      <c r="S2876" s="85">
        <f t="shared" si="572"/>
        <v>423.27249999999998</v>
      </c>
      <c r="T2876" s="86">
        <f t="shared" si="573"/>
        <v>868.82249999999999</v>
      </c>
      <c r="U2876" s="6">
        <v>0.6</v>
      </c>
      <c r="V2876" s="85">
        <f t="shared" si="574"/>
        <v>267.33</v>
      </c>
      <c r="W2876" s="86">
        <f t="shared" si="575"/>
        <v>712.88</v>
      </c>
    </row>
    <row r="2877" spans="1:23" s="27" customFormat="1" ht="16.5" x14ac:dyDescent="0.25">
      <c r="A2877" s="64" t="s">
        <v>7131</v>
      </c>
      <c r="B2877" s="65" t="s">
        <v>7782</v>
      </c>
      <c r="C2877" s="2" t="s">
        <v>2333</v>
      </c>
      <c r="D2877" s="1" t="s">
        <v>8310</v>
      </c>
      <c r="E2877" s="3">
        <v>6</v>
      </c>
      <c r="F2877" s="3">
        <v>1</v>
      </c>
      <c r="G2877" s="7">
        <v>740</v>
      </c>
      <c r="H2877" s="4">
        <f>+G2877*E2877</f>
        <v>4440</v>
      </c>
      <c r="I2877" s="5">
        <v>0.05</v>
      </c>
      <c r="J2877" s="4">
        <f t="shared" si="568"/>
        <v>37</v>
      </c>
      <c r="K2877" s="4">
        <f t="shared" si="569"/>
        <v>703</v>
      </c>
      <c r="L2877" s="6">
        <v>0.85</v>
      </c>
      <c r="M2877" s="4">
        <f t="shared" si="570"/>
        <v>597.54999999999995</v>
      </c>
      <c r="N2877" s="4">
        <f t="shared" si="571"/>
        <v>1300.55</v>
      </c>
      <c r="O2877" s="6">
        <v>0.75</v>
      </c>
      <c r="P2877" s="85">
        <f t="shared" si="576"/>
        <v>527.25</v>
      </c>
      <c r="Q2877" s="86">
        <f t="shared" si="577"/>
        <v>1230.25</v>
      </c>
      <c r="R2877" s="6">
        <v>0.95</v>
      </c>
      <c r="S2877" s="85">
        <f t="shared" si="572"/>
        <v>667.85</v>
      </c>
      <c r="T2877" s="86">
        <f t="shared" si="573"/>
        <v>1370.85</v>
      </c>
      <c r="U2877" s="6">
        <v>0.6</v>
      </c>
      <c r="V2877" s="85">
        <f t="shared" si="574"/>
        <v>421.8</v>
      </c>
      <c r="W2877" s="86">
        <f t="shared" si="575"/>
        <v>1124.8</v>
      </c>
    </row>
    <row r="2878" spans="1:23" s="27" customFormat="1" ht="16.5" x14ac:dyDescent="0.25">
      <c r="A2878" s="64" t="s">
        <v>7131</v>
      </c>
      <c r="B2878" s="65" t="s">
        <v>7782</v>
      </c>
      <c r="C2878" s="2" t="s">
        <v>2334</v>
      </c>
      <c r="D2878" s="1" t="s">
        <v>8311</v>
      </c>
      <c r="E2878" s="3">
        <v>4</v>
      </c>
      <c r="F2878" s="3">
        <v>1</v>
      </c>
      <c r="G2878" s="7">
        <v>1249</v>
      </c>
      <c r="H2878" s="4">
        <f>+G2878*E2878</f>
        <v>4996</v>
      </c>
      <c r="I2878" s="5">
        <v>0.05</v>
      </c>
      <c r="J2878" s="4">
        <f t="shared" si="568"/>
        <v>62.45</v>
      </c>
      <c r="K2878" s="4">
        <f t="shared" si="569"/>
        <v>1186.55</v>
      </c>
      <c r="L2878" s="6">
        <v>0.85</v>
      </c>
      <c r="M2878" s="4">
        <f t="shared" si="570"/>
        <v>1008.5674999999999</v>
      </c>
      <c r="N2878" s="4">
        <f t="shared" si="571"/>
        <v>2195.1174999999998</v>
      </c>
      <c r="O2878" s="6">
        <v>0.75</v>
      </c>
      <c r="P2878" s="85">
        <f t="shared" si="576"/>
        <v>889.91249999999991</v>
      </c>
      <c r="Q2878" s="86">
        <f t="shared" si="577"/>
        <v>2076.4624999999996</v>
      </c>
      <c r="R2878" s="6">
        <v>0.95</v>
      </c>
      <c r="S2878" s="85">
        <f t="shared" si="572"/>
        <v>1127.2224999999999</v>
      </c>
      <c r="T2878" s="86">
        <f t="shared" si="573"/>
        <v>2313.7725</v>
      </c>
      <c r="U2878" s="6">
        <v>0.6</v>
      </c>
      <c r="V2878" s="85">
        <f t="shared" si="574"/>
        <v>711.93</v>
      </c>
      <c r="W2878" s="86">
        <f t="shared" si="575"/>
        <v>1898.48</v>
      </c>
    </row>
    <row r="2879" spans="1:23" s="27" customFormat="1" ht="16.5" x14ac:dyDescent="0.25">
      <c r="A2879" s="64" t="s">
        <v>7131</v>
      </c>
      <c r="B2879" s="65" t="s">
        <v>7782</v>
      </c>
      <c r="C2879" s="2" t="s">
        <v>2335</v>
      </c>
      <c r="D2879" s="1" t="s">
        <v>8312</v>
      </c>
      <c r="E2879" s="3">
        <v>11</v>
      </c>
      <c r="F2879" s="3">
        <v>1</v>
      </c>
      <c r="G2879" s="7">
        <v>1288</v>
      </c>
      <c r="H2879" s="4">
        <f>+G2879*E2879</f>
        <v>14168</v>
      </c>
      <c r="I2879" s="5">
        <v>0.05</v>
      </c>
      <c r="J2879" s="4">
        <f t="shared" si="568"/>
        <v>64.400000000000006</v>
      </c>
      <c r="K2879" s="4">
        <f t="shared" si="569"/>
        <v>1223.5999999999999</v>
      </c>
      <c r="L2879" s="6">
        <v>0.85</v>
      </c>
      <c r="M2879" s="4">
        <f t="shared" si="570"/>
        <v>1040.06</v>
      </c>
      <c r="N2879" s="4">
        <f t="shared" si="571"/>
        <v>2263.66</v>
      </c>
      <c r="O2879" s="6">
        <v>0.75</v>
      </c>
      <c r="P2879" s="85">
        <f t="shared" si="576"/>
        <v>917.69999999999993</v>
      </c>
      <c r="Q2879" s="86">
        <f t="shared" si="577"/>
        <v>2141.2999999999997</v>
      </c>
      <c r="R2879" s="6">
        <v>0.95</v>
      </c>
      <c r="S2879" s="85">
        <f t="shared" si="572"/>
        <v>1162.4199999999998</v>
      </c>
      <c r="T2879" s="86">
        <f t="shared" si="573"/>
        <v>2386.0199999999995</v>
      </c>
      <c r="U2879" s="6">
        <v>0.6</v>
      </c>
      <c r="V2879" s="85">
        <f t="shared" si="574"/>
        <v>734.16</v>
      </c>
      <c r="W2879" s="86">
        <f t="shared" si="575"/>
        <v>1957.7599999999998</v>
      </c>
    </row>
    <row r="2880" spans="1:23" s="27" customFormat="1" ht="16.5" x14ac:dyDescent="0.25">
      <c r="A2880" s="64" t="s">
        <v>7131</v>
      </c>
      <c r="B2880" s="65" t="s">
        <v>7782</v>
      </c>
      <c r="C2880" s="2" t="s">
        <v>4169</v>
      </c>
      <c r="D2880" s="1" t="s">
        <v>4168</v>
      </c>
      <c r="E2880" s="3">
        <v>21</v>
      </c>
      <c r="F2880" s="3">
        <v>1</v>
      </c>
      <c r="G2880" s="7">
        <v>33.295000000000002</v>
      </c>
      <c r="H2880" s="4">
        <f>+G2880*E2880</f>
        <v>699.19500000000005</v>
      </c>
      <c r="I2880" s="5">
        <v>0.05</v>
      </c>
      <c r="J2880" s="4">
        <f t="shared" si="568"/>
        <v>1.6647500000000002</v>
      </c>
      <c r="K2880" s="4">
        <f t="shared" si="569"/>
        <v>31.63025</v>
      </c>
      <c r="L2880" s="6">
        <v>0.85</v>
      </c>
      <c r="M2880" s="4">
        <f t="shared" si="570"/>
        <v>26.8857125</v>
      </c>
      <c r="N2880" s="4">
        <f t="shared" si="571"/>
        <v>58.515962500000001</v>
      </c>
      <c r="O2880" s="6">
        <v>0.75</v>
      </c>
      <c r="P2880" s="85">
        <f t="shared" si="576"/>
        <v>23.722687499999999</v>
      </c>
      <c r="Q2880" s="86">
        <f t="shared" si="577"/>
        <v>55.352937499999996</v>
      </c>
      <c r="R2880" s="6">
        <v>0.95</v>
      </c>
      <c r="S2880" s="85">
        <f t="shared" si="572"/>
        <v>30.048737499999998</v>
      </c>
      <c r="T2880" s="86">
        <f t="shared" si="573"/>
        <v>61.678987499999998</v>
      </c>
      <c r="U2880" s="6">
        <v>0.6</v>
      </c>
      <c r="V2880" s="85">
        <f t="shared" si="574"/>
        <v>18.978149999999999</v>
      </c>
      <c r="W2880" s="86">
        <f t="shared" si="575"/>
        <v>50.608400000000003</v>
      </c>
    </row>
    <row r="2881" spans="1:23" s="27" customFormat="1" ht="16.5" x14ac:dyDescent="0.25">
      <c r="A2881" s="64" t="s">
        <v>7131</v>
      </c>
      <c r="B2881" s="65" t="s">
        <v>7782</v>
      </c>
      <c r="C2881" s="2" t="s">
        <v>7784</v>
      </c>
      <c r="D2881" s="1" t="s">
        <v>5193</v>
      </c>
      <c r="E2881" s="3">
        <v>3</v>
      </c>
      <c r="F2881" s="3">
        <v>1</v>
      </c>
      <c r="G2881" s="4">
        <v>1053.43</v>
      </c>
      <c r="H2881" s="4">
        <f>+G2881*E2881</f>
        <v>3160.29</v>
      </c>
      <c r="I2881" s="5">
        <v>0.05</v>
      </c>
      <c r="J2881" s="4">
        <f t="shared" si="568"/>
        <v>52.671500000000009</v>
      </c>
      <c r="K2881" s="4">
        <f t="shared" si="569"/>
        <v>1000.7585</v>
      </c>
      <c r="L2881" s="6">
        <v>0.85</v>
      </c>
      <c r="M2881" s="4">
        <f t="shared" si="570"/>
        <v>850.64472499999999</v>
      </c>
      <c r="N2881" s="4">
        <f t="shared" si="571"/>
        <v>1851.403225</v>
      </c>
      <c r="O2881" s="6">
        <v>0.75</v>
      </c>
      <c r="P2881" s="85">
        <f t="shared" si="576"/>
        <v>750.56887500000005</v>
      </c>
      <c r="Q2881" s="86">
        <f t="shared" si="577"/>
        <v>1751.3273750000001</v>
      </c>
      <c r="R2881" s="6">
        <v>0.95</v>
      </c>
      <c r="S2881" s="85">
        <f t="shared" si="572"/>
        <v>950.72057499999994</v>
      </c>
      <c r="T2881" s="86">
        <f t="shared" si="573"/>
        <v>1951.479075</v>
      </c>
      <c r="U2881" s="6">
        <v>0.6</v>
      </c>
      <c r="V2881" s="85">
        <f t="shared" si="574"/>
        <v>600.45510000000002</v>
      </c>
      <c r="W2881" s="86">
        <f t="shared" si="575"/>
        <v>1601.2136</v>
      </c>
    </row>
    <row r="2882" spans="1:23" s="27" customFormat="1" ht="16.5" x14ac:dyDescent="0.25">
      <c r="A2882" s="64" t="s">
        <v>7131</v>
      </c>
      <c r="B2882" s="65" t="s">
        <v>7782</v>
      </c>
      <c r="C2882" s="2" t="s">
        <v>7785</v>
      </c>
      <c r="D2882" s="1" t="s">
        <v>5194</v>
      </c>
      <c r="E2882" s="3">
        <v>1</v>
      </c>
      <c r="F2882" s="3">
        <v>1</v>
      </c>
      <c r="G2882" s="4">
        <v>420</v>
      </c>
      <c r="H2882" s="4">
        <f>+G2882*E2882</f>
        <v>420</v>
      </c>
      <c r="I2882" s="5">
        <v>0.15</v>
      </c>
      <c r="J2882" s="4">
        <f t="shared" si="568"/>
        <v>63</v>
      </c>
      <c r="K2882" s="4">
        <f t="shared" si="569"/>
        <v>357</v>
      </c>
      <c r="L2882" s="6">
        <v>0.85</v>
      </c>
      <c r="M2882" s="4">
        <f t="shared" si="570"/>
        <v>303.45</v>
      </c>
      <c r="N2882" s="4">
        <f t="shared" si="571"/>
        <v>660.45</v>
      </c>
      <c r="O2882" s="6">
        <v>0.75</v>
      </c>
      <c r="P2882" s="85">
        <f t="shared" si="576"/>
        <v>267.75</v>
      </c>
      <c r="Q2882" s="86">
        <f t="shared" si="577"/>
        <v>624.75</v>
      </c>
      <c r="R2882" s="6">
        <v>0.95</v>
      </c>
      <c r="S2882" s="85">
        <f t="shared" si="572"/>
        <v>339.15</v>
      </c>
      <c r="T2882" s="86">
        <f t="shared" si="573"/>
        <v>696.15</v>
      </c>
      <c r="U2882" s="6">
        <v>0.6</v>
      </c>
      <c r="V2882" s="85">
        <f t="shared" si="574"/>
        <v>214.2</v>
      </c>
      <c r="W2882" s="86">
        <f t="shared" si="575"/>
        <v>571.20000000000005</v>
      </c>
    </row>
    <row r="2883" spans="1:23" s="27" customFormat="1" ht="16.5" x14ac:dyDescent="0.25">
      <c r="A2883" s="64" t="s">
        <v>7131</v>
      </c>
      <c r="B2883" s="65" t="s">
        <v>7782</v>
      </c>
      <c r="C2883" s="2" t="s">
        <v>4163</v>
      </c>
      <c r="D2883" s="1" t="s">
        <v>4162</v>
      </c>
      <c r="E2883" s="3">
        <v>10.5</v>
      </c>
      <c r="F2883" s="3">
        <v>1</v>
      </c>
      <c r="G2883" s="7">
        <f>38880/200</f>
        <v>194.4</v>
      </c>
      <c r="H2883" s="4">
        <f>+G2883*E2883</f>
        <v>2041.2</v>
      </c>
      <c r="I2883" s="5">
        <v>0.05</v>
      </c>
      <c r="J2883" s="4">
        <f t="shared" si="568"/>
        <v>9.7200000000000006</v>
      </c>
      <c r="K2883" s="4">
        <f t="shared" si="569"/>
        <v>184.68</v>
      </c>
      <c r="L2883" s="6">
        <v>0.85</v>
      </c>
      <c r="M2883" s="4">
        <f t="shared" si="570"/>
        <v>156.97800000000001</v>
      </c>
      <c r="N2883" s="4">
        <f t="shared" si="571"/>
        <v>341.65800000000002</v>
      </c>
      <c r="O2883" s="6">
        <v>0.75</v>
      </c>
      <c r="P2883" s="85">
        <f t="shared" si="576"/>
        <v>138.51</v>
      </c>
      <c r="Q2883" s="86">
        <f t="shared" si="577"/>
        <v>323.19</v>
      </c>
      <c r="R2883" s="6">
        <v>0.95</v>
      </c>
      <c r="S2883" s="85">
        <f t="shared" si="572"/>
        <v>175.446</v>
      </c>
      <c r="T2883" s="86">
        <f t="shared" si="573"/>
        <v>360.12599999999998</v>
      </c>
      <c r="U2883" s="6">
        <v>0.6</v>
      </c>
      <c r="V2883" s="85">
        <f t="shared" si="574"/>
        <v>110.80800000000001</v>
      </c>
      <c r="W2883" s="86">
        <f t="shared" si="575"/>
        <v>295.488</v>
      </c>
    </row>
    <row r="2884" spans="1:23" s="27" customFormat="1" ht="16.5" x14ac:dyDescent="0.25">
      <c r="A2884" s="64" t="s">
        <v>7131</v>
      </c>
      <c r="B2884" s="65" t="s">
        <v>7782</v>
      </c>
      <c r="C2884" s="2" t="s">
        <v>7786</v>
      </c>
      <c r="D2884" s="10" t="s">
        <v>4159</v>
      </c>
      <c r="E2884" s="3">
        <f>488.64-5</f>
        <v>483.64</v>
      </c>
      <c r="F2884" s="3">
        <v>1</v>
      </c>
      <c r="G2884" s="4">
        <f>30.67+12.35</f>
        <v>43.02</v>
      </c>
      <c r="H2884" s="4">
        <f>+G2884*E2884</f>
        <v>20806.192800000001</v>
      </c>
      <c r="I2884" s="5">
        <v>0</v>
      </c>
      <c r="J2884" s="4">
        <f t="shared" si="568"/>
        <v>0</v>
      </c>
      <c r="K2884" s="4">
        <f t="shared" si="569"/>
        <v>43.02</v>
      </c>
      <c r="L2884" s="6">
        <v>1</v>
      </c>
      <c r="M2884" s="4">
        <f t="shared" si="570"/>
        <v>43.02</v>
      </c>
      <c r="N2884" s="4">
        <f t="shared" si="571"/>
        <v>86.04</v>
      </c>
      <c r="O2884" s="6">
        <v>0.75</v>
      </c>
      <c r="P2884" s="85">
        <f t="shared" si="576"/>
        <v>32.265000000000001</v>
      </c>
      <c r="Q2884" s="86">
        <f t="shared" si="577"/>
        <v>75.284999999999997</v>
      </c>
      <c r="R2884" s="6">
        <v>0.95</v>
      </c>
      <c r="S2884" s="85">
        <f t="shared" si="572"/>
        <v>40.869</v>
      </c>
      <c r="T2884" s="86">
        <f t="shared" si="573"/>
        <v>83.88900000000001</v>
      </c>
      <c r="U2884" s="6">
        <v>0.6</v>
      </c>
      <c r="V2884" s="85">
        <f t="shared" si="574"/>
        <v>25.812000000000001</v>
      </c>
      <c r="W2884" s="86">
        <f t="shared" si="575"/>
        <v>68.832000000000008</v>
      </c>
    </row>
    <row r="2885" spans="1:23" s="27" customFormat="1" ht="16.5" x14ac:dyDescent="0.25">
      <c r="A2885" s="64" t="s">
        <v>7131</v>
      </c>
      <c r="B2885" s="65" t="s">
        <v>7782</v>
      </c>
      <c r="C2885" s="2" t="s">
        <v>5196</v>
      </c>
      <c r="D2885" s="8" t="s">
        <v>5195</v>
      </c>
      <c r="E2885" s="3">
        <v>1</v>
      </c>
      <c r="F2885" s="3">
        <v>1</v>
      </c>
      <c r="G2885" s="4">
        <v>311.83333333333331</v>
      </c>
      <c r="H2885" s="4">
        <f>+G2885*E2885</f>
        <v>311.83333333333331</v>
      </c>
      <c r="I2885" s="5">
        <v>0.1</v>
      </c>
      <c r="J2885" s="4">
        <f t="shared" si="568"/>
        <v>31.183333333333334</v>
      </c>
      <c r="K2885" s="4">
        <f t="shared" si="569"/>
        <v>280.64999999999998</v>
      </c>
      <c r="L2885" s="6">
        <v>0.85</v>
      </c>
      <c r="M2885" s="4">
        <f t="shared" si="570"/>
        <v>238.55249999999998</v>
      </c>
      <c r="N2885" s="4">
        <f t="shared" si="571"/>
        <v>519.20249999999999</v>
      </c>
      <c r="O2885" s="6">
        <v>0.75</v>
      </c>
      <c r="P2885" s="85">
        <f t="shared" si="576"/>
        <v>210.48749999999998</v>
      </c>
      <c r="Q2885" s="86">
        <f t="shared" si="577"/>
        <v>491.13749999999993</v>
      </c>
      <c r="R2885" s="6">
        <v>0.95</v>
      </c>
      <c r="S2885" s="85">
        <f t="shared" si="572"/>
        <v>266.61749999999995</v>
      </c>
      <c r="T2885" s="86">
        <f t="shared" si="573"/>
        <v>547.26749999999993</v>
      </c>
      <c r="U2885" s="6">
        <v>0.6</v>
      </c>
      <c r="V2885" s="85">
        <f t="shared" si="574"/>
        <v>168.39</v>
      </c>
      <c r="W2885" s="86">
        <f t="shared" si="575"/>
        <v>449.03999999999996</v>
      </c>
    </row>
    <row r="2886" spans="1:23" s="27" customFormat="1" ht="16.5" x14ac:dyDescent="0.25">
      <c r="A2886" s="64" t="s">
        <v>7131</v>
      </c>
      <c r="B2886" s="65" t="s">
        <v>7782</v>
      </c>
      <c r="C2886" s="2" t="s">
        <v>5198</v>
      </c>
      <c r="D2886" s="8" t="s">
        <v>5197</v>
      </c>
      <c r="E2886" s="3">
        <v>1</v>
      </c>
      <c r="F2886" s="3">
        <v>1</v>
      </c>
      <c r="G2886" s="4">
        <v>1580</v>
      </c>
      <c r="H2886" s="4">
        <f>+G2886*E2886</f>
        <v>1580</v>
      </c>
      <c r="I2886" s="5">
        <v>0.1</v>
      </c>
      <c r="J2886" s="4">
        <f t="shared" si="568"/>
        <v>158</v>
      </c>
      <c r="K2886" s="4">
        <f t="shared" si="569"/>
        <v>1422</v>
      </c>
      <c r="L2886" s="6">
        <v>0.85</v>
      </c>
      <c r="M2886" s="4">
        <f t="shared" si="570"/>
        <v>1208.7</v>
      </c>
      <c r="N2886" s="4">
        <f t="shared" si="571"/>
        <v>2630.7</v>
      </c>
      <c r="O2886" s="6">
        <v>0.75</v>
      </c>
      <c r="P2886" s="85">
        <f t="shared" si="576"/>
        <v>1066.5</v>
      </c>
      <c r="Q2886" s="86">
        <f t="shared" si="577"/>
        <v>2488.5</v>
      </c>
      <c r="R2886" s="6">
        <v>0.95</v>
      </c>
      <c r="S2886" s="85">
        <f t="shared" si="572"/>
        <v>1350.8999999999999</v>
      </c>
      <c r="T2886" s="86">
        <f t="shared" si="573"/>
        <v>2772.8999999999996</v>
      </c>
      <c r="U2886" s="6">
        <v>0.6</v>
      </c>
      <c r="V2886" s="85">
        <f t="shared" si="574"/>
        <v>853.19999999999993</v>
      </c>
      <c r="W2886" s="86">
        <f t="shared" si="575"/>
        <v>2275.1999999999998</v>
      </c>
    </row>
    <row r="2887" spans="1:23" s="27" customFormat="1" ht="16.5" x14ac:dyDescent="0.25">
      <c r="A2887" s="64" t="s">
        <v>7131</v>
      </c>
      <c r="B2887" s="65" t="s">
        <v>7782</v>
      </c>
      <c r="C2887" s="2" t="s">
        <v>5671</v>
      </c>
      <c r="D2887" s="8" t="s">
        <v>5670</v>
      </c>
      <c r="E2887" s="3">
        <v>7</v>
      </c>
      <c r="F2887" s="3">
        <v>1</v>
      </c>
      <c r="G2887" s="4">
        <v>409.52800000000002</v>
      </c>
      <c r="H2887" s="4">
        <f>+G2887*E2887</f>
        <v>2866.6959999999999</v>
      </c>
      <c r="I2887" s="5">
        <v>0.4</v>
      </c>
      <c r="J2887" s="4">
        <f t="shared" si="568"/>
        <v>163.81120000000001</v>
      </c>
      <c r="K2887" s="4">
        <f t="shared" si="569"/>
        <v>245.71680000000001</v>
      </c>
      <c r="L2887" s="6">
        <v>1.4</v>
      </c>
      <c r="M2887" s="4">
        <f t="shared" si="570"/>
        <v>344.00351999999998</v>
      </c>
      <c r="N2887" s="4">
        <f t="shared" si="571"/>
        <v>589.72032000000002</v>
      </c>
      <c r="O2887" s="6">
        <v>0.75</v>
      </c>
      <c r="P2887" s="85">
        <f t="shared" si="576"/>
        <v>184.2876</v>
      </c>
      <c r="Q2887" s="86">
        <f t="shared" si="577"/>
        <v>430.00440000000003</v>
      </c>
      <c r="R2887" s="6">
        <v>0.95</v>
      </c>
      <c r="S2887" s="85">
        <f t="shared" si="572"/>
        <v>233.43096</v>
      </c>
      <c r="T2887" s="86">
        <f t="shared" si="573"/>
        <v>479.14776000000001</v>
      </c>
      <c r="U2887" s="6">
        <v>0.6</v>
      </c>
      <c r="V2887" s="85">
        <f t="shared" si="574"/>
        <v>147.43008</v>
      </c>
      <c r="W2887" s="86">
        <f t="shared" si="575"/>
        <v>393.14688000000001</v>
      </c>
    </row>
    <row r="2888" spans="1:23" s="27" customFormat="1" ht="16.5" x14ac:dyDescent="0.25">
      <c r="A2888" s="64" t="s">
        <v>7131</v>
      </c>
      <c r="B2888" s="65" t="s">
        <v>7782</v>
      </c>
      <c r="C2888" s="2" t="s">
        <v>6893</v>
      </c>
      <c r="D2888" s="10" t="s">
        <v>6892</v>
      </c>
      <c r="E2888" s="3">
        <v>5</v>
      </c>
      <c r="F2888" s="3">
        <v>1</v>
      </c>
      <c r="G2888" s="7">
        <v>85</v>
      </c>
      <c r="H2888" s="4">
        <f>+G2888*E2888</f>
        <v>425</v>
      </c>
      <c r="I2888" s="5">
        <v>0.05</v>
      </c>
      <c r="J2888" s="4">
        <f t="shared" si="568"/>
        <v>4.25</v>
      </c>
      <c r="K2888" s="4">
        <f t="shared" si="569"/>
        <v>80.75</v>
      </c>
      <c r="L2888" s="6">
        <v>0.85</v>
      </c>
      <c r="M2888" s="4">
        <f t="shared" si="570"/>
        <v>68.637500000000003</v>
      </c>
      <c r="N2888" s="4">
        <f t="shared" si="571"/>
        <v>149.38749999999999</v>
      </c>
      <c r="O2888" s="6">
        <v>0.75</v>
      </c>
      <c r="P2888" s="85">
        <f t="shared" si="576"/>
        <v>60.5625</v>
      </c>
      <c r="Q2888" s="86">
        <f t="shared" si="577"/>
        <v>141.3125</v>
      </c>
      <c r="R2888" s="6">
        <v>0.95</v>
      </c>
      <c r="S2888" s="85">
        <f t="shared" si="572"/>
        <v>76.712499999999991</v>
      </c>
      <c r="T2888" s="86">
        <f t="shared" si="573"/>
        <v>157.46249999999998</v>
      </c>
      <c r="U2888" s="6">
        <v>0.6</v>
      </c>
      <c r="V2888" s="85">
        <f t="shared" si="574"/>
        <v>48.449999999999996</v>
      </c>
      <c r="W2888" s="86">
        <f t="shared" si="575"/>
        <v>129.19999999999999</v>
      </c>
    </row>
    <row r="2889" spans="1:23" s="27" customFormat="1" ht="16.5" x14ac:dyDescent="0.25">
      <c r="A2889" s="64" t="s">
        <v>7131</v>
      </c>
      <c r="B2889" s="65" t="s">
        <v>7782</v>
      </c>
      <c r="C2889" s="2" t="s">
        <v>6895</v>
      </c>
      <c r="D2889" s="10" t="s">
        <v>6894</v>
      </c>
      <c r="E2889" s="3">
        <v>1</v>
      </c>
      <c r="F2889" s="3">
        <v>1</v>
      </c>
      <c r="G2889" s="4">
        <v>368</v>
      </c>
      <c r="H2889" s="4">
        <f>+G2889*E2889</f>
        <v>368</v>
      </c>
      <c r="I2889" s="5">
        <v>0.05</v>
      </c>
      <c r="J2889" s="4">
        <f t="shared" si="568"/>
        <v>18.400000000000002</v>
      </c>
      <c r="K2889" s="4">
        <f t="shared" si="569"/>
        <v>349.6</v>
      </c>
      <c r="L2889" s="6">
        <v>0.85</v>
      </c>
      <c r="M2889" s="4">
        <f t="shared" si="570"/>
        <v>297.16000000000003</v>
      </c>
      <c r="N2889" s="4">
        <f t="shared" si="571"/>
        <v>646.76</v>
      </c>
      <c r="O2889" s="6">
        <v>0.75</v>
      </c>
      <c r="P2889" s="85">
        <f t="shared" si="576"/>
        <v>262.20000000000005</v>
      </c>
      <c r="Q2889" s="86">
        <f t="shared" si="577"/>
        <v>611.80000000000007</v>
      </c>
      <c r="R2889" s="6">
        <v>0.95</v>
      </c>
      <c r="S2889" s="85">
        <f t="shared" si="572"/>
        <v>332.12</v>
      </c>
      <c r="T2889" s="86">
        <f t="shared" si="573"/>
        <v>681.72</v>
      </c>
      <c r="U2889" s="6">
        <v>0.6</v>
      </c>
      <c r="V2889" s="85">
        <f t="shared" si="574"/>
        <v>209.76000000000002</v>
      </c>
      <c r="W2889" s="86">
        <f t="shared" si="575"/>
        <v>559.36</v>
      </c>
    </row>
    <row r="2890" spans="1:23" s="27" customFormat="1" ht="16.5" x14ac:dyDescent="0.25">
      <c r="A2890" s="64" t="s">
        <v>7131</v>
      </c>
      <c r="B2890" s="65" t="s">
        <v>7782</v>
      </c>
      <c r="C2890" s="2" t="s">
        <v>7787</v>
      </c>
      <c r="D2890" s="1" t="s">
        <v>1232</v>
      </c>
      <c r="E2890" s="3">
        <v>17.8</v>
      </c>
      <c r="F2890" s="3">
        <v>1</v>
      </c>
      <c r="G2890" s="4">
        <v>260.06666666666666</v>
      </c>
      <c r="H2890" s="4">
        <f>+G2890*E2890</f>
        <v>4629.1866666666665</v>
      </c>
      <c r="I2890" s="5">
        <v>0</v>
      </c>
      <c r="J2890" s="4">
        <f t="shared" si="568"/>
        <v>0</v>
      </c>
      <c r="K2890" s="4">
        <f t="shared" si="569"/>
        <v>260.06666666666666</v>
      </c>
      <c r="L2890" s="6">
        <v>0.85</v>
      </c>
      <c r="M2890" s="4">
        <f t="shared" si="570"/>
        <v>221.05666666666664</v>
      </c>
      <c r="N2890" s="4">
        <f t="shared" si="571"/>
        <v>481.12333333333333</v>
      </c>
      <c r="O2890" s="6">
        <v>0.75</v>
      </c>
      <c r="P2890" s="85">
        <f t="shared" si="576"/>
        <v>195.05</v>
      </c>
      <c r="Q2890" s="86">
        <f t="shared" si="577"/>
        <v>455.11666666666667</v>
      </c>
      <c r="R2890" s="6">
        <v>0.95</v>
      </c>
      <c r="S2890" s="85">
        <f t="shared" si="572"/>
        <v>247.0633333333333</v>
      </c>
      <c r="T2890" s="86">
        <f t="shared" si="573"/>
        <v>507.13</v>
      </c>
      <c r="U2890" s="6">
        <v>0.6</v>
      </c>
      <c r="V2890" s="85">
        <f t="shared" si="574"/>
        <v>156.04</v>
      </c>
      <c r="W2890" s="86">
        <f t="shared" si="575"/>
        <v>416.10666666666668</v>
      </c>
    </row>
    <row r="2891" spans="1:23" s="27" customFormat="1" ht="16.5" x14ac:dyDescent="0.25">
      <c r="A2891" s="64" t="s">
        <v>7131</v>
      </c>
      <c r="B2891" s="65" t="s">
        <v>7782</v>
      </c>
      <c r="C2891" s="2" t="s">
        <v>4175</v>
      </c>
      <c r="D2891" s="10" t="s">
        <v>4174</v>
      </c>
      <c r="E2891" s="3">
        <v>200</v>
      </c>
      <c r="F2891" s="3">
        <v>1</v>
      </c>
      <c r="G2891" s="4">
        <f>420.33+12.35</f>
        <v>432.68</v>
      </c>
      <c r="H2891" s="4">
        <f>+G2891*E2891</f>
        <v>86536</v>
      </c>
      <c r="I2891" s="5">
        <v>0</v>
      </c>
      <c r="J2891" s="4">
        <f t="shared" si="568"/>
        <v>0</v>
      </c>
      <c r="K2891" s="4">
        <f t="shared" si="569"/>
        <v>432.68</v>
      </c>
      <c r="L2891" s="6">
        <v>1</v>
      </c>
      <c r="M2891" s="4">
        <f t="shared" si="570"/>
        <v>432.68</v>
      </c>
      <c r="N2891" s="4">
        <f t="shared" si="571"/>
        <v>865.36</v>
      </c>
      <c r="O2891" s="6">
        <v>0.75</v>
      </c>
      <c r="P2891" s="85">
        <f t="shared" si="576"/>
        <v>324.51</v>
      </c>
      <c r="Q2891" s="86">
        <f t="shared" si="577"/>
        <v>757.19</v>
      </c>
      <c r="R2891" s="6">
        <v>0.95</v>
      </c>
      <c r="S2891" s="85">
        <f t="shared" si="572"/>
        <v>411.04599999999999</v>
      </c>
      <c r="T2891" s="86">
        <f t="shared" si="573"/>
        <v>843.726</v>
      </c>
      <c r="U2891" s="6">
        <v>0.6</v>
      </c>
      <c r="V2891" s="85">
        <f t="shared" si="574"/>
        <v>259.608</v>
      </c>
      <c r="W2891" s="86">
        <f t="shared" si="575"/>
        <v>692.28800000000001</v>
      </c>
    </row>
    <row r="2892" spans="1:23" s="27" customFormat="1" ht="16.5" x14ac:dyDescent="0.25">
      <c r="A2892" s="64" t="s">
        <v>7131</v>
      </c>
      <c r="B2892" s="65" t="s">
        <v>7782</v>
      </c>
      <c r="C2892" s="2" t="s">
        <v>4165</v>
      </c>
      <c r="D2892" s="10" t="s">
        <v>4164</v>
      </c>
      <c r="E2892" s="3">
        <f>168-9</f>
        <v>159</v>
      </c>
      <c r="F2892" s="3">
        <v>1</v>
      </c>
      <c r="G2892" s="4">
        <f>248.88+12.35</f>
        <v>261.23</v>
      </c>
      <c r="H2892" s="4">
        <f>+G2892*E2892</f>
        <v>41535.57</v>
      </c>
      <c r="I2892" s="5">
        <v>0</v>
      </c>
      <c r="J2892" s="4">
        <f t="shared" si="568"/>
        <v>0</v>
      </c>
      <c r="K2892" s="4">
        <f t="shared" si="569"/>
        <v>261.23</v>
      </c>
      <c r="L2892" s="6">
        <v>1</v>
      </c>
      <c r="M2892" s="4">
        <f t="shared" si="570"/>
        <v>261.23</v>
      </c>
      <c r="N2892" s="4">
        <f t="shared" si="571"/>
        <v>522.46</v>
      </c>
      <c r="O2892" s="6">
        <v>0.75</v>
      </c>
      <c r="P2892" s="85">
        <f t="shared" si="576"/>
        <v>195.92250000000001</v>
      </c>
      <c r="Q2892" s="86">
        <f t="shared" si="577"/>
        <v>457.15250000000003</v>
      </c>
      <c r="R2892" s="6">
        <v>0.95</v>
      </c>
      <c r="S2892" s="85">
        <f t="shared" si="572"/>
        <v>248.16849999999999</v>
      </c>
      <c r="T2892" s="86">
        <f t="shared" si="573"/>
        <v>509.39850000000001</v>
      </c>
      <c r="U2892" s="6">
        <v>0.6</v>
      </c>
      <c r="V2892" s="85">
        <f t="shared" si="574"/>
        <v>156.738</v>
      </c>
      <c r="W2892" s="86">
        <f t="shared" si="575"/>
        <v>417.96800000000002</v>
      </c>
    </row>
    <row r="2893" spans="1:23" s="27" customFormat="1" ht="16.5" x14ac:dyDescent="0.25">
      <c r="A2893" s="64" t="s">
        <v>7131</v>
      </c>
      <c r="B2893" s="65" t="s">
        <v>7782</v>
      </c>
      <c r="C2893" s="2" t="s">
        <v>4173</v>
      </c>
      <c r="D2893" s="10" t="s">
        <v>4172</v>
      </c>
      <c r="E2893" s="3">
        <v>53</v>
      </c>
      <c r="F2893" s="3">
        <v>1</v>
      </c>
      <c r="G2893" s="4">
        <f>271.29+12.35</f>
        <v>283.64000000000004</v>
      </c>
      <c r="H2893" s="4">
        <f>+G2893*E2893</f>
        <v>15032.920000000002</v>
      </c>
      <c r="I2893" s="5">
        <v>0</v>
      </c>
      <c r="J2893" s="4">
        <f t="shared" si="568"/>
        <v>0</v>
      </c>
      <c r="K2893" s="4">
        <f t="shared" si="569"/>
        <v>283.64000000000004</v>
      </c>
      <c r="L2893" s="6">
        <v>1</v>
      </c>
      <c r="M2893" s="4">
        <f t="shared" si="570"/>
        <v>283.64000000000004</v>
      </c>
      <c r="N2893" s="4">
        <f t="shared" si="571"/>
        <v>567.28000000000009</v>
      </c>
      <c r="O2893" s="6">
        <v>0.75</v>
      </c>
      <c r="P2893" s="85">
        <f t="shared" si="576"/>
        <v>212.73000000000002</v>
      </c>
      <c r="Q2893" s="86">
        <f t="shared" si="577"/>
        <v>496.37000000000006</v>
      </c>
      <c r="R2893" s="6">
        <v>0.95</v>
      </c>
      <c r="S2893" s="85">
        <f t="shared" si="572"/>
        <v>269.45800000000003</v>
      </c>
      <c r="T2893" s="86">
        <f t="shared" si="573"/>
        <v>553.09800000000007</v>
      </c>
      <c r="U2893" s="6">
        <v>0.6</v>
      </c>
      <c r="V2893" s="85">
        <f t="shared" si="574"/>
        <v>170.18400000000003</v>
      </c>
      <c r="W2893" s="86">
        <f t="shared" si="575"/>
        <v>453.82400000000007</v>
      </c>
    </row>
    <row r="2894" spans="1:23" s="27" customFormat="1" ht="16.5" x14ac:dyDescent="0.25">
      <c r="A2894" s="64" t="s">
        <v>7131</v>
      </c>
      <c r="B2894" s="65" t="s">
        <v>7782</v>
      </c>
      <c r="C2894" s="2" t="s">
        <v>4161</v>
      </c>
      <c r="D2894" s="10" t="s">
        <v>4160</v>
      </c>
      <c r="E2894" s="3">
        <v>147</v>
      </c>
      <c r="F2894" s="3">
        <v>1</v>
      </c>
      <c r="G2894" s="4">
        <f>76.83+12.35</f>
        <v>89.179999999999993</v>
      </c>
      <c r="H2894" s="4">
        <f>+G2894*E2894</f>
        <v>13109.46</v>
      </c>
      <c r="I2894" s="5">
        <v>0</v>
      </c>
      <c r="J2894" s="4">
        <f t="shared" si="568"/>
        <v>0</v>
      </c>
      <c r="K2894" s="4">
        <f t="shared" si="569"/>
        <v>89.179999999999993</v>
      </c>
      <c r="L2894" s="6">
        <v>1</v>
      </c>
      <c r="M2894" s="4">
        <f t="shared" si="570"/>
        <v>89.179999999999993</v>
      </c>
      <c r="N2894" s="4">
        <f t="shared" si="571"/>
        <v>178.35999999999999</v>
      </c>
      <c r="O2894" s="6">
        <v>0.75</v>
      </c>
      <c r="P2894" s="85">
        <f t="shared" si="576"/>
        <v>66.884999999999991</v>
      </c>
      <c r="Q2894" s="86">
        <f t="shared" si="577"/>
        <v>156.065</v>
      </c>
      <c r="R2894" s="6">
        <v>0.95</v>
      </c>
      <c r="S2894" s="85">
        <f t="shared" si="572"/>
        <v>84.720999999999989</v>
      </c>
      <c r="T2894" s="86">
        <f t="shared" si="573"/>
        <v>173.90099999999998</v>
      </c>
      <c r="U2894" s="6">
        <v>0.6</v>
      </c>
      <c r="V2894" s="85">
        <f t="shared" si="574"/>
        <v>53.507999999999996</v>
      </c>
      <c r="W2894" s="86">
        <f t="shared" si="575"/>
        <v>142.68799999999999</v>
      </c>
    </row>
    <row r="2895" spans="1:23" s="27" customFormat="1" ht="16.5" x14ac:dyDescent="0.25">
      <c r="A2895" s="64" t="s">
        <v>7131</v>
      </c>
      <c r="B2895" s="65" t="s">
        <v>7782</v>
      </c>
      <c r="C2895" s="2" t="s">
        <v>4158</v>
      </c>
      <c r="D2895" s="10" t="s">
        <v>4157</v>
      </c>
      <c r="E2895" s="3">
        <v>1</v>
      </c>
      <c r="F2895" s="3">
        <v>1</v>
      </c>
      <c r="G2895" s="4">
        <v>2285.8200000000002</v>
      </c>
      <c r="H2895" s="4">
        <f>+G2895*E2895</f>
        <v>2285.8200000000002</v>
      </c>
      <c r="I2895" s="5">
        <v>0</v>
      </c>
      <c r="J2895" s="4">
        <f t="shared" si="568"/>
        <v>0</v>
      </c>
      <c r="K2895" s="4">
        <f t="shared" si="569"/>
        <v>2285.8200000000002</v>
      </c>
      <c r="L2895" s="6">
        <v>0.85</v>
      </c>
      <c r="M2895" s="4">
        <f t="shared" si="570"/>
        <v>1942.9470000000001</v>
      </c>
      <c r="N2895" s="4">
        <f t="shared" si="571"/>
        <v>4228.7669999999998</v>
      </c>
      <c r="O2895" s="6">
        <v>0.75</v>
      </c>
      <c r="P2895" s="85">
        <f t="shared" si="576"/>
        <v>1714.3650000000002</v>
      </c>
      <c r="Q2895" s="86">
        <f t="shared" si="577"/>
        <v>4000.1850000000004</v>
      </c>
      <c r="R2895" s="6">
        <v>0.95</v>
      </c>
      <c r="S2895" s="85">
        <f t="shared" si="572"/>
        <v>2171.529</v>
      </c>
      <c r="T2895" s="86">
        <f t="shared" si="573"/>
        <v>4457.3490000000002</v>
      </c>
      <c r="U2895" s="6">
        <v>0.6</v>
      </c>
      <c r="V2895" s="85">
        <f t="shared" si="574"/>
        <v>1371.492</v>
      </c>
      <c r="W2895" s="86">
        <f t="shared" si="575"/>
        <v>3657.3119999999999</v>
      </c>
    </row>
    <row r="2896" spans="1:23" s="27" customFormat="1" ht="16.5" x14ac:dyDescent="0.25">
      <c r="A2896" s="64" t="s">
        <v>7131</v>
      </c>
      <c r="B2896" s="65" t="s">
        <v>7782</v>
      </c>
      <c r="C2896" s="2" t="s">
        <v>4177</v>
      </c>
      <c r="D2896" s="10" t="s">
        <v>4176</v>
      </c>
      <c r="E2896" s="3">
        <v>60</v>
      </c>
      <c r="F2896" s="3">
        <v>1</v>
      </c>
      <c r="G2896" s="4">
        <f>201.53+12.35</f>
        <v>213.88</v>
      </c>
      <c r="H2896" s="4">
        <f>+G2896*E2896</f>
        <v>12832.8</v>
      </c>
      <c r="I2896" s="5">
        <v>0</v>
      </c>
      <c r="J2896" s="4">
        <f t="shared" si="568"/>
        <v>0</v>
      </c>
      <c r="K2896" s="4">
        <f t="shared" si="569"/>
        <v>213.88</v>
      </c>
      <c r="L2896" s="6">
        <v>1</v>
      </c>
      <c r="M2896" s="4">
        <f t="shared" si="570"/>
        <v>213.88</v>
      </c>
      <c r="N2896" s="4">
        <f t="shared" si="571"/>
        <v>427.76</v>
      </c>
      <c r="O2896" s="6">
        <v>0.75</v>
      </c>
      <c r="P2896" s="85">
        <f t="shared" si="576"/>
        <v>160.41</v>
      </c>
      <c r="Q2896" s="86">
        <f t="shared" si="577"/>
        <v>374.28999999999996</v>
      </c>
      <c r="R2896" s="6">
        <v>0.95</v>
      </c>
      <c r="S2896" s="85">
        <f t="shared" si="572"/>
        <v>203.18599999999998</v>
      </c>
      <c r="T2896" s="86">
        <f t="shared" si="573"/>
        <v>417.06599999999997</v>
      </c>
      <c r="U2896" s="6">
        <v>0.6</v>
      </c>
      <c r="V2896" s="85">
        <f t="shared" si="574"/>
        <v>128.328</v>
      </c>
      <c r="W2896" s="86">
        <f t="shared" si="575"/>
        <v>342.20799999999997</v>
      </c>
    </row>
    <row r="2897" spans="1:23" s="27" customFormat="1" ht="16.5" x14ac:dyDescent="0.25">
      <c r="A2897" s="64" t="s">
        <v>7131</v>
      </c>
      <c r="B2897" s="65" t="s">
        <v>7782</v>
      </c>
      <c r="C2897" s="2" t="s">
        <v>4167</v>
      </c>
      <c r="D2897" s="1" t="s">
        <v>4166</v>
      </c>
      <c r="E2897" s="3">
        <f>24-20.8</f>
        <v>3.1999999999999993</v>
      </c>
      <c r="F2897" s="3">
        <v>1</v>
      </c>
      <c r="G2897" s="7">
        <v>14.885</v>
      </c>
      <c r="H2897" s="4">
        <f>+G2897*E2897</f>
        <v>47.631999999999991</v>
      </c>
      <c r="I2897" s="5">
        <v>0.05</v>
      </c>
      <c r="J2897" s="4">
        <f t="shared" si="568"/>
        <v>0.74425000000000008</v>
      </c>
      <c r="K2897" s="4">
        <f t="shared" si="569"/>
        <v>14.140750000000001</v>
      </c>
      <c r="L2897" s="6">
        <v>0.95</v>
      </c>
      <c r="M2897" s="4">
        <f t="shared" si="570"/>
        <v>13.4337125</v>
      </c>
      <c r="N2897" s="4">
        <f t="shared" si="571"/>
        <v>27.574462500000003</v>
      </c>
      <c r="O2897" s="6">
        <v>0.75</v>
      </c>
      <c r="P2897" s="85">
        <f t="shared" si="576"/>
        <v>10.605562500000001</v>
      </c>
      <c r="Q2897" s="86">
        <f t="shared" si="577"/>
        <v>24.746312500000002</v>
      </c>
      <c r="R2897" s="6">
        <v>0.95</v>
      </c>
      <c r="S2897" s="85">
        <f t="shared" si="572"/>
        <v>13.4337125</v>
      </c>
      <c r="T2897" s="86">
        <f t="shared" si="573"/>
        <v>27.574462500000003</v>
      </c>
      <c r="U2897" s="6">
        <v>0.6</v>
      </c>
      <c r="V2897" s="85">
        <f t="shared" si="574"/>
        <v>8.4844500000000007</v>
      </c>
      <c r="W2897" s="86">
        <f t="shared" si="575"/>
        <v>22.6252</v>
      </c>
    </row>
    <row r="2898" spans="1:23" s="27" customFormat="1" ht="16.5" x14ac:dyDescent="0.25">
      <c r="A2898" s="64" t="s">
        <v>7131</v>
      </c>
      <c r="B2898" s="65" t="s">
        <v>7782</v>
      </c>
      <c r="C2898" s="2" t="s">
        <v>7788</v>
      </c>
      <c r="D2898" s="1" t="s">
        <v>4170</v>
      </c>
      <c r="E2898" s="3">
        <v>42.5</v>
      </c>
      <c r="F2898" s="3">
        <v>1</v>
      </c>
      <c r="G2898" s="7">
        <v>80.89</v>
      </c>
      <c r="H2898" s="4">
        <f>+G2898*E2898</f>
        <v>3437.8249999999998</v>
      </c>
      <c r="I2898" s="5">
        <v>0.05</v>
      </c>
      <c r="J2898" s="4">
        <f t="shared" si="568"/>
        <v>4.0445000000000002</v>
      </c>
      <c r="K2898" s="4">
        <f t="shared" si="569"/>
        <v>76.845500000000001</v>
      </c>
      <c r="L2898" s="6">
        <v>0.95</v>
      </c>
      <c r="M2898" s="4">
        <f t="shared" si="570"/>
        <v>73.003225</v>
      </c>
      <c r="N2898" s="4">
        <f t="shared" si="571"/>
        <v>149.848725</v>
      </c>
      <c r="O2898" s="6">
        <v>0.75</v>
      </c>
      <c r="P2898" s="85">
        <f t="shared" si="576"/>
        <v>57.634124999999997</v>
      </c>
      <c r="Q2898" s="86">
        <f t="shared" si="577"/>
        <v>134.479625</v>
      </c>
      <c r="R2898" s="6">
        <v>0.95</v>
      </c>
      <c r="S2898" s="85">
        <f t="shared" si="572"/>
        <v>73.003225</v>
      </c>
      <c r="T2898" s="86">
        <f t="shared" si="573"/>
        <v>149.848725</v>
      </c>
      <c r="U2898" s="6">
        <v>0.6</v>
      </c>
      <c r="V2898" s="85">
        <f t="shared" si="574"/>
        <v>46.107300000000002</v>
      </c>
      <c r="W2898" s="86">
        <f t="shared" si="575"/>
        <v>122.9528</v>
      </c>
    </row>
    <row r="2899" spans="1:23" s="27" customFormat="1" ht="16.5" x14ac:dyDescent="0.25">
      <c r="A2899" s="64" t="s">
        <v>7131</v>
      </c>
      <c r="B2899" s="65" t="s">
        <v>7782</v>
      </c>
      <c r="C2899" s="2" t="s">
        <v>7789</v>
      </c>
      <c r="D2899" s="1" t="s">
        <v>4171</v>
      </c>
      <c r="E2899" s="3">
        <f>114-12</f>
        <v>102</v>
      </c>
      <c r="F2899" s="3">
        <v>1</v>
      </c>
      <c r="G2899" s="7">
        <v>150.66499999999999</v>
      </c>
      <c r="H2899" s="4">
        <f>+G2899*E2899</f>
        <v>15367.83</v>
      </c>
      <c r="I2899" s="5">
        <v>0.05</v>
      </c>
      <c r="J2899" s="4">
        <f t="shared" si="568"/>
        <v>7.5332499999999998</v>
      </c>
      <c r="K2899" s="4">
        <f t="shared" si="569"/>
        <v>143.13174999999998</v>
      </c>
      <c r="L2899" s="6">
        <v>0.85</v>
      </c>
      <c r="M2899" s="4">
        <f t="shared" si="570"/>
        <v>121.66198749999998</v>
      </c>
      <c r="N2899" s="4">
        <f t="shared" si="571"/>
        <v>264.79373749999996</v>
      </c>
      <c r="O2899" s="6">
        <v>0.75</v>
      </c>
      <c r="P2899" s="85">
        <f t="shared" si="576"/>
        <v>107.34881249999998</v>
      </c>
      <c r="Q2899" s="86">
        <f t="shared" si="577"/>
        <v>250.48056249999996</v>
      </c>
      <c r="R2899" s="6">
        <v>0.95</v>
      </c>
      <c r="S2899" s="85">
        <f t="shared" si="572"/>
        <v>135.97516249999998</v>
      </c>
      <c r="T2899" s="86">
        <f t="shared" si="573"/>
        <v>279.10691249999996</v>
      </c>
      <c r="U2899" s="6">
        <v>0.6</v>
      </c>
      <c r="V2899" s="85">
        <f t="shared" si="574"/>
        <v>85.879049999999992</v>
      </c>
      <c r="W2899" s="86">
        <f t="shared" si="575"/>
        <v>229.01079999999996</v>
      </c>
    </row>
    <row r="2900" spans="1:23" ht="16.5" x14ac:dyDescent="0.25">
      <c r="A2900" s="64" t="s">
        <v>7131</v>
      </c>
      <c r="B2900" s="65" t="s">
        <v>7790</v>
      </c>
      <c r="C2900" s="2" t="s">
        <v>1644</v>
      </c>
      <c r="D2900" s="10" t="s">
        <v>1643</v>
      </c>
      <c r="E2900" s="3">
        <v>4</v>
      </c>
      <c r="F2900" s="3">
        <v>1</v>
      </c>
      <c r="G2900" s="7">
        <v>1996</v>
      </c>
      <c r="H2900" s="4">
        <f>+G2900*E2900</f>
        <v>7984</v>
      </c>
      <c r="I2900" s="5">
        <v>0.05</v>
      </c>
      <c r="J2900" s="4">
        <f t="shared" si="568"/>
        <v>99.800000000000011</v>
      </c>
      <c r="K2900" s="4">
        <f t="shared" si="569"/>
        <v>1896.2</v>
      </c>
      <c r="L2900" s="6">
        <v>0.95</v>
      </c>
      <c r="M2900" s="4">
        <f t="shared" si="570"/>
        <v>1801.3899999999999</v>
      </c>
      <c r="N2900" s="4">
        <f t="shared" si="571"/>
        <v>3697.59</v>
      </c>
      <c r="O2900" s="6">
        <v>0.75</v>
      </c>
      <c r="P2900" s="85">
        <f t="shared" si="576"/>
        <v>1422.15</v>
      </c>
      <c r="Q2900" s="86">
        <f t="shared" si="577"/>
        <v>3318.3500000000004</v>
      </c>
      <c r="R2900" s="6">
        <v>0.95</v>
      </c>
      <c r="S2900" s="85">
        <f t="shared" si="572"/>
        <v>1801.3899999999999</v>
      </c>
      <c r="T2900" s="86">
        <f t="shared" si="573"/>
        <v>3697.59</v>
      </c>
      <c r="U2900" s="6">
        <v>0.6</v>
      </c>
      <c r="V2900" s="85">
        <f t="shared" si="574"/>
        <v>1137.72</v>
      </c>
      <c r="W2900" s="86">
        <f t="shared" si="575"/>
        <v>3033.92</v>
      </c>
    </row>
    <row r="2901" spans="1:23" ht="16.5" x14ac:dyDescent="0.25">
      <c r="A2901" s="64" t="s">
        <v>7131</v>
      </c>
      <c r="B2901" s="65" t="s">
        <v>7790</v>
      </c>
      <c r="C2901" s="2" t="s">
        <v>1646</v>
      </c>
      <c r="D2901" s="1" t="s">
        <v>1645</v>
      </c>
      <c r="E2901" s="3">
        <v>1</v>
      </c>
      <c r="F2901" s="3">
        <v>1</v>
      </c>
      <c r="G2901" s="7">
        <v>2538</v>
      </c>
      <c r="H2901" s="4">
        <f>+G2901*E2901</f>
        <v>2538</v>
      </c>
      <c r="I2901" s="5">
        <v>0.05</v>
      </c>
      <c r="J2901" s="4">
        <f t="shared" si="568"/>
        <v>126.9</v>
      </c>
      <c r="K2901" s="4">
        <f t="shared" si="569"/>
        <v>2411.1</v>
      </c>
      <c r="L2901" s="6">
        <v>0.95</v>
      </c>
      <c r="M2901" s="4">
        <f t="shared" si="570"/>
        <v>2290.5449999999996</v>
      </c>
      <c r="N2901" s="4">
        <f t="shared" si="571"/>
        <v>4701.6449999999995</v>
      </c>
      <c r="O2901" s="6">
        <v>0.75</v>
      </c>
      <c r="P2901" s="85">
        <f t="shared" si="576"/>
        <v>1808.3249999999998</v>
      </c>
      <c r="Q2901" s="86">
        <f t="shared" si="577"/>
        <v>4219.4249999999993</v>
      </c>
      <c r="R2901" s="6">
        <v>0.95</v>
      </c>
      <c r="S2901" s="85">
        <f t="shared" si="572"/>
        <v>2290.5449999999996</v>
      </c>
      <c r="T2901" s="86">
        <f t="shared" si="573"/>
        <v>4701.6449999999995</v>
      </c>
      <c r="U2901" s="6">
        <v>0.6</v>
      </c>
      <c r="V2901" s="85">
        <f t="shared" si="574"/>
        <v>1446.6599999999999</v>
      </c>
      <c r="W2901" s="86">
        <f t="shared" si="575"/>
        <v>3857.7599999999998</v>
      </c>
    </row>
    <row r="2902" spans="1:23" ht="16.5" x14ac:dyDescent="0.25">
      <c r="A2902" s="64" t="s">
        <v>7131</v>
      </c>
      <c r="B2902" s="65" t="s">
        <v>7790</v>
      </c>
      <c r="C2902" s="2" t="s">
        <v>1652</v>
      </c>
      <c r="D2902" s="10" t="s">
        <v>1651</v>
      </c>
      <c r="E2902" s="3">
        <v>2</v>
      </c>
      <c r="F2902" s="3">
        <v>1</v>
      </c>
      <c r="G2902" s="7">
        <v>1220</v>
      </c>
      <c r="H2902" s="4">
        <f>+G2902*E2902</f>
        <v>2440</v>
      </c>
      <c r="I2902" s="5">
        <v>0.05</v>
      </c>
      <c r="J2902" s="4">
        <f t="shared" si="568"/>
        <v>61</v>
      </c>
      <c r="K2902" s="4">
        <f t="shared" si="569"/>
        <v>1159</v>
      </c>
      <c r="L2902" s="6">
        <v>0.85</v>
      </c>
      <c r="M2902" s="4">
        <f t="shared" si="570"/>
        <v>985.15</v>
      </c>
      <c r="N2902" s="4">
        <f t="shared" si="571"/>
        <v>2144.15</v>
      </c>
      <c r="O2902" s="6">
        <v>0.75</v>
      </c>
      <c r="P2902" s="85">
        <f t="shared" si="576"/>
        <v>869.25</v>
      </c>
      <c r="Q2902" s="86">
        <f t="shared" si="577"/>
        <v>2028.25</v>
      </c>
      <c r="R2902" s="6">
        <v>0.95</v>
      </c>
      <c r="S2902" s="85">
        <f t="shared" si="572"/>
        <v>1101.05</v>
      </c>
      <c r="T2902" s="86">
        <f t="shared" si="573"/>
        <v>2260.0500000000002</v>
      </c>
      <c r="U2902" s="6">
        <v>0.6</v>
      </c>
      <c r="V2902" s="85">
        <f t="shared" si="574"/>
        <v>695.4</v>
      </c>
      <c r="W2902" s="86">
        <f t="shared" si="575"/>
        <v>1854.4</v>
      </c>
    </row>
    <row r="2903" spans="1:23" ht="16.5" x14ac:dyDescent="0.25">
      <c r="A2903" s="64" t="s">
        <v>7131</v>
      </c>
      <c r="B2903" s="65" t="s">
        <v>7790</v>
      </c>
      <c r="C2903" s="2" t="s">
        <v>7791</v>
      </c>
      <c r="D2903" s="1" t="s">
        <v>3688</v>
      </c>
      <c r="E2903" s="3">
        <v>1</v>
      </c>
      <c r="F2903" s="3">
        <v>1</v>
      </c>
      <c r="G2903" s="7">
        <v>2105</v>
      </c>
      <c r="H2903" s="4">
        <f>+G2903*E2903</f>
        <v>2105</v>
      </c>
      <c r="I2903" s="5">
        <v>0.05</v>
      </c>
      <c r="J2903" s="4">
        <f t="shared" si="568"/>
        <v>105.25</v>
      </c>
      <c r="K2903" s="4">
        <f t="shared" si="569"/>
        <v>1999.75</v>
      </c>
      <c r="L2903" s="6">
        <v>0.95</v>
      </c>
      <c r="M2903" s="4">
        <f t="shared" si="570"/>
        <v>1899.7624999999998</v>
      </c>
      <c r="N2903" s="4">
        <f t="shared" si="571"/>
        <v>3899.5124999999998</v>
      </c>
      <c r="O2903" s="6">
        <v>0.75</v>
      </c>
      <c r="P2903" s="85">
        <f t="shared" si="576"/>
        <v>1499.8125</v>
      </c>
      <c r="Q2903" s="86">
        <f t="shared" si="577"/>
        <v>3499.5625</v>
      </c>
      <c r="R2903" s="6">
        <v>0.95</v>
      </c>
      <c r="S2903" s="85">
        <f t="shared" si="572"/>
        <v>1899.7624999999998</v>
      </c>
      <c r="T2903" s="86">
        <f t="shared" si="573"/>
        <v>3899.5124999999998</v>
      </c>
      <c r="U2903" s="6">
        <v>0.6</v>
      </c>
      <c r="V2903" s="85">
        <f t="shared" si="574"/>
        <v>1199.8499999999999</v>
      </c>
      <c r="W2903" s="86">
        <f t="shared" si="575"/>
        <v>3199.6</v>
      </c>
    </row>
    <row r="2904" spans="1:23" ht="16.5" x14ac:dyDescent="0.25">
      <c r="A2904" s="64" t="s">
        <v>7131</v>
      </c>
      <c r="B2904" s="65" t="s">
        <v>7790</v>
      </c>
      <c r="C2904" s="2" t="s">
        <v>3665</v>
      </c>
      <c r="D2904" s="10" t="s">
        <v>3664</v>
      </c>
      <c r="E2904" s="3">
        <v>5</v>
      </c>
      <c r="F2904" s="3">
        <v>1</v>
      </c>
      <c r="G2904" s="4">
        <v>287.5</v>
      </c>
      <c r="H2904" s="4">
        <f>+G2904*E2904</f>
        <v>1437.5</v>
      </c>
      <c r="I2904" s="5">
        <v>0.35</v>
      </c>
      <c r="J2904" s="4">
        <f t="shared" si="568"/>
        <v>100.625</v>
      </c>
      <c r="K2904" s="4">
        <f t="shared" si="569"/>
        <v>186.875</v>
      </c>
      <c r="L2904" s="6">
        <v>1.4</v>
      </c>
      <c r="M2904" s="4">
        <f t="shared" si="570"/>
        <v>261.625</v>
      </c>
      <c r="N2904" s="4">
        <f t="shared" si="571"/>
        <v>448.5</v>
      </c>
      <c r="O2904" s="6">
        <v>0.75</v>
      </c>
      <c r="P2904" s="85">
        <f t="shared" si="576"/>
        <v>140.15625</v>
      </c>
      <c r="Q2904" s="86">
        <f t="shared" si="577"/>
        <v>327.03125</v>
      </c>
      <c r="R2904" s="6">
        <v>0.95</v>
      </c>
      <c r="S2904" s="85">
        <f t="shared" si="572"/>
        <v>177.53125</v>
      </c>
      <c r="T2904" s="86">
        <f t="shared" si="573"/>
        <v>364.40625</v>
      </c>
      <c r="U2904" s="6">
        <v>0.6</v>
      </c>
      <c r="V2904" s="85">
        <f t="shared" si="574"/>
        <v>112.125</v>
      </c>
      <c r="W2904" s="86">
        <f t="shared" si="575"/>
        <v>299</v>
      </c>
    </row>
    <row r="2905" spans="1:23" ht="16.5" x14ac:dyDescent="0.25">
      <c r="A2905" s="64" t="s">
        <v>7131</v>
      </c>
      <c r="B2905" s="65" t="s">
        <v>7790</v>
      </c>
      <c r="C2905" s="2" t="s">
        <v>3677</v>
      </c>
      <c r="D2905" s="1" t="s">
        <v>3676</v>
      </c>
      <c r="E2905" s="3">
        <v>1</v>
      </c>
      <c r="F2905" s="3">
        <v>1</v>
      </c>
      <c r="G2905" s="7">
        <v>2367</v>
      </c>
      <c r="H2905" s="4">
        <f>+G2905*E2905</f>
        <v>2367</v>
      </c>
      <c r="I2905" s="5">
        <v>0.05</v>
      </c>
      <c r="J2905" s="4">
        <f t="shared" si="568"/>
        <v>118.35000000000001</v>
      </c>
      <c r="K2905" s="4">
        <f t="shared" si="569"/>
        <v>2248.65</v>
      </c>
      <c r="L2905" s="6">
        <v>0.95</v>
      </c>
      <c r="M2905" s="4">
        <f t="shared" si="570"/>
        <v>2136.2175000000002</v>
      </c>
      <c r="N2905" s="4">
        <f t="shared" si="571"/>
        <v>4384.8675000000003</v>
      </c>
      <c r="O2905" s="6">
        <v>0.75</v>
      </c>
      <c r="P2905" s="85">
        <f t="shared" si="576"/>
        <v>1686.4875000000002</v>
      </c>
      <c r="Q2905" s="86">
        <f t="shared" si="577"/>
        <v>3935.1375000000003</v>
      </c>
      <c r="R2905" s="6">
        <v>0.95</v>
      </c>
      <c r="S2905" s="85">
        <f t="shared" si="572"/>
        <v>2136.2175000000002</v>
      </c>
      <c r="T2905" s="86">
        <f t="shared" si="573"/>
        <v>4384.8675000000003</v>
      </c>
      <c r="U2905" s="6">
        <v>0.6</v>
      </c>
      <c r="V2905" s="85">
        <f t="shared" si="574"/>
        <v>1349.19</v>
      </c>
      <c r="W2905" s="86">
        <f t="shared" si="575"/>
        <v>3597.84</v>
      </c>
    </row>
    <row r="2906" spans="1:23" ht="16.5" x14ac:dyDescent="0.25">
      <c r="A2906" s="64" t="s">
        <v>7131</v>
      </c>
      <c r="B2906" s="65" t="s">
        <v>7790</v>
      </c>
      <c r="C2906" s="2" t="s">
        <v>3667</v>
      </c>
      <c r="D2906" s="1" t="s">
        <v>3666</v>
      </c>
      <c r="E2906" s="3">
        <v>1</v>
      </c>
      <c r="F2906" s="3">
        <v>1</v>
      </c>
      <c r="G2906" s="7">
        <v>5659</v>
      </c>
      <c r="H2906" s="4">
        <f>+G2906*E2906</f>
        <v>5659</v>
      </c>
      <c r="I2906" s="5">
        <v>0.05</v>
      </c>
      <c r="J2906" s="4">
        <f t="shared" si="568"/>
        <v>282.95</v>
      </c>
      <c r="K2906" s="4">
        <f t="shared" si="569"/>
        <v>5376.05</v>
      </c>
      <c r="L2906" s="6">
        <v>0.85</v>
      </c>
      <c r="M2906" s="4">
        <f t="shared" si="570"/>
        <v>4569.6424999999999</v>
      </c>
      <c r="N2906" s="4">
        <f t="shared" si="571"/>
        <v>9945.692500000001</v>
      </c>
      <c r="O2906" s="6">
        <v>0.75</v>
      </c>
      <c r="P2906" s="85">
        <f t="shared" si="576"/>
        <v>4032.0375000000004</v>
      </c>
      <c r="Q2906" s="86">
        <f t="shared" si="577"/>
        <v>9408.0875000000015</v>
      </c>
      <c r="R2906" s="6">
        <v>0.95</v>
      </c>
      <c r="S2906" s="85">
        <f t="shared" si="572"/>
        <v>5107.2474999999995</v>
      </c>
      <c r="T2906" s="86">
        <f t="shared" si="573"/>
        <v>10483.297500000001</v>
      </c>
      <c r="U2906" s="6">
        <v>0.6</v>
      </c>
      <c r="V2906" s="85">
        <f t="shared" si="574"/>
        <v>3225.63</v>
      </c>
      <c r="W2906" s="86">
        <f t="shared" si="575"/>
        <v>8601.68</v>
      </c>
    </row>
    <row r="2907" spans="1:23" ht="16.5" x14ac:dyDescent="0.25">
      <c r="A2907" s="64" t="s">
        <v>7131</v>
      </c>
      <c r="B2907" s="65" t="s">
        <v>7790</v>
      </c>
      <c r="C2907" s="2" t="s">
        <v>3671</v>
      </c>
      <c r="D2907" s="1" t="s">
        <v>3670</v>
      </c>
      <c r="E2907" s="3">
        <v>3</v>
      </c>
      <c r="F2907" s="3">
        <v>1</v>
      </c>
      <c r="G2907" s="7">
        <v>2526</v>
      </c>
      <c r="H2907" s="4">
        <f>+G2907*E2907</f>
        <v>7578</v>
      </c>
      <c r="I2907" s="5">
        <v>0.05</v>
      </c>
      <c r="J2907" s="4">
        <f t="shared" si="568"/>
        <v>126.30000000000001</v>
      </c>
      <c r="K2907" s="4">
        <f t="shared" si="569"/>
        <v>2399.6999999999998</v>
      </c>
      <c r="L2907" s="6">
        <v>0.85</v>
      </c>
      <c r="M2907" s="4">
        <f t="shared" si="570"/>
        <v>2039.7449999999999</v>
      </c>
      <c r="N2907" s="4">
        <f t="shared" si="571"/>
        <v>4439.4449999999997</v>
      </c>
      <c r="O2907" s="6">
        <v>0.75</v>
      </c>
      <c r="P2907" s="85">
        <f t="shared" si="576"/>
        <v>1799.7749999999999</v>
      </c>
      <c r="Q2907" s="86">
        <f t="shared" si="577"/>
        <v>4199.4749999999995</v>
      </c>
      <c r="R2907" s="6">
        <v>0.95</v>
      </c>
      <c r="S2907" s="85">
        <f t="shared" si="572"/>
        <v>2279.7149999999997</v>
      </c>
      <c r="T2907" s="86">
        <f t="shared" si="573"/>
        <v>4679.4149999999991</v>
      </c>
      <c r="U2907" s="6">
        <v>0.6</v>
      </c>
      <c r="V2907" s="85">
        <f t="shared" si="574"/>
        <v>1439.82</v>
      </c>
      <c r="W2907" s="86">
        <f t="shared" si="575"/>
        <v>3839.5199999999995</v>
      </c>
    </row>
    <row r="2908" spans="1:23" ht="16.5" x14ac:dyDescent="0.25">
      <c r="A2908" s="64" t="s">
        <v>7131</v>
      </c>
      <c r="B2908" s="65" t="s">
        <v>7790</v>
      </c>
      <c r="C2908" s="2" t="s">
        <v>7094</v>
      </c>
      <c r="D2908" s="1" t="s">
        <v>7093</v>
      </c>
      <c r="E2908" s="3">
        <v>6</v>
      </c>
      <c r="F2908" s="3">
        <v>1</v>
      </c>
      <c r="G2908" s="7">
        <v>2150</v>
      </c>
      <c r="H2908" s="4">
        <f>+G2908*E2908</f>
        <v>12900</v>
      </c>
      <c r="I2908" s="5">
        <v>0</v>
      </c>
      <c r="J2908" s="4">
        <f t="shared" si="568"/>
        <v>0</v>
      </c>
      <c r="K2908" s="4">
        <f t="shared" si="569"/>
        <v>2150</v>
      </c>
      <c r="L2908" s="6">
        <v>0.85</v>
      </c>
      <c r="M2908" s="4">
        <f t="shared" si="570"/>
        <v>1827.5</v>
      </c>
      <c r="N2908" s="4">
        <f t="shared" si="571"/>
        <v>3977.5</v>
      </c>
      <c r="O2908" s="6">
        <v>0.75</v>
      </c>
      <c r="P2908" s="85">
        <f t="shared" si="576"/>
        <v>1612.5</v>
      </c>
      <c r="Q2908" s="86">
        <f t="shared" si="577"/>
        <v>3762.5</v>
      </c>
      <c r="R2908" s="6">
        <v>0.95</v>
      </c>
      <c r="S2908" s="85">
        <f t="shared" si="572"/>
        <v>2042.5</v>
      </c>
      <c r="T2908" s="86">
        <f t="shared" si="573"/>
        <v>4192.5</v>
      </c>
      <c r="U2908" s="6">
        <v>0.6</v>
      </c>
      <c r="V2908" s="85">
        <f t="shared" si="574"/>
        <v>1290</v>
      </c>
      <c r="W2908" s="86">
        <f t="shared" si="575"/>
        <v>3440</v>
      </c>
    </row>
    <row r="2909" spans="1:23" ht="16.5" x14ac:dyDescent="0.25">
      <c r="A2909" s="64" t="s">
        <v>7131</v>
      </c>
      <c r="B2909" s="65" t="s">
        <v>7790</v>
      </c>
      <c r="C2909" s="2" t="s">
        <v>3673</v>
      </c>
      <c r="D2909" s="1" t="s">
        <v>3672</v>
      </c>
      <c r="E2909" s="3">
        <v>2</v>
      </c>
      <c r="F2909" s="3">
        <v>1</v>
      </c>
      <c r="G2909" s="7">
        <v>2910</v>
      </c>
      <c r="H2909" s="4">
        <f>+G2909*E2909</f>
        <v>5820</v>
      </c>
      <c r="I2909" s="5">
        <v>0.05</v>
      </c>
      <c r="J2909" s="4">
        <f t="shared" si="568"/>
        <v>145.5</v>
      </c>
      <c r="K2909" s="4">
        <f t="shared" si="569"/>
        <v>2764.5</v>
      </c>
      <c r="L2909" s="6">
        <v>0.85</v>
      </c>
      <c r="M2909" s="4">
        <f t="shared" si="570"/>
        <v>2349.8249999999998</v>
      </c>
      <c r="N2909" s="4">
        <f t="shared" si="571"/>
        <v>5114.3249999999998</v>
      </c>
      <c r="O2909" s="6">
        <v>0.75</v>
      </c>
      <c r="P2909" s="85">
        <f t="shared" si="576"/>
        <v>2073.375</v>
      </c>
      <c r="Q2909" s="86">
        <f t="shared" si="577"/>
        <v>4837.875</v>
      </c>
      <c r="R2909" s="6">
        <v>0.95</v>
      </c>
      <c r="S2909" s="85">
        <f t="shared" si="572"/>
        <v>2626.2750000000001</v>
      </c>
      <c r="T2909" s="86">
        <f t="shared" si="573"/>
        <v>5390.7749999999996</v>
      </c>
      <c r="U2909" s="6">
        <v>0.6</v>
      </c>
      <c r="V2909" s="85">
        <f t="shared" si="574"/>
        <v>1658.7</v>
      </c>
      <c r="W2909" s="86">
        <f t="shared" si="575"/>
        <v>4423.2</v>
      </c>
    </row>
    <row r="2910" spans="1:23" ht="16.5" x14ac:dyDescent="0.25">
      <c r="A2910" s="64" t="s">
        <v>7131</v>
      </c>
      <c r="B2910" s="65" t="s">
        <v>7790</v>
      </c>
      <c r="C2910" s="2" t="s">
        <v>3675</v>
      </c>
      <c r="D2910" s="1" t="s">
        <v>3674</v>
      </c>
      <c r="E2910" s="3">
        <v>3</v>
      </c>
      <c r="F2910" s="3">
        <v>1</v>
      </c>
      <c r="G2910" s="7">
        <v>2381</v>
      </c>
      <c r="H2910" s="4">
        <f>+G2910*E2910</f>
        <v>7143</v>
      </c>
      <c r="I2910" s="5">
        <v>0.05</v>
      </c>
      <c r="J2910" s="4">
        <f t="shared" si="568"/>
        <v>119.05000000000001</v>
      </c>
      <c r="K2910" s="4">
        <f t="shared" si="569"/>
        <v>2261.9499999999998</v>
      </c>
      <c r="L2910" s="6">
        <v>0.95</v>
      </c>
      <c r="M2910" s="4">
        <f t="shared" si="570"/>
        <v>2148.8524999999995</v>
      </c>
      <c r="N2910" s="4">
        <f t="shared" si="571"/>
        <v>4410.8024999999998</v>
      </c>
      <c r="O2910" s="6">
        <v>0.75</v>
      </c>
      <c r="P2910" s="85">
        <f t="shared" si="576"/>
        <v>1696.4624999999999</v>
      </c>
      <c r="Q2910" s="86">
        <f t="shared" si="577"/>
        <v>3958.4124999999995</v>
      </c>
      <c r="R2910" s="6">
        <v>0.95</v>
      </c>
      <c r="S2910" s="85">
        <f t="shared" si="572"/>
        <v>2148.8524999999995</v>
      </c>
      <c r="T2910" s="86">
        <f t="shared" si="573"/>
        <v>4410.8024999999998</v>
      </c>
      <c r="U2910" s="6">
        <v>0.6</v>
      </c>
      <c r="V2910" s="85">
        <f t="shared" si="574"/>
        <v>1357.1699999999998</v>
      </c>
      <c r="W2910" s="86">
        <f t="shared" si="575"/>
        <v>3619.12</v>
      </c>
    </row>
    <row r="2911" spans="1:23" ht="16.5" x14ac:dyDescent="0.25">
      <c r="A2911" s="64" t="s">
        <v>7131</v>
      </c>
      <c r="B2911" s="65" t="s">
        <v>7790</v>
      </c>
      <c r="C2911" s="2" t="s">
        <v>3669</v>
      </c>
      <c r="D2911" s="1" t="s">
        <v>3668</v>
      </c>
      <c r="E2911" s="3">
        <v>1</v>
      </c>
      <c r="F2911" s="3">
        <v>1</v>
      </c>
      <c r="G2911" s="7">
        <v>3055</v>
      </c>
      <c r="H2911" s="4">
        <f>+G2911*E2911</f>
        <v>3055</v>
      </c>
      <c r="I2911" s="5">
        <v>0.05</v>
      </c>
      <c r="J2911" s="4">
        <f t="shared" si="568"/>
        <v>152.75</v>
      </c>
      <c r="K2911" s="4">
        <f t="shared" si="569"/>
        <v>2902.25</v>
      </c>
      <c r="L2911" s="6">
        <v>0.85</v>
      </c>
      <c r="M2911" s="4">
        <f t="shared" si="570"/>
        <v>2466.9124999999999</v>
      </c>
      <c r="N2911" s="4">
        <f t="shared" si="571"/>
        <v>5369.1625000000004</v>
      </c>
      <c r="O2911" s="6">
        <v>0.75</v>
      </c>
      <c r="P2911" s="85">
        <f t="shared" si="576"/>
        <v>2176.6875</v>
      </c>
      <c r="Q2911" s="86">
        <f t="shared" si="577"/>
        <v>5078.9375</v>
      </c>
      <c r="R2911" s="6">
        <v>0.95</v>
      </c>
      <c r="S2911" s="85">
        <f t="shared" si="572"/>
        <v>2757.1374999999998</v>
      </c>
      <c r="T2911" s="86">
        <f t="shared" si="573"/>
        <v>5659.3874999999998</v>
      </c>
      <c r="U2911" s="6">
        <v>0.6</v>
      </c>
      <c r="V2911" s="85">
        <f t="shared" si="574"/>
        <v>1741.35</v>
      </c>
      <c r="W2911" s="86">
        <f t="shared" si="575"/>
        <v>4643.6000000000004</v>
      </c>
    </row>
    <row r="2912" spans="1:23" ht="16.5" x14ac:dyDescent="0.25">
      <c r="A2912" s="64" t="s">
        <v>7131</v>
      </c>
      <c r="B2912" s="65" t="s">
        <v>7790</v>
      </c>
      <c r="C2912" s="2" t="s">
        <v>3683</v>
      </c>
      <c r="D2912" s="1" t="s">
        <v>3682</v>
      </c>
      <c r="E2912" s="3">
        <v>4</v>
      </c>
      <c r="F2912" s="3">
        <v>1</v>
      </c>
      <c r="G2912" s="7">
        <v>1931</v>
      </c>
      <c r="H2912" s="4">
        <f>+G2912*E2912</f>
        <v>7724</v>
      </c>
      <c r="I2912" s="5">
        <v>0.05</v>
      </c>
      <c r="J2912" s="4">
        <f t="shared" si="568"/>
        <v>96.550000000000011</v>
      </c>
      <c r="K2912" s="4">
        <f t="shared" si="569"/>
        <v>1834.45</v>
      </c>
      <c r="L2912" s="6">
        <v>0.85</v>
      </c>
      <c r="M2912" s="4">
        <f t="shared" si="570"/>
        <v>1559.2825</v>
      </c>
      <c r="N2912" s="4">
        <f t="shared" si="571"/>
        <v>3393.7325000000001</v>
      </c>
      <c r="O2912" s="6">
        <v>0.75</v>
      </c>
      <c r="P2912" s="85">
        <f t="shared" si="576"/>
        <v>1375.8375000000001</v>
      </c>
      <c r="Q2912" s="86">
        <f t="shared" si="577"/>
        <v>3210.2875000000004</v>
      </c>
      <c r="R2912" s="6">
        <v>0.95</v>
      </c>
      <c r="S2912" s="85">
        <f t="shared" si="572"/>
        <v>1742.7275</v>
      </c>
      <c r="T2912" s="86">
        <f t="shared" si="573"/>
        <v>3577.1774999999998</v>
      </c>
      <c r="U2912" s="6">
        <v>0.6</v>
      </c>
      <c r="V2912" s="85">
        <f t="shared" si="574"/>
        <v>1100.67</v>
      </c>
      <c r="W2912" s="86">
        <f t="shared" si="575"/>
        <v>2935.12</v>
      </c>
    </row>
    <row r="2913" spans="1:23" ht="16.5" x14ac:dyDescent="0.25">
      <c r="A2913" s="64" t="s">
        <v>7131</v>
      </c>
      <c r="B2913" s="65" t="s">
        <v>7790</v>
      </c>
      <c r="C2913" s="2" t="s">
        <v>3685</v>
      </c>
      <c r="D2913" s="1" t="s">
        <v>3684</v>
      </c>
      <c r="E2913" s="3">
        <v>2</v>
      </c>
      <c r="F2913" s="3">
        <v>1</v>
      </c>
      <c r="G2913" s="7">
        <v>2913</v>
      </c>
      <c r="H2913" s="4">
        <f>+G2913*E2913</f>
        <v>5826</v>
      </c>
      <c r="I2913" s="5">
        <v>0.05</v>
      </c>
      <c r="J2913" s="4">
        <f t="shared" si="568"/>
        <v>145.65</v>
      </c>
      <c r="K2913" s="4">
        <f t="shared" si="569"/>
        <v>2767.35</v>
      </c>
      <c r="L2913" s="6">
        <v>0.85</v>
      </c>
      <c r="M2913" s="4">
        <f t="shared" si="570"/>
        <v>2352.2474999999999</v>
      </c>
      <c r="N2913" s="4">
        <f t="shared" si="571"/>
        <v>5119.5974999999999</v>
      </c>
      <c r="O2913" s="6">
        <v>0.75</v>
      </c>
      <c r="P2913" s="85">
        <f t="shared" si="576"/>
        <v>2075.5124999999998</v>
      </c>
      <c r="Q2913" s="86">
        <f t="shared" si="577"/>
        <v>4842.8624999999993</v>
      </c>
      <c r="R2913" s="6">
        <v>0.95</v>
      </c>
      <c r="S2913" s="85">
        <f t="shared" si="572"/>
        <v>2628.9824999999996</v>
      </c>
      <c r="T2913" s="86">
        <f t="shared" si="573"/>
        <v>5396.3324999999995</v>
      </c>
      <c r="U2913" s="6">
        <v>0.6</v>
      </c>
      <c r="V2913" s="85">
        <f t="shared" si="574"/>
        <v>1660.4099999999999</v>
      </c>
      <c r="W2913" s="86">
        <f t="shared" si="575"/>
        <v>4427.76</v>
      </c>
    </row>
    <row r="2914" spans="1:23" ht="16.5" x14ac:dyDescent="0.25">
      <c r="A2914" s="64" t="s">
        <v>7131</v>
      </c>
      <c r="B2914" s="65" t="s">
        <v>7790</v>
      </c>
      <c r="C2914" s="2" t="s">
        <v>3681</v>
      </c>
      <c r="D2914" s="1" t="s">
        <v>3680</v>
      </c>
      <c r="E2914" s="3">
        <v>3</v>
      </c>
      <c r="F2914" s="3">
        <v>1</v>
      </c>
      <c r="G2914" s="7">
        <v>2100</v>
      </c>
      <c r="H2914" s="4">
        <f>+G2914*E2914</f>
        <v>6300</v>
      </c>
      <c r="I2914" s="5">
        <v>0.05</v>
      </c>
      <c r="J2914" s="4">
        <f t="shared" si="568"/>
        <v>105</v>
      </c>
      <c r="K2914" s="4">
        <f t="shared" si="569"/>
        <v>1995</v>
      </c>
      <c r="L2914" s="6">
        <v>0.85</v>
      </c>
      <c r="M2914" s="4">
        <f t="shared" si="570"/>
        <v>1695.75</v>
      </c>
      <c r="N2914" s="4">
        <f t="shared" si="571"/>
        <v>3690.75</v>
      </c>
      <c r="O2914" s="6">
        <v>0.75</v>
      </c>
      <c r="P2914" s="85">
        <f t="shared" si="576"/>
        <v>1496.25</v>
      </c>
      <c r="Q2914" s="86">
        <f t="shared" si="577"/>
        <v>3491.25</v>
      </c>
      <c r="R2914" s="6">
        <v>0.95</v>
      </c>
      <c r="S2914" s="85">
        <f t="shared" si="572"/>
        <v>1895.25</v>
      </c>
      <c r="T2914" s="86">
        <f t="shared" si="573"/>
        <v>3890.25</v>
      </c>
      <c r="U2914" s="6">
        <v>0.6</v>
      </c>
      <c r="V2914" s="85">
        <f t="shared" si="574"/>
        <v>1197</v>
      </c>
      <c r="W2914" s="86">
        <f t="shared" si="575"/>
        <v>3192</v>
      </c>
    </row>
    <row r="2915" spans="1:23" ht="16.5" x14ac:dyDescent="0.25">
      <c r="A2915" s="64" t="s">
        <v>7131</v>
      </c>
      <c r="B2915" s="65" t="s">
        <v>7790</v>
      </c>
      <c r="C2915" s="2" t="s">
        <v>3690</v>
      </c>
      <c r="D2915" s="1" t="s">
        <v>3689</v>
      </c>
      <c r="E2915" s="3">
        <v>3</v>
      </c>
      <c r="F2915" s="3">
        <v>1</v>
      </c>
      <c r="G2915" s="7">
        <v>2243.59</v>
      </c>
      <c r="H2915" s="4">
        <f>+G2915*E2915</f>
        <v>6730.77</v>
      </c>
      <c r="I2915" s="5">
        <v>0.05</v>
      </c>
      <c r="J2915" s="4">
        <f t="shared" si="568"/>
        <v>112.17950000000002</v>
      </c>
      <c r="K2915" s="4">
        <f t="shared" si="569"/>
        <v>2131.4105</v>
      </c>
      <c r="L2915" s="6">
        <v>0.85</v>
      </c>
      <c r="M2915" s="4">
        <f t="shared" si="570"/>
        <v>1811.6989249999999</v>
      </c>
      <c r="N2915" s="4">
        <f t="shared" si="571"/>
        <v>3943.1094249999996</v>
      </c>
      <c r="O2915" s="6">
        <v>0.75</v>
      </c>
      <c r="P2915" s="85">
        <f t="shared" si="576"/>
        <v>1598.557875</v>
      </c>
      <c r="Q2915" s="86">
        <f t="shared" si="577"/>
        <v>3729.9683749999999</v>
      </c>
      <c r="R2915" s="6">
        <v>0.95</v>
      </c>
      <c r="S2915" s="85">
        <f t="shared" si="572"/>
        <v>2024.8399749999999</v>
      </c>
      <c r="T2915" s="86">
        <f t="shared" si="573"/>
        <v>4156.2504749999998</v>
      </c>
      <c r="U2915" s="6">
        <v>0.6</v>
      </c>
      <c r="V2915" s="85">
        <f t="shared" si="574"/>
        <v>1278.8462999999999</v>
      </c>
      <c r="W2915" s="86">
        <f t="shared" si="575"/>
        <v>3410.2568000000001</v>
      </c>
    </row>
    <row r="2916" spans="1:23" ht="16.5" x14ac:dyDescent="0.25">
      <c r="A2916" s="64" t="s">
        <v>7131</v>
      </c>
      <c r="B2916" s="65" t="s">
        <v>7790</v>
      </c>
      <c r="C2916" s="2" t="s">
        <v>3692</v>
      </c>
      <c r="D2916" s="1" t="s">
        <v>3691</v>
      </c>
      <c r="E2916" s="3">
        <v>2</v>
      </c>
      <c r="F2916" s="3">
        <v>1</v>
      </c>
      <c r="G2916" s="7">
        <v>735</v>
      </c>
      <c r="H2916" s="4">
        <f>+G2916*E2916</f>
        <v>1470</v>
      </c>
      <c r="I2916" s="5">
        <v>0</v>
      </c>
      <c r="J2916" s="4">
        <f t="shared" si="568"/>
        <v>0</v>
      </c>
      <c r="K2916" s="4">
        <f t="shared" si="569"/>
        <v>735</v>
      </c>
      <c r="L2916" s="6">
        <v>0.95</v>
      </c>
      <c r="M2916" s="4">
        <f t="shared" si="570"/>
        <v>698.25</v>
      </c>
      <c r="N2916" s="4">
        <f t="shared" si="571"/>
        <v>1433.25</v>
      </c>
      <c r="O2916" s="6">
        <v>0.75</v>
      </c>
      <c r="P2916" s="85">
        <f t="shared" si="576"/>
        <v>551.25</v>
      </c>
      <c r="Q2916" s="86">
        <f t="shared" si="577"/>
        <v>1286.25</v>
      </c>
      <c r="R2916" s="6">
        <v>0.95</v>
      </c>
      <c r="S2916" s="85">
        <f t="shared" si="572"/>
        <v>698.25</v>
      </c>
      <c r="T2916" s="86">
        <f t="shared" si="573"/>
        <v>1433.25</v>
      </c>
      <c r="U2916" s="6">
        <v>0.6</v>
      </c>
      <c r="V2916" s="85">
        <f t="shared" si="574"/>
        <v>441</v>
      </c>
      <c r="W2916" s="86">
        <f t="shared" si="575"/>
        <v>1176</v>
      </c>
    </row>
    <row r="2917" spans="1:23" ht="16.5" x14ac:dyDescent="0.25">
      <c r="A2917" s="64" t="s">
        <v>7131</v>
      </c>
      <c r="B2917" s="65" t="s">
        <v>7790</v>
      </c>
      <c r="C2917" s="2" t="s">
        <v>3687</v>
      </c>
      <c r="D2917" s="1" t="s">
        <v>3686</v>
      </c>
      <c r="E2917" s="3">
        <v>5</v>
      </c>
      <c r="F2917" s="3">
        <v>1</v>
      </c>
      <c r="G2917" s="7">
        <v>2078</v>
      </c>
      <c r="H2917" s="4">
        <f>+G2917*E2917</f>
        <v>10390</v>
      </c>
      <c r="I2917" s="5">
        <v>0.05</v>
      </c>
      <c r="J2917" s="4">
        <f t="shared" si="568"/>
        <v>103.9</v>
      </c>
      <c r="K2917" s="4">
        <f t="shared" si="569"/>
        <v>1974.1</v>
      </c>
      <c r="L2917" s="6">
        <v>0.85</v>
      </c>
      <c r="M2917" s="4">
        <f t="shared" si="570"/>
        <v>1677.9849999999999</v>
      </c>
      <c r="N2917" s="4">
        <f t="shared" si="571"/>
        <v>3652.085</v>
      </c>
      <c r="O2917" s="6">
        <v>0.75</v>
      </c>
      <c r="P2917" s="85">
        <f t="shared" si="576"/>
        <v>1480.5749999999998</v>
      </c>
      <c r="Q2917" s="86">
        <f t="shared" si="577"/>
        <v>3454.6749999999997</v>
      </c>
      <c r="R2917" s="6">
        <v>0.95</v>
      </c>
      <c r="S2917" s="85">
        <f t="shared" si="572"/>
        <v>1875.3949999999998</v>
      </c>
      <c r="T2917" s="86">
        <f t="shared" si="573"/>
        <v>3849.4949999999999</v>
      </c>
      <c r="U2917" s="6">
        <v>0.6</v>
      </c>
      <c r="V2917" s="85">
        <f t="shared" si="574"/>
        <v>1184.4599999999998</v>
      </c>
      <c r="W2917" s="86">
        <f t="shared" si="575"/>
        <v>3158.5599999999995</v>
      </c>
    </row>
    <row r="2918" spans="1:23" ht="16.5" x14ac:dyDescent="0.25">
      <c r="A2918" s="64" t="s">
        <v>7131</v>
      </c>
      <c r="B2918" s="65" t="s">
        <v>7790</v>
      </c>
      <c r="C2918" s="2" t="s">
        <v>3734</v>
      </c>
      <c r="D2918" s="1" t="s">
        <v>3733</v>
      </c>
      <c r="E2918" s="3">
        <v>2</v>
      </c>
      <c r="F2918" s="3">
        <v>1</v>
      </c>
      <c r="G2918" s="7">
        <v>3474</v>
      </c>
      <c r="H2918" s="4">
        <f>+G2918*E2918</f>
        <v>6948</v>
      </c>
      <c r="I2918" s="5">
        <v>0.05</v>
      </c>
      <c r="J2918" s="4">
        <f t="shared" si="568"/>
        <v>173.70000000000002</v>
      </c>
      <c r="K2918" s="4">
        <f t="shared" si="569"/>
        <v>3300.3</v>
      </c>
      <c r="L2918" s="6">
        <v>0.85</v>
      </c>
      <c r="M2918" s="4">
        <f t="shared" si="570"/>
        <v>2805.2550000000001</v>
      </c>
      <c r="N2918" s="4">
        <f t="shared" si="571"/>
        <v>6105.5550000000003</v>
      </c>
      <c r="O2918" s="6">
        <v>0.75</v>
      </c>
      <c r="P2918" s="85">
        <f t="shared" si="576"/>
        <v>2475.2250000000004</v>
      </c>
      <c r="Q2918" s="86">
        <f t="shared" si="577"/>
        <v>5775.5250000000005</v>
      </c>
      <c r="R2918" s="6">
        <v>0.95</v>
      </c>
      <c r="S2918" s="85">
        <f t="shared" si="572"/>
        <v>3135.2849999999999</v>
      </c>
      <c r="T2918" s="86">
        <f t="shared" si="573"/>
        <v>6435.585</v>
      </c>
      <c r="U2918" s="6">
        <v>0.6</v>
      </c>
      <c r="V2918" s="85">
        <f t="shared" si="574"/>
        <v>1980.18</v>
      </c>
      <c r="W2918" s="86">
        <f t="shared" si="575"/>
        <v>5280.4800000000005</v>
      </c>
    </row>
    <row r="2919" spans="1:23" ht="16.5" x14ac:dyDescent="0.25">
      <c r="A2919" s="64" t="s">
        <v>7131</v>
      </c>
      <c r="B2919" s="65" t="s">
        <v>7790</v>
      </c>
      <c r="C2919" s="2" t="s">
        <v>3736</v>
      </c>
      <c r="D2919" s="1" t="s">
        <v>3735</v>
      </c>
      <c r="E2919" s="3">
        <v>3</v>
      </c>
      <c r="F2919" s="3">
        <v>1</v>
      </c>
      <c r="G2919" s="7">
        <v>1620</v>
      </c>
      <c r="H2919" s="4">
        <f>+G2919*E2919</f>
        <v>4860</v>
      </c>
      <c r="I2919" s="5">
        <v>0.05</v>
      </c>
      <c r="J2919" s="4">
        <f t="shared" ref="J2919:J2981" si="578">+G2919*I2919</f>
        <v>81</v>
      </c>
      <c r="K2919" s="4">
        <f t="shared" ref="K2919:K2981" si="579">+G2919-J2919</f>
        <v>1539</v>
      </c>
      <c r="L2919" s="6">
        <v>0.85</v>
      </c>
      <c r="M2919" s="4">
        <f t="shared" si="570"/>
        <v>1308.1499999999999</v>
      </c>
      <c r="N2919" s="4">
        <f t="shared" si="571"/>
        <v>2847.1499999999996</v>
      </c>
      <c r="O2919" s="6">
        <v>0.75</v>
      </c>
      <c r="P2919" s="85">
        <f t="shared" si="576"/>
        <v>1154.25</v>
      </c>
      <c r="Q2919" s="86">
        <f t="shared" si="577"/>
        <v>2693.25</v>
      </c>
      <c r="R2919" s="6">
        <v>0.95</v>
      </c>
      <c r="S2919" s="85">
        <f t="shared" si="572"/>
        <v>1462.05</v>
      </c>
      <c r="T2919" s="86">
        <f t="shared" si="573"/>
        <v>3001.05</v>
      </c>
      <c r="U2919" s="6">
        <v>0.6</v>
      </c>
      <c r="V2919" s="85">
        <f t="shared" si="574"/>
        <v>923.4</v>
      </c>
      <c r="W2919" s="86">
        <f t="shared" si="575"/>
        <v>2462.4</v>
      </c>
    </row>
    <row r="2920" spans="1:23" ht="16.5" x14ac:dyDescent="0.25">
      <c r="A2920" s="64" t="s">
        <v>7131</v>
      </c>
      <c r="B2920" s="65" t="s">
        <v>7790</v>
      </c>
      <c r="C2920" s="2" t="s">
        <v>3744</v>
      </c>
      <c r="D2920" s="1" t="s">
        <v>3743</v>
      </c>
      <c r="E2920" s="3">
        <v>4</v>
      </c>
      <c r="F2920" s="3">
        <v>1</v>
      </c>
      <c r="G2920" s="7">
        <v>1698</v>
      </c>
      <c r="H2920" s="4">
        <f>+G2920*E2920</f>
        <v>6792</v>
      </c>
      <c r="I2920" s="5">
        <v>0.05</v>
      </c>
      <c r="J2920" s="4">
        <f t="shared" si="578"/>
        <v>84.9</v>
      </c>
      <c r="K2920" s="4">
        <f t="shared" si="579"/>
        <v>1613.1</v>
      </c>
      <c r="L2920" s="6">
        <v>0.85</v>
      </c>
      <c r="M2920" s="4">
        <f t="shared" si="570"/>
        <v>1371.135</v>
      </c>
      <c r="N2920" s="4">
        <f t="shared" si="571"/>
        <v>2984.2349999999997</v>
      </c>
      <c r="O2920" s="6">
        <v>0.75</v>
      </c>
      <c r="P2920" s="85">
        <f t="shared" si="576"/>
        <v>1209.8249999999998</v>
      </c>
      <c r="Q2920" s="86">
        <f t="shared" si="577"/>
        <v>2822.9249999999997</v>
      </c>
      <c r="R2920" s="6">
        <v>0.95</v>
      </c>
      <c r="S2920" s="85">
        <f t="shared" si="572"/>
        <v>1532.4449999999999</v>
      </c>
      <c r="T2920" s="86">
        <f t="shared" si="573"/>
        <v>3145.5450000000001</v>
      </c>
      <c r="U2920" s="6">
        <v>0.6</v>
      </c>
      <c r="V2920" s="85">
        <f t="shared" si="574"/>
        <v>967.8599999999999</v>
      </c>
      <c r="W2920" s="86">
        <f t="shared" si="575"/>
        <v>2580.96</v>
      </c>
    </row>
    <row r="2921" spans="1:23" ht="16.5" x14ac:dyDescent="0.25">
      <c r="A2921" s="64" t="s">
        <v>7131</v>
      </c>
      <c r="B2921" s="65" t="s">
        <v>7790</v>
      </c>
      <c r="C2921" s="2" t="s">
        <v>3738</v>
      </c>
      <c r="D2921" s="1" t="s">
        <v>3737</v>
      </c>
      <c r="E2921" s="3">
        <v>3</v>
      </c>
      <c r="F2921" s="3">
        <v>1</v>
      </c>
      <c r="G2921" s="7">
        <v>1661</v>
      </c>
      <c r="H2921" s="4">
        <f>+G2921*E2921</f>
        <v>4983</v>
      </c>
      <c r="I2921" s="5">
        <v>0.05</v>
      </c>
      <c r="J2921" s="4">
        <f t="shared" si="578"/>
        <v>83.050000000000011</v>
      </c>
      <c r="K2921" s="4">
        <f t="shared" si="579"/>
        <v>1577.95</v>
      </c>
      <c r="L2921" s="6">
        <v>0.95</v>
      </c>
      <c r="M2921" s="4">
        <f t="shared" si="570"/>
        <v>1499.0525</v>
      </c>
      <c r="N2921" s="4">
        <f t="shared" si="571"/>
        <v>3077.0025000000001</v>
      </c>
      <c r="O2921" s="6">
        <v>0.75</v>
      </c>
      <c r="P2921" s="85">
        <f t="shared" si="576"/>
        <v>1183.4625000000001</v>
      </c>
      <c r="Q2921" s="86">
        <f t="shared" si="577"/>
        <v>2761.4125000000004</v>
      </c>
      <c r="R2921" s="6">
        <v>0.95</v>
      </c>
      <c r="S2921" s="85">
        <f t="shared" si="572"/>
        <v>1499.0525</v>
      </c>
      <c r="T2921" s="86">
        <f t="shared" si="573"/>
        <v>3077.0025000000001</v>
      </c>
      <c r="U2921" s="6">
        <v>0.6</v>
      </c>
      <c r="V2921" s="85">
        <f t="shared" si="574"/>
        <v>946.77</v>
      </c>
      <c r="W2921" s="86">
        <f t="shared" si="575"/>
        <v>2524.7200000000003</v>
      </c>
    </row>
    <row r="2922" spans="1:23" ht="16.5" x14ac:dyDescent="0.25">
      <c r="A2922" s="64" t="s">
        <v>7131</v>
      </c>
      <c r="B2922" s="65" t="s">
        <v>7790</v>
      </c>
      <c r="C2922" s="2" t="s">
        <v>3740</v>
      </c>
      <c r="D2922" s="1" t="s">
        <v>3739</v>
      </c>
      <c r="E2922" s="3">
        <v>1</v>
      </c>
      <c r="F2922" s="3">
        <v>1</v>
      </c>
      <c r="G2922" s="7">
        <v>2698</v>
      </c>
      <c r="H2922" s="4">
        <f>+G2922*E2922</f>
        <v>2698</v>
      </c>
      <c r="I2922" s="5">
        <v>0.05</v>
      </c>
      <c r="J2922" s="4">
        <f t="shared" si="578"/>
        <v>134.9</v>
      </c>
      <c r="K2922" s="4">
        <f t="shared" si="579"/>
        <v>2563.1</v>
      </c>
      <c r="L2922" s="6">
        <v>0.85</v>
      </c>
      <c r="M2922" s="4">
        <f t="shared" si="570"/>
        <v>2178.6349999999998</v>
      </c>
      <c r="N2922" s="4">
        <f t="shared" si="571"/>
        <v>4741.7349999999997</v>
      </c>
      <c r="O2922" s="6">
        <v>0.75</v>
      </c>
      <c r="P2922" s="85">
        <f t="shared" si="576"/>
        <v>1922.3249999999998</v>
      </c>
      <c r="Q2922" s="86">
        <f t="shared" si="577"/>
        <v>4485.4249999999993</v>
      </c>
      <c r="R2922" s="6">
        <v>0.95</v>
      </c>
      <c r="S2922" s="85">
        <f t="shared" si="572"/>
        <v>2434.9449999999997</v>
      </c>
      <c r="T2922" s="86">
        <f t="shared" si="573"/>
        <v>4998.0450000000001</v>
      </c>
      <c r="U2922" s="6">
        <v>0.6</v>
      </c>
      <c r="V2922" s="85">
        <f t="shared" si="574"/>
        <v>1537.86</v>
      </c>
      <c r="W2922" s="86">
        <f t="shared" si="575"/>
        <v>4100.96</v>
      </c>
    </row>
    <row r="2923" spans="1:23" ht="16.5" x14ac:dyDescent="0.25">
      <c r="A2923" s="64" t="s">
        <v>7131</v>
      </c>
      <c r="B2923" s="65" t="s">
        <v>7790</v>
      </c>
      <c r="C2923" s="2" t="s">
        <v>3742</v>
      </c>
      <c r="D2923" s="1" t="s">
        <v>3741</v>
      </c>
      <c r="E2923" s="3">
        <v>2</v>
      </c>
      <c r="F2923" s="3">
        <v>1</v>
      </c>
      <c r="G2923" s="7">
        <v>1688</v>
      </c>
      <c r="H2923" s="4">
        <f>+G2923*E2923</f>
        <v>3376</v>
      </c>
      <c r="I2923" s="5">
        <v>0.05</v>
      </c>
      <c r="J2923" s="4">
        <f t="shared" si="578"/>
        <v>84.4</v>
      </c>
      <c r="K2923" s="4">
        <f t="shared" si="579"/>
        <v>1603.6</v>
      </c>
      <c r="L2923" s="6">
        <v>0.95</v>
      </c>
      <c r="M2923" s="4">
        <f t="shared" si="570"/>
        <v>1523.4199999999998</v>
      </c>
      <c r="N2923" s="4">
        <f t="shared" si="571"/>
        <v>3127.0199999999995</v>
      </c>
      <c r="O2923" s="6">
        <v>0.75</v>
      </c>
      <c r="P2923" s="85">
        <f t="shared" si="576"/>
        <v>1202.6999999999998</v>
      </c>
      <c r="Q2923" s="86">
        <f t="shared" si="577"/>
        <v>2806.2999999999997</v>
      </c>
      <c r="R2923" s="6">
        <v>0.95</v>
      </c>
      <c r="S2923" s="85">
        <f t="shared" si="572"/>
        <v>1523.4199999999998</v>
      </c>
      <c r="T2923" s="86">
        <f t="shared" si="573"/>
        <v>3127.0199999999995</v>
      </c>
      <c r="U2923" s="6">
        <v>0.6</v>
      </c>
      <c r="V2923" s="85">
        <f t="shared" si="574"/>
        <v>962.15999999999985</v>
      </c>
      <c r="W2923" s="86">
        <f t="shared" si="575"/>
        <v>2565.7599999999998</v>
      </c>
    </row>
    <row r="2924" spans="1:23" ht="16.5" x14ac:dyDescent="0.25">
      <c r="A2924" s="64" t="s">
        <v>7131</v>
      </c>
      <c r="B2924" s="65" t="s">
        <v>7790</v>
      </c>
      <c r="C2924" s="2" t="s">
        <v>3663</v>
      </c>
      <c r="D2924" s="1" t="s">
        <v>3662</v>
      </c>
      <c r="E2924" s="3">
        <v>2</v>
      </c>
      <c r="F2924" s="3">
        <v>1</v>
      </c>
      <c r="G2924" s="7">
        <v>3315</v>
      </c>
      <c r="H2924" s="4">
        <f>+G2924*E2924</f>
        <v>6630</v>
      </c>
      <c r="I2924" s="5">
        <v>0.05</v>
      </c>
      <c r="J2924" s="4">
        <f t="shared" si="578"/>
        <v>165.75</v>
      </c>
      <c r="K2924" s="4">
        <f t="shared" si="579"/>
        <v>3149.25</v>
      </c>
      <c r="L2924" s="6">
        <v>0.85</v>
      </c>
      <c r="M2924" s="4">
        <f t="shared" si="570"/>
        <v>2676.8624999999997</v>
      </c>
      <c r="N2924" s="4">
        <f t="shared" si="571"/>
        <v>5826.1124999999993</v>
      </c>
      <c r="O2924" s="6">
        <v>0.75</v>
      </c>
      <c r="P2924" s="85">
        <f t="shared" si="576"/>
        <v>2361.9375</v>
      </c>
      <c r="Q2924" s="86">
        <f t="shared" si="577"/>
        <v>5511.1875</v>
      </c>
      <c r="R2924" s="6">
        <v>0.95</v>
      </c>
      <c r="S2924" s="85">
        <f t="shared" si="572"/>
        <v>2991.7874999999999</v>
      </c>
      <c r="T2924" s="86">
        <f t="shared" si="573"/>
        <v>6141.0375000000004</v>
      </c>
      <c r="U2924" s="6">
        <v>0.6</v>
      </c>
      <c r="V2924" s="85">
        <f t="shared" si="574"/>
        <v>1889.55</v>
      </c>
      <c r="W2924" s="86">
        <f t="shared" si="575"/>
        <v>5038.8</v>
      </c>
    </row>
    <row r="2925" spans="1:23" ht="16.5" x14ac:dyDescent="0.25">
      <c r="A2925" s="64" t="s">
        <v>7131</v>
      </c>
      <c r="B2925" s="65" t="s">
        <v>7790</v>
      </c>
      <c r="C2925" s="2" t="s">
        <v>3732</v>
      </c>
      <c r="D2925" s="1" t="s">
        <v>3731</v>
      </c>
      <c r="E2925" s="3">
        <v>6</v>
      </c>
      <c r="F2925" s="3">
        <v>1</v>
      </c>
      <c r="G2925" s="7">
        <v>324</v>
      </c>
      <c r="H2925" s="4">
        <f>+G2925*E2925</f>
        <v>1944</v>
      </c>
      <c r="I2925" s="5">
        <v>0.05</v>
      </c>
      <c r="J2925" s="4">
        <f t="shared" si="578"/>
        <v>16.2</v>
      </c>
      <c r="K2925" s="4">
        <f t="shared" si="579"/>
        <v>307.8</v>
      </c>
      <c r="L2925" s="6">
        <v>0.85</v>
      </c>
      <c r="M2925" s="4">
        <f t="shared" si="570"/>
        <v>261.63</v>
      </c>
      <c r="N2925" s="4">
        <f t="shared" si="571"/>
        <v>569.43000000000006</v>
      </c>
      <c r="O2925" s="6">
        <v>0.75</v>
      </c>
      <c r="P2925" s="85">
        <f t="shared" si="576"/>
        <v>230.85000000000002</v>
      </c>
      <c r="Q2925" s="86">
        <f t="shared" si="577"/>
        <v>538.65000000000009</v>
      </c>
      <c r="R2925" s="6">
        <v>0.95</v>
      </c>
      <c r="S2925" s="85">
        <f t="shared" si="572"/>
        <v>292.41000000000003</v>
      </c>
      <c r="T2925" s="86">
        <f t="shared" si="573"/>
        <v>600.21</v>
      </c>
      <c r="U2925" s="6">
        <v>0.6</v>
      </c>
      <c r="V2925" s="85">
        <f t="shared" si="574"/>
        <v>184.68</v>
      </c>
      <c r="W2925" s="86">
        <f t="shared" si="575"/>
        <v>492.48</v>
      </c>
    </row>
    <row r="2926" spans="1:23" ht="16.5" x14ac:dyDescent="0.25">
      <c r="A2926" s="64" t="s">
        <v>7131</v>
      </c>
      <c r="B2926" s="65" t="s">
        <v>7790</v>
      </c>
      <c r="C2926" s="2" t="s">
        <v>3748</v>
      </c>
      <c r="D2926" s="1" t="s">
        <v>3747</v>
      </c>
      <c r="E2926" s="3">
        <v>2</v>
      </c>
      <c r="F2926" s="3">
        <v>1</v>
      </c>
      <c r="G2926" s="7">
        <v>1056</v>
      </c>
      <c r="H2926" s="4">
        <f>+G2926*E2926</f>
        <v>2112</v>
      </c>
      <c r="I2926" s="5">
        <v>0.05</v>
      </c>
      <c r="J2926" s="4">
        <f t="shared" si="578"/>
        <v>52.800000000000004</v>
      </c>
      <c r="K2926" s="4">
        <f t="shared" si="579"/>
        <v>1003.2</v>
      </c>
      <c r="L2926" s="6">
        <v>0.85</v>
      </c>
      <c r="M2926" s="4">
        <f t="shared" si="570"/>
        <v>852.72</v>
      </c>
      <c r="N2926" s="4">
        <f t="shared" si="571"/>
        <v>1855.92</v>
      </c>
      <c r="O2926" s="6">
        <v>0.75</v>
      </c>
      <c r="P2926" s="85">
        <f t="shared" si="576"/>
        <v>752.40000000000009</v>
      </c>
      <c r="Q2926" s="86">
        <f t="shared" si="577"/>
        <v>1755.6000000000001</v>
      </c>
      <c r="R2926" s="6">
        <v>0.95</v>
      </c>
      <c r="S2926" s="85">
        <f t="shared" si="572"/>
        <v>953.04</v>
      </c>
      <c r="T2926" s="86">
        <f t="shared" si="573"/>
        <v>1956.24</v>
      </c>
      <c r="U2926" s="6">
        <v>0.6</v>
      </c>
      <c r="V2926" s="85">
        <f t="shared" si="574"/>
        <v>601.91999999999996</v>
      </c>
      <c r="W2926" s="86">
        <f t="shared" si="575"/>
        <v>1605.12</v>
      </c>
    </row>
    <row r="2927" spans="1:23" ht="16.5" x14ac:dyDescent="0.25">
      <c r="A2927" s="64" t="s">
        <v>7131</v>
      </c>
      <c r="B2927" s="65" t="s">
        <v>7790</v>
      </c>
      <c r="C2927" s="2" t="s">
        <v>3750</v>
      </c>
      <c r="D2927" s="1" t="s">
        <v>3749</v>
      </c>
      <c r="E2927" s="3">
        <v>3</v>
      </c>
      <c r="F2927" s="3">
        <v>1</v>
      </c>
      <c r="G2927" s="7">
        <v>986</v>
      </c>
      <c r="H2927" s="4">
        <f>+G2927*E2927</f>
        <v>2958</v>
      </c>
      <c r="I2927" s="5">
        <v>0.1</v>
      </c>
      <c r="J2927" s="4">
        <f t="shared" si="578"/>
        <v>98.600000000000009</v>
      </c>
      <c r="K2927" s="4">
        <f t="shared" si="579"/>
        <v>887.4</v>
      </c>
      <c r="L2927" s="6">
        <v>0.85</v>
      </c>
      <c r="M2927" s="4">
        <f t="shared" si="570"/>
        <v>754.29</v>
      </c>
      <c r="N2927" s="4">
        <f t="shared" si="571"/>
        <v>1641.69</v>
      </c>
      <c r="O2927" s="6">
        <v>0.75</v>
      </c>
      <c r="P2927" s="85">
        <f t="shared" si="576"/>
        <v>665.55</v>
      </c>
      <c r="Q2927" s="86">
        <f t="shared" si="577"/>
        <v>1552.9499999999998</v>
      </c>
      <c r="R2927" s="6">
        <v>0.95</v>
      </c>
      <c r="S2927" s="85">
        <f t="shared" si="572"/>
        <v>843.03</v>
      </c>
      <c r="T2927" s="86">
        <f t="shared" si="573"/>
        <v>1730.4299999999998</v>
      </c>
      <c r="U2927" s="6">
        <v>0.6</v>
      </c>
      <c r="V2927" s="85">
        <f t="shared" si="574"/>
        <v>532.43999999999994</v>
      </c>
      <c r="W2927" s="86">
        <f t="shared" si="575"/>
        <v>1419.84</v>
      </c>
    </row>
    <row r="2928" spans="1:23" ht="16.5" x14ac:dyDescent="0.25">
      <c r="A2928" s="64" t="s">
        <v>7131</v>
      </c>
      <c r="B2928" s="65" t="s">
        <v>7790</v>
      </c>
      <c r="C2928" s="2" t="s">
        <v>3766</v>
      </c>
      <c r="D2928" s="1" t="s">
        <v>3765</v>
      </c>
      <c r="E2928" s="3">
        <v>3</v>
      </c>
      <c r="F2928" s="3">
        <v>1</v>
      </c>
      <c r="G2928" s="7">
        <v>2384</v>
      </c>
      <c r="H2928" s="4">
        <f>+G2928*E2928</f>
        <v>7152</v>
      </c>
      <c r="I2928" s="5">
        <v>0.05</v>
      </c>
      <c r="J2928" s="4">
        <f t="shared" si="578"/>
        <v>119.2</v>
      </c>
      <c r="K2928" s="4">
        <f t="shared" si="579"/>
        <v>2264.8000000000002</v>
      </c>
      <c r="L2928" s="6">
        <v>0.85</v>
      </c>
      <c r="M2928" s="4">
        <f t="shared" si="570"/>
        <v>1925.0800000000002</v>
      </c>
      <c r="N2928" s="4">
        <f t="shared" si="571"/>
        <v>4189.88</v>
      </c>
      <c r="O2928" s="6">
        <v>0.75</v>
      </c>
      <c r="P2928" s="85">
        <f t="shared" si="576"/>
        <v>1698.6000000000001</v>
      </c>
      <c r="Q2928" s="86">
        <f t="shared" si="577"/>
        <v>3963.4000000000005</v>
      </c>
      <c r="R2928" s="6">
        <v>0.95</v>
      </c>
      <c r="S2928" s="85">
        <f t="shared" si="572"/>
        <v>2151.56</v>
      </c>
      <c r="T2928" s="86">
        <f t="shared" si="573"/>
        <v>4416.3600000000006</v>
      </c>
      <c r="U2928" s="6">
        <v>0.6</v>
      </c>
      <c r="V2928" s="85">
        <f t="shared" si="574"/>
        <v>1358.88</v>
      </c>
      <c r="W2928" s="86">
        <f t="shared" si="575"/>
        <v>3623.6800000000003</v>
      </c>
    </row>
    <row r="2929" spans="1:23" ht="16.5" x14ac:dyDescent="0.25">
      <c r="A2929" s="64" t="s">
        <v>7131</v>
      </c>
      <c r="B2929" s="65" t="s">
        <v>7790</v>
      </c>
      <c r="C2929" s="2" t="s">
        <v>3746</v>
      </c>
      <c r="D2929" s="1" t="s">
        <v>3745</v>
      </c>
      <c r="E2929" s="3">
        <v>3</v>
      </c>
      <c r="F2929" s="3">
        <v>1</v>
      </c>
      <c r="G2929" s="7">
        <v>618</v>
      </c>
      <c r="H2929" s="4">
        <f>+G2929*E2929</f>
        <v>1854</v>
      </c>
      <c r="I2929" s="5">
        <v>0.1</v>
      </c>
      <c r="J2929" s="4">
        <f t="shared" si="578"/>
        <v>61.800000000000004</v>
      </c>
      <c r="K2929" s="4">
        <f t="shared" si="579"/>
        <v>556.20000000000005</v>
      </c>
      <c r="L2929" s="6">
        <v>0.85</v>
      </c>
      <c r="M2929" s="4">
        <f t="shared" si="570"/>
        <v>472.77000000000004</v>
      </c>
      <c r="N2929" s="4">
        <f t="shared" si="571"/>
        <v>1028.97</v>
      </c>
      <c r="O2929" s="6">
        <v>0.75</v>
      </c>
      <c r="P2929" s="85">
        <f t="shared" si="576"/>
        <v>417.15000000000003</v>
      </c>
      <c r="Q2929" s="86">
        <f t="shared" si="577"/>
        <v>973.35000000000014</v>
      </c>
      <c r="R2929" s="6">
        <v>0.95</v>
      </c>
      <c r="S2929" s="85">
        <f t="shared" si="572"/>
        <v>528.39</v>
      </c>
      <c r="T2929" s="86">
        <f t="shared" si="573"/>
        <v>1084.5900000000001</v>
      </c>
      <c r="U2929" s="6">
        <v>0.6</v>
      </c>
      <c r="V2929" s="85">
        <f t="shared" si="574"/>
        <v>333.72</v>
      </c>
      <c r="W2929" s="86">
        <f t="shared" si="575"/>
        <v>889.92000000000007</v>
      </c>
    </row>
    <row r="2930" spans="1:23" ht="16.5" x14ac:dyDescent="0.25">
      <c r="A2930" s="64" t="s">
        <v>7131</v>
      </c>
      <c r="B2930" s="65" t="s">
        <v>7790</v>
      </c>
      <c r="C2930" s="2" t="s">
        <v>3754</v>
      </c>
      <c r="D2930" s="1" t="s">
        <v>3753</v>
      </c>
      <c r="E2930" s="3">
        <v>3</v>
      </c>
      <c r="F2930" s="3">
        <v>1</v>
      </c>
      <c r="G2930" s="7">
        <v>1695</v>
      </c>
      <c r="H2930" s="4">
        <f>+G2930*E2930</f>
        <v>5085</v>
      </c>
      <c r="I2930" s="5">
        <v>0.05</v>
      </c>
      <c r="J2930" s="4">
        <f t="shared" si="578"/>
        <v>84.75</v>
      </c>
      <c r="K2930" s="4">
        <f t="shared" si="579"/>
        <v>1610.25</v>
      </c>
      <c r="L2930" s="6">
        <v>0.85</v>
      </c>
      <c r="M2930" s="4">
        <f t="shared" si="570"/>
        <v>1368.7124999999999</v>
      </c>
      <c r="N2930" s="4">
        <f t="shared" si="571"/>
        <v>2978.9624999999996</v>
      </c>
      <c r="O2930" s="6">
        <v>0.75</v>
      </c>
      <c r="P2930" s="85">
        <f t="shared" si="576"/>
        <v>1207.6875</v>
      </c>
      <c r="Q2930" s="86">
        <f t="shared" si="577"/>
        <v>2817.9375</v>
      </c>
      <c r="R2930" s="6">
        <v>0.95</v>
      </c>
      <c r="S2930" s="85">
        <f t="shared" si="572"/>
        <v>1529.7375</v>
      </c>
      <c r="T2930" s="86">
        <f t="shared" si="573"/>
        <v>3139.9875000000002</v>
      </c>
      <c r="U2930" s="6">
        <v>0.6</v>
      </c>
      <c r="V2930" s="85">
        <f t="shared" si="574"/>
        <v>966.15</v>
      </c>
      <c r="W2930" s="86">
        <f t="shared" si="575"/>
        <v>2576.4</v>
      </c>
    </row>
    <row r="2931" spans="1:23" ht="16.5" x14ac:dyDescent="0.25">
      <c r="A2931" s="64" t="s">
        <v>7131</v>
      </c>
      <c r="B2931" s="65" t="s">
        <v>7790</v>
      </c>
      <c r="C2931" s="2" t="s">
        <v>3778</v>
      </c>
      <c r="D2931" s="1" t="s">
        <v>3777</v>
      </c>
      <c r="E2931" s="3">
        <v>10</v>
      </c>
      <c r="F2931" s="3">
        <v>1</v>
      </c>
      <c r="G2931" s="7">
        <v>379</v>
      </c>
      <c r="H2931" s="4">
        <f>+G2931*E2931</f>
        <v>3790</v>
      </c>
      <c r="I2931" s="5">
        <v>0.05</v>
      </c>
      <c r="J2931" s="4">
        <f t="shared" si="578"/>
        <v>18.95</v>
      </c>
      <c r="K2931" s="4">
        <f t="shared" si="579"/>
        <v>360.05</v>
      </c>
      <c r="L2931" s="6">
        <v>0.85</v>
      </c>
      <c r="M2931" s="4">
        <f t="shared" si="570"/>
        <v>306.04250000000002</v>
      </c>
      <c r="N2931" s="4">
        <f t="shared" si="571"/>
        <v>666.09249999999997</v>
      </c>
      <c r="O2931" s="6">
        <v>0.75</v>
      </c>
      <c r="P2931" s="85">
        <f t="shared" si="576"/>
        <v>270.03750000000002</v>
      </c>
      <c r="Q2931" s="86">
        <f t="shared" si="577"/>
        <v>630.08750000000009</v>
      </c>
      <c r="R2931" s="6">
        <v>0.95</v>
      </c>
      <c r="S2931" s="85">
        <f t="shared" si="572"/>
        <v>342.04750000000001</v>
      </c>
      <c r="T2931" s="86">
        <f t="shared" si="573"/>
        <v>702.09750000000008</v>
      </c>
      <c r="U2931" s="6">
        <v>0.6</v>
      </c>
      <c r="V2931" s="85">
        <f t="shared" si="574"/>
        <v>216.03</v>
      </c>
      <c r="W2931" s="86">
        <f t="shared" si="575"/>
        <v>576.08000000000004</v>
      </c>
    </row>
    <row r="2932" spans="1:23" ht="16.5" x14ac:dyDescent="0.25">
      <c r="A2932" s="64" t="s">
        <v>7131</v>
      </c>
      <c r="B2932" s="65" t="s">
        <v>7790</v>
      </c>
      <c r="C2932" s="2" t="s">
        <v>3752</v>
      </c>
      <c r="D2932" s="1" t="s">
        <v>3751</v>
      </c>
      <c r="E2932" s="3">
        <v>8</v>
      </c>
      <c r="F2932" s="3">
        <v>1</v>
      </c>
      <c r="G2932" s="7">
        <v>250</v>
      </c>
      <c r="H2932" s="4">
        <f>+G2932*E2932</f>
        <v>2000</v>
      </c>
      <c r="I2932" s="5">
        <v>0.05</v>
      </c>
      <c r="J2932" s="4">
        <f t="shared" si="578"/>
        <v>12.5</v>
      </c>
      <c r="K2932" s="4">
        <f t="shared" si="579"/>
        <v>237.5</v>
      </c>
      <c r="L2932" s="6">
        <v>0.85</v>
      </c>
      <c r="M2932" s="4">
        <f t="shared" si="570"/>
        <v>201.875</v>
      </c>
      <c r="N2932" s="4">
        <f t="shared" si="571"/>
        <v>439.375</v>
      </c>
      <c r="O2932" s="6">
        <v>0.75</v>
      </c>
      <c r="P2932" s="85">
        <f t="shared" si="576"/>
        <v>178.125</v>
      </c>
      <c r="Q2932" s="86">
        <f t="shared" si="577"/>
        <v>415.625</v>
      </c>
      <c r="R2932" s="6">
        <v>0.95</v>
      </c>
      <c r="S2932" s="85">
        <f t="shared" si="572"/>
        <v>225.625</v>
      </c>
      <c r="T2932" s="86">
        <f t="shared" si="573"/>
        <v>463.125</v>
      </c>
      <c r="U2932" s="6">
        <v>0.6</v>
      </c>
      <c r="V2932" s="85">
        <f t="shared" si="574"/>
        <v>142.5</v>
      </c>
      <c r="W2932" s="86">
        <f t="shared" si="575"/>
        <v>380</v>
      </c>
    </row>
    <row r="2933" spans="1:23" ht="16.5" x14ac:dyDescent="0.25">
      <c r="A2933" s="64" t="s">
        <v>7131</v>
      </c>
      <c r="B2933" s="65" t="s">
        <v>7790</v>
      </c>
      <c r="C2933" s="2" t="s">
        <v>3756</v>
      </c>
      <c r="D2933" s="1" t="s">
        <v>3755</v>
      </c>
      <c r="E2933" s="3">
        <v>1</v>
      </c>
      <c r="F2933" s="3">
        <v>1</v>
      </c>
      <c r="G2933" s="4">
        <v>1764.46</v>
      </c>
      <c r="H2933" s="4">
        <f>+G2933*E2933</f>
        <v>1764.46</v>
      </c>
      <c r="I2933" s="5">
        <v>0.3</v>
      </c>
      <c r="J2933" s="4">
        <f t="shared" si="578"/>
        <v>529.33799999999997</v>
      </c>
      <c r="K2933" s="4">
        <f t="shared" si="579"/>
        <v>1235.1220000000001</v>
      </c>
      <c r="L2933" s="6">
        <v>0.85</v>
      </c>
      <c r="M2933" s="4">
        <f t="shared" si="570"/>
        <v>1049.8537000000001</v>
      </c>
      <c r="N2933" s="4">
        <f t="shared" si="571"/>
        <v>2284.9757</v>
      </c>
      <c r="O2933" s="6">
        <v>0.75</v>
      </c>
      <c r="P2933" s="85">
        <f t="shared" si="576"/>
        <v>926.3415</v>
      </c>
      <c r="Q2933" s="86">
        <f t="shared" si="577"/>
        <v>2161.4634999999998</v>
      </c>
      <c r="R2933" s="6">
        <v>0.95</v>
      </c>
      <c r="S2933" s="85">
        <f t="shared" si="572"/>
        <v>1173.3659</v>
      </c>
      <c r="T2933" s="86">
        <f t="shared" si="573"/>
        <v>2408.4879000000001</v>
      </c>
      <c r="U2933" s="6">
        <v>0.6</v>
      </c>
      <c r="V2933" s="85">
        <f t="shared" si="574"/>
        <v>741.07320000000004</v>
      </c>
      <c r="W2933" s="86">
        <f t="shared" si="575"/>
        <v>1976.1952000000001</v>
      </c>
    </row>
    <row r="2934" spans="1:23" ht="16.5" x14ac:dyDescent="0.25">
      <c r="A2934" s="64" t="s">
        <v>7131</v>
      </c>
      <c r="B2934" s="65" t="s">
        <v>7790</v>
      </c>
      <c r="C2934" s="2" t="s">
        <v>3758</v>
      </c>
      <c r="D2934" s="1" t="s">
        <v>3757</v>
      </c>
      <c r="E2934" s="3">
        <v>8</v>
      </c>
      <c r="F2934" s="3">
        <v>1</v>
      </c>
      <c r="G2934" s="7">
        <v>374</v>
      </c>
      <c r="H2934" s="4">
        <f>+G2934*E2934</f>
        <v>2992</v>
      </c>
      <c r="I2934" s="5">
        <v>0.1</v>
      </c>
      <c r="J2934" s="4">
        <f t="shared" si="578"/>
        <v>37.4</v>
      </c>
      <c r="K2934" s="4">
        <f t="shared" si="579"/>
        <v>336.6</v>
      </c>
      <c r="L2934" s="6">
        <v>1</v>
      </c>
      <c r="M2934" s="4">
        <f t="shared" si="570"/>
        <v>336.6</v>
      </c>
      <c r="N2934" s="4">
        <f t="shared" si="571"/>
        <v>673.2</v>
      </c>
      <c r="O2934" s="6">
        <v>0.75</v>
      </c>
      <c r="P2934" s="85">
        <f t="shared" si="576"/>
        <v>252.45000000000002</v>
      </c>
      <c r="Q2934" s="86">
        <f t="shared" si="577"/>
        <v>589.05000000000007</v>
      </c>
      <c r="R2934" s="6">
        <v>0.95</v>
      </c>
      <c r="S2934" s="85">
        <f t="shared" si="572"/>
        <v>319.77</v>
      </c>
      <c r="T2934" s="86">
        <f t="shared" si="573"/>
        <v>656.37</v>
      </c>
      <c r="U2934" s="6">
        <v>0.6</v>
      </c>
      <c r="V2934" s="85">
        <f t="shared" si="574"/>
        <v>201.96</v>
      </c>
      <c r="W2934" s="86">
        <f t="shared" si="575"/>
        <v>538.56000000000006</v>
      </c>
    </row>
    <row r="2935" spans="1:23" ht="16.5" x14ac:dyDescent="0.25">
      <c r="A2935" s="64" t="s">
        <v>7131</v>
      </c>
      <c r="B2935" s="65" t="s">
        <v>7790</v>
      </c>
      <c r="C2935" s="2" t="s">
        <v>3679</v>
      </c>
      <c r="D2935" s="1" t="s">
        <v>3678</v>
      </c>
      <c r="E2935" s="3">
        <v>4</v>
      </c>
      <c r="F2935" s="3">
        <v>1</v>
      </c>
      <c r="G2935" s="7">
        <v>2076</v>
      </c>
      <c r="H2935" s="4">
        <f>+G2935*E2935</f>
        <v>8304</v>
      </c>
      <c r="I2935" s="5">
        <v>0</v>
      </c>
      <c r="J2935" s="4">
        <f t="shared" si="578"/>
        <v>0</v>
      </c>
      <c r="K2935" s="4">
        <f t="shared" si="579"/>
        <v>2076</v>
      </c>
      <c r="L2935" s="6">
        <v>0.85</v>
      </c>
      <c r="M2935" s="4">
        <f t="shared" ref="M2935:M2995" si="580">+K2935*L2935</f>
        <v>1764.6</v>
      </c>
      <c r="N2935" s="4">
        <f t="shared" ref="N2935:N2995" si="581">+K2935+M2935</f>
        <v>3840.6</v>
      </c>
      <c r="O2935" s="6">
        <v>0.75</v>
      </c>
      <c r="P2935" s="85">
        <f t="shared" si="576"/>
        <v>1557</v>
      </c>
      <c r="Q2935" s="86">
        <f t="shared" si="577"/>
        <v>3633</v>
      </c>
      <c r="R2935" s="6">
        <v>0.95</v>
      </c>
      <c r="S2935" s="85">
        <f t="shared" si="572"/>
        <v>1972.1999999999998</v>
      </c>
      <c r="T2935" s="86">
        <f t="shared" si="573"/>
        <v>4048.2</v>
      </c>
      <c r="U2935" s="6">
        <v>0.6</v>
      </c>
      <c r="V2935" s="85">
        <f t="shared" si="574"/>
        <v>1245.5999999999999</v>
      </c>
      <c r="W2935" s="86">
        <f t="shared" si="575"/>
        <v>3321.6</v>
      </c>
    </row>
    <row r="2936" spans="1:23" ht="16.5" x14ac:dyDescent="0.25">
      <c r="A2936" s="64" t="s">
        <v>7131</v>
      </c>
      <c r="B2936" s="65" t="s">
        <v>7790</v>
      </c>
      <c r="C2936" s="2" t="s">
        <v>3791</v>
      </c>
      <c r="D2936" s="1" t="s">
        <v>3790</v>
      </c>
      <c r="E2936" s="3">
        <v>11</v>
      </c>
      <c r="F2936" s="3">
        <v>1</v>
      </c>
      <c r="G2936" s="7">
        <v>1796</v>
      </c>
      <c r="H2936" s="4">
        <f>+G2936*E2936</f>
        <v>19756</v>
      </c>
      <c r="I2936" s="5">
        <v>0.05</v>
      </c>
      <c r="J2936" s="4">
        <f t="shared" si="578"/>
        <v>89.800000000000011</v>
      </c>
      <c r="K2936" s="4">
        <f t="shared" si="579"/>
        <v>1706.2</v>
      </c>
      <c r="L2936" s="6">
        <v>0.85</v>
      </c>
      <c r="M2936" s="4">
        <f t="shared" si="580"/>
        <v>1450.27</v>
      </c>
      <c r="N2936" s="4">
        <f t="shared" si="581"/>
        <v>3156.4700000000003</v>
      </c>
      <c r="O2936" s="6">
        <v>0.75</v>
      </c>
      <c r="P2936" s="85">
        <f t="shared" si="576"/>
        <v>1279.6500000000001</v>
      </c>
      <c r="Q2936" s="86">
        <f t="shared" si="577"/>
        <v>2985.8500000000004</v>
      </c>
      <c r="R2936" s="6">
        <v>0.95</v>
      </c>
      <c r="S2936" s="85">
        <f t="shared" ref="S2936:S2996" si="582">+K2936*R2936</f>
        <v>1620.8899999999999</v>
      </c>
      <c r="T2936" s="86">
        <f t="shared" ref="T2936:T2996" si="583">+S2936+K2936</f>
        <v>3327.09</v>
      </c>
      <c r="U2936" s="6">
        <v>0.6</v>
      </c>
      <c r="V2936" s="85">
        <f t="shared" ref="V2936:V2996" si="584">+K2936*U2936</f>
        <v>1023.72</v>
      </c>
      <c r="W2936" s="86">
        <f t="shared" ref="W2936:W2996" si="585">+V2936+K2936</f>
        <v>2729.92</v>
      </c>
    </row>
    <row r="2937" spans="1:23" ht="16.5" x14ac:dyDescent="0.25">
      <c r="A2937" s="64" t="s">
        <v>7131</v>
      </c>
      <c r="B2937" s="65" t="s">
        <v>7790</v>
      </c>
      <c r="C2937" s="2" t="s">
        <v>7792</v>
      </c>
      <c r="D2937" s="1" t="s">
        <v>3793</v>
      </c>
      <c r="E2937" s="3">
        <v>1</v>
      </c>
      <c r="F2937" s="3">
        <v>1</v>
      </c>
      <c r="G2937" s="4">
        <v>2663</v>
      </c>
      <c r="H2937" s="4">
        <f>+G2937*E2937</f>
        <v>2663</v>
      </c>
      <c r="I2937" s="5">
        <v>0.05</v>
      </c>
      <c r="J2937" s="4">
        <f t="shared" si="578"/>
        <v>133.15</v>
      </c>
      <c r="K2937" s="4">
        <f t="shared" si="579"/>
        <v>2529.85</v>
      </c>
      <c r="L2937" s="6">
        <v>0.85</v>
      </c>
      <c r="M2937" s="4">
        <f t="shared" si="580"/>
        <v>2150.3724999999999</v>
      </c>
      <c r="N2937" s="4">
        <f t="shared" si="581"/>
        <v>4680.2224999999999</v>
      </c>
      <c r="O2937" s="6">
        <v>0.75</v>
      </c>
      <c r="P2937" s="85">
        <f t="shared" ref="P2937:P2997" si="586">+K2937*O2937</f>
        <v>1897.3874999999998</v>
      </c>
      <c r="Q2937" s="86">
        <f t="shared" ref="Q2937:Q2997" si="587">+K2937+P2937</f>
        <v>4427.2374999999993</v>
      </c>
      <c r="R2937" s="6">
        <v>0.95</v>
      </c>
      <c r="S2937" s="85">
        <f t="shared" si="582"/>
        <v>2403.3574999999996</v>
      </c>
      <c r="T2937" s="86">
        <f t="shared" si="583"/>
        <v>4933.2074999999995</v>
      </c>
      <c r="U2937" s="6">
        <v>0.6</v>
      </c>
      <c r="V2937" s="85">
        <f t="shared" si="584"/>
        <v>1517.9099999999999</v>
      </c>
      <c r="W2937" s="86">
        <f t="shared" si="585"/>
        <v>4047.7599999999998</v>
      </c>
    </row>
    <row r="2938" spans="1:23" ht="16.5" x14ac:dyDescent="0.25">
      <c r="A2938" s="64" t="s">
        <v>7131</v>
      </c>
      <c r="B2938" s="65" t="s">
        <v>7790</v>
      </c>
      <c r="C2938" s="2" t="s">
        <v>1642</v>
      </c>
      <c r="D2938" s="1" t="s">
        <v>1641</v>
      </c>
      <c r="E2938" s="3">
        <v>1</v>
      </c>
      <c r="F2938" s="3">
        <v>1</v>
      </c>
      <c r="G2938" s="7">
        <v>3519</v>
      </c>
      <c r="H2938" s="4">
        <f>+G2938*E2938</f>
        <v>3519</v>
      </c>
      <c r="I2938" s="5">
        <v>0.05</v>
      </c>
      <c r="J2938" s="4">
        <f t="shared" si="578"/>
        <v>175.95000000000002</v>
      </c>
      <c r="K2938" s="4">
        <f t="shared" si="579"/>
        <v>3343.05</v>
      </c>
      <c r="L2938" s="6">
        <v>0.95</v>
      </c>
      <c r="M2938" s="4">
        <f t="shared" si="580"/>
        <v>3175.8975</v>
      </c>
      <c r="N2938" s="4">
        <f t="shared" si="581"/>
        <v>6518.9475000000002</v>
      </c>
      <c r="O2938" s="6">
        <v>0.75</v>
      </c>
      <c r="P2938" s="85">
        <f t="shared" si="586"/>
        <v>2507.2875000000004</v>
      </c>
      <c r="Q2938" s="86">
        <f t="shared" si="587"/>
        <v>5850.3375000000005</v>
      </c>
      <c r="R2938" s="6">
        <v>0.95</v>
      </c>
      <c r="S2938" s="85">
        <f t="shared" si="582"/>
        <v>3175.8975</v>
      </c>
      <c r="T2938" s="86">
        <f t="shared" si="583"/>
        <v>6518.9475000000002</v>
      </c>
      <c r="U2938" s="6">
        <v>0.6</v>
      </c>
      <c r="V2938" s="85">
        <f t="shared" si="584"/>
        <v>2005.83</v>
      </c>
      <c r="W2938" s="86">
        <f t="shared" si="585"/>
        <v>5348.88</v>
      </c>
    </row>
    <row r="2939" spans="1:23" ht="16.5" x14ac:dyDescent="0.25">
      <c r="A2939" s="64" t="s">
        <v>7131</v>
      </c>
      <c r="B2939" s="65" t="s">
        <v>7790</v>
      </c>
      <c r="C2939" s="2" t="s">
        <v>1648</v>
      </c>
      <c r="D2939" s="1" t="s">
        <v>1647</v>
      </c>
      <c r="E2939" s="3">
        <v>2</v>
      </c>
      <c r="F2939" s="3">
        <v>1</v>
      </c>
      <c r="G2939" s="7">
        <v>2650</v>
      </c>
      <c r="H2939" s="4">
        <f>+G2939*E2939</f>
        <v>5300</v>
      </c>
      <c r="I2939" s="5">
        <v>0.05</v>
      </c>
      <c r="J2939" s="4">
        <f t="shared" si="578"/>
        <v>132.5</v>
      </c>
      <c r="K2939" s="4">
        <f t="shared" si="579"/>
        <v>2517.5</v>
      </c>
      <c r="L2939" s="6">
        <v>0.85</v>
      </c>
      <c r="M2939" s="4">
        <f t="shared" si="580"/>
        <v>2139.875</v>
      </c>
      <c r="N2939" s="4">
        <f t="shared" si="581"/>
        <v>4657.375</v>
      </c>
      <c r="O2939" s="6">
        <v>0.75</v>
      </c>
      <c r="P2939" s="85">
        <f t="shared" si="586"/>
        <v>1888.125</v>
      </c>
      <c r="Q2939" s="86">
        <f t="shared" si="587"/>
        <v>4405.625</v>
      </c>
      <c r="R2939" s="6">
        <v>0.95</v>
      </c>
      <c r="S2939" s="85">
        <f t="shared" si="582"/>
        <v>2391.625</v>
      </c>
      <c r="T2939" s="86">
        <f t="shared" si="583"/>
        <v>4909.125</v>
      </c>
      <c r="U2939" s="6">
        <v>0.6</v>
      </c>
      <c r="V2939" s="85">
        <f t="shared" si="584"/>
        <v>1510.5</v>
      </c>
      <c r="W2939" s="86">
        <f t="shared" si="585"/>
        <v>4028</v>
      </c>
    </row>
    <row r="2940" spans="1:23" ht="16.5" x14ac:dyDescent="0.25">
      <c r="A2940" s="64" t="s">
        <v>7131</v>
      </c>
      <c r="B2940" s="65" t="s">
        <v>7790</v>
      </c>
      <c r="C2940" s="2" t="s">
        <v>1654</v>
      </c>
      <c r="D2940" s="1" t="s">
        <v>1653</v>
      </c>
      <c r="E2940" s="3">
        <v>1</v>
      </c>
      <c r="F2940" s="3">
        <v>1</v>
      </c>
      <c r="G2940" s="7">
        <v>2017</v>
      </c>
      <c r="H2940" s="4">
        <f>+G2940*E2940</f>
        <v>2017</v>
      </c>
      <c r="I2940" s="5">
        <v>0.05</v>
      </c>
      <c r="J2940" s="4">
        <f t="shared" si="578"/>
        <v>100.85000000000001</v>
      </c>
      <c r="K2940" s="4">
        <f t="shared" si="579"/>
        <v>1916.15</v>
      </c>
      <c r="L2940" s="6">
        <v>0.95</v>
      </c>
      <c r="M2940" s="4">
        <f t="shared" si="580"/>
        <v>1820.3425</v>
      </c>
      <c r="N2940" s="4">
        <f t="shared" si="581"/>
        <v>3736.4925000000003</v>
      </c>
      <c r="O2940" s="6">
        <v>0.75</v>
      </c>
      <c r="P2940" s="85">
        <f t="shared" si="586"/>
        <v>1437.1125000000002</v>
      </c>
      <c r="Q2940" s="86">
        <f t="shared" si="587"/>
        <v>3353.2625000000003</v>
      </c>
      <c r="R2940" s="6">
        <v>0.95</v>
      </c>
      <c r="S2940" s="85">
        <f t="shared" si="582"/>
        <v>1820.3425</v>
      </c>
      <c r="T2940" s="86">
        <f t="shared" si="583"/>
        <v>3736.4925000000003</v>
      </c>
      <c r="U2940" s="6">
        <v>0.6</v>
      </c>
      <c r="V2940" s="85">
        <f t="shared" si="584"/>
        <v>1149.69</v>
      </c>
      <c r="W2940" s="86">
        <f t="shared" si="585"/>
        <v>3065.84</v>
      </c>
    </row>
    <row r="2941" spans="1:23" ht="16.5" x14ac:dyDescent="0.25">
      <c r="A2941" s="64" t="s">
        <v>7131</v>
      </c>
      <c r="B2941" s="65" t="s">
        <v>7790</v>
      </c>
      <c r="C2941" s="2" t="s">
        <v>6988</v>
      </c>
      <c r="D2941" s="10" t="s">
        <v>6987</v>
      </c>
      <c r="E2941" s="3">
        <v>1</v>
      </c>
      <c r="F2941" s="3">
        <v>1</v>
      </c>
      <c r="G2941" s="4">
        <v>3630</v>
      </c>
      <c r="H2941" s="4">
        <f>+G2941*E2941</f>
        <v>3630</v>
      </c>
      <c r="I2941" s="5">
        <v>0</v>
      </c>
      <c r="J2941" s="4">
        <f t="shared" si="578"/>
        <v>0</v>
      </c>
      <c r="K2941" s="4">
        <f t="shared" si="579"/>
        <v>3630</v>
      </c>
      <c r="L2941" s="6">
        <v>0.85</v>
      </c>
      <c r="M2941" s="4">
        <f t="shared" si="580"/>
        <v>3085.5</v>
      </c>
      <c r="N2941" s="4">
        <f t="shared" si="581"/>
        <v>6715.5</v>
      </c>
      <c r="O2941" s="6">
        <v>0.75</v>
      </c>
      <c r="P2941" s="85">
        <f t="shared" si="586"/>
        <v>2722.5</v>
      </c>
      <c r="Q2941" s="86">
        <f t="shared" si="587"/>
        <v>6352.5</v>
      </c>
      <c r="R2941" s="6">
        <v>0.95</v>
      </c>
      <c r="S2941" s="85">
        <f t="shared" si="582"/>
        <v>3448.5</v>
      </c>
      <c r="T2941" s="86">
        <f t="shared" si="583"/>
        <v>7078.5</v>
      </c>
      <c r="U2941" s="6">
        <v>0.6</v>
      </c>
      <c r="V2941" s="85">
        <f t="shared" si="584"/>
        <v>2178</v>
      </c>
      <c r="W2941" s="86">
        <f t="shared" si="585"/>
        <v>5808</v>
      </c>
    </row>
    <row r="2942" spans="1:23" ht="16.5" x14ac:dyDescent="0.25">
      <c r="A2942" s="64" t="s">
        <v>7131</v>
      </c>
      <c r="B2942" s="65" t="s">
        <v>7790</v>
      </c>
      <c r="C2942" s="2" t="s">
        <v>3694</v>
      </c>
      <c r="D2942" s="10" t="s">
        <v>3693</v>
      </c>
      <c r="E2942" s="3">
        <v>2</v>
      </c>
      <c r="F2942" s="3">
        <v>1</v>
      </c>
      <c r="G2942" s="7">
        <v>705</v>
      </c>
      <c r="H2942" s="4">
        <f>+G2942*E2942</f>
        <v>1410</v>
      </c>
      <c r="I2942" s="5">
        <v>0</v>
      </c>
      <c r="J2942" s="4">
        <f t="shared" si="578"/>
        <v>0</v>
      </c>
      <c r="K2942" s="4">
        <f t="shared" si="579"/>
        <v>705</v>
      </c>
      <c r="L2942" s="6">
        <v>0.95</v>
      </c>
      <c r="M2942" s="4">
        <f t="shared" si="580"/>
        <v>669.75</v>
      </c>
      <c r="N2942" s="4">
        <f t="shared" si="581"/>
        <v>1374.75</v>
      </c>
      <c r="O2942" s="6">
        <v>0.75</v>
      </c>
      <c r="P2942" s="85">
        <f t="shared" si="586"/>
        <v>528.75</v>
      </c>
      <c r="Q2942" s="86">
        <f t="shared" si="587"/>
        <v>1233.75</v>
      </c>
      <c r="R2942" s="6">
        <v>0.95</v>
      </c>
      <c r="S2942" s="85">
        <f t="shared" si="582"/>
        <v>669.75</v>
      </c>
      <c r="T2942" s="86">
        <f t="shared" si="583"/>
        <v>1374.75</v>
      </c>
      <c r="U2942" s="6">
        <v>0.6</v>
      </c>
      <c r="V2942" s="85">
        <f t="shared" si="584"/>
        <v>423</v>
      </c>
      <c r="W2942" s="86">
        <f t="shared" si="585"/>
        <v>1128</v>
      </c>
    </row>
    <row r="2943" spans="1:23" ht="16.5" x14ac:dyDescent="0.25">
      <c r="A2943" s="64" t="s">
        <v>7131</v>
      </c>
      <c r="B2943" s="65" t="s">
        <v>7790</v>
      </c>
      <c r="C2943" s="2" t="s">
        <v>3780</v>
      </c>
      <c r="D2943" s="10" t="s">
        <v>3779</v>
      </c>
      <c r="E2943" s="3">
        <v>3</v>
      </c>
      <c r="F2943" s="3">
        <v>1</v>
      </c>
      <c r="G2943" s="7">
        <v>2614</v>
      </c>
      <c r="H2943" s="4">
        <f>+G2943*E2943</f>
        <v>7842</v>
      </c>
      <c r="I2943" s="5">
        <v>0</v>
      </c>
      <c r="J2943" s="4">
        <f t="shared" si="578"/>
        <v>0</v>
      </c>
      <c r="K2943" s="4">
        <f t="shared" si="579"/>
        <v>2614</v>
      </c>
      <c r="L2943" s="6">
        <v>0.85</v>
      </c>
      <c r="M2943" s="4">
        <f t="shared" si="580"/>
        <v>2221.9</v>
      </c>
      <c r="N2943" s="4">
        <f t="shared" si="581"/>
        <v>4835.8999999999996</v>
      </c>
      <c r="O2943" s="6">
        <v>0.75</v>
      </c>
      <c r="P2943" s="85">
        <f t="shared" si="586"/>
        <v>1960.5</v>
      </c>
      <c r="Q2943" s="86">
        <f t="shared" si="587"/>
        <v>4574.5</v>
      </c>
      <c r="R2943" s="6">
        <v>0.95</v>
      </c>
      <c r="S2943" s="85">
        <f t="shared" si="582"/>
        <v>2483.2999999999997</v>
      </c>
      <c r="T2943" s="86">
        <f t="shared" si="583"/>
        <v>5097.2999999999993</v>
      </c>
      <c r="U2943" s="6">
        <v>0.6</v>
      </c>
      <c r="V2943" s="85">
        <f t="shared" si="584"/>
        <v>1568.3999999999999</v>
      </c>
      <c r="W2943" s="86">
        <f t="shared" si="585"/>
        <v>4182.3999999999996</v>
      </c>
    </row>
    <row r="2944" spans="1:23" ht="16.5" x14ac:dyDescent="0.25">
      <c r="A2944" s="64" t="s">
        <v>7131</v>
      </c>
      <c r="B2944" s="65" t="s">
        <v>7790</v>
      </c>
      <c r="C2944" s="2" t="s">
        <v>1650</v>
      </c>
      <c r="D2944" s="1" t="s">
        <v>1649</v>
      </c>
      <c r="E2944" s="3">
        <v>2</v>
      </c>
      <c r="F2944" s="3">
        <v>1</v>
      </c>
      <c r="G2944" s="7">
        <v>5560</v>
      </c>
      <c r="H2944" s="4">
        <f>+G2944*E2944</f>
        <v>11120</v>
      </c>
      <c r="I2944" s="5">
        <v>0.05</v>
      </c>
      <c r="J2944" s="4">
        <f t="shared" si="578"/>
        <v>278</v>
      </c>
      <c r="K2944" s="4">
        <f t="shared" si="579"/>
        <v>5282</v>
      </c>
      <c r="L2944" s="6">
        <v>0.85</v>
      </c>
      <c r="M2944" s="4">
        <f t="shared" si="580"/>
        <v>4489.7</v>
      </c>
      <c r="N2944" s="4">
        <f t="shared" si="581"/>
        <v>9771.7000000000007</v>
      </c>
      <c r="O2944" s="6">
        <v>0.75</v>
      </c>
      <c r="P2944" s="85">
        <f t="shared" si="586"/>
        <v>3961.5</v>
      </c>
      <c r="Q2944" s="86">
        <f t="shared" si="587"/>
        <v>9243.5</v>
      </c>
      <c r="R2944" s="6">
        <v>0.95</v>
      </c>
      <c r="S2944" s="85">
        <f t="shared" si="582"/>
        <v>5017.8999999999996</v>
      </c>
      <c r="T2944" s="86">
        <f t="shared" si="583"/>
        <v>10299.9</v>
      </c>
      <c r="U2944" s="6">
        <v>0.6</v>
      </c>
      <c r="V2944" s="85">
        <f t="shared" si="584"/>
        <v>3169.2</v>
      </c>
      <c r="W2944" s="86">
        <f t="shared" si="585"/>
        <v>8451.2000000000007</v>
      </c>
    </row>
    <row r="2945" spans="1:23" ht="16.5" x14ac:dyDescent="0.25">
      <c r="A2945" s="64" t="s">
        <v>7131</v>
      </c>
      <c r="B2945" s="65" t="s">
        <v>7790</v>
      </c>
      <c r="C2945" s="2" t="s">
        <v>7793</v>
      </c>
      <c r="D2945" s="1" t="s">
        <v>3792</v>
      </c>
      <c r="E2945" s="3">
        <v>10</v>
      </c>
      <c r="F2945" s="3">
        <v>1</v>
      </c>
      <c r="G2945" s="7">
        <v>2051</v>
      </c>
      <c r="H2945" s="4">
        <f>+G2945*E2945</f>
        <v>20510</v>
      </c>
      <c r="I2945" s="5">
        <v>0.05</v>
      </c>
      <c r="J2945" s="4">
        <f t="shared" si="578"/>
        <v>102.55000000000001</v>
      </c>
      <c r="K2945" s="4">
        <f t="shared" si="579"/>
        <v>1948.45</v>
      </c>
      <c r="L2945" s="6">
        <v>0.85</v>
      </c>
      <c r="M2945" s="4">
        <f t="shared" si="580"/>
        <v>1656.1824999999999</v>
      </c>
      <c r="N2945" s="4">
        <f t="shared" si="581"/>
        <v>3604.6324999999997</v>
      </c>
      <c r="O2945" s="6">
        <v>0.75</v>
      </c>
      <c r="P2945" s="85">
        <f t="shared" si="586"/>
        <v>1461.3375000000001</v>
      </c>
      <c r="Q2945" s="86">
        <f t="shared" si="587"/>
        <v>3409.7875000000004</v>
      </c>
      <c r="R2945" s="6">
        <v>0.95</v>
      </c>
      <c r="S2945" s="85">
        <f t="shared" si="582"/>
        <v>1851.0274999999999</v>
      </c>
      <c r="T2945" s="86">
        <f t="shared" si="583"/>
        <v>3799.4775</v>
      </c>
      <c r="U2945" s="6">
        <v>0.6</v>
      </c>
      <c r="V2945" s="85">
        <f t="shared" si="584"/>
        <v>1169.07</v>
      </c>
      <c r="W2945" s="86">
        <f t="shared" si="585"/>
        <v>3117.52</v>
      </c>
    </row>
    <row r="2946" spans="1:23" s="27" customFormat="1" ht="16.5" x14ac:dyDescent="0.25">
      <c r="A2946" s="64" t="s">
        <v>7131</v>
      </c>
      <c r="B2946" s="65" t="s">
        <v>7794</v>
      </c>
      <c r="C2946" s="3">
        <v>131000</v>
      </c>
      <c r="D2946" s="1" t="s">
        <v>4122</v>
      </c>
      <c r="E2946" s="3">
        <v>2</v>
      </c>
      <c r="F2946" s="3">
        <v>1</v>
      </c>
      <c r="G2946" s="7">
        <v>451</v>
      </c>
      <c r="H2946" s="4">
        <f>+G2946*E2946</f>
        <v>902</v>
      </c>
      <c r="I2946" s="5">
        <v>0</v>
      </c>
      <c r="J2946" s="4">
        <f t="shared" si="578"/>
        <v>0</v>
      </c>
      <c r="K2946" s="4">
        <f t="shared" si="579"/>
        <v>451</v>
      </c>
      <c r="L2946" s="6">
        <v>0.85</v>
      </c>
      <c r="M2946" s="4">
        <f t="shared" si="580"/>
        <v>383.34999999999997</v>
      </c>
      <c r="N2946" s="4">
        <f t="shared" si="581"/>
        <v>834.34999999999991</v>
      </c>
      <c r="O2946" s="6">
        <v>0.75</v>
      </c>
      <c r="P2946" s="85">
        <f t="shared" si="586"/>
        <v>338.25</v>
      </c>
      <c r="Q2946" s="86">
        <f t="shared" si="587"/>
        <v>789.25</v>
      </c>
      <c r="R2946" s="6">
        <v>0.95</v>
      </c>
      <c r="S2946" s="85">
        <f t="shared" si="582"/>
        <v>428.45</v>
      </c>
      <c r="T2946" s="86">
        <f t="shared" si="583"/>
        <v>879.45</v>
      </c>
      <c r="U2946" s="6">
        <v>0.6</v>
      </c>
      <c r="V2946" s="85">
        <f t="shared" si="584"/>
        <v>270.59999999999997</v>
      </c>
      <c r="W2946" s="86">
        <f t="shared" si="585"/>
        <v>721.59999999999991</v>
      </c>
    </row>
    <row r="2947" spans="1:23" s="27" customFormat="1" ht="16.5" x14ac:dyDescent="0.25">
      <c r="A2947" s="64" t="s">
        <v>7131</v>
      </c>
      <c r="B2947" s="65" t="s">
        <v>7794</v>
      </c>
      <c r="C2947" s="2" t="s">
        <v>1674</v>
      </c>
      <c r="D2947" s="1" t="s">
        <v>1673</v>
      </c>
      <c r="E2947" s="3">
        <f>18.29-15.19</f>
        <v>3.0999999999999996</v>
      </c>
      <c r="F2947" s="3">
        <v>1</v>
      </c>
      <c r="G2947" s="7">
        <f>17000/18.29</f>
        <v>929.46965554948065</v>
      </c>
      <c r="H2947" s="4">
        <f>+G2947*E2947</f>
        <v>2881.3559322033898</v>
      </c>
      <c r="I2947" s="5">
        <v>0</v>
      </c>
      <c r="J2947" s="4">
        <f t="shared" si="578"/>
        <v>0</v>
      </c>
      <c r="K2947" s="4">
        <f t="shared" si="579"/>
        <v>929.46965554948065</v>
      </c>
      <c r="L2947" s="6">
        <v>0.85</v>
      </c>
      <c r="M2947" s="4">
        <f t="shared" si="580"/>
        <v>790.04920721705855</v>
      </c>
      <c r="N2947" s="4">
        <f t="shared" si="581"/>
        <v>1719.5188627665393</v>
      </c>
      <c r="O2947" s="6">
        <v>0.75</v>
      </c>
      <c r="P2947" s="85">
        <f t="shared" si="586"/>
        <v>697.10224166211049</v>
      </c>
      <c r="Q2947" s="86">
        <f t="shared" si="587"/>
        <v>1626.571897211591</v>
      </c>
      <c r="R2947" s="6">
        <v>0.95</v>
      </c>
      <c r="S2947" s="85">
        <f t="shared" si="582"/>
        <v>882.99617277200662</v>
      </c>
      <c r="T2947" s="86">
        <f t="shared" si="583"/>
        <v>1812.4658283214872</v>
      </c>
      <c r="U2947" s="6">
        <v>0.6</v>
      </c>
      <c r="V2947" s="85">
        <f t="shared" si="584"/>
        <v>557.68179332968839</v>
      </c>
      <c r="W2947" s="86">
        <f t="shared" si="585"/>
        <v>1487.151448879169</v>
      </c>
    </row>
    <row r="2948" spans="1:23" s="27" customFormat="1" ht="16.5" x14ac:dyDescent="0.25">
      <c r="A2948" s="64" t="s">
        <v>7131</v>
      </c>
      <c r="B2948" s="65" t="s">
        <v>7794</v>
      </c>
      <c r="C2948" s="2" t="s">
        <v>1677</v>
      </c>
      <c r="D2948" s="1" t="s">
        <v>1676</v>
      </c>
      <c r="E2948" s="3">
        <v>20</v>
      </c>
      <c r="F2948" s="3">
        <v>1</v>
      </c>
      <c r="G2948" s="4">
        <v>867</v>
      </c>
      <c r="H2948" s="4">
        <f>+G2948*E2948</f>
        <v>17340</v>
      </c>
      <c r="I2948" s="5">
        <v>0</v>
      </c>
      <c r="J2948" s="4">
        <f t="shared" si="578"/>
        <v>0</v>
      </c>
      <c r="K2948" s="4">
        <f t="shared" si="579"/>
        <v>867</v>
      </c>
      <c r="L2948" s="6">
        <v>0.85</v>
      </c>
      <c r="M2948" s="4">
        <f t="shared" si="580"/>
        <v>736.94999999999993</v>
      </c>
      <c r="N2948" s="4">
        <f t="shared" si="581"/>
        <v>1603.9499999999998</v>
      </c>
      <c r="O2948" s="6">
        <v>0.75</v>
      </c>
      <c r="P2948" s="85">
        <f t="shared" si="586"/>
        <v>650.25</v>
      </c>
      <c r="Q2948" s="86">
        <f t="shared" si="587"/>
        <v>1517.25</v>
      </c>
      <c r="R2948" s="6">
        <v>0.95</v>
      </c>
      <c r="S2948" s="85">
        <f t="shared" si="582"/>
        <v>823.65</v>
      </c>
      <c r="T2948" s="86">
        <f t="shared" si="583"/>
        <v>1690.65</v>
      </c>
      <c r="U2948" s="6">
        <v>0.6</v>
      </c>
      <c r="V2948" s="85">
        <f t="shared" si="584"/>
        <v>520.19999999999993</v>
      </c>
      <c r="W2948" s="86">
        <f t="shared" si="585"/>
        <v>1387.1999999999998</v>
      </c>
    </row>
    <row r="2949" spans="1:23" s="27" customFormat="1" ht="16.5" x14ac:dyDescent="0.25">
      <c r="A2949" s="64" t="s">
        <v>7131</v>
      </c>
      <c r="B2949" s="65" t="s">
        <v>7794</v>
      </c>
      <c r="C2949" s="2" t="s">
        <v>1682</v>
      </c>
      <c r="D2949" s="10" t="s">
        <v>1681</v>
      </c>
      <c r="E2949" s="3">
        <v>2</v>
      </c>
      <c r="F2949" s="3">
        <v>1</v>
      </c>
      <c r="G2949" s="7">
        <v>951.5</v>
      </c>
      <c r="H2949" s="4">
        <f>+G2949*E2949</f>
        <v>1903</v>
      </c>
      <c r="I2949" s="5">
        <v>0</v>
      </c>
      <c r="J2949" s="4">
        <f t="shared" si="578"/>
        <v>0</v>
      </c>
      <c r="K2949" s="4">
        <f t="shared" si="579"/>
        <v>951.5</v>
      </c>
      <c r="L2949" s="6">
        <v>0.85</v>
      </c>
      <c r="M2949" s="4">
        <f t="shared" si="580"/>
        <v>808.77499999999998</v>
      </c>
      <c r="N2949" s="4">
        <f t="shared" si="581"/>
        <v>1760.2750000000001</v>
      </c>
      <c r="O2949" s="6">
        <v>0.75</v>
      </c>
      <c r="P2949" s="85">
        <f t="shared" si="586"/>
        <v>713.625</v>
      </c>
      <c r="Q2949" s="86">
        <f t="shared" si="587"/>
        <v>1665.125</v>
      </c>
      <c r="R2949" s="6">
        <v>0.95</v>
      </c>
      <c r="S2949" s="85">
        <f t="shared" si="582"/>
        <v>903.92499999999995</v>
      </c>
      <c r="T2949" s="86">
        <f t="shared" si="583"/>
        <v>1855.425</v>
      </c>
      <c r="U2949" s="6">
        <v>0.6</v>
      </c>
      <c r="V2949" s="85">
        <f t="shared" si="584"/>
        <v>570.9</v>
      </c>
      <c r="W2949" s="86">
        <f t="shared" si="585"/>
        <v>1522.4</v>
      </c>
    </row>
    <row r="2950" spans="1:23" s="27" customFormat="1" ht="16.5" x14ac:dyDescent="0.25">
      <c r="A2950" s="64" t="s">
        <v>7131</v>
      </c>
      <c r="B2950" s="65" t="s">
        <v>7794</v>
      </c>
      <c r="C2950" s="2" t="s">
        <v>1680</v>
      </c>
      <c r="D2950" s="10" t="s">
        <v>1679</v>
      </c>
      <c r="E2950" s="3">
        <v>6</v>
      </c>
      <c r="F2950" s="3">
        <v>1</v>
      </c>
      <c r="G2950" s="7">
        <v>2788.5</v>
      </c>
      <c r="H2950" s="4">
        <f>+G2950*E2950</f>
        <v>16731</v>
      </c>
      <c r="I2950" s="5">
        <v>0</v>
      </c>
      <c r="J2950" s="4">
        <f t="shared" si="578"/>
        <v>0</v>
      </c>
      <c r="K2950" s="4">
        <f t="shared" si="579"/>
        <v>2788.5</v>
      </c>
      <c r="L2950" s="6">
        <v>0.85</v>
      </c>
      <c r="M2950" s="4">
        <f t="shared" si="580"/>
        <v>2370.2249999999999</v>
      </c>
      <c r="N2950" s="4">
        <f t="shared" si="581"/>
        <v>5158.7250000000004</v>
      </c>
      <c r="O2950" s="6">
        <v>0.75</v>
      </c>
      <c r="P2950" s="85">
        <f t="shared" si="586"/>
        <v>2091.375</v>
      </c>
      <c r="Q2950" s="86">
        <f t="shared" si="587"/>
        <v>4879.875</v>
      </c>
      <c r="R2950" s="6">
        <v>0.95</v>
      </c>
      <c r="S2950" s="85">
        <f t="shared" si="582"/>
        <v>2649.0749999999998</v>
      </c>
      <c r="T2950" s="86">
        <f t="shared" si="583"/>
        <v>5437.5749999999998</v>
      </c>
      <c r="U2950" s="6">
        <v>0.6</v>
      </c>
      <c r="V2950" s="85">
        <f t="shared" si="584"/>
        <v>1673.1</v>
      </c>
      <c r="W2950" s="86">
        <f t="shared" si="585"/>
        <v>4461.6000000000004</v>
      </c>
    </row>
    <row r="2951" spans="1:23" s="27" customFormat="1" ht="16.5" x14ac:dyDescent="0.25">
      <c r="A2951" s="64" t="s">
        <v>7131</v>
      </c>
      <c r="B2951" s="65" t="s">
        <v>7794</v>
      </c>
      <c r="C2951" s="2" t="s">
        <v>1708</v>
      </c>
      <c r="D2951" s="1" t="s">
        <v>1707</v>
      </c>
      <c r="E2951" s="3">
        <v>10.48</v>
      </c>
      <c r="F2951" s="3">
        <v>1</v>
      </c>
      <c r="G2951" s="4">
        <v>2189.1999999999998</v>
      </c>
      <c r="H2951" s="4">
        <f>+G2951*E2951</f>
        <v>22942.815999999999</v>
      </c>
      <c r="I2951" s="5">
        <v>0</v>
      </c>
      <c r="J2951" s="4">
        <f t="shared" si="578"/>
        <v>0</v>
      </c>
      <c r="K2951" s="4">
        <f t="shared" si="579"/>
        <v>2189.1999999999998</v>
      </c>
      <c r="L2951" s="6">
        <v>0.85</v>
      </c>
      <c r="M2951" s="4">
        <f t="shared" si="580"/>
        <v>1860.8199999999997</v>
      </c>
      <c r="N2951" s="4">
        <f t="shared" si="581"/>
        <v>4050.0199999999995</v>
      </c>
      <c r="O2951" s="6">
        <v>0.75</v>
      </c>
      <c r="P2951" s="85">
        <f t="shared" si="586"/>
        <v>1641.8999999999999</v>
      </c>
      <c r="Q2951" s="86">
        <f t="shared" si="587"/>
        <v>3831.0999999999995</v>
      </c>
      <c r="R2951" s="6">
        <v>0.95</v>
      </c>
      <c r="S2951" s="85">
        <f t="shared" si="582"/>
        <v>2079.7399999999998</v>
      </c>
      <c r="T2951" s="86">
        <f t="shared" si="583"/>
        <v>4268.9399999999996</v>
      </c>
      <c r="U2951" s="6">
        <v>0.6</v>
      </c>
      <c r="V2951" s="85">
        <f t="shared" si="584"/>
        <v>1313.5199999999998</v>
      </c>
      <c r="W2951" s="86">
        <f t="shared" si="585"/>
        <v>3502.7199999999993</v>
      </c>
    </row>
    <row r="2952" spans="1:23" s="27" customFormat="1" ht="16.5" x14ac:dyDescent="0.25">
      <c r="A2952" s="64" t="s">
        <v>7131</v>
      </c>
      <c r="B2952" s="65" t="s">
        <v>7794</v>
      </c>
      <c r="C2952" s="2" t="s">
        <v>1712</v>
      </c>
      <c r="D2952" s="1" t="s">
        <v>1711</v>
      </c>
      <c r="E2952" s="3">
        <v>10</v>
      </c>
      <c r="F2952" s="3">
        <v>1</v>
      </c>
      <c r="G2952" s="7">
        <v>121</v>
      </c>
      <c r="H2952" s="4">
        <f>+G2952*E2952</f>
        <v>1210</v>
      </c>
      <c r="I2952" s="5">
        <v>0</v>
      </c>
      <c r="J2952" s="4">
        <f t="shared" si="578"/>
        <v>0</v>
      </c>
      <c r="K2952" s="4">
        <f t="shared" si="579"/>
        <v>121</v>
      </c>
      <c r="L2952" s="6">
        <v>0.85</v>
      </c>
      <c r="M2952" s="4">
        <f t="shared" si="580"/>
        <v>102.85</v>
      </c>
      <c r="N2952" s="4">
        <f t="shared" si="581"/>
        <v>223.85</v>
      </c>
      <c r="O2952" s="6">
        <v>0.75</v>
      </c>
      <c r="P2952" s="85">
        <f t="shared" si="586"/>
        <v>90.75</v>
      </c>
      <c r="Q2952" s="86">
        <f t="shared" si="587"/>
        <v>211.75</v>
      </c>
      <c r="R2952" s="6">
        <v>0.95</v>
      </c>
      <c r="S2952" s="85">
        <f t="shared" si="582"/>
        <v>114.94999999999999</v>
      </c>
      <c r="T2952" s="86">
        <f t="shared" si="583"/>
        <v>235.95</v>
      </c>
      <c r="U2952" s="6">
        <v>0.6</v>
      </c>
      <c r="V2952" s="85">
        <f t="shared" si="584"/>
        <v>72.599999999999994</v>
      </c>
      <c r="W2952" s="86">
        <f t="shared" si="585"/>
        <v>193.6</v>
      </c>
    </row>
    <row r="2953" spans="1:23" s="27" customFormat="1" ht="16.5" x14ac:dyDescent="0.25">
      <c r="A2953" s="64" t="s">
        <v>7131</v>
      </c>
      <c r="B2953" s="65" t="s">
        <v>7794</v>
      </c>
      <c r="C2953" s="2" t="s">
        <v>1710</v>
      </c>
      <c r="D2953" s="10" t="s">
        <v>1709</v>
      </c>
      <c r="E2953" s="3">
        <v>13</v>
      </c>
      <c r="F2953" s="3">
        <v>1</v>
      </c>
      <c r="G2953" s="4">
        <v>82.5</v>
      </c>
      <c r="H2953" s="4">
        <f>+G2953*E2953</f>
        <v>1072.5</v>
      </c>
      <c r="I2953" s="5">
        <v>0</v>
      </c>
      <c r="J2953" s="4">
        <f t="shared" si="578"/>
        <v>0</v>
      </c>
      <c r="K2953" s="4">
        <f t="shared" si="579"/>
        <v>82.5</v>
      </c>
      <c r="L2953" s="6">
        <v>0.85</v>
      </c>
      <c r="M2953" s="4">
        <f t="shared" si="580"/>
        <v>70.125</v>
      </c>
      <c r="N2953" s="4">
        <f t="shared" si="581"/>
        <v>152.625</v>
      </c>
      <c r="O2953" s="6">
        <v>0.75</v>
      </c>
      <c r="P2953" s="85">
        <f t="shared" si="586"/>
        <v>61.875</v>
      </c>
      <c r="Q2953" s="86">
        <f t="shared" si="587"/>
        <v>144.375</v>
      </c>
      <c r="R2953" s="6">
        <v>0.95</v>
      </c>
      <c r="S2953" s="85">
        <f t="shared" si="582"/>
        <v>78.375</v>
      </c>
      <c r="T2953" s="86">
        <f t="shared" si="583"/>
        <v>160.875</v>
      </c>
      <c r="U2953" s="6">
        <v>0.6</v>
      </c>
      <c r="V2953" s="85">
        <f t="shared" si="584"/>
        <v>49.5</v>
      </c>
      <c r="W2953" s="86">
        <f t="shared" si="585"/>
        <v>132</v>
      </c>
    </row>
    <row r="2954" spans="1:23" s="27" customFormat="1" ht="16.5" x14ac:dyDescent="0.25">
      <c r="A2954" s="64" t="s">
        <v>7131</v>
      </c>
      <c r="B2954" s="65" t="s">
        <v>7794</v>
      </c>
      <c r="C2954" s="2" t="s">
        <v>7795</v>
      </c>
      <c r="D2954" s="1" t="s">
        <v>1713</v>
      </c>
      <c r="E2954" s="3">
        <v>6</v>
      </c>
      <c r="F2954" s="3">
        <v>1</v>
      </c>
      <c r="G2954" s="7">
        <v>235</v>
      </c>
      <c r="H2954" s="4">
        <f>+G2954*E2954</f>
        <v>1410</v>
      </c>
      <c r="I2954" s="5">
        <v>0.1</v>
      </c>
      <c r="J2954" s="4">
        <f t="shared" si="578"/>
        <v>23.5</v>
      </c>
      <c r="K2954" s="4">
        <f t="shared" si="579"/>
        <v>211.5</v>
      </c>
      <c r="L2954" s="6">
        <v>0.85</v>
      </c>
      <c r="M2954" s="4">
        <f t="shared" si="580"/>
        <v>179.77500000000001</v>
      </c>
      <c r="N2954" s="4">
        <f t="shared" si="581"/>
        <v>391.27499999999998</v>
      </c>
      <c r="O2954" s="6">
        <v>0.75</v>
      </c>
      <c r="P2954" s="85">
        <f t="shared" si="586"/>
        <v>158.625</v>
      </c>
      <c r="Q2954" s="86">
        <f t="shared" si="587"/>
        <v>370.125</v>
      </c>
      <c r="R2954" s="6">
        <v>0.95</v>
      </c>
      <c r="S2954" s="85">
        <f t="shared" si="582"/>
        <v>200.92499999999998</v>
      </c>
      <c r="T2954" s="86">
        <f t="shared" si="583"/>
        <v>412.42499999999995</v>
      </c>
      <c r="U2954" s="6">
        <v>0.6</v>
      </c>
      <c r="V2954" s="85">
        <f t="shared" si="584"/>
        <v>126.89999999999999</v>
      </c>
      <c r="W2954" s="86">
        <f t="shared" si="585"/>
        <v>338.4</v>
      </c>
    </row>
    <row r="2955" spans="1:23" s="27" customFormat="1" ht="16.5" x14ac:dyDescent="0.25">
      <c r="A2955" s="64" t="s">
        <v>7131</v>
      </c>
      <c r="B2955" s="65" t="s">
        <v>7794</v>
      </c>
      <c r="C2955" s="3">
        <v>131012</v>
      </c>
      <c r="D2955" s="1" t="s">
        <v>4118</v>
      </c>
      <c r="E2955" s="3">
        <v>9</v>
      </c>
      <c r="F2955" s="3">
        <v>1</v>
      </c>
      <c r="G2955" s="4">
        <v>1782</v>
      </c>
      <c r="H2955" s="4">
        <f>+G2955*E2955</f>
        <v>16038</v>
      </c>
      <c r="I2955" s="5">
        <v>0</v>
      </c>
      <c r="J2955" s="4">
        <f t="shared" si="578"/>
        <v>0</v>
      </c>
      <c r="K2955" s="4">
        <f t="shared" si="579"/>
        <v>1782</v>
      </c>
      <c r="L2955" s="6">
        <v>0.85</v>
      </c>
      <c r="M2955" s="4">
        <f t="shared" si="580"/>
        <v>1514.7</v>
      </c>
      <c r="N2955" s="4">
        <f t="shared" si="581"/>
        <v>3296.7</v>
      </c>
      <c r="O2955" s="6">
        <v>0.75</v>
      </c>
      <c r="P2955" s="85">
        <f t="shared" si="586"/>
        <v>1336.5</v>
      </c>
      <c r="Q2955" s="86">
        <f t="shared" si="587"/>
        <v>3118.5</v>
      </c>
      <c r="R2955" s="6">
        <v>0.95</v>
      </c>
      <c r="S2955" s="85">
        <f t="shared" si="582"/>
        <v>1692.8999999999999</v>
      </c>
      <c r="T2955" s="86">
        <f t="shared" si="583"/>
        <v>3474.8999999999996</v>
      </c>
      <c r="U2955" s="6">
        <v>0.6</v>
      </c>
      <c r="V2955" s="85">
        <f t="shared" si="584"/>
        <v>1069.2</v>
      </c>
      <c r="W2955" s="86">
        <f t="shared" si="585"/>
        <v>2851.2</v>
      </c>
    </row>
    <row r="2956" spans="1:23" s="27" customFormat="1" ht="16.5" x14ac:dyDescent="0.25">
      <c r="A2956" s="64" t="s">
        <v>7131</v>
      </c>
      <c r="B2956" s="65" t="s">
        <v>7794</v>
      </c>
      <c r="C2956" s="2" t="s">
        <v>4130</v>
      </c>
      <c r="D2956" s="1" t="s">
        <v>4129</v>
      </c>
      <c r="E2956" s="3">
        <v>6</v>
      </c>
      <c r="F2956" s="3">
        <v>1</v>
      </c>
      <c r="G2956" s="7">
        <v>357.5</v>
      </c>
      <c r="H2956" s="4">
        <f>+G2956*E2956</f>
        <v>2145</v>
      </c>
      <c r="I2956" s="5">
        <v>0</v>
      </c>
      <c r="J2956" s="4">
        <f t="shared" si="578"/>
        <v>0</v>
      </c>
      <c r="K2956" s="4">
        <f t="shared" si="579"/>
        <v>357.5</v>
      </c>
      <c r="L2956" s="6">
        <v>0.85</v>
      </c>
      <c r="M2956" s="4">
        <f t="shared" si="580"/>
        <v>303.875</v>
      </c>
      <c r="N2956" s="4">
        <f t="shared" si="581"/>
        <v>661.375</v>
      </c>
      <c r="O2956" s="6">
        <v>0.75</v>
      </c>
      <c r="P2956" s="85">
        <f t="shared" si="586"/>
        <v>268.125</v>
      </c>
      <c r="Q2956" s="86">
        <f t="shared" si="587"/>
        <v>625.625</v>
      </c>
      <c r="R2956" s="6">
        <v>0.95</v>
      </c>
      <c r="S2956" s="85">
        <f t="shared" si="582"/>
        <v>339.625</v>
      </c>
      <c r="T2956" s="86">
        <f t="shared" si="583"/>
        <v>697.125</v>
      </c>
      <c r="U2956" s="6">
        <v>0.6</v>
      </c>
      <c r="V2956" s="85">
        <f t="shared" si="584"/>
        <v>214.5</v>
      </c>
      <c r="W2956" s="86">
        <f t="shared" si="585"/>
        <v>572</v>
      </c>
    </row>
    <row r="2957" spans="1:23" s="27" customFormat="1" ht="16.5" x14ac:dyDescent="0.25">
      <c r="A2957" s="64" t="s">
        <v>7131</v>
      </c>
      <c r="B2957" s="65" t="s">
        <v>7794</v>
      </c>
      <c r="C2957" s="2" t="s">
        <v>4124</v>
      </c>
      <c r="D2957" s="1" t="s">
        <v>4123</v>
      </c>
      <c r="E2957" s="3">
        <v>9</v>
      </c>
      <c r="F2957" s="3">
        <v>1</v>
      </c>
      <c r="G2957" s="7">
        <v>654.5</v>
      </c>
      <c r="H2957" s="4">
        <f>+G2957*E2957</f>
        <v>5890.5</v>
      </c>
      <c r="I2957" s="5">
        <v>0</v>
      </c>
      <c r="J2957" s="4">
        <f t="shared" si="578"/>
        <v>0</v>
      </c>
      <c r="K2957" s="4">
        <f t="shared" si="579"/>
        <v>654.5</v>
      </c>
      <c r="L2957" s="6">
        <v>0.85</v>
      </c>
      <c r="M2957" s="4">
        <f t="shared" si="580"/>
        <v>556.32499999999993</v>
      </c>
      <c r="N2957" s="4">
        <f t="shared" si="581"/>
        <v>1210.8249999999998</v>
      </c>
      <c r="O2957" s="6">
        <v>0.75</v>
      </c>
      <c r="P2957" s="85">
        <f t="shared" si="586"/>
        <v>490.875</v>
      </c>
      <c r="Q2957" s="86">
        <f t="shared" si="587"/>
        <v>1145.375</v>
      </c>
      <c r="R2957" s="6">
        <v>0.95</v>
      </c>
      <c r="S2957" s="85">
        <f t="shared" si="582"/>
        <v>621.77499999999998</v>
      </c>
      <c r="T2957" s="86">
        <f t="shared" si="583"/>
        <v>1276.2750000000001</v>
      </c>
      <c r="U2957" s="6">
        <v>0.6</v>
      </c>
      <c r="V2957" s="85">
        <f t="shared" si="584"/>
        <v>392.7</v>
      </c>
      <c r="W2957" s="86">
        <f t="shared" si="585"/>
        <v>1047.2</v>
      </c>
    </row>
    <row r="2958" spans="1:23" s="27" customFormat="1" ht="16.5" x14ac:dyDescent="0.25">
      <c r="A2958" s="64" t="s">
        <v>7131</v>
      </c>
      <c r="B2958" s="65" t="s">
        <v>7794</v>
      </c>
      <c r="C2958" s="2" t="s">
        <v>4128</v>
      </c>
      <c r="D2958" s="1" t="s">
        <v>4127</v>
      </c>
      <c r="E2958" s="3">
        <v>3</v>
      </c>
      <c r="F2958" s="3">
        <v>1</v>
      </c>
      <c r="G2958" s="7">
        <v>863</v>
      </c>
      <c r="H2958" s="4">
        <f>+G2958*E2958</f>
        <v>2589</v>
      </c>
      <c r="I2958" s="5">
        <v>0</v>
      </c>
      <c r="J2958" s="4">
        <f t="shared" si="578"/>
        <v>0</v>
      </c>
      <c r="K2958" s="4">
        <f t="shared" si="579"/>
        <v>863</v>
      </c>
      <c r="L2958" s="6">
        <v>0.85</v>
      </c>
      <c r="M2958" s="4">
        <f t="shared" si="580"/>
        <v>733.55</v>
      </c>
      <c r="N2958" s="4">
        <f t="shared" si="581"/>
        <v>1596.55</v>
      </c>
      <c r="O2958" s="6">
        <v>0.75</v>
      </c>
      <c r="P2958" s="85">
        <f t="shared" si="586"/>
        <v>647.25</v>
      </c>
      <c r="Q2958" s="86">
        <f t="shared" si="587"/>
        <v>1510.25</v>
      </c>
      <c r="R2958" s="6">
        <v>0.95</v>
      </c>
      <c r="S2958" s="85">
        <f t="shared" si="582"/>
        <v>819.84999999999991</v>
      </c>
      <c r="T2958" s="86">
        <f t="shared" si="583"/>
        <v>1682.85</v>
      </c>
      <c r="U2958" s="6">
        <v>0.6</v>
      </c>
      <c r="V2958" s="85">
        <f t="shared" si="584"/>
        <v>517.79999999999995</v>
      </c>
      <c r="W2958" s="86">
        <f t="shared" si="585"/>
        <v>1380.8</v>
      </c>
    </row>
    <row r="2959" spans="1:23" s="27" customFormat="1" ht="16.5" x14ac:dyDescent="0.25">
      <c r="A2959" s="64" t="s">
        <v>7131</v>
      </c>
      <c r="B2959" s="65" t="s">
        <v>7794</v>
      </c>
      <c r="C2959" s="2" t="s">
        <v>4126</v>
      </c>
      <c r="D2959" s="1" t="s">
        <v>4125</v>
      </c>
      <c r="E2959" s="3">
        <v>11</v>
      </c>
      <c r="F2959" s="3">
        <v>1</v>
      </c>
      <c r="G2959" s="7">
        <v>229.9</v>
      </c>
      <c r="H2959" s="4">
        <f>+G2959*E2959</f>
        <v>2528.9</v>
      </c>
      <c r="I2959" s="5">
        <v>0</v>
      </c>
      <c r="J2959" s="4">
        <f t="shared" si="578"/>
        <v>0</v>
      </c>
      <c r="K2959" s="4">
        <f t="shared" si="579"/>
        <v>229.9</v>
      </c>
      <c r="L2959" s="6">
        <v>0.85</v>
      </c>
      <c r="M2959" s="4">
        <f t="shared" si="580"/>
        <v>195.41499999999999</v>
      </c>
      <c r="N2959" s="4">
        <f t="shared" si="581"/>
        <v>425.315</v>
      </c>
      <c r="O2959" s="6">
        <v>0.75</v>
      </c>
      <c r="P2959" s="85">
        <f t="shared" si="586"/>
        <v>172.42500000000001</v>
      </c>
      <c r="Q2959" s="86">
        <f t="shared" si="587"/>
        <v>402.32500000000005</v>
      </c>
      <c r="R2959" s="6">
        <v>0.95</v>
      </c>
      <c r="S2959" s="85">
        <f t="shared" si="582"/>
        <v>218.405</v>
      </c>
      <c r="T2959" s="86">
        <f t="shared" si="583"/>
        <v>448.30500000000001</v>
      </c>
      <c r="U2959" s="6">
        <v>0.6</v>
      </c>
      <c r="V2959" s="85">
        <f t="shared" si="584"/>
        <v>137.94</v>
      </c>
      <c r="W2959" s="86">
        <f t="shared" si="585"/>
        <v>367.84000000000003</v>
      </c>
    </row>
    <row r="2960" spans="1:23" s="27" customFormat="1" ht="16.5" x14ac:dyDescent="0.25">
      <c r="A2960" s="64" t="s">
        <v>7131</v>
      </c>
      <c r="B2960" s="65" t="s">
        <v>7794</v>
      </c>
      <c r="C2960" s="3">
        <v>131018</v>
      </c>
      <c r="D2960" s="1" t="s">
        <v>4133</v>
      </c>
      <c r="E2960" s="3">
        <v>6</v>
      </c>
      <c r="F2960" s="3">
        <v>1</v>
      </c>
      <c r="G2960" s="7">
        <v>1255</v>
      </c>
      <c r="H2960" s="4">
        <f>+G2960*E2960</f>
        <v>7530</v>
      </c>
      <c r="I2960" s="5">
        <v>0.05</v>
      </c>
      <c r="J2960" s="4">
        <f t="shared" si="578"/>
        <v>62.75</v>
      </c>
      <c r="K2960" s="4">
        <f t="shared" si="579"/>
        <v>1192.25</v>
      </c>
      <c r="L2960" s="6">
        <v>0.85</v>
      </c>
      <c r="M2960" s="4">
        <f t="shared" si="580"/>
        <v>1013.4125</v>
      </c>
      <c r="N2960" s="4">
        <f t="shared" si="581"/>
        <v>2205.6624999999999</v>
      </c>
      <c r="O2960" s="6">
        <v>0.75</v>
      </c>
      <c r="P2960" s="85">
        <f t="shared" si="586"/>
        <v>894.1875</v>
      </c>
      <c r="Q2960" s="86">
        <f t="shared" si="587"/>
        <v>2086.4375</v>
      </c>
      <c r="R2960" s="6">
        <v>0.95</v>
      </c>
      <c r="S2960" s="85">
        <f t="shared" si="582"/>
        <v>1132.6375</v>
      </c>
      <c r="T2960" s="86">
        <f t="shared" si="583"/>
        <v>2324.8874999999998</v>
      </c>
      <c r="U2960" s="6">
        <v>0.6</v>
      </c>
      <c r="V2960" s="85">
        <f t="shared" si="584"/>
        <v>715.35</v>
      </c>
      <c r="W2960" s="86">
        <f t="shared" si="585"/>
        <v>1907.6</v>
      </c>
    </row>
    <row r="2961" spans="1:23" s="27" customFormat="1" ht="16.5" x14ac:dyDescent="0.25">
      <c r="A2961" s="64" t="s">
        <v>7131</v>
      </c>
      <c r="B2961" s="65" t="s">
        <v>7794</v>
      </c>
      <c r="C2961" s="2" t="s">
        <v>4132</v>
      </c>
      <c r="D2961" s="1" t="s">
        <v>4131</v>
      </c>
      <c r="E2961" s="3">
        <v>6</v>
      </c>
      <c r="F2961" s="3">
        <v>1</v>
      </c>
      <c r="G2961" s="7">
        <v>1799</v>
      </c>
      <c r="H2961" s="4">
        <f>+G2961*E2961</f>
        <v>10794</v>
      </c>
      <c r="I2961" s="5">
        <v>0.05</v>
      </c>
      <c r="J2961" s="4">
        <f t="shared" si="578"/>
        <v>89.95</v>
      </c>
      <c r="K2961" s="4">
        <f t="shared" si="579"/>
        <v>1709.05</v>
      </c>
      <c r="L2961" s="6">
        <v>0.85</v>
      </c>
      <c r="M2961" s="4">
        <f t="shared" si="580"/>
        <v>1452.6924999999999</v>
      </c>
      <c r="N2961" s="4">
        <f t="shared" si="581"/>
        <v>3161.7424999999998</v>
      </c>
      <c r="O2961" s="6">
        <v>0.75</v>
      </c>
      <c r="P2961" s="85">
        <f t="shared" si="586"/>
        <v>1281.7874999999999</v>
      </c>
      <c r="Q2961" s="86">
        <f t="shared" si="587"/>
        <v>2990.8374999999996</v>
      </c>
      <c r="R2961" s="6">
        <v>0.95</v>
      </c>
      <c r="S2961" s="85">
        <f t="shared" si="582"/>
        <v>1623.5974999999999</v>
      </c>
      <c r="T2961" s="86">
        <f t="shared" si="583"/>
        <v>3332.6475</v>
      </c>
      <c r="U2961" s="6">
        <v>0.6</v>
      </c>
      <c r="V2961" s="85">
        <f t="shared" si="584"/>
        <v>1025.4299999999998</v>
      </c>
      <c r="W2961" s="86">
        <f t="shared" si="585"/>
        <v>2734.4799999999996</v>
      </c>
    </row>
    <row r="2962" spans="1:23" s="27" customFormat="1" ht="16.5" x14ac:dyDescent="0.25">
      <c r="A2962" s="64" t="s">
        <v>7131</v>
      </c>
      <c r="B2962" s="65" t="s">
        <v>7794</v>
      </c>
      <c r="C2962" s="2" t="s">
        <v>4117</v>
      </c>
      <c r="D2962" s="1" t="s">
        <v>4116</v>
      </c>
      <c r="E2962" s="3">
        <v>2</v>
      </c>
      <c r="F2962" s="3">
        <v>1</v>
      </c>
      <c r="G2962" s="4">
        <v>760</v>
      </c>
      <c r="H2962" s="4">
        <f>+G2962*E2962</f>
        <v>1520</v>
      </c>
      <c r="I2962" s="5">
        <v>0</v>
      </c>
      <c r="J2962" s="4">
        <f t="shared" si="578"/>
        <v>0</v>
      </c>
      <c r="K2962" s="4">
        <f t="shared" si="579"/>
        <v>760</v>
      </c>
      <c r="L2962" s="6">
        <v>0.95</v>
      </c>
      <c r="M2962" s="4">
        <f t="shared" si="580"/>
        <v>722</v>
      </c>
      <c r="N2962" s="4">
        <f t="shared" si="581"/>
        <v>1482</v>
      </c>
      <c r="O2962" s="6">
        <v>0.75</v>
      </c>
      <c r="P2962" s="85">
        <f t="shared" si="586"/>
        <v>570</v>
      </c>
      <c r="Q2962" s="86">
        <f t="shared" si="587"/>
        <v>1330</v>
      </c>
      <c r="R2962" s="6">
        <v>0.95</v>
      </c>
      <c r="S2962" s="85">
        <f t="shared" si="582"/>
        <v>722</v>
      </c>
      <c r="T2962" s="86">
        <f t="shared" si="583"/>
        <v>1482</v>
      </c>
      <c r="U2962" s="6">
        <v>0.6</v>
      </c>
      <c r="V2962" s="85">
        <f t="shared" si="584"/>
        <v>456</v>
      </c>
      <c r="W2962" s="86">
        <f t="shared" si="585"/>
        <v>1216</v>
      </c>
    </row>
    <row r="2963" spans="1:23" s="27" customFormat="1" ht="16.5" x14ac:dyDescent="0.25">
      <c r="A2963" s="64" t="s">
        <v>7131</v>
      </c>
      <c r="B2963" s="65" t="s">
        <v>7794</v>
      </c>
      <c r="C2963" s="3">
        <v>131021</v>
      </c>
      <c r="D2963" s="1" t="s">
        <v>4134</v>
      </c>
      <c r="E2963" s="3">
        <v>6</v>
      </c>
      <c r="F2963" s="3">
        <v>1</v>
      </c>
      <c r="G2963" s="7">
        <v>2436</v>
      </c>
      <c r="H2963" s="4">
        <f>+G2963*E2963</f>
        <v>14616</v>
      </c>
      <c r="I2963" s="5">
        <v>0.05</v>
      </c>
      <c r="J2963" s="4">
        <f t="shared" si="578"/>
        <v>121.80000000000001</v>
      </c>
      <c r="K2963" s="4">
        <f t="shared" si="579"/>
        <v>2314.1999999999998</v>
      </c>
      <c r="L2963" s="6">
        <v>0.85</v>
      </c>
      <c r="M2963" s="4">
        <f t="shared" si="580"/>
        <v>1967.0699999999997</v>
      </c>
      <c r="N2963" s="4">
        <f t="shared" si="581"/>
        <v>4281.2699999999995</v>
      </c>
      <c r="O2963" s="6">
        <v>0.75</v>
      </c>
      <c r="P2963" s="85">
        <f t="shared" si="586"/>
        <v>1735.6499999999999</v>
      </c>
      <c r="Q2963" s="86">
        <f t="shared" si="587"/>
        <v>4049.8499999999995</v>
      </c>
      <c r="R2963" s="6">
        <v>0.95</v>
      </c>
      <c r="S2963" s="85">
        <f t="shared" si="582"/>
        <v>2198.4899999999998</v>
      </c>
      <c r="T2963" s="86">
        <f t="shared" si="583"/>
        <v>4512.6899999999996</v>
      </c>
      <c r="U2963" s="6">
        <v>0.6</v>
      </c>
      <c r="V2963" s="85">
        <f t="shared" si="584"/>
        <v>1388.5199999999998</v>
      </c>
      <c r="W2963" s="86">
        <f t="shared" si="585"/>
        <v>3702.7199999999993</v>
      </c>
    </row>
    <row r="2964" spans="1:23" s="27" customFormat="1" ht="16.5" x14ac:dyDescent="0.25">
      <c r="A2964" s="64" t="s">
        <v>7131</v>
      </c>
      <c r="B2964" s="65" t="s">
        <v>7794</v>
      </c>
      <c r="C2964" s="2" t="s">
        <v>4363</v>
      </c>
      <c r="D2964" s="1" t="s">
        <v>4362</v>
      </c>
      <c r="E2964" s="3">
        <v>4</v>
      </c>
      <c r="F2964" s="3">
        <v>1</v>
      </c>
      <c r="G2964" s="7">
        <v>579.96</v>
      </c>
      <c r="H2964" s="4">
        <f>+G2964*E2964</f>
        <v>2319.84</v>
      </c>
      <c r="I2964" s="5">
        <v>0</v>
      </c>
      <c r="J2964" s="4">
        <f t="shared" si="578"/>
        <v>0</v>
      </c>
      <c r="K2964" s="4">
        <f t="shared" si="579"/>
        <v>579.96</v>
      </c>
      <c r="L2964" s="6">
        <v>0.85</v>
      </c>
      <c r="M2964" s="4">
        <f t="shared" si="580"/>
        <v>492.96600000000001</v>
      </c>
      <c r="N2964" s="4">
        <f t="shared" si="581"/>
        <v>1072.9259999999999</v>
      </c>
      <c r="O2964" s="6">
        <v>0.75</v>
      </c>
      <c r="P2964" s="85">
        <f t="shared" si="586"/>
        <v>434.97</v>
      </c>
      <c r="Q2964" s="86">
        <f t="shared" si="587"/>
        <v>1014.9300000000001</v>
      </c>
      <c r="R2964" s="6">
        <v>0.95</v>
      </c>
      <c r="S2964" s="85">
        <f t="shared" si="582"/>
        <v>550.96199999999999</v>
      </c>
      <c r="T2964" s="86">
        <f t="shared" si="583"/>
        <v>1130.922</v>
      </c>
      <c r="U2964" s="6">
        <v>0.6</v>
      </c>
      <c r="V2964" s="85">
        <f t="shared" si="584"/>
        <v>347.976</v>
      </c>
      <c r="W2964" s="86">
        <f t="shared" si="585"/>
        <v>927.93600000000004</v>
      </c>
    </row>
    <row r="2965" spans="1:23" s="27" customFormat="1" ht="16.5" x14ac:dyDescent="0.25">
      <c r="A2965" s="64" t="s">
        <v>7131</v>
      </c>
      <c r="B2965" s="65" t="s">
        <v>7794</v>
      </c>
      <c r="C2965" s="2" t="s">
        <v>4803</v>
      </c>
      <c r="D2965" s="1" t="s">
        <v>4802</v>
      </c>
      <c r="E2965" s="3">
        <v>4</v>
      </c>
      <c r="F2965" s="3">
        <v>1</v>
      </c>
      <c r="G2965" s="7">
        <v>2795</v>
      </c>
      <c r="H2965" s="4">
        <f>+G2965*E2965</f>
        <v>11180</v>
      </c>
      <c r="I2965" s="5">
        <v>0</v>
      </c>
      <c r="J2965" s="4">
        <f t="shared" si="578"/>
        <v>0</v>
      </c>
      <c r="K2965" s="4">
        <f t="shared" si="579"/>
        <v>2795</v>
      </c>
      <c r="L2965" s="6">
        <v>0.85</v>
      </c>
      <c r="M2965" s="4">
        <f t="shared" si="580"/>
        <v>2375.75</v>
      </c>
      <c r="N2965" s="4">
        <f t="shared" si="581"/>
        <v>5170.75</v>
      </c>
      <c r="O2965" s="6">
        <v>0.75</v>
      </c>
      <c r="P2965" s="85">
        <f t="shared" si="586"/>
        <v>2096.25</v>
      </c>
      <c r="Q2965" s="86">
        <f t="shared" si="587"/>
        <v>4891.25</v>
      </c>
      <c r="R2965" s="6">
        <v>0.95</v>
      </c>
      <c r="S2965" s="85">
        <f t="shared" si="582"/>
        <v>2655.25</v>
      </c>
      <c r="T2965" s="86">
        <f t="shared" si="583"/>
        <v>5450.25</v>
      </c>
      <c r="U2965" s="6">
        <v>0.6</v>
      </c>
      <c r="V2965" s="85">
        <f t="shared" si="584"/>
        <v>1677</v>
      </c>
      <c r="W2965" s="86">
        <f t="shared" si="585"/>
        <v>4472</v>
      </c>
    </row>
    <row r="2966" spans="1:23" s="27" customFormat="1" ht="16.5" x14ac:dyDescent="0.25">
      <c r="A2966" s="64" t="s">
        <v>7131</v>
      </c>
      <c r="B2966" s="65" t="s">
        <v>7794</v>
      </c>
      <c r="C2966" s="2" t="s">
        <v>4805</v>
      </c>
      <c r="D2966" s="1" t="s">
        <v>4804</v>
      </c>
      <c r="E2966" s="3">
        <v>2</v>
      </c>
      <c r="F2966" s="3">
        <v>1</v>
      </c>
      <c r="G2966" s="7">
        <v>3295</v>
      </c>
      <c r="H2966" s="4">
        <f>+G2966*E2966</f>
        <v>6590</v>
      </c>
      <c r="I2966" s="5">
        <v>0</v>
      </c>
      <c r="J2966" s="4">
        <f t="shared" si="578"/>
        <v>0</v>
      </c>
      <c r="K2966" s="4">
        <f t="shared" si="579"/>
        <v>3295</v>
      </c>
      <c r="L2966" s="6">
        <v>0.85</v>
      </c>
      <c r="M2966" s="4">
        <f t="shared" si="580"/>
        <v>2800.75</v>
      </c>
      <c r="N2966" s="4">
        <f t="shared" si="581"/>
        <v>6095.75</v>
      </c>
      <c r="O2966" s="6">
        <v>0.75</v>
      </c>
      <c r="P2966" s="85">
        <f t="shared" si="586"/>
        <v>2471.25</v>
      </c>
      <c r="Q2966" s="86">
        <f t="shared" si="587"/>
        <v>5766.25</v>
      </c>
      <c r="R2966" s="6">
        <v>0.95</v>
      </c>
      <c r="S2966" s="85">
        <f t="shared" si="582"/>
        <v>3130.25</v>
      </c>
      <c r="T2966" s="86">
        <f t="shared" si="583"/>
        <v>6425.25</v>
      </c>
      <c r="U2966" s="6">
        <v>0.6</v>
      </c>
      <c r="V2966" s="85">
        <f t="shared" si="584"/>
        <v>1977</v>
      </c>
      <c r="W2966" s="86">
        <f t="shared" si="585"/>
        <v>5272</v>
      </c>
    </row>
    <row r="2967" spans="1:23" s="27" customFormat="1" ht="16.5" x14ac:dyDescent="0.25">
      <c r="A2967" s="64" t="s">
        <v>7131</v>
      </c>
      <c r="B2967" s="65" t="s">
        <v>7794</v>
      </c>
      <c r="C2967" s="2" t="s">
        <v>4807</v>
      </c>
      <c r="D2967" s="8" t="s">
        <v>4806</v>
      </c>
      <c r="E2967" s="3">
        <v>2</v>
      </c>
      <c r="F2967" s="3">
        <v>1</v>
      </c>
      <c r="G2967" s="7">
        <v>742</v>
      </c>
      <c r="H2967" s="4">
        <f>+G2967*E2967</f>
        <v>1484</v>
      </c>
      <c r="I2967" s="5">
        <v>0.05</v>
      </c>
      <c r="J2967" s="4">
        <f t="shared" si="578"/>
        <v>37.1</v>
      </c>
      <c r="K2967" s="4">
        <f t="shared" si="579"/>
        <v>704.9</v>
      </c>
      <c r="L2967" s="6">
        <v>0.85</v>
      </c>
      <c r="M2967" s="4">
        <f t="shared" si="580"/>
        <v>599.16499999999996</v>
      </c>
      <c r="N2967" s="4">
        <f t="shared" si="581"/>
        <v>1304.0650000000001</v>
      </c>
      <c r="O2967" s="6">
        <v>0.75</v>
      </c>
      <c r="P2967" s="85">
        <f t="shared" si="586"/>
        <v>528.67499999999995</v>
      </c>
      <c r="Q2967" s="86">
        <f t="shared" si="587"/>
        <v>1233.5749999999998</v>
      </c>
      <c r="R2967" s="6">
        <v>0.95</v>
      </c>
      <c r="S2967" s="85">
        <f t="shared" si="582"/>
        <v>669.65499999999997</v>
      </c>
      <c r="T2967" s="86">
        <f t="shared" si="583"/>
        <v>1374.5549999999998</v>
      </c>
      <c r="U2967" s="6">
        <v>0.6</v>
      </c>
      <c r="V2967" s="85">
        <f t="shared" si="584"/>
        <v>422.94</v>
      </c>
      <c r="W2967" s="86">
        <f t="shared" si="585"/>
        <v>1127.8399999999999</v>
      </c>
    </row>
    <row r="2968" spans="1:23" s="27" customFormat="1" ht="16.5" x14ac:dyDescent="0.25">
      <c r="A2968" s="64" t="s">
        <v>7131</v>
      </c>
      <c r="B2968" s="65" t="s">
        <v>7794</v>
      </c>
      <c r="C2968" s="3">
        <v>131028</v>
      </c>
      <c r="D2968" s="1" t="s">
        <v>5491</v>
      </c>
      <c r="E2968" s="3">
        <v>2</v>
      </c>
      <c r="F2968" s="3">
        <v>1</v>
      </c>
      <c r="G2968" s="4">
        <v>404.2</v>
      </c>
      <c r="H2968" s="4">
        <f>+G2968*E2968</f>
        <v>808.4</v>
      </c>
      <c r="I2968" s="5">
        <v>0.1</v>
      </c>
      <c r="J2968" s="4">
        <f t="shared" si="578"/>
        <v>40.42</v>
      </c>
      <c r="K2968" s="4">
        <f t="shared" si="579"/>
        <v>363.78</v>
      </c>
      <c r="L2968" s="6">
        <v>0.85</v>
      </c>
      <c r="M2968" s="4">
        <f t="shared" si="580"/>
        <v>309.21299999999997</v>
      </c>
      <c r="N2968" s="4">
        <f t="shared" si="581"/>
        <v>672.99299999999994</v>
      </c>
      <c r="O2968" s="6">
        <v>0.75</v>
      </c>
      <c r="P2968" s="85">
        <f t="shared" si="586"/>
        <v>272.83499999999998</v>
      </c>
      <c r="Q2968" s="86">
        <f t="shared" si="587"/>
        <v>636.61500000000001</v>
      </c>
      <c r="R2968" s="6">
        <v>0.95</v>
      </c>
      <c r="S2968" s="85">
        <f t="shared" si="582"/>
        <v>345.59099999999995</v>
      </c>
      <c r="T2968" s="86">
        <f t="shared" si="583"/>
        <v>709.37099999999987</v>
      </c>
      <c r="U2968" s="6">
        <v>0.6</v>
      </c>
      <c r="V2968" s="85">
        <f t="shared" si="584"/>
        <v>218.26799999999997</v>
      </c>
      <c r="W2968" s="86">
        <f t="shared" si="585"/>
        <v>582.048</v>
      </c>
    </row>
    <row r="2969" spans="1:23" s="27" customFormat="1" ht="16.5" x14ac:dyDescent="0.25">
      <c r="A2969" s="64" t="s">
        <v>7131</v>
      </c>
      <c r="B2969" s="65" t="s">
        <v>7794</v>
      </c>
      <c r="C2969" s="2" t="s">
        <v>5493</v>
      </c>
      <c r="D2969" s="1" t="s">
        <v>5492</v>
      </c>
      <c r="E2969" s="3">
        <v>4</v>
      </c>
      <c r="F2969" s="3">
        <v>1</v>
      </c>
      <c r="G2969" s="7">
        <v>404.85</v>
      </c>
      <c r="H2969" s="4">
        <f>+G2969*E2969</f>
        <v>1619.4</v>
      </c>
      <c r="I2969" s="5">
        <v>0.1</v>
      </c>
      <c r="J2969" s="4">
        <f t="shared" si="578"/>
        <v>40.485000000000007</v>
      </c>
      <c r="K2969" s="4">
        <f t="shared" si="579"/>
        <v>364.36500000000001</v>
      </c>
      <c r="L2969" s="6">
        <v>0.85</v>
      </c>
      <c r="M2969" s="4">
        <f t="shared" si="580"/>
        <v>309.71024999999997</v>
      </c>
      <c r="N2969" s="4">
        <f t="shared" si="581"/>
        <v>674.07524999999998</v>
      </c>
      <c r="O2969" s="6">
        <v>0.75</v>
      </c>
      <c r="P2969" s="85">
        <f t="shared" si="586"/>
        <v>273.27375000000001</v>
      </c>
      <c r="Q2969" s="86">
        <f t="shared" si="587"/>
        <v>637.63875000000007</v>
      </c>
      <c r="R2969" s="6">
        <v>0.95</v>
      </c>
      <c r="S2969" s="85">
        <f t="shared" si="582"/>
        <v>346.14675</v>
      </c>
      <c r="T2969" s="86">
        <f t="shared" si="583"/>
        <v>710.51175000000001</v>
      </c>
      <c r="U2969" s="6">
        <v>0.6</v>
      </c>
      <c r="V2969" s="85">
        <f t="shared" si="584"/>
        <v>218.619</v>
      </c>
      <c r="W2969" s="86">
        <f t="shared" si="585"/>
        <v>582.98400000000004</v>
      </c>
    </row>
    <row r="2970" spans="1:23" s="27" customFormat="1" ht="16.5" x14ac:dyDescent="0.25">
      <c r="A2970" s="64" t="s">
        <v>7131</v>
      </c>
      <c r="B2970" s="65" t="s">
        <v>7794</v>
      </c>
      <c r="C2970" s="2" t="s">
        <v>5495</v>
      </c>
      <c r="D2970" s="1" t="s">
        <v>5494</v>
      </c>
      <c r="E2970" s="3">
        <v>2</v>
      </c>
      <c r="F2970" s="3">
        <v>1</v>
      </c>
      <c r="G2970" s="4">
        <v>2485</v>
      </c>
      <c r="H2970" s="4">
        <f>+G2970*E2970</f>
        <v>4970</v>
      </c>
      <c r="I2970" s="5">
        <v>0</v>
      </c>
      <c r="J2970" s="4">
        <f t="shared" si="578"/>
        <v>0</v>
      </c>
      <c r="K2970" s="4">
        <f t="shared" si="579"/>
        <v>2485</v>
      </c>
      <c r="L2970" s="6">
        <v>0.85</v>
      </c>
      <c r="M2970" s="4">
        <f t="shared" si="580"/>
        <v>2112.25</v>
      </c>
      <c r="N2970" s="4">
        <f t="shared" si="581"/>
        <v>4597.25</v>
      </c>
      <c r="O2970" s="6">
        <v>0.75</v>
      </c>
      <c r="P2970" s="85">
        <f t="shared" si="586"/>
        <v>1863.75</v>
      </c>
      <c r="Q2970" s="86">
        <f t="shared" si="587"/>
        <v>4348.75</v>
      </c>
      <c r="R2970" s="6">
        <v>0.95</v>
      </c>
      <c r="S2970" s="85">
        <f t="shared" si="582"/>
        <v>2360.75</v>
      </c>
      <c r="T2970" s="86">
        <f t="shared" si="583"/>
        <v>4845.75</v>
      </c>
      <c r="U2970" s="6">
        <v>0.6</v>
      </c>
      <c r="V2970" s="85">
        <f t="shared" si="584"/>
        <v>1491</v>
      </c>
      <c r="W2970" s="86">
        <f t="shared" si="585"/>
        <v>3976</v>
      </c>
    </row>
    <row r="2971" spans="1:23" s="27" customFormat="1" ht="16.5" x14ac:dyDescent="0.25">
      <c r="A2971" s="64" t="s">
        <v>7131</v>
      </c>
      <c r="B2971" s="65" t="s">
        <v>7794</v>
      </c>
      <c r="C2971" s="2" t="s">
        <v>5502</v>
      </c>
      <c r="D2971" s="10" t="s">
        <v>7231</v>
      </c>
      <c r="E2971" s="3">
        <v>12</v>
      </c>
      <c r="F2971" s="3">
        <v>1</v>
      </c>
      <c r="G2971" s="4">
        <v>490.6</v>
      </c>
      <c r="H2971" s="4">
        <f>+G2971*E2971</f>
        <v>5887.2000000000007</v>
      </c>
      <c r="I2971" s="5">
        <v>0</v>
      </c>
      <c r="J2971" s="4">
        <f t="shared" si="578"/>
        <v>0</v>
      </c>
      <c r="K2971" s="4">
        <f t="shared" si="579"/>
        <v>490.6</v>
      </c>
      <c r="L2971" s="6">
        <v>0.85</v>
      </c>
      <c r="M2971" s="4">
        <f t="shared" si="580"/>
        <v>417.01</v>
      </c>
      <c r="N2971" s="4">
        <f t="shared" si="581"/>
        <v>907.61</v>
      </c>
      <c r="O2971" s="6">
        <v>0.75</v>
      </c>
      <c r="P2971" s="85">
        <f t="shared" si="586"/>
        <v>367.95000000000005</v>
      </c>
      <c r="Q2971" s="86">
        <f t="shared" si="587"/>
        <v>858.55000000000007</v>
      </c>
      <c r="R2971" s="6">
        <v>0.95</v>
      </c>
      <c r="S2971" s="85">
        <f t="shared" si="582"/>
        <v>466.07</v>
      </c>
      <c r="T2971" s="86">
        <f t="shared" si="583"/>
        <v>956.67000000000007</v>
      </c>
      <c r="U2971" s="6">
        <v>0.6</v>
      </c>
      <c r="V2971" s="85">
        <f t="shared" si="584"/>
        <v>294.36</v>
      </c>
      <c r="W2971" s="86">
        <f t="shared" si="585"/>
        <v>784.96</v>
      </c>
    </row>
    <row r="2972" spans="1:23" s="27" customFormat="1" ht="16.5" x14ac:dyDescent="0.25">
      <c r="A2972" s="64" t="s">
        <v>7131</v>
      </c>
      <c r="B2972" s="65" t="s">
        <v>7794</v>
      </c>
      <c r="C2972" s="2" t="s">
        <v>5497</v>
      </c>
      <c r="D2972" s="10" t="s">
        <v>5496</v>
      </c>
      <c r="E2972" s="3">
        <v>2</v>
      </c>
      <c r="F2972" s="3">
        <v>1</v>
      </c>
      <c r="G2972" s="7">
        <v>528</v>
      </c>
      <c r="H2972" s="4">
        <f>+G2972*E2972</f>
        <v>1056</v>
      </c>
      <c r="I2972" s="5">
        <v>0.05</v>
      </c>
      <c r="J2972" s="4">
        <f t="shared" si="578"/>
        <v>26.400000000000002</v>
      </c>
      <c r="K2972" s="4">
        <f t="shared" si="579"/>
        <v>501.6</v>
      </c>
      <c r="L2972" s="6">
        <v>0.85</v>
      </c>
      <c r="M2972" s="4">
        <f t="shared" si="580"/>
        <v>426.36</v>
      </c>
      <c r="N2972" s="4">
        <f t="shared" si="581"/>
        <v>927.96</v>
      </c>
      <c r="O2972" s="6">
        <v>0.75</v>
      </c>
      <c r="P2972" s="85">
        <f t="shared" si="586"/>
        <v>376.20000000000005</v>
      </c>
      <c r="Q2972" s="86">
        <f t="shared" si="587"/>
        <v>877.80000000000007</v>
      </c>
      <c r="R2972" s="6">
        <v>0.95</v>
      </c>
      <c r="S2972" s="85">
        <f t="shared" si="582"/>
        <v>476.52</v>
      </c>
      <c r="T2972" s="86">
        <f t="shared" si="583"/>
        <v>978.12</v>
      </c>
      <c r="U2972" s="6">
        <v>0.6</v>
      </c>
      <c r="V2972" s="85">
        <f t="shared" si="584"/>
        <v>300.95999999999998</v>
      </c>
      <c r="W2972" s="86">
        <f t="shared" si="585"/>
        <v>802.56</v>
      </c>
    </row>
    <row r="2973" spans="1:23" s="27" customFormat="1" ht="16.5" x14ac:dyDescent="0.25">
      <c r="A2973" s="64" t="s">
        <v>7131</v>
      </c>
      <c r="B2973" s="65" t="s">
        <v>7794</v>
      </c>
      <c r="C2973" s="2" t="s">
        <v>5499</v>
      </c>
      <c r="D2973" s="10" t="s">
        <v>5498</v>
      </c>
      <c r="E2973" s="3">
        <v>13</v>
      </c>
      <c r="F2973" s="3">
        <v>1</v>
      </c>
      <c r="G2973" s="7">
        <v>877</v>
      </c>
      <c r="H2973" s="4">
        <f>+G2973*E2973</f>
        <v>11401</v>
      </c>
      <c r="I2973" s="5">
        <v>0.05</v>
      </c>
      <c r="J2973" s="4">
        <f t="shared" si="578"/>
        <v>43.85</v>
      </c>
      <c r="K2973" s="4">
        <f t="shared" si="579"/>
        <v>833.15</v>
      </c>
      <c r="L2973" s="6">
        <v>0.85</v>
      </c>
      <c r="M2973" s="4">
        <f t="shared" si="580"/>
        <v>708.17750000000001</v>
      </c>
      <c r="N2973" s="4">
        <f t="shared" si="581"/>
        <v>1541.3274999999999</v>
      </c>
      <c r="O2973" s="6">
        <v>0.75</v>
      </c>
      <c r="P2973" s="85">
        <f t="shared" si="586"/>
        <v>624.86249999999995</v>
      </c>
      <c r="Q2973" s="86">
        <f t="shared" si="587"/>
        <v>1458.0124999999998</v>
      </c>
      <c r="R2973" s="6">
        <v>0.95</v>
      </c>
      <c r="S2973" s="85">
        <f t="shared" si="582"/>
        <v>791.49249999999995</v>
      </c>
      <c r="T2973" s="86">
        <f t="shared" si="583"/>
        <v>1624.6424999999999</v>
      </c>
      <c r="U2973" s="6">
        <v>0.6</v>
      </c>
      <c r="V2973" s="85">
        <f t="shared" si="584"/>
        <v>499.89</v>
      </c>
      <c r="W2973" s="86">
        <f t="shared" si="585"/>
        <v>1333.04</v>
      </c>
    </row>
    <row r="2974" spans="1:23" s="27" customFormat="1" ht="16.5" x14ac:dyDescent="0.25">
      <c r="A2974" s="64" t="s">
        <v>7131</v>
      </c>
      <c r="B2974" s="65" t="s">
        <v>7794</v>
      </c>
      <c r="C2974" s="2" t="s">
        <v>5501</v>
      </c>
      <c r="D2974" s="10" t="s">
        <v>5500</v>
      </c>
      <c r="E2974" s="3">
        <v>2</v>
      </c>
      <c r="F2974" s="3">
        <v>1</v>
      </c>
      <c r="G2974" s="7">
        <v>490.6</v>
      </c>
      <c r="H2974" s="4">
        <f>+G2974*E2974</f>
        <v>981.2</v>
      </c>
      <c r="I2974" s="5">
        <v>0</v>
      </c>
      <c r="J2974" s="4">
        <f t="shared" si="578"/>
        <v>0</v>
      </c>
      <c r="K2974" s="4">
        <f t="shared" si="579"/>
        <v>490.6</v>
      </c>
      <c r="L2974" s="6">
        <v>0.85</v>
      </c>
      <c r="M2974" s="4">
        <f t="shared" si="580"/>
        <v>417.01</v>
      </c>
      <c r="N2974" s="4">
        <f t="shared" si="581"/>
        <v>907.61</v>
      </c>
      <c r="O2974" s="6">
        <v>0.75</v>
      </c>
      <c r="P2974" s="85">
        <f t="shared" si="586"/>
        <v>367.95000000000005</v>
      </c>
      <c r="Q2974" s="86">
        <f t="shared" si="587"/>
        <v>858.55000000000007</v>
      </c>
      <c r="R2974" s="6">
        <v>0.95</v>
      </c>
      <c r="S2974" s="85">
        <f t="shared" si="582"/>
        <v>466.07</v>
      </c>
      <c r="T2974" s="86">
        <f t="shared" si="583"/>
        <v>956.67000000000007</v>
      </c>
      <c r="U2974" s="6">
        <v>0.6</v>
      </c>
      <c r="V2974" s="85">
        <f t="shared" si="584"/>
        <v>294.36</v>
      </c>
      <c r="W2974" s="86">
        <f t="shared" si="585"/>
        <v>784.96</v>
      </c>
    </row>
    <row r="2975" spans="1:23" s="27" customFormat="1" ht="16.5" x14ac:dyDescent="0.25">
      <c r="A2975" s="64" t="s">
        <v>7131</v>
      </c>
      <c r="B2975" s="65" t="s">
        <v>7794</v>
      </c>
      <c r="C2975" s="3">
        <v>131037</v>
      </c>
      <c r="D2975" s="1" t="s">
        <v>5490</v>
      </c>
      <c r="E2975" s="3">
        <v>8</v>
      </c>
      <c r="F2975" s="3">
        <v>1</v>
      </c>
      <c r="G2975" s="4">
        <v>423.67</v>
      </c>
      <c r="H2975" s="4">
        <f>+G2975*E2975</f>
        <v>3389.36</v>
      </c>
      <c r="I2975" s="5">
        <v>0.1</v>
      </c>
      <c r="J2975" s="4">
        <f t="shared" si="578"/>
        <v>42.367000000000004</v>
      </c>
      <c r="K2975" s="4">
        <f t="shared" si="579"/>
        <v>381.303</v>
      </c>
      <c r="L2975" s="6">
        <v>0.85</v>
      </c>
      <c r="M2975" s="4">
        <f t="shared" si="580"/>
        <v>324.10755</v>
      </c>
      <c r="N2975" s="4">
        <f t="shared" si="581"/>
        <v>705.41055000000006</v>
      </c>
      <c r="O2975" s="6">
        <v>0.75</v>
      </c>
      <c r="P2975" s="85">
        <f t="shared" si="586"/>
        <v>285.97725000000003</v>
      </c>
      <c r="Q2975" s="86">
        <f t="shared" si="587"/>
        <v>667.28025000000002</v>
      </c>
      <c r="R2975" s="6">
        <v>0.95</v>
      </c>
      <c r="S2975" s="85">
        <f t="shared" si="582"/>
        <v>362.23784999999998</v>
      </c>
      <c r="T2975" s="86">
        <f t="shared" si="583"/>
        <v>743.54084999999998</v>
      </c>
      <c r="U2975" s="6">
        <v>0.6</v>
      </c>
      <c r="V2975" s="85">
        <f t="shared" si="584"/>
        <v>228.7818</v>
      </c>
      <c r="W2975" s="86">
        <f t="shared" si="585"/>
        <v>610.08479999999997</v>
      </c>
    </row>
    <row r="2976" spans="1:23" s="27" customFormat="1" ht="16.5" x14ac:dyDescent="0.25">
      <c r="A2976" s="64" t="s">
        <v>7131</v>
      </c>
      <c r="B2976" s="65" t="s">
        <v>7794</v>
      </c>
      <c r="C2976" s="2" t="s">
        <v>4367</v>
      </c>
      <c r="D2976" s="1" t="s">
        <v>4366</v>
      </c>
      <c r="E2976" s="3">
        <v>1</v>
      </c>
      <c r="F2976" s="3">
        <v>1</v>
      </c>
      <c r="G2976" s="7">
        <v>796</v>
      </c>
      <c r="H2976" s="4">
        <f>+G2976*E2976</f>
        <v>796</v>
      </c>
      <c r="I2976" s="5">
        <v>0</v>
      </c>
      <c r="J2976" s="4">
        <f t="shared" si="578"/>
        <v>0</v>
      </c>
      <c r="K2976" s="4">
        <f t="shared" si="579"/>
        <v>796</v>
      </c>
      <c r="L2976" s="6">
        <v>0.85</v>
      </c>
      <c r="M2976" s="4">
        <f t="shared" si="580"/>
        <v>676.6</v>
      </c>
      <c r="N2976" s="4">
        <f t="shared" si="581"/>
        <v>1472.6</v>
      </c>
      <c r="O2976" s="6">
        <v>0.75</v>
      </c>
      <c r="P2976" s="85">
        <f t="shared" si="586"/>
        <v>597</v>
      </c>
      <c r="Q2976" s="86">
        <f t="shared" si="587"/>
        <v>1393</v>
      </c>
      <c r="R2976" s="6">
        <v>0.95</v>
      </c>
      <c r="S2976" s="85">
        <f t="shared" si="582"/>
        <v>756.19999999999993</v>
      </c>
      <c r="T2976" s="86">
        <f t="shared" si="583"/>
        <v>1552.1999999999998</v>
      </c>
      <c r="U2976" s="6">
        <v>0.6</v>
      </c>
      <c r="V2976" s="85">
        <f t="shared" si="584"/>
        <v>477.59999999999997</v>
      </c>
      <c r="W2976" s="86">
        <f t="shared" si="585"/>
        <v>1273.5999999999999</v>
      </c>
    </row>
    <row r="2977" spans="1:23" s="27" customFormat="1" ht="16.5" x14ac:dyDescent="0.25">
      <c r="A2977" s="64" t="s">
        <v>7131</v>
      </c>
      <c r="B2977" s="65" t="s">
        <v>7794</v>
      </c>
      <c r="C2977" s="2" t="s">
        <v>4365</v>
      </c>
      <c r="D2977" s="1" t="s">
        <v>4364</v>
      </c>
      <c r="E2977" s="3">
        <v>1</v>
      </c>
      <c r="F2977" s="3">
        <v>1</v>
      </c>
      <c r="G2977" s="7">
        <v>1196</v>
      </c>
      <c r="H2977" s="4">
        <f>+G2977*E2977</f>
        <v>1196</v>
      </c>
      <c r="I2977" s="5">
        <v>0</v>
      </c>
      <c r="J2977" s="4">
        <f t="shared" si="578"/>
        <v>0</v>
      </c>
      <c r="K2977" s="4">
        <f t="shared" si="579"/>
        <v>1196</v>
      </c>
      <c r="L2977" s="6">
        <v>0.85</v>
      </c>
      <c r="M2977" s="4">
        <f t="shared" si="580"/>
        <v>1016.6</v>
      </c>
      <c r="N2977" s="4">
        <f t="shared" si="581"/>
        <v>2212.6</v>
      </c>
      <c r="O2977" s="6">
        <v>0.75</v>
      </c>
      <c r="P2977" s="85">
        <f t="shared" si="586"/>
        <v>897</v>
      </c>
      <c r="Q2977" s="86">
        <f t="shared" si="587"/>
        <v>2093</v>
      </c>
      <c r="R2977" s="6">
        <v>0.95</v>
      </c>
      <c r="S2977" s="85">
        <f t="shared" si="582"/>
        <v>1136.2</v>
      </c>
      <c r="T2977" s="86">
        <f t="shared" si="583"/>
        <v>2332.1999999999998</v>
      </c>
      <c r="U2977" s="6">
        <v>0.6</v>
      </c>
      <c r="V2977" s="85">
        <f t="shared" si="584"/>
        <v>717.6</v>
      </c>
      <c r="W2977" s="86">
        <f t="shared" si="585"/>
        <v>1913.6</v>
      </c>
    </row>
    <row r="2978" spans="1:23" s="27" customFormat="1" ht="16.5" x14ac:dyDescent="0.25">
      <c r="A2978" s="64" t="s">
        <v>7131</v>
      </c>
      <c r="B2978" s="65" t="s">
        <v>7794</v>
      </c>
      <c r="C2978" s="2" t="s">
        <v>1672</v>
      </c>
      <c r="D2978" s="1" t="s">
        <v>1671</v>
      </c>
      <c r="E2978" s="3">
        <v>7</v>
      </c>
      <c r="F2978" s="3">
        <v>1</v>
      </c>
      <c r="G2978" s="7">
        <v>768.90625</v>
      </c>
      <c r="H2978" s="4">
        <f>+G2978*E2978</f>
        <v>5382.34375</v>
      </c>
      <c r="I2978" s="5">
        <v>0.05</v>
      </c>
      <c r="J2978" s="4">
        <f t="shared" si="578"/>
        <v>38.4453125</v>
      </c>
      <c r="K2978" s="4">
        <f t="shared" si="579"/>
        <v>730.4609375</v>
      </c>
      <c r="L2978" s="6">
        <v>0.85</v>
      </c>
      <c r="M2978" s="4">
        <f t="shared" si="580"/>
        <v>620.89179687499995</v>
      </c>
      <c r="N2978" s="4">
        <f t="shared" si="581"/>
        <v>1351.352734375</v>
      </c>
      <c r="O2978" s="6">
        <v>0.75</v>
      </c>
      <c r="P2978" s="85">
        <f t="shared" si="586"/>
        <v>547.845703125</v>
      </c>
      <c r="Q2978" s="86">
        <f t="shared" si="587"/>
        <v>1278.306640625</v>
      </c>
      <c r="R2978" s="6">
        <v>0.95</v>
      </c>
      <c r="S2978" s="85">
        <f t="shared" si="582"/>
        <v>693.93789062500002</v>
      </c>
      <c r="T2978" s="86">
        <f t="shared" si="583"/>
        <v>1424.3988281249999</v>
      </c>
      <c r="U2978" s="6">
        <v>0.6</v>
      </c>
      <c r="V2978" s="85">
        <f t="shared" si="584"/>
        <v>438.27656250000001</v>
      </c>
      <c r="W2978" s="86">
        <f t="shared" si="585"/>
        <v>1168.7375</v>
      </c>
    </row>
    <row r="2979" spans="1:23" s="27" customFormat="1" ht="16.5" x14ac:dyDescent="0.25">
      <c r="A2979" s="64" t="s">
        <v>7131</v>
      </c>
      <c r="B2979" s="65" t="s">
        <v>7794</v>
      </c>
      <c r="C2979" s="2" t="s">
        <v>4809</v>
      </c>
      <c r="D2979" s="1" t="s">
        <v>4808</v>
      </c>
      <c r="E2979" s="3">
        <v>2</v>
      </c>
      <c r="F2979" s="3">
        <v>1</v>
      </c>
      <c r="G2979" s="7">
        <v>1340</v>
      </c>
      <c r="H2979" s="4">
        <f>+G2979*E2979</f>
        <v>2680</v>
      </c>
      <c r="I2979" s="5">
        <v>0</v>
      </c>
      <c r="J2979" s="4">
        <f t="shared" si="578"/>
        <v>0</v>
      </c>
      <c r="K2979" s="4">
        <f t="shared" si="579"/>
        <v>1340</v>
      </c>
      <c r="L2979" s="6">
        <v>0.85</v>
      </c>
      <c r="M2979" s="4">
        <f t="shared" si="580"/>
        <v>1139</v>
      </c>
      <c r="N2979" s="4">
        <f t="shared" si="581"/>
        <v>2479</v>
      </c>
      <c r="O2979" s="6">
        <v>0.75</v>
      </c>
      <c r="P2979" s="85">
        <f t="shared" si="586"/>
        <v>1005</v>
      </c>
      <c r="Q2979" s="86">
        <f t="shared" si="587"/>
        <v>2345</v>
      </c>
      <c r="R2979" s="6">
        <v>0.95</v>
      </c>
      <c r="S2979" s="85">
        <f t="shared" si="582"/>
        <v>1273</v>
      </c>
      <c r="T2979" s="86">
        <f t="shared" si="583"/>
        <v>2613</v>
      </c>
      <c r="U2979" s="6">
        <v>0.6</v>
      </c>
      <c r="V2979" s="85">
        <f t="shared" si="584"/>
        <v>804</v>
      </c>
      <c r="W2979" s="86">
        <f t="shared" si="585"/>
        <v>2144</v>
      </c>
    </row>
    <row r="2980" spans="1:23" ht="16.5" x14ac:dyDescent="0.25">
      <c r="A2980" s="64" t="s">
        <v>7131</v>
      </c>
      <c r="B2980" s="65" t="s">
        <v>7794</v>
      </c>
      <c r="C2980" s="2" t="s">
        <v>5485</v>
      </c>
      <c r="D2980" s="1" t="s">
        <v>1706</v>
      </c>
      <c r="E2980" s="3">
        <f>10+1.37</f>
        <v>11.370000000000001</v>
      </c>
      <c r="F2980" s="3">
        <v>1</v>
      </c>
      <c r="G2980" s="7">
        <v>1312.4</v>
      </c>
      <c r="H2980" s="4">
        <f>+G2980*E2980</f>
        <v>14921.988000000003</v>
      </c>
      <c r="I2980" s="5">
        <v>0</v>
      </c>
      <c r="J2980" s="4">
        <f t="shared" si="578"/>
        <v>0</v>
      </c>
      <c r="K2980" s="4">
        <f t="shared" si="579"/>
        <v>1312.4</v>
      </c>
      <c r="L2980" s="6">
        <v>0.6</v>
      </c>
      <c r="M2980" s="4">
        <f t="shared" si="580"/>
        <v>787.44</v>
      </c>
      <c r="N2980" s="4">
        <f t="shared" si="581"/>
        <v>2099.84</v>
      </c>
      <c r="O2980" s="6">
        <v>0.75</v>
      </c>
      <c r="P2980" s="85">
        <f t="shared" si="586"/>
        <v>984.30000000000007</v>
      </c>
      <c r="Q2980" s="86">
        <f t="shared" si="587"/>
        <v>2296.7000000000003</v>
      </c>
      <c r="R2980" s="6">
        <v>0.95</v>
      </c>
      <c r="S2980" s="85">
        <f t="shared" si="582"/>
        <v>1246.78</v>
      </c>
      <c r="T2980" s="86">
        <f t="shared" si="583"/>
        <v>2559.1800000000003</v>
      </c>
      <c r="U2980" s="6">
        <v>0.6</v>
      </c>
      <c r="V2980" s="85">
        <f t="shared" si="584"/>
        <v>787.44</v>
      </c>
      <c r="W2980" s="86">
        <f t="shared" si="585"/>
        <v>2099.84</v>
      </c>
    </row>
    <row r="2981" spans="1:23" s="27" customFormat="1" ht="16.5" x14ac:dyDescent="0.25">
      <c r="A2981" s="64" t="s">
        <v>7131</v>
      </c>
      <c r="B2981" s="65" t="s">
        <v>7794</v>
      </c>
      <c r="C2981" s="3">
        <v>131134</v>
      </c>
      <c r="D2981" s="1" t="s">
        <v>4121</v>
      </c>
      <c r="E2981" s="3">
        <v>5</v>
      </c>
      <c r="F2981" s="3">
        <v>1</v>
      </c>
      <c r="G2981" s="4">
        <v>1129.7</v>
      </c>
      <c r="H2981" s="4">
        <f>+G2981*E2981</f>
        <v>5648.5</v>
      </c>
      <c r="I2981" s="5">
        <v>0</v>
      </c>
      <c r="J2981" s="4">
        <f t="shared" si="578"/>
        <v>0</v>
      </c>
      <c r="K2981" s="4">
        <f t="shared" si="579"/>
        <v>1129.7</v>
      </c>
      <c r="L2981" s="6">
        <v>0.85</v>
      </c>
      <c r="M2981" s="4">
        <f t="shared" si="580"/>
        <v>960.245</v>
      </c>
      <c r="N2981" s="4">
        <f t="shared" si="581"/>
        <v>2089.9450000000002</v>
      </c>
      <c r="O2981" s="6">
        <v>0.75</v>
      </c>
      <c r="P2981" s="85">
        <f t="shared" si="586"/>
        <v>847.27500000000009</v>
      </c>
      <c r="Q2981" s="86">
        <f t="shared" si="587"/>
        <v>1976.9750000000001</v>
      </c>
      <c r="R2981" s="6">
        <v>0.95</v>
      </c>
      <c r="S2981" s="85">
        <f t="shared" si="582"/>
        <v>1073.2149999999999</v>
      </c>
      <c r="T2981" s="86">
        <f t="shared" si="583"/>
        <v>2202.915</v>
      </c>
      <c r="U2981" s="6">
        <v>0.6</v>
      </c>
      <c r="V2981" s="85">
        <f t="shared" si="584"/>
        <v>677.82</v>
      </c>
      <c r="W2981" s="86">
        <f t="shared" si="585"/>
        <v>1807.52</v>
      </c>
    </row>
    <row r="2982" spans="1:23" s="27" customFormat="1" ht="16.5" x14ac:dyDescent="0.25">
      <c r="A2982" s="64" t="s">
        <v>7131</v>
      </c>
      <c r="B2982" s="65" t="s">
        <v>7794</v>
      </c>
      <c r="C2982" s="3">
        <v>131136</v>
      </c>
      <c r="D2982" s="1" t="s">
        <v>4119</v>
      </c>
      <c r="E2982" s="3">
        <v>6</v>
      </c>
      <c r="F2982" s="3">
        <v>1</v>
      </c>
      <c r="G2982" s="4">
        <v>1967</v>
      </c>
      <c r="H2982" s="4">
        <f>+G2982*E2982</f>
        <v>11802</v>
      </c>
      <c r="I2982" s="5">
        <v>0</v>
      </c>
      <c r="J2982" s="4">
        <f t="shared" ref="J2982:J3040" si="588">+G2982*I2982</f>
        <v>0</v>
      </c>
      <c r="K2982" s="4">
        <f t="shared" ref="K2982:K3040" si="589">+G2982-J2982</f>
        <v>1967</v>
      </c>
      <c r="L2982" s="6">
        <v>0.85</v>
      </c>
      <c r="M2982" s="4">
        <f t="shared" si="580"/>
        <v>1671.95</v>
      </c>
      <c r="N2982" s="4">
        <f t="shared" si="581"/>
        <v>3638.95</v>
      </c>
      <c r="O2982" s="6">
        <v>0.75</v>
      </c>
      <c r="P2982" s="85">
        <f t="shared" si="586"/>
        <v>1475.25</v>
      </c>
      <c r="Q2982" s="86">
        <f t="shared" si="587"/>
        <v>3442.25</v>
      </c>
      <c r="R2982" s="6">
        <v>0.95</v>
      </c>
      <c r="S2982" s="85">
        <f t="shared" si="582"/>
        <v>1868.6499999999999</v>
      </c>
      <c r="T2982" s="86">
        <f t="shared" si="583"/>
        <v>3835.6499999999996</v>
      </c>
      <c r="U2982" s="6">
        <v>0.6</v>
      </c>
      <c r="V2982" s="85">
        <f t="shared" si="584"/>
        <v>1180.2</v>
      </c>
      <c r="W2982" s="86">
        <f t="shared" si="585"/>
        <v>3147.2</v>
      </c>
    </row>
    <row r="2983" spans="1:23" s="27" customFormat="1" ht="16.5" x14ac:dyDescent="0.25">
      <c r="A2983" s="64" t="s">
        <v>7131</v>
      </c>
      <c r="B2983" s="65" t="s">
        <v>7794</v>
      </c>
      <c r="C2983" s="3">
        <v>131137</v>
      </c>
      <c r="D2983" s="1" t="s">
        <v>4120</v>
      </c>
      <c r="E2983" s="3">
        <v>3</v>
      </c>
      <c r="F2983" s="3">
        <v>1</v>
      </c>
      <c r="G2983" s="4">
        <v>2600</v>
      </c>
      <c r="H2983" s="4">
        <f>+G2983*E2983</f>
        <v>7800</v>
      </c>
      <c r="I2983" s="5">
        <v>0</v>
      </c>
      <c r="J2983" s="4">
        <f t="shared" si="588"/>
        <v>0</v>
      </c>
      <c r="K2983" s="4">
        <f t="shared" si="589"/>
        <v>2600</v>
      </c>
      <c r="L2983" s="6">
        <v>0.85</v>
      </c>
      <c r="M2983" s="4">
        <f t="shared" si="580"/>
        <v>2210</v>
      </c>
      <c r="N2983" s="4">
        <f t="shared" si="581"/>
        <v>4810</v>
      </c>
      <c r="O2983" s="6">
        <v>0.75</v>
      </c>
      <c r="P2983" s="85">
        <f t="shared" si="586"/>
        <v>1950</v>
      </c>
      <c r="Q2983" s="86">
        <f t="shared" si="587"/>
        <v>4550</v>
      </c>
      <c r="R2983" s="6">
        <v>0.95</v>
      </c>
      <c r="S2983" s="85">
        <f t="shared" si="582"/>
        <v>2470</v>
      </c>
      <c r="T2983" s="86">
        <f t="shared" si="583"/>
        <v>5070</v>
      </c>
      <c r="U2983" s="6">
        <v>0.6</v>
      </c>
      <c r="V2983" s="85">
        <f t="shared" si="584"/>
        <v>1560</v>
      </c>
      <c r="W2983" s="86">
        <f t="shared" si="585"/>
        <v>4160</v>
      </c>
    </row>
    <row r="2984" spans="1:23" s="27" customFormat="1" ht="16.5" x14ac:dyDescent="0.25">
      <c r="A2984" s="64" t="s">
        <v>7131</v>
      </c>
      <c r="B2984" s="65" t="s">
        <v>7794</v>
      </c>
      <c r="C2984" s="2" t="s">
        <v>7796</v>
      </c>
      <c r="D2984" s="10" t="s">
        <v>1705</v>
      </c>
      <c r="E2984" s="3">
        <f>30.85-0.26-0.5-2</f>
        <v>28.09</v>
      </c>
      <c r="F2984" s="3">
        <v>1</v>
      </c>
      <c r="G2984" s="4">
        <v>1595</v>
      </c>
      <c r="H2984" s="4">
        <f>+G2984*E2984</f>
        <v>44803.55</v>
      </c>
      <c r="I2984" s="5">
        <v>0</v>
      </c>
      <c r="J2984" s="4">
        <f t="shared" si="588"/>
        <v>0</v>
      </c>
      <c r="K2984" s="4">
        <f t="shared" si="589"/>
        <v>1595</v>
      </c>
      <c r="L2984" s="6">
        <v>0.85</v>
      </c>
      <c r="M2984" s="4">
        <f t="shared" si="580"/>
        <v>1355.75</v>
      </c>
      <c r="N2984" s="4">
        <f t="shared" si="581"/>
        <v>2950.75</v>
      </c>
      <c r="O2984" s="6">
        <v>0.75</v>
      </c>
      <c r="P2984" s="85">
        <f t="shared" si="586"/>
        <v>1196.25</v>
      </c>
      <c r="Q2984" s="86">
        <f t="shared" si="587"/>
        <v>2791.25</v>
      </c>
      <c r="R2984" s="6">
        <v>0.95</v>
      </c>
      <c r="S2984" s="85">
        <f t="shared" si="582"/>
        <v>1515.25</v>
      </c>
      <c r="T2984" s="86">
        <f t="shared" si="583"/>
        <v>3110.25</v>
      </c>
      <c r="U2984" s="6">
        <v>0.6</v>
      </c>
      <c r="V2984" s="85">
        <f t="shared" si="584"/>
        <v>957</v>
      </c>
      <c r="W2984" s="86">
        <f t="shared" si="585"/>
        <v>2552</v>
      </c>
    </row>
    <row r="2985" spans="1:23" s="27" customFormat="1" ht="16.5" x14ac:dyDescent="0.25">
      <c r="A2985" s="64" t="s">
        <v>7131</v>
      </c>
      <c r="B2985" s="65" t="s">
        <v>7794</v>
      </c>
      <c r="C2985" s="2" t="s">
        <v>7797</v>
      </c>
      <c r="D2985" s="1" t="s">
        <v>1678</v>
      </c>
      <c r="E2985" s="3">
        <v>2</v>
      </c>
      <c r="F2985" s="3">
        <v>1</v>
      </c>
      <c r="G2985" s="4">
        <v>3408.49</v>
      </c>
      <c r="H2985" s="4">
        <f>+G2985*E2985</f>
        <v>6816.98</v>
      </c>
      <c r="I2985" s="5">
        <v>0.1</v>
      </c>
      <c r="J2985" s="4">
        <f t="shared" si="588"/>
        <v>340.84899999999999</v>
      </c>
      <c r="K2985" s="4">
        <f t="shared" si="589"/>
        <v>3067.6409999999996</v>
      </c>
      <c r="L2985" s="6">
        <v>0.85</v>
      </c>
      <c r="M2985" s="4">
        <f t="shared" si="580"/>
        <v>2607.4948499999996</v>
      </c>
      <c r="N2985" s="4">
        <f t="shared" si="581"/>
        <v>5675.1358499999988</v>
      </c>
      <c r="O2985" s="6">
        <v>0.75</v>
      </c>
      <c r="P2985" s="85">
        <f t="shared" si="586"/>
        <v>2300.7307499999997</v>
      </c>
      <c r="Q2985" s="86">
        <f t="shared" si="587"/>
        <v>5368.3717499999993</v>
      </c>
      <c r="R2985" s="6">
        <v>0.95</v>
      </c>
      <c r="S2985" s="85">
        <f t="shared" si="582"/>
        <v>2914.2589499999995</v>
      </c>
      <c r="T2985" s="86">
        <f t="shared" si="583"/>
        <v>5981.8999499999991</v>
      </c>
      <c r="U2985" s="6">
        <v>0.6</v>
      </c>
      <c r="V2985" s="85">
        <f t="shared" si="584"/>
        <v>1840.5845999999997</v>
      </c>
      <c r="W2985" s="86">
        <f t="shared" si="585"/>
        <v>4908.2255999999998</v>
      </c>
    </row>
    <row r="2986" spans="1:23" s="27" customFormat="1" ht="16.5" x14ac:dyDescent="0.25">
      <c r="A2986" s="64" t="s">
        <v>7131</v>
      </c>
      <c r="B2986" s="65" t="s">
        <v>7794</v>
      </c>
      <c r="C2986" s="2" t="s">
        <v>7798</v>
      </c>
      <c r="D2986" s="1" t="s">
        <v>6390</v>
      </c>
      <c r="E2986" s="3">
        <v>3.5</v>
      </c>
      <c r="F2986" s="3">
        <v>1</v>
      </c>
      <c r="G2986" s="4">
        <f>8768.08/4.5</f>
        <v>1948.4622222222222</v>
      </c>
      <c r="H2986" s="4">
        <f>+G2986*E2986</f>
        <v>6819.6177777777775</v>
      </c>
      <c r="I2986" s="5">
        <v>0</v>
      </c>
      <c r="J2986" s="4">
        <f t="shared" si="588"/>
        <v>0</v>
      </c>
      <c r="K2986" s="4">
        <f t="shared" si="589"/>
        <v>1948.4622222222222</v>
      </c>
      <c r="L2986" s="6">
        <v>0.85</v>
      </c>
      <c r="M2986" s="4">
        <f t="shared" si="580"/>
        <v>1656.1928888888888</v>
      </c>
      <c r="N2986" s="4">
        <f t="shared" si="581"/>
        <v>3604.6551111111112</v>
      </c>
      <c r="O2986" s="6">
        <v>0.75</v>
      </c>
      <c r="P2986" s="85">
        <f t="shared" si="586"/>
        <v>1461.3466666666666</v>
      </c>
      <c r="Q2986" s="86">
        <f t="shared" si="587"/>
        <v>3409.8088888888888</v>
      </c>
      <c r="R2986" s="6">
        <v>0.95</v>
      </c>
      <c r="S2986" s="85">
        <f t="shared" si="582"/>
        <v>1851.039111111111</v>
      </c>
      <c r="T2986" s="86">
        <f t="shared" si="583"/>
        <v>3799.5013333333332</v>
      </c>
      <c r="U2986" s="6">
        <v>0.6</v>
      </c>
      <c r="V2986" s="85">
        <f t="shared" si="584"/>
        <v>1169.0773333333332</v>
      </c>
      <c r="W2986" s="86">
        <f t="shared" si="585"/>
        <v>3117.5395555555551</v>
      </c>
    </row>
    <row r="2987" spans="1:23" s="27" customFormat="1" ht="16.5" x14ac:dyDescent="0.25">
      <c r="A2987" s="64" t="s">
        <v>7131</v>
      </c>
      <c r="B2987" s="65" t="s">
        <v>7794</v>
      </c>
      <c r="C2987" s="2" t="s">
        <v>7799</v>
      </c>
      <c r="D2987" s="1" t="s">
        <v>1675</v>
      </c>
      <c r="E2987" s="3">
        <f>2.5-1.4</f>
        <v>1.1000000000000001</v>
      </c>
      <c r="F2987" s="3">
        <v>1</v>
      </c>
      <c r="G2987" s="7">
        <v>304.76086956521738</v>
      </c>
      <c r="H2987" s="4">
        <f>+G2987*E2987</f>
        <v>335.23695652173916</v>
      </c>
      <c r="I2987" s="5">
        <v>0.05</v>
      </c>
      <c r="J2987" s="4">
        <f t="shared" si="588"/>
        <v>15.23804347826087</v>
      </c>
      <c r="K2987" s="4">
        <f t="shared" si="589"/>
        <v>289.52282608695651</v>
      </c>
      <c r="L2987" s="6">
        <v>0.85</v>
      </c>
      <c r="M2987" s="4">
        <f t="shared" si="580"/>
        <v>246.09440217391304</v>
      </c>
      <c r="N2987" s="4">
        <f t="shared" si="581"/>
        <v>535.61722826086952</v>
      </c>
      <c r="O2987" s="6">
        <v>0.75</v>
      </c>
      <c r="P2987" s="85">
        <f t="shared" si="586"/>
        <v>217.1421195652174</v>
      </c>
      <c r="Q2987" s="86">
        <f t="shared" si="587"/>
        <v>506.66494565217391</v>
      </c>
      <c r="R2987" s="6">
        <v>0.95</v>
      </c>
      <c r="S2987" s="85">
        <f t="shared" si="582"/>
        <v>275.04668478260868</v>
      </c>
      <c r="T2987" s="86">
        <f t="shared" si="583"/>
        <v>564.56951086956519</v>
      </c>
      <c r="U2987" s="6">
        <v>0.6</v>
      </c>
      <c r="V2987" s="85">
        <f t="shared" si="584"/>
        <v>173.7136956521739</v>
      </c>
      <c r="W2987" s="86">
        <f t="shared" si="585"/>
        <v>463.23652173913041</v>
      </c>
    </row>
    <row r="2988" spans="1:23" s="27" customFormat="1" ht="16.5" x14ac:dyDescent="0.25">
      <c r="A2988" s="64" t="s">
        <v>7131</v>
      </c>
      <c r="B2988" s="65" t="s">
        <v>7800</v>
      </c>
      <c r="C2988" s="2" t="s">
        <v>1920</v>
      </c>
      <c r="D2988" s="1" t="s">
        <v>1919</v>
      </c>
      <c r="E2988" s="3">
        <v>1</v>
      </c>
      <c r="F2988" s="3">
        <v>1</v>
      </c>
      <c r="G2988" s="4">
        <v>7884</v>
      </c>
      <c r="H2988" s="4">
        <f>+G2988*E2988</f>
        <v>7884</v>
      </c>
      <c r="I2988" s="5">
        <v>0.05</v>
      </c>
      <c r="J2988" s="4">
        <f t="shared" si="588"/>
        <v>394.20000000000005</v>
      </c>
      <c r="K2988" s="4">
        <f t="shared" si="589"/>
        <v>7489.8</v>
      </c>
      <c r="L2988" s="6">
        <v>0.85</v>
      </c>
      <c r="M2988" s="4">
        <f t="shared" si="580"/>
        <v>6366.33</v>
      </c>
      <c r="N2988" s="4">
        <f t="shared" si="581"/>
        <v>13856.130000000001</v>
      </c>
      <c r="O2988" s="6">
        <v>0.75</v>
      </c>
      <c r="P2988" s="85">
        <f t="shared" si="586"/>
        <v>5617.35</v>
      </c>
      <c r="Q2988" s="86">
        <f t="shared" si="587"/>
        <v>13107.150000000001</v>
      </c>
      <c r="R2988" s="6">
        <v>0.95</v>
      </c>
      <c r="S2988" s="85">
        <f t="shared" si="582"/>
        <v>7115.3099999999995</v>
      </c>
      <c r="T2988" s="86">
        <f t="shared" si="583"/>
        <v>14605.11</v>
      </c>
      <c r="U2988" s="6">
        <v>0.6</v>
      </c>
      <c r="V2988" s="85">
        <f t="shared" si="584"/>
        <v>4493.88</v>
      </c>
      <c r="W2988" s="86">
        <f t="shared" si="585"/>
        <v>11983.68</v>
      </c>
    </row>
    <row r="2989" spans="1:23" s="27" customFormat="1" ht="16.5" x14ac:dyDescent="0.25">
      <c r="A2989" s="64" t="s">
        <v>7131</v>
      </c>
      <c r="B2989" s="65" t="s">
        <v>7800</v>
      </c>
      <c r="C2989" s="2" t="s">
        <v>1918</v>
      </c>
      <c r="D2989" s="10" t="s">
        <v>1917</v>
      </c>
      <c r="E2989" s="3">
        <v>2</v>
      </c>
      <c r="F2989" s="3">
        <v>1</v>
      </c>
      <c r="G2989" s="4">
        <v>4500</v>
      </c>
      <c r="H2989" s="4">
        <f>+G2989*E2989</f>
        <v>9000</v>
      </c>
      <c r="I2989" s="5">
        <v>0</v>
      </c>
      <c r="J2989" s="4">
        <f t="shared" si="588"/>
        <v>0</v>
      </c>
      <c r="K2989" s="4">
        <f t="shared" si="589"/>
        <v>4500</v>
      </c>
      <c r="L2989" s="6">
        <v>0.85</v>
      </c>
      <c r="M2989" s="4">
        <f t="shared" si="580"/>
        <v>3825</v>
      </c>
      <c r="N2989" s="4">
        <f t="shared" si="581"/>
        <v>8325</v>
      </c>
      <c r="O2989" s="6">
        <v>0.75</v>
      </c>
      <c r="P2989" s="85">
        <f t="shared" si="586"/>
        <v>3375</v>
      </c>
      <c r="Q2989" s="86">
        <f t="shared" si="587"/>
        <v>7875</v>
      </c>
      <c r="R2989" s="6">
        <v>0.95</v>
      </c>
      <c r="S2989" s="85">
        <f t="shared" si="582"/>
        <v>4275</v>
      </c>
      <c r="T2989" s="86">
        <f t="shared" si="583"/>
        <v>8775</v>
      </c>
      <c r="U2989" s="6">
        <v>0.6</v>
      </c>
      <c r="V2989" s="85">
        <f t="shared" si="584"/>
        <v>2700</v>
      </c>
      <c r="W2989" s="86">
        <f t="shared" si="585"/>
        <v>7200</v>
      </c>
    </row>
    <row r="2990" spans="1:23" ht="16.5" x14ac:dyDescent="0.25">
      <c r="A2990" s="64" t="s">
        <v>7131</v>
      </c>
      <c r="B2990" s="65" t="s">
        <v>7801</v>
      </c>
      <c r="C2990" s="2" t="s">
        <v>2095</v>
      </c>
      <c r="D2990" s="10" t="s">
        <v>2094</v>
      </c>
      <c r="E2990" s="3">
        <v>8</v>
      </c>
      <c r="F2990" s="3">
        <v>1</v>
      </c>
      <c r="G2990" s="7">
        <v>154</v>
      </c>
      <c r="H2990" s="4">
        <f>+G2990*E2990</f>
        <v>1232</v>
      </c>
      <c r="I2990" s="5">
        <v>0.05</v>
      </c>
      <c r="J2990" s="4">
        <f t="shared" si="588"/>
        <v>7.7</v>
      </c>
      <c r="K2990" s="4">
        <f t="shared" si="589"/>
        <v>146.30000000000001</v>
      </c>
      <c r="L2990" s="6">
        <v>0.85</v>
      </c>
      <c r="M2990" s="4">
        <f t="shared" si="580"/>
        <v>124.355</v>
      </c>
      <c r="N2990" s="4">
        <f t="shared" si="581"/>
        <v>270.65500000000003</v>
      </c>
      <c r="O2990" s="6">
        <v>0.75</v>
      </c>
      <c r="P2990" s="85">
        <f t="shared" si="586"/>
        <v>109.72500000000001</v>
      </c>
      <c r="Q2990" s="86">
        <f t="shared" si="587"/>
        <v>256.02500000000003</v>
      </c>
      <c r="R2990" s="6">
        <v>0.95</v>
      </c>
      <c r="S2990" s="85">
        <f t="shared" si="582"/>
        <v>138.98500000000001</v>
      </c>
      <c r="T2990" s="86">
        <f t="shared" si="583"/>
        <v>285.28500000000003</v>
      </c>
      <c r="U2990" s="6">
        <v>0.6</v>
      </c>
      <c r="V2990" s="85">
        <f t="shared" si="584"/>
        <v>87.78</v>
      </c>
      <c r="W2990" s="86">
        <f t="shared" si="585"/>
        <v>234.08</v>
      </c>
    </row>
    <row r="2991" spans="1:23" s="23" customFormat="1" ht="16.5" x14ac:dyDescent="0.25">
      <c r="A2991" s="64" t="s">
        <v>7131</v>
      </c>
      <c r="B2991" s="65" t="s">
        <v>7801</v>
      </c>
      <c r="C2991" s="2" t="s">
        <v>2759</v>
      </c>
      <c r="D2991" s="10" t="s">
        <v>2758</v>
      </c>
      <c r="E2991" s="3">
        <v>83</v>
      </c>
      <c r="F2991" s="3">
        <v>1</v>
      </c>
      <c r="G2991" s="4">
        <v>32.78</v>
      </c>
      <c r="H2991" s="4">
        <f>+G2991*E2991</f>
        <v>2720.7400000000002</v>
      </c>
      <c r="I2991" s="5">
        <v>0.05</v>
      </c>
      <c r="J2991" s="4">
        <f t="shared" si="588"/>
        <v>1.6390000000000002</v>
      </c>
      <c r="K2991" s="4">
        <f t="shared" si="589"/>
        <v>31.141000000000002</v>
      </c>
      <c r="L2991" s="6">
        <v>0.85</v>
      </c>
      <c r="M2991" s="4">
        <f t="shared" si="580"/>
        <v>26.469850000000001</v>
      </c>
      <c r="N2991" s="4">
        <f t="shared" si="581"/>
        <v>57.610849999999999</v>
      </c>
      <c r="O2991" s="6">
        <v>0.75</v>
      </c>
      <c r="P2991" s="85">
        <f t="shared" si="586"/>
        <v>23.35575</v>
      </c>
      <c r="Q2991" s="86">
        <f t="shared" si="587"/>
        <v>54.496750000000006</v>
      </c>
      <c r="R2991" s="6">
        <v>0.95</v>
      </c>
      <c r="S2991" s="85">
        <f t="shared" si="582"/>
        <v>29.583950000000002</v>
      </c>
      <c r="T2991" s="86">
        <f t="shared" si="583"/>
        <v>60.724950000000007</v>
      </c>
      <c r="U2991" s="6">
        <v>0.6</v>
      </c>
      <c r="V2991" s="85">
        <f t="shared" si="584"/>
        <v>18.6846</v>
      </c>
      <c r="W2991" s="86">
        <f t="shared" si="585"/>
        <v>49.825600000000001</v>
      </c>
    </row>
    <row r="2992" spans="1:23" s="23" customFormat="1" ht="16.5" x14ac:dyDescent="0.25">
      <c r="A2992" s="64" t="s">
        <v>7131</v>
      </c>
      <c r="B2992" s="65" t="s">
        <v>7801</v>
      </c>
      <c r="C2992" s="2" t="s">
        <v>2761</v>
      </c>
      <c r="D2992" s="10" t="s">
        <v>2760</v>
      </c>
      <c r="E2992" s="3">
        <v>81</v>
      </c>
      <c r="F2992" s="3">
        <v>1</v>
      </c>
      <c r="G2992" s="4">
        <v>40</v>
      </c>
      <c r="H2992" s="4">
        <f>+G2992*E2992</f>
        <v>3240</v>
      </c>
      <c r="I2992" s="5">
        <v>0.05</v>
      </c>
      <c r="J2992" s="4">
        <f t="shared" si="588"/>
        <v>2</v>
      </c>
      <c r="K2992" s="4">
        <f t="shared" si="589"/>
        <v>38</v>
      </c>
      <c r="L2992" s="6">
        <v>0.85</v>
      </c>
      <c r="M2992" s="4">
        <f t="shared" si="580"/>
        <v>32.299999999999997</v>
      </c>
      <c r="N2992" s="4">
        <f t="shared" si="581"/>
        <v>70.3</v>
      </c>
      <c r="O2992" s="6">
        <v>0.75</v>
      </c>
      <c r="P2992" s="85">
        <f t="shared" si="586"/>
        <v>28.5</v>
      </c>
      <c r="Q2992" s="86">
        <f t="shared" si="587"/>
        <v>66.5</v>
      </c>
      <c r="R2992" s="6">
        <v>0.95</v>
      </c>
      <c r="S2992" s="85">
        <f t="shared" si="582"/>
        <v>36.1</v>
      </c>
      <c r="T2992" s="86">
        <f t="shared" si="583"/>
        <v>74.099999999999994</v>
      </c>
      <c r="U2992" s="6">
        <v>0.6</v>
      </c>
      <c r="V2992" s="85">
        <f t="shared" si="584"/>
        <v>22.8</v>
      </c>
      <c r="W2992" s="86">
        <f t="shared" si="585"/>
        <v>60.8</v>
      </c>
    </row>
    <row r="2993" spans="1:23" s="23" customFormat="1" ht="16.5" x14ac:dyDescent="0.25">
      <c r="A2993" s="64" t="s">
        <v>7131</v>
      </c>
      <c r="B2993" s="65" t="s">
        <v>7801</v>
      </c>
      <c r="C2993" s="2" t="s">
        <v>2763</v>
      </c>
      <c r="D2993" s="10" t="s">
        <v>2762</v>
      </c>
      <c r="E2993" s="3">
        <v>84</v>
      </c>
      <c r="F2993" s="3">
        <v>1</v>
      </c>
      <c r="G2993" s="4">
        <v>47.12</v>
      </c>
      <c r="H2993" s="4">
        <f>+G2993*E2993</f>
        <v>3958.08</v>
      </c>
      <c r="I2993" s="5">
        <v>0.05</v>
      </c>
      <c r="J2993" s="4">
        <f t="shared" si="588"/>
        <v>2.3559999999999999</v>
      </c>
      <c r="K2993" s="4">
        <f t="shared" si="589"/>
        <v>44.763999999999996</v>
      </c>
      <c r="L2993" s="6">
        <v>0.85</v>
      </c>
      <c r="M2993" s="4">
        <f t="shared" si="580"/>
        <v>38.049399999999999</v>
      </c>
      <c r="N2993" s="4">
        <f t="shared" si="581"/>
        <v>82.813400000000001</v>
      </c>
      <c r="O2993" s="6">
        <v>0.75</v>
      </c>
      <c r="P2993" s="85">
        <f t="shared" si="586"/>
        <v>33.572999999999993</v>
      </c>
      <c r="Q2993" s="86">
        <f t="shared" si="587"/>
        <v>78.336999999999989</v>
      </c>
      <c r="R2993" s="6">
        <v>0.95</v>
      </c>
      <c r="S2993" s="85">
        <f t="shared" si="582"/>
        <v>42.525799999999997</v>
      </c>
      <c r="T2993" s="86">
        <f t="shared" si="583"/>
        <v>87.289799999999985</v>
      </c>
      <c r="U2993" s="6">
        <v>0.6</v>
      </c>
      <c r="V2993" s="85">
        <f t="shared" si="584"/>
        <v>26.858399999999996</v>
      </c>
      <c r="W2993" s="86">
        <f t="shared" si="585"/>
        <v>71.622399999999999</v>
      </c>
    </row>
    <row r="2994" spans="1:23" s="23" customFormat="1" ht="16.5" x14ac:dyDescent="0.25">
      <c r="A2994" s="64" t="s">
        <v>7131</v>
      </c>
      <c r="B2994" s="65" t="s">
        <v>7801</v>
      </c>
      <c r="C2994" s="2" t="s">
        <v>2765</v>
      </c>
      <c r="D2994" s="10" t="s">
        <v>2764</v>
      </c>
      <c r="E2994" s="3">
        <v>92</v>
      </c>
      <c r="F2994" s="3">
        <v>1</v>
      </c>
      <c r="G2994" s="4">
        <v>97.31</v>
      </c>
      <c r="H2994" s="4">
        <f>+G2994*E2994</f>
        <v>8952.52</v>
      </c>
      <c r="I2994" s="5">
        <v>0.05</v>
      </c>
      <c r="J2994" s="4">
        <f t="shared" si="588"/>
        <v>4.8655000000000008</v>
      </c>
      <c r="K2994" s="4">
        <f t="shared" si="589"/>
        <v>92.444500000000005</v>
      </c>
      <c r="L2994" s="6">
        <v>0.85</v>
      </c>
      <c r="M2994" s="4">
        <f t="shared" si="580"/>
        <v>78.577825000000004</v>
      </c>
      <c r="N2994" s="4">
        <f t="shared" si="581"/>
        <v>171.02232500000002</v>
      </c>
      <c r="O2994" s="6">
        <v>0.75</v>
      </c>
      <c r="P2994" s="85">
        <f t="shared" si="586"/>
        <v>69.333375000000004</v>
      </c>
      <c r="Q2994" s="86">
        <f t="shared" si="587"/>
        <v>161.77787499999999</v>
      </c>
      <c r="R2994" s="6">
        <v>0.95</v>
      </c>
      <c r="S2994" s="85">
        <f t="shared" si="582"/>
        <v>87.822275000000005</v>
      </c>
      <c r="T2994" s="86">
        <f t="shared" si="583"/>
        <v>180.266775</v>
      </c>
      <c r="U2994" s="6">
        <v>0.6</v>
      </c>
      <c r="V2994" s="85">
        <f t="shared" si="584"/>
        <v>55.466700000000003</v>
      </c>
      <c r="W2994" s="86">
        <f t="shared" si="585"/>
        <v>147.91120000000001</v>
      </c>
    </row>
    <row r="2995" spans="1:23" s="23" customFormat="1" ht="16.5" x14ac:dyDescent="0.25">
      <c r="A2995" s="64" t="s">
        <v>7131</v>
      </c>
      <c r="B2995" s="65" t="s">
        <v>7801</v>
      </c>
      <c r="C2995" s="2" t="s">
        <v>2767</v>
      </c>
      <c r="D2995" s="10" t="s">
        <v>2766</v>
      </c>
      <c r="E2995" s="3">
        <v>58</v>
      </c>
      <c r="F2995" s="3">
        <v>1</v>
      </c>
      <c r="G2995" s="4">
        <v>129.06</v>
      </c>
      <c r="H2995" s="4">
        <f>+G2995*E2995</f>
        <v>7485.4800000000005</v>
      </c>
      <c r="I2995" s="5">
        <v>0.05</v>
      </c>
      <c r="J2995" s="4">
        <f t="shared" si="588"/>
        <v>6.4530000000000003</v>
      </c>
      <c r="K2995" s="4">
        <f t="shared" si="589"/>
        <v>122.607</v>
      </c>
      <c r="L2995" s="6">
        <v>0.85</v>
      </c>
      <c r="M2995" s="4">
        <f t="shared" si="580"/>
        <v>104.21594999999999</v>
      </c>
      <c r="N2995" s="4">
        <f t="shared" si="581"/>
        <v>226.82294999999999</v>
      </c>
      <c r="O2995" s="6">
        <v>0.75</v>
      </c>
      <c r="P2995" s="85">
        <f t="shared" si="586"/>
        <v>91.955250000000007</v>
      </c>
      <c r="Q2995" s="86">
        <f t="shared" si="587"/>
        <v>214.56225000000001</v>
      </c>
      <c r="R2995" s="6">
        <v>0.95</v>
      </c>
      <c r="S2995" s="85">
        <f t="shared" si="582"/>
        <v>116.47664999999999</v>
      </c>
      <c r="T2995" s="86">
        <f t="shared" si="583"/>
        <v>239.08364999999998</v>
      </c>
      <c r="U2995" s="6">
        <v>0.6</v>
      </c>
      <c r="V2995" s="85">
        <f t="shared" si="584"/>
        <v>73.5642</v>
      </c>
      <c r="W2995" s="86">
        <f t="shared" si="585"/>
        <v>196.1712</v>
      </c>
    </row>
    <row r="2996" spans="1:23" s="23" customFormat="1" ht="16.5" x14ac:dyDescent="0.25">
      <c r="A2996" s="64" t="s">
        <v>7131</v>
      </c>
      <c r="B2996" s="65" t="s">
        <v>7801</v>
      </c>
      <c r="C2996" s="2" t="s">
        <v>2779</v>
      </c>
      <c r="D2996" s="1" t="s">
        <v>2778</v>
      </c>
      <c r="E2996" s="3">
        <v>6</v>
      </c>
      <c r="F2996" s="3">
        <v>1</v>
      </c>
      <c r="G2996" s="7">
        <v>751</v>
      </c>
      <c r="H2996" s="4">
        <f>+G2996*E2996</f>
        <v>4506</v>
      </c>
      <c r="I2996" s="5">
        <v>0.05</v>
      </c>
      <c r="J2996" s="4">
        <f t="shared" si="588"/>
        <v>37.550000000000004</v>
      </c>
      <c r="K2996" s="4">
        <f t="shared" si="589"/>
        <v>713.45</v>
      </c>
      <c r="L2996" s="6">
        <v>0.85</v>
      </c>
      <c r="M2996" s="4">
        <f t="shared" ref="M2996:M3055" si="590">+K2996*L2996</f>
        <v>606.4325</v>
      </c>
      <c r="N2996" s="4">
        <f t="shared" ref="N2996:N3055" si="591">+K2996+M2996</f>
        <v>1319.8825000000002</v>
      </c>
      <c r="O2996" s="6">
        <v>0.75</v>
      </c>
      <c r="P2996" s="85">
        <f t="shared" si="586"/>
        <v>535.08750000000009</v>
      </c>
      <c r="Q2996" s="86">
        <f t="shared" si="587"/>
        <v>1248.5375000000001</v>
      </c>
      <c r="R2996" s="6">
        <v>0.95</v>
      </c>
      <c r="S2996" s="85">
        <f t="shared" si="582"/>
        <v>677.77750000000003</v>
      </c>
      <c r="T2996" s="86">
        <f t="shared" si="583"/>
        <v>1391.2275</v>
      </c>
      <c r="U2996" s="6">
        <v>0.6</v>
      </c>
      <c r="V2996" s="85">
        <f t="shared" si="584"/>
        <v>428.07</v>
      </c>
      <c r="W2996" s="86">
        <f t="shared" si="585"/>
        <v>1141.52</v>
      </c>
    </row>
    <row r="2997" spans="1:23" s="23" customFormat="1" ht="16.5" x14ac:dyDescent="0.25">
      <c r="A2997" s="64" t="s">
        <v>7131</v>
      </c>
      <c r="B2997" s="65" t="s">
        <v>7801</v>
      </c>
      <c r="C2997" s="2" t="s">
        <v>2773</v>
      </c>
      <c r="D2997" s="1" t="s">
        <v>2772</v>
      </c>
      <c r="E2997" s="3">
        <v>45</v>
      </c>
      <c r="F2997" s="3">
        <v>1</v>
      </c>
      <c r="G2997" s="7">
        <v>244</v>
      </c>
      <c r="H2997" s="4">
        <f>+G2997*E2997</f>
        <v>10980</v>
      </c>
      <c r="I2997" s="5">
        <v>0.05</v>
      </c>
      <c r="J2997" s="4">
        <f t="shared" si="588"/>
        <v>12.200000000000001</v>
      </c>
      <c r="K2997" s="4">
        <f t="shared" si="589"/>
        <v>231.8</v>
      </c>
      <c r="L2997" s="6">
        <v>0.85</v>
      </c>
      <c r="M2997" s="4">
        <f t="shared" si="590"/>
        <v>197.03</v>
      </c>
      <c r="N2997" s="4">
        <f t="shared" si="591"/>
        <v>428.83000000000004</v>
      </c>
      <c r="O2997" s="6">
        <v>0.75</v>
      </c>
      <c r="P2997" s="85">
        <f t="shared" si="586"/>
        <v>173.85000000000002</v>
      </c>
      <c r="Q2997" s="86">
        <f t="shared" si="587"/>
        <v>405.65000000000003</v>
      </c>
      <c r="R2997" s="6">
        <v>0.95</v>
      </c>
      <c r="S2997" s="85">
        <f t="shared" ref="S2997:S3055" si="592">+K2997*R2997</f>
        <v>220.21</v>
      </c>
      <c r="T2997" s="86">
        <f t="shared" ref="T2997:T3055" si="593">+S2997+K2997</f>
        <v>452.01</v>
      </c>
      <c r="U2997" s="6">
        <v>0.6</v>
      </c>
      <c r="V2997" s="85">
        <f t="shared" ref="V2997:V3055" si="594">+K2997*U2997</f>
        <v>139.08000000000001</v>
      </c>
      <c r="W2997" s="86">
        <f t="shared" ref="W2997:W3055" si="595">+V2997+K2997</f>
        <v>370.88</v>
      </c>
    </row>
    <row r="2998" spans="1:23" s="23" customFormat="1" ht="16.5" x14ac:dyDescent="0.25">
      <c r="A2998" s="64" t="s">
        <v>7131</v>
      </c>
      <c r="B2998" s="65" t="s">
        <v>7801</v>
      </c>
      <c r="C2998" s="2" t="s">
        <v>2775</v>
      </c>
      <c r="D2998" s="1" t="s">
        <v>2774</v>
      </c>
      <c r="E2998" s="3">
        <v>12</v>
      </c>
      <c r="F2998" s="3">
        <v>1</v>
      </c>
      <c r="G2998" s="7">
        <v>479</v>
      </c>
      <c r="H2998" s="4">
        <f>+G2998*E2998</f>
        <v>5748</v>
      </c>
      <c r="I2998" s="5">
        <v>0.05</v>
      </c>
      <c r="J2998" s="4">
        <f t="shared" si="588"/>
        <v>23.950000000000003</v>
      </c>
      <c r="K2998" s="4">
        <f t="shared" si="589"/>
        <v>455.05</v>
      </c>
      <c r="L2998" s="6">
        <v>0.85</v>
      </c>
      <c r="M2998" s="4">
        <f t="shared" si="590"/>
        <v>386.79250000000002</v>
      </c>
      <c r="N2998" s="4">
        <f t="shared" si="591"/>
        <v>841.84249999999997</v>
      </c>
      <c r="O2998" s="6">
        <v>0.75</v>
      </c>
      <c r="P2998" s="85">
        <f t="shared" ref="P2998:P3056" si="596">+K2998*O2998</f>
        <v>341.28750000000002</v>
      </c>
      <c r="Q2998" s="86">
        <f t="shared" ref="Q2998:Q3056" si="597">+K2998+P2998</f>
        <v>796.33750000000009</v>
      </c>
      <c r="R2998" s="6">
        <v>0.95</v>
      </c>
      <c r="S2998" s="85">
        <f t="shared" si="592"/>
        <v>432.29750000000001</v>
      </c>
      <c r="T2998" s="86">
        <f t="shared" si="593"/>
        <v>887.34750000000008</v>
      </c>
      <c r="U2998" s="6">
        <v>0.6</v>
      </c>
      <c r="V2998" s="85">
        <f t="shared" si="594"/>
        <v>273.02999999999997</v>
      </c>
      <c r="W2998" s="86">
        <f t="shared" si="595"/>
        <v>728.07999999999993</v>
      </c>
    </row>
    <row r="2999" spans="1:23" s="23" customFormat="1" ht="16.5" x14ac:dyDescent="0.25">
      <c r="A2999" s="64" t="s">
        <v>7131</v>
      </c>
      <c r="B2999" s="65" t="s">
        <v>7801</v>
      </c>
      <c r="C2999" s="2" t="s">
        <v>2777</v>
      </c>
      <c r="D2999" s="1" t="s">
        <v>2776</v>
      </c>
      <c r="E2999" s="3">
        <v>5</v>
      </c>
      <c r="F2999" s="3">
        <v>1</v>
      </c>
      <c r="G2999" s="7">
        <v>586</v>
      </c>
      <c r="H2999" s="4">
        <f>+G2999*E2999</f>
        <v>2930</v>
      </c>
      <c r="I2999" s="5">
        <v>0.05</v>
      </c>
      <c r="J2999" s="4">
        <f t="shared" si="588"/>
        <v>29.3</v>
      </c>
      <c r="K2999" s="4">
        <f t="shared" si="589"/>
        <v>556.70000000000005</v>
      </c>
      <c r="L2999" s="6">
        <v>0.85</v>
      </c>
      <c r="M2999" s="4">
        <f t="shared" si="590"/>
        <v>473.19500000000005</v>
      </c>
      <c r="N2999" s="4">
        <f t="shared" si="591"/>
        <v>1029.895</v>
      </c>
      <c r="O2999" s="6">
        <v>0.75</v>
      </c>
      <c r="P2999" s="85">
        <f t="shared" si="596"/>
        <v>417.52500000000003</v>
      </c>
      <c r="Q2999" s="86">
        <f t="shared" si="597"/>
        <v>974.22500000000014</v>
      </c>
      <c r="R2999" s="6">
        <v>0.95</v>
      </c>
      <c r="S2999" s="85">
        <f t="shared" si="592"/>
        <v>528.86500000000001</v>
      </c>
      <c r="T2999" s="86">
        <f t="shared" si="593"/>
        <v>1085.5650000000001</v>
      </c>
      <c r="U2999" s="6">
        <v>0.6</v>
      </c>
      <c r="V2999" s="85">
        <f t="shared" si="594"/>
        <v>334.02000000000004</v>
      </c>
      <c r="W2999" s="86">
        <f t="shared" si="595"/>
        <v>890.72</v>
      </c>
    </row>
    <row r="3000" spans="1:23" s="23" customFormat="1" ht="16.5" x14ac:dyDescent="0.25">
      <c r="A3000" s="64" t="s">
        <v>7131</v>
      </c>
      <c r="B3000" s="65" t="s">
        <v>7801</v>
      </c>
      <c r="C3000" s="2" t="s">
        <v>2797</v>
      </c>
      <c r="D3000" s="1" t="s">
        <v>2796</v>
      </c>
      <c r="E3000" s="3">
        <v>11</v>
      </c>
      <c r="F3000" s="3">
        <v>1</v>
      </c>
      <c r="G3000" s="7">
        <v>223.5</v>
      </c>
      <c r="H3000" s="4">
        <f>+G3000*E3000</f>
        <v>2458.5</v>
      </c>
      <c r="I3000" s="5">
        <v>0.05</v>
      </c>
      <c r="J3000" s="4">
        <f t="shared" si="588"/>
        <v>11.175000000000001</v>
      </c>
      <c r="K3000" s="4">
        <f t="shared" si="589"/>
        <v>212.32499999999999</v>
      </c>
      <c r="L3000" s="6">
        <v>0.85</v>
      </c>
      <c r="M3000" s="4">
        <f t="shared" si="590"/>
        <v>180.47624999999999</v>
      </c>
      <c r="N3000" s="4">
        <f t="shared" si="591"/>
        <v>392.80124999999998</v>
      </c>
      <c r="O3000" s="6">
        <v>0.75</v>
      </c>
      <c r="P3000" s="85">
        <f t="shared" si="596"/>
        <v>159.24374999999998</v>
      </c>
      <c r="Q3000" s="86">
        <f t="shared" si="597"/>
        <v>371.56874999999997</v>
      </c>
      <c r="R3000" s="6">
        <v>0.95</v>
      </c>
      <c r="S3000" s="85">
        <f t="shared" si="592"/>
        <v>201.70874999999998</v>
      </c>
      <c r="T3000" s="86">
        <f t="shared" si="593"/>
        <v>414.03374999999994</v>
      </c>
      <c r="U3000" s="6">
        <v>0.6</v>
      </c>
      <c r="V3000" s="85">
        <f t="shared" si="594"/>
        <v>127.39499999999998</v>
      </c>
      <c r="W3000" s="86">
        <f t="shared" si="595"/>
        <v>339.71999999999997</v>
      </c>
    </row>
    <row r="3001" spans="1:23" s="23" customFormat="1" ht="16.5" x14ac:dyDescent="0.25">
      <c r="A3001" s="64" t="s">
        <v>7131</v>
      </c>
      <c r="B3001" s="65" t="s">
        <v>7801</v>
      </c>
      <c r="C3001" s="2" t="s">
        <v>2791</v>
      </c>
      <c r="D3001" s="1" t="s">
        <v>2790</v>
      </c>
      <c r="E3001" s="3">
        <v>14</v>
      </c>
      <c r="F3001" s="3">
        <v>1</v>
      </c>
      <c r="G3001" s="7">
        <v>317</v>
      </c>
      <c r="H3001" s="4">
        <f>+G3001*E3001</f>
        <v>4438</v>
      </c>
      <c r="I3001" s="5">
        <v>0.05</v>
      </c>
      <c r="J3001" s="4">
        <f t="shared" si="588"/>
        <v>15.850000000000001</v>
      </c>
      <c r="K3001" s="4">
        <f t="shared" si="589"/>
        <v>301.14999999999998</v>
      </c>
      <c r="L3001" s="6">
        <v>0.85</v>
      </c>
      <c r="M3001" s="4">
        <f t="shared" si="590"/>
        <v>255.97749999999996</v>
      </c>
      <c r="N3001" s="4">
        <f t="shared" si="591"/>
        <v>557.12749999999994</v>
      </c>
      <c r="O3001" s="6">
        <v>0.75</v>
      </c>
      <c r="P3001" s="85">
        <f t="shared" si="596"/>
        <v>225.86249999999998</v>
      </c>
      <c r="Q3001" s="86">
        <f t="shared" si="597"/>
        <v>527.01249999999993</v>
      </c>
      <c r="R3001" s="6">
        <v>0.95</v>
      </c>
      <c r="S3001" s="85">
        <f t="shared" si="592"/>
        <v>286.09249999999997</v>
      </c>
      <c r="T3001" s="86">
        <f t="shared" si="593"/>
        <v>587.24249999999995</v>
      </c>
      <c r="U3001" s="6">
        <v>0.6</v>
      </c>
      <c r="V3001" s="85">
        <f t="shared" si="594"/>
        <v>180.68999999999997</v>
      </c>
      <c r="W3001" s="86">
        <f t="shared" si="595"/>
        <v>481.83999999999992</v>
      </c>
    </row>
    <row r="3002" spans="1:23" s="23" customFormat="1" ht="16.5" x14ac:dyDescent="0.25">
      <c r="A3002" s="64" t="s">
        <v>7131</v>
      </c>
      <c r="B3002" s="65" t="s">
        <v>7801</v>
      </c>
      <c r="C3002" s="2" t="s">
        <v>2793</v>
      </c>
      <c r="D3002" s="10" t="s">
        <v>2792</v>
      </c>
      <c r="E3002" s="3">
        <v>6</v>
      </c>
      <c r="F3002" s="3">
        <v>1</v>
      </c>
      <c r="G3002" s="7">
        <v>757</v>
      </c>
      <c r="H3002" s="4">
        <f>+G3002*E3002</f>
        <v>4542</v>
      </c>
      <c r="I3002" s="5">
        <v>0.05</v>
      </c>
      <c r="J3002" s="4">
        <f t="shared" si="588"/>
        <v>37.85</v>
      </c>
      <c r="K3002" s="4">
        <f t="shared" si="589"/>
        <v>719.15</v>
      </c>
      <c r="L3002" s="6">
        <v>0.95</v>
      </c>
      <c r="M3002" s="4">
        <f t="shared" si="590"/>
        <v>683.1925</v>
      </c>
      <c r="N3002" s="4">
        <f t="shared" si="591"/>
        <v>1402.3425</v>
      </c>
      <c r="O3002" s="6">
        <v>0.75</v>
      </c>
      <c r="P3002" s="85">
        <f t="shared" si="596"/>
        <v>539.36249999999995</v>
      </c>
      <c r="Q3002" s="86">
        <f t="shared" si="597"/>
        <v>1258.5124999999998</v>
      </c>
      <c r="R3002" s="6">
        <v>0.95</v>
      </c>
      <c r="S3002" s="85">
        <f t="shared" si="592"/>
        <v>683.1925</v>
      </c>
      <c r="T3002" s="86">
        <f t="shared" si="593"/>
        <v>1402.3425</v>
      </c>
      <c r="U3002" s="6">
        <v>0.6</v>
      </c>
      <c r="V3002" s="85">
        <f t="shared" si="594"/>
        <v>431.48999999999995</v>
      </c>
      <c r="W3002" s="86">
        <f t="shared" si="595"/>
        <v>1150.6399999999999</v>
      </c>
    </row>
    <row r="3003" spans="1:23" s="23" customFormat="1" ht="16.5" x14ac:dyDescent="0.25">
      <c r="A3003" s="64" t="s">
        <v>7131</v>
      </c>
      <c r="B3003" s="65" t="s">
        <v>7801</v>
      </c>
      <c r="C3003" s="2" t="s">
        <v>2795</v>
      </c>
      <c r="D3003" s="1" t="s">
        <v>2794</v>
      </c>
      <c r="E3003" s="3">
        <v>12</v>
      </c>
      <c r="F3003" s="3">
        <v>1</v>
      </c>
      <c r="G3003" s="7">
        <v>174</v>
      </c>
      <c r="H3003" s="4">
        <f>+G3003*E3003</f>
        <v>2088</v>
      </c>
      <c r="I3003" s="5">
        <v>0.05</v>
      </c>
      <c r="J3003" s="4">
        <f t="shared" si="588"/>
        <v>8.7000000000000011</v>
      </c>
      <c r="K3003" s="4">
        <f t="shared" si="589"/>
        <v>165.3</v>
      </c>
      <c r="L3003" s="6">
        <v>0.95</v>
      </c>
      <c r="M3003" s="4">
        <f t="shared" si="590"/>
        <v>157.035</v>
      </c>
      <c r="N3003" s="4">
        <f t="shared" si="591"/>
        <v>322.33500000000004</v>
      </c>
      <c r="O3003" s="6">
        <v>0.75</v>
      </c>
      <c r="P3003" s="85">
        <f t="shared" si="596"/>
        <v>123.97500000000001</v>
      </c>
      <c r="Q3003" s="86">
        <f t="shared" si="597"/>
        <v>289.27500000000003</v>
      </c>
      <c r="R3003" s="6">
        <v>0.95</v>
      </c>
      <c r="S3003" s="85">
        <f t="shared" si="592"/>
        <v>157.035</v>
      </c>
      <c r="T3003" s="86">
        <f t="shared" si="593"/>
        <v>322.33500000000004</v>
      </c>
      <c r="U3003" s="6">
        <v>0.6</v>
      </c>
      <c r="V3003" s="85">
        <f t="shared" si="594"/>
        <v>99.18</v>
      </c>
      <c r="W3003" s="86">
        <f t="shared" si="595"/>
        <v>264.48</v>
      </c>
    </row>
    <row r="3004" spans="1:23" s="23" customFormat="1" ht="16.5" x14ac:dyDescent="0.25">
      <c r="A3004" s="64" t="s">
        <v>7131</v>
      </c>
      <c r="B3004" s="65" t="s">
        <v>7801</v>
      </c>
      <c r="C3004" s="2" t="s">
        <v>2789</v>
      </c>
      <c r="D3004" s="1" t="s">
        <v>2788</v>
      </c>
      <c r="E3004" s="3">
        <v>24</v>
      </c>
      <c r="F3004" s="3">
        <v>1</v>
      </c>
      <c r="G3004" s="7">
        <v>180</v>
      </c>
      <c r="H3004" s="4">
        <f>+G3004*E3004</f>
        <v>4320</v>
      </c>
      <c r="I3004" s="5">
        <v>0</v>
      </c>
      <c r="J3004" s="4">
        <f t="shared" si="588"/>
        <v>0</v>
      </c>
      <c r="K3004" s="4">
        <f t="shared" si="589"/>
        <v>180</v>
      </c>
      <c r="L3004" s="6">
        <v>0.85</v>
      </c>
      <c r="M3004" s="4">
        <f t="shared" si="590"/>
        <v>153</v>
      </c>
      <c r="N3004" s="4">
        <f t="shared" si="591"/>
        <v>333</v>
      </c>
      <c r="O3004" s="6">
        <v>0.75</v>
      </c>
      <c r="P3004" s="85">
        <f t="shared" si="596"/>
        <v>135</v>
      </c>
      <c r="Q3004" s="86">
        <f t="shared" si="597"/>
        <v>315</v>
      </c>
      <c r="R3004" s="6">
        <v>0.95</v>
      </c>
      <c r="S3004" s="85">
        <f t="shared" si="592"/>
        <v>171</v>
      </c>
      <c r="T3004" s="86">
        <f t="shared" si="593"/>
        <v>351</v>
      </c>
      <c r="U3004" s="6">
        <v>0.6</v>
      </c>
      <c r="V3004" s="85">
        <f t="shared" si="594"/>
        <v>108</v>
      </c>
      <c r="W3004" s="86">
        <f t="shared" si="595"/>
        <v>288</v>
      </c>
    </row>
    <row r="3005" spans="1:23" s="23" customFormat="1" ht="16.5" x14ac:dyDescent="0.25">
      <c r="A3005" s="64" t="s">
        <v>7131</v>
      </c>
      <c r="B3005" s="65" t="s">
        <v>7801</v>
      </c>
      <c r="C3005" s="2" t="s">
        <v>3095</v>
      </c>
      <c r="D3005" s="1" t="s">
        <v>3094</v>
      </c>
      <c r="E3005" s="3">
        <v>1</v>
      </c>
      <c r="F3005" s="3">
        <v>1</v>
      </c>
      <c r="G3005" s="4">
        <v>341</v>
      </c>
      <c r="H3005" s="4">
        <f>+G3005*E3005</f>
        <v>341</v>
      </c>
      <c r="I3005" s="5">
        <v>0.05</v>
      </c>
      <c r="J3005" s="4">
        <f t="shared" si="588"/>
        <v>17.05</v>
      </c>
      <c r="K3005" s="4">
        <f t="shared" si="589"/>
        <v>323.95</v>
      </c>
      <c r="L3005" s="6">
        <v>0.85</v>
      </c>
      <c r="M3005" s="4">
        <f t="shared" si="590"/>
        <v>275.35749999999996</v>
      </c>
      <c r="N3005" s="4">
        <f t="shared" si="591"/>
        <v>599.30749999999989</v>
      </c>
      <c r="O3005" s="6">
        <v>0.75</v>
      </c>
      <c r="P3005" s="85">
        <f t="shared" si="596"/>
        <v>242.96249999999998</v>
      </c>
      <c r="Q3005" s="86">
        <f t="shared" si="597"/>
        <v>566.91249999999991</v>
      </c>
      <c r="R3005" s="6">
        <v>0.95</v>
      </c>
      <c r="S3005" s="85">
        <f t="shared" si="592"/>
        <v>307.7525</v>
      </c>
      <c r="T3005" s="86">
        <f t="shared" si="593"/>
        <v>631.70249999999999</v>
      </c>
      <c r="U3005" s="6">
        <v>0.6</v>
      </c>
      <c r="V3005" s="85">
        <f t="shared" si="594"/>
        <v>194.36999999999998</v>
      </c>
      <c r="W3005" s="86">
        <f t="shared" si="595"/>
        <v>518.31999999999994</v>
      </c>
    </row>
    <row r="3006" spans="1:23" s="23" customFormat="1" ht="16.5" x14ac:dyDescent="0.25">
      <c r="A3006" s="64" t="s">
        <v>7131</v>
      </c>
      <c r="B3006" s="65" t="s">
        <v>7801</v>
      </c>
      <c r="C3006" s="2" t="s">
        <v>3182</v>
      </c>
      <c r="D3006" s="1" t="s">
        <v>3181</v>
      </c>
      <c r="E3006" s="3">
        <v>6</v>
      </c>
      <c r="F3006" s="3">
        <v>1</v>
      </c>
      <c r="G3006" s="7">
        <v>1247</v>
      </c>
      <c r="H3006" s="4">
        <f>+G3006*E3006</f>
        <v>7482</v>
      </c>
      <c r="I3006" s="5">
        <v>0.05</v>
      </c>
      <c r="J3006" s="4">
        <f t="shared" si="588"/>
        <v>62.35</v>
      </c>
      <c r="K3006" s="4">
        <f t="shared" si="589"/>
        <v>1184.6500000000001</v>
      </c>
      <c r="L3006" s="6">
        <v>0.85</v>
      </c>
      <c r="M3006" s="4">
        <f t="shared" si="590"/>
        <v>1006.9525000000001</v>
      </c>
      <c r="N3006" s="4">
        <f t="shared" si="591"/>
        <v>2191.6025</v>
      </c>
      <c r="O3006" s="6">
        <v>0.75</v>
      </c>
      <c r="P3006" s="85">
        <f t="shared" si="596"/>
        <v>888.48750000000007</v>
      </c>
      <c r="Q3006" s="86">
        <f t="shared" si="597"/>
        <v>2073.1375000000003</v>
      </c>
      <c r="R3006" s="6">
        <v>0.95</v>
      </c>
      <c r="S3006" s="85">
        <f t="shared" si="592"/>
        <v>1125.4175</v>
      </c>
      <c r="T3006" s="86">
        <f t="shared" si="593"/>
        <v>2310.0675000000001</v>
      </c>
      <c r="U3006" s="6">
        <v>0.6</v>
      </c>
      <c r="V3006" s="85">
        <f t="shared" si="594"/>
        <v>710.79000000000008</v>
      </c>
      <c r="W3006" s="86">
        <f t="shared" si="595"/>
        <v>1895.44</v>
      </c>
    </row>
    <row r="3007" spans="1:23" s="23" customFormat="1" ht="16.5" x14ac:dyDescent="0.25">
      <c r="A3007" s="64" t="s">
        <v>7131</v>
      </c>
      <c r="B3007" s="65" t="s">
        <v>7801</v>
      </c>
      <c r="C3007" s="2" t="s">
        <v>3184</v>
      </c>
      <c r="D3007" s="1" t="s">
        <v>3183</v>
      </c>
      <c r="E3007" s="3">
        <f>11-4</f>
        <v>7</v>
      </c>
      <c r="F3007" s="3">
        <v>1</v>
      </c>
      <c r="G3007" s="7">
        <v>840</v>
      </c>
      <c r="H3007" s="4">
        <f>+G3007*E3007</f>
        <v>5880</v>
      </c>
      <c r="I3007" s="5">
        <v>0.05</v>
      </c>
      <c r="J3007" s="4">
        <f t="shared" si="588"/>
        <v>42</v>
      </c>
      <c r="K3007" s="4">
        <f t="shared" si="589"/>
        <v>798</v>
      </c>
      <c r="L3007" s="6">
        <v>0.95</v>
      </c>
      <c r="M3007" s="4">
        <f t="shared" si="590"/>
        <v>758.09999999999991</v>
      </c>
      <c r="N3007" s="4">
        <f t="shared" si="591"/>
        <v>1556.1</v>
      </c>
      <c r="O3007" s="6">
        <v>0.75</v>
      </c>
      <c r="P3007" s="85">
        <f t="shared" si="596"/>
        <v>598.5</v>
      </c>
      <c r="Q3007" s="86">
        <f t="shared" si="597"/>
        <v>1396.5</v>
      </c>
      <c r="R3007" s="6">
        <v>0.95</v>
      </c>
      <c r="S3007" s="85">
        <f t="shared" si="592"/>
        <v>758.09999999999991</v>
      </c>
      <c r="T3007" s="86">
        <f t="shared" si="593"/>
        <v>1556.1</v>
      </c>
      <c r="U3007" s="6">
        <v>0.6</v>
      </c>
      <c r="V3007" s="85">
        <f t="shared" si="594"/>
        <v>478.79999999999995</v>
      </c>
      <c r="W3007" s="86">
        <f t="shared" si="595"/>
        <v>1276.8</v>
      </c>
    </row>
    <row r="3008" spans="1:23" s="23" customFormat="1" ht="16.5" x14ac:dyDescent="0.25">
      <c r="A3008" s="64" t="s">
        <v>7131</v>
      </c>
      <c r="B3008" s="65" t="s">
        <v>7801</v>
      </c>
      <c r="C3008" s="2" t="s">
        <v>3186</v>
      </c>
      <c r="D3008" s="1" t="s">
        <v>3185</v>
      </c>
      <c r="E3008" s="3">
        <v>6</v>
      </c>
      <c r="F3008" s="3">
        <v>1</v>
      </c>
      <c r="G3008" s="7">
        <v>896</v>
      </c>
      <c r="H3008" s="4">
        <f>+G3008*E3008</f>
        <v>5376</v>
      </c>
      <c r="I3008" s="5">
        <v>0.05</v>
      </c>
      <c r="J3008" s="4">
        <f t="shared" si="588"/>
        <v>44.800000000000004</v>
      </c>
      <c r="K3008" s="4">
        <f t="shared" si="589"/>
        <v>851.2</v>
      </c>
      <c r="L3008" s="6">
        <v>0.85</v>
      </c>
      <c r="M3008" s="4">
        <f t="shared" si="590"/>
        <v>723.52</v>
      </c>
      <c r="N3008" s="4">
        <f t="shared" si="591"/>
        <v>1574.72</v>
      </c>
      <c r="O3008" s="6">
        <v>0.75</v>
      </c>
      <c r="P3008" s="85">
        <f t="shared" si="596"/>
        <v>638.40000000000009</v>
      </c>
      <c r="Q3008" s="86">
        <f t="shared" si="597"/>
        <v>1489.6000000000001</v>
      </c>
      <c r="R3008" s="6">
        <v>0.95</v>
      </c>
      <c r="S3008" s="85">
        <f t="shared" si="592"/>
        <v>808.64</v>
      </c>
      <c r="T3008" s="86">
        <f t="shared" si="593"/>
        <v>1659.8400000000001</v>
      </c>
      <c r="U3008" s="6">
        <v>0.6</v>
      </c>
      <c r="V3008" s="85">
        <f t="shared" si="594"/>
        <v>510.72</v>
      </c>
      <c r="W3008" s="86">
        <f t="shared" si="595"/>
        <v>1361.92</v>
      </c>
    </row>
    <row r="3009" spans="1:23" s="23" customFormat="1" ht="16.5" x14ac:dyDescent="0.25">
      <c r="A3009" s="64" t="s">
        <v>7131</v>
      </c>
      <c r="B3009" s="65" t="s">
        <v>7801</v>
      </c>
      <c r="C3009" s="2" t="s">
        <v>3188</v>
      </c>
      <c r="D3009" s="1" t="s">
        <v>3187</v>
      </c>
      <c r="E3009" s="3">
        <v>6</v>
      </c>
      <c r="F3009" s="3">
        <v>1</v>
      </c>
      <c r="G3009" s="7">
        <v>816</v>
      </c>
      <c r="H3009" s="4">
        <f>+G3009*E3009</f>
        <v>4896</v>
      </c>
      <c r="I3009" s="5">
        <v>0.05</v>
      </c>
      <c r="J3009" s="4">
        <f t="shared" si="588"/>
        <v>40.800000000000004</v>
      </c>
      <c r="K3009" s="4">
        <f t="shared" si="589"/>
        <v>775.2</v>
      </c>
      <c r="L3009" s="6">
        <v>0.85</v>
      </c>
      <c r="M3009" s="4">
        <f t="shared" si="590"/>
        <v>658.92000000000007</v>
      </c>
      <c r="N3009" s="4">
        <f t="shared" si="591"/>
        <v>1434.1200000000001</v>
      </c>
      <c r="O3009" s="6">
        <v>0.75</v>
      </c>
      <c r="P3009" s="85">
        <f t="shared" si="596"/>
        <v>581.40000000000009</v>
      </c>
      <c r="Q3009" s="86">
        <f t="shared" si="597"/>
        <v>1356.6000000000001</v>
      </c>
      <c r="R3009" s="6">
        <v>0.95</v>
      </c>
      <c r="S3009" s="85">
        <f t="shared" si="592"/>
        <v>736.44</v>
      </c>
      <c r="T3009" s="86">
        <f t="shared" si="593"/>
        <v>1511.64</v>
      </c>
      <c r="U3009" s="6">
        <v>0.6</v>
      </c>
      <c r="V3009" s="85">
        <f t="shared" si="594"/>
        <v>465.12</v>
      </c>
      <c r="W3009" s="86">
        <f t="shared" si="595"/>
        <v>1240.3200000000002</v>
      </c>
    </row>
    <row r="3010" spans="1:23" s="23" customFormat="1" ht="16.5" x14ac:dyDescent="0.25">
      <c r="A3010" s="64" t="s">
        <v>7131</v>
      </c>
      <c r="B3010" s="65" t="s">
        <v>7801</v>
      </c>
      <c r="C3010" s="2" t="s">
        <v>3190</v>
      </c>
      <c r="D3010" s="10" t="s">
        <v>3189</v>
      </c>
      <c r="E3010" s="3">
        <v>10</v>
      </c>
      <c r="F3010" s="3">
        <v>1</v>
      </c>
      <c r="G3010" s="4">
        <v>519.26</v>
      </c>
      <c r="H3010" s="4">
        <f>+G3010*E3010</f>
        <v>5192.6000000000004</v>
      </c>
      <c r="I3010" s="5">
        <v>0</v>
      </c>
      <c r="J3010" s="4">
        <f t="shared" si="588"/>
        <v>0</v>
      </c>
      <c r="K3010" s="4">
        <f t="shared" si="589"/>
        <v>519.26</v>
      </c>
      <c r="L3010" s="6">
        <v>0.45</v>
      </c>
      <c r="M3010" s="4">
        <f t="shared" si="590"/>
        <v>233.667</v>
      </c>
      <c r="N3010" s="4">
        <f t="shared" si="591"/>
        <v>752.92700000000002</v>
      </c>
      <c r="O3010" s="6">
        <v>0.75</v>
      </c>
      <c r="P3010" s="85">
        <f t="shared" si="596"/>
        <v>389.44499999999999</v>
      </c>
      <c r="Q3010" s="86">
        <f t="shared" si="597"/>
        <v>908.70499999999993</v>
      </c>
      <c r="R3010" s="6">
        <v>0.95</v>
      </c>
      <c r="S3010" s="85">
        <f t="shared" si="592"/>
        <v>493.29699999999997</v>
      </c>
      <c r="T3010" s="86">
        <f t="shared" si="593"/>
        <v>1012.557</v>
      </c>
      <c r="U3010" s="6">
        <v>0.6</v>
      </c>
      <c r="V3010" s="85">
        <f t="shared" si="594"/>
        <v>311.55599999999998</v>
      </c>
      <c r="W3010" s="86">
        <f t="shared" si="595"/>
        <v>830.81600000000003</v>
      </c>
    </row>
    <row r="3011" spans="1:23" s="23" customFormat="1" ht="16.5" x14ac:dyDescent="0.25">
      <c r="A3011" s="64" t="s">
        <v>7131</v>
      </c>
      <c r="B3011" s="65" t="s">
        <v>7801</v>
      </c>
      <c r="C3011" s="2" t="s">
        <v>5374</v>
      </c>
      <c r="D3011" s="1" t="s">
        <v>5373</v>
      </c>
      <c r="E3011" s="3">
        <v>7</v>
      </c>
      <c r="F3011" s="3">
        <v>1</v>
      </c>
      <c r="G3011" s="7">
        <v>805</v>
      </c>
      <c r="H3011" s="4">
        <f>+G3011*E3011</f>
        <v>5635</v>
      </c>
      <c r="I3011" s="5">
        <v>0.05</v>
      </c>
      <c r="J3011" s="4">
        <f t="shared" si="588"/>
        <v>40.25</v>
      </c>
      <c r="K3011" s="4">
        <f t="shared" si="589"/>
        <v>764.75</v>
      </c>
      <c r="L3011" s="6">
        <v>0.85</v>
      </c>
      <c r="M3011" s="4">
        <f t="shared" si="590"/>
        <v>650.03750000000002</v>
      </c>
      <c r="N3011" s="4">
        <f t="shared" si="591"/>
        <v>1414.7874999999999</v>
      </c>
      <c r="O3011" s="6">
        <v>0.75</v>
      </c>
      <c r="P3011" s="85">
        <f t="shared" si="596"/>
        <v>573.5625</v>
      </c>
      <c r="Q3011" s="86">
        <f t="shared" si="597"/>
        <v>1338.3125</v>
      </c>
      <c r="R3011" s="6">
        <v>0.95</v>
      </c>
      <c r="S3011" s="85">
        <f t="shared" si="592"/>
        <v>726.51249999999993</v>
      </c>
      <c r="T3011" s="86">
        <f t="shared" si="593"/>
        <v>1491.2624999999998</v>
      </c>
      <c r="U3011" s="6">
        <v>0.6</v>
      </c>
      <c r="V3011" s="85">
        <f t="shared" si="594"/>
        <v>458.84999999999997</v>
      </c>
      <c r="W3011" s="86">
        <f t="shared" si="595"/>
        <v>1223.5999999999999</v>
      </c>
    </row>
    <row r="3012" spans="1:23" s="23" customFormat="1" ht="16.5" x14ac:dyDescent="0.25">
      <c r="A3012" s="64" t="s">
        <v>7131</v>
      </c>
      <c r="B3012" s="65" t="s">
        <v>7801</v>
      </c>
      <c r="C3012" s="2" t="s">
        <v>5376</v>
      </c>
      <c r="D3012" s="1" t="s">
        <v>5375</v>
      </c>
      <c r="E3012" s="3">
        <v>6</v>
      </c>
      <c r="F3012" s="3">
        <v>1</v>
      </c>
      <c r="G3012" s="4">
        <v>825</v>
      </c>
      <c r="H3012" s="4">
        <f>+G3012*E3012</f>
        <v>4950</v>
      </c>
      <c r="I3012" s="5">
        <v>0.05</v>
      </c>
      <c r="J3012" s="4">
        <f t="shared" si="588"/>
        <v>41.25</v>
      </c>
      <c r="K3012" s="4">
        <f t="shared" si="589"/>
        <v>783.75</v>
      </c>
      <c r="L3012" s="6">
        <v>0.85</v>
      </c>
      <c r="M3012" s="4">
        <f t="shared" si="590"/>
        <v>666.1875</v>
      </c>
      <c r="N3012" s="4">
        <f t="shared" si="591"/>
        <v>1449.9375</v>
      </c>
      <c r="O3012" s="6">
        <v>0.75</v>
      </c>
      <c r="P3012" s="85">
        <f t="shared" si="596"/>
        <v>587.8125</v>
      </c>
      <c r="Q3012" s="86">
        <f t="shared" si="597"/>
        <v>1371.5625</v>
      </c>
      <c r="R3012" s="6">
        <v>0.95</v>
      </c>
      <c r="S3012" s="85">
        <f t="shared" si="592"/>
        <v>744.5625</v>
      </c>
      <c r="T3012" s="86">
        <f t="shared" si="593"/>
        <v>1528.3125</v>
      </c>
      <c r="U3012" s="6">
        <v>0.6</v>
      </c>
      <c r="V3012" s="85">
        <f t="shared" si="594"/>
        <v>470.25</v>
      </c>
      <c r="W3012" s="86">
        <f t="shared" si="595"/>
        <v>1254</v>
      </c>
    </row>
    <row r="3013" spans="1:23" s="23" customFormat="1" ht="16.5" x14ac:dyDescent="0.25">
      <c r="A3013" s="64" t="s">
        <v>7131</v>
      </c>
      <c r="B3013" s="65" t="s">
        <v>7801</v>
      </c>
      <c r="C3013" s="2" t="s">
        <v>5378</v>
      </c>
      <c r="D3013" s="1" t="s">
        <v>5377</v>
      </c>
      <c r="E3013" s="3">
        <v>4</v>
      </c>
      <c r="F3013" s="3">
        <v>1</v>
      </c>
      <c r="G3013" s="4">
        <v>1021</v>
      </c>
      <c r="H3013" s="4">
        <f>+G3013*E3013</f>
        <v>4084</v>
      </c>
      <c r="I3013" s="5">
        <v>0.05</v>
      </c>
      <c r="J3013" s="4">
        <f t="shared" si="588"/>
        <v>51.050000000000004</v>
      </c>
      <c r="K3013" s="4">
        <f t="shared" si="589"/>
        <v>969.95</v>
      </c>
      <c r="L3013" s="6">
        <v>0.85</v>
      </c>
      <c r="M3013" s="4">
        <f t="shared" si="590"/>
        <v>824.45749999999998</v>
      </c>
      <c r="N3013" s="4">
        <f t="shared" si="591"/>
        <v>1794.4075</v>
      </c>
      <c r="O3013" s="6">
        <v>0.75</v>
      </c>
      <c r="P3013" s="85">
        <f t="shared" si="596"/>
        <v>727.46250000000009</v>
      </c>
      <c r="Q3013" s="86">
        <f t="shared" si="597"/>
        <v>1697.4125000000001</v>
      </c>
      <c r="R3013" s="6">
        <v>0.95</v>
      </c>
      <c r="S3013" s="85">
        <f t="shared" si="592"/>
        <v>921.45249999999999</v>
      </c>
      <c r="T3013" s="86">
        <f t="shared" si="593"/>
        <v>1891.4025000000001</v>
      </c>
      <c r="U3013" s="6">
        <v>0.6</v>
      </c>
      <c r="V3013" s="85">
        <f t="shared" si="594"/>
        <v>581.97</v>
      </c>
      <c r="W3013" s="86">
        <f t="shared" si="595"/>
        <v>1551.92</v>
      </c>
    </row>
    <row r="3014" spans="1:23" s="23" customFormat="1" ht="16.5" x14ac:dyDescent="0.25">
      <c r="A3014" s="64" t="s">
        <v>7131</v>
      </c>
      <c r="B3014" s="65" t="s">
        <v>7801</v>
      </c>
      <c r="C3014" s="2" t="s">
        <v>5380</v>
      </c>
      <c r="D3014" s="1" t="s">
        <v>5379</v>
      </c>
      <c r="E3014" s="3">
        <v>6</v>
      </c>
      <c r="F3014" s="3">
        <v>1</v>
      </c>
      <c r="G3014" s="4">
        <v>773</v>
      </c>
      <c r="H3014" s="4">
        <f>+G3014*E3014</f>
        <v>4638</v>
      </c>
      <c r="I3014" s="5">
        <v>0.05</v>
      </c>
      <c r="J3014" s="4">
        <f t="shared" si="588"/>
        <v>38.650000000000006</v>
      </c>
      <c r="K3014" s="4">
        <f t="shared" si="589"/>
        <v>734.35</v>
      </c>
      <c r="L3014" s="6">
        <v>0.85</v>
      </c>
      <c r="M3014" s="4">
        <f t="shared" si="590"/>
        <v>624.19749999999999</v>
      </c>
      <c r="N3014" s="4">
        <f t="shared" si="591"/>
        <v>1358.5475000000001</v>
      </c>
      <c r="O3014" s="6">
        <v>0.75</v>
      </c>
      <c r="P3014" s="85">
        <f t="shared" si="596"/>
        <v>550.76250000000005</v>
      </c>
      <c r="Q3014" s="86">
        <f t="shared" si="597"/>
        <v>1285.1125000000002</v>
      </c>
      <c r="R3014" s="6">
        <v>0.95</v>
      </c>
      <c r="S3014" s="85">
        <f t="shared" si="592"/>
        <v>697.63249999999994</v>
      </c>
      <c r="T3014" s="86">
        <f t="shared" si="593"/>
        <v>1431.9825000000001</v>
      </c>
      <c r="U3014" s="6">
        <v>0.6</v>
      </c>
      <c r="V3014" s="85">
        <f t="shared" si="594"/>
        <v>440.61</v>
      </c>
      <c r="W3014" s="86">
        <f t="shared" si="595"/>
        <v>1174.96</v>
      </c>
    </row>
    <row r="3015" spans="1:23" s="23" customFormat="1" ht="16.5" x14ac:dyDescent="0.25">
      <c r="A3015" s="64" t="s">
        <v>7131</v>
      </c>
      <c r="B3015" s="65" t="s">
        <v>7801</v>
      </c>
      <c r="C3015" s="2" t="s">
        <v>5372</v>
      </c>
      <c r="D3015" s="1" t="s">
        <v>5371</v>
      </c>
      <c r="E3015" s="3">
        <v>4</v>
      </c>
      <c r="F3015" s="3">
        <v>1</v>
      </c>
      <c r="G3015" s="7">
        <v>978</v>
      </c>
      <c r="H3015" s="4">
        <f>+G3015*E3015</f>
        <v>3912</v>
      </c>
      <c r="I3015" s="5">
        <v>0.05</v>
      </c>
      <c r="J3015" s="4">
        <f t="shared" si="588"/>
        <v>48.900000000000006</v>
      </c>
      <c r="K3015" s="4">
        <f t="shared" si="589"/>
        <v>929.1</v>
      </c>
      <c r="L3015" s="6">
        <v>0.85</v>
      </c>
      <c r="M3015" s="4">
        <f t="shared" si="590"/>
        <v>789.73500000000001</v>
      </c>
      <c r="N3015" s="4">
        <f t="shared" si="591"/>
        <v>1718.835</v>
      </c>
      <c r="O3015" s="6">
        <v>0.75</v>
      </c>
      <c r="P3015" s="85">
        <f t="shared" si="596"/>
        <v>696.82500000000005</v>
      </c>
      <c r="Q3015" s="86">
        <f t="shared" si="597"/>
        <v>1625.9250000000002</v>
      </c>
      <c r="R3015" s="6">
        <v>0.95</v>
      </c>
      <c r="S3015" s="85">
        <f t="shared" si="592"/>
        <v>882.64499999999998</v>
      </c>
      <c r="T3015" s="86">
        <f t="shared" si="593"/>
        <v>1811.7449999999999</v>
      </c>
      <c r="U3015" s="6">
        <v>0.6</v>
      </c>
      <c r="V3015" s="85">
        <f t="shared" si="594"/>
        <v>557.46</v>
      </c>
      <c r="W3015" s="86">
        <f t="shared" si="595"/>
        <v>1486.56</v>
      </c>
    </row>
    <row r="3016" spans="1:23" s="23" customFormat="1" ht="16.5" x14ac:dyDescent="0.25">
      <c r="A3016" s="64" t="s">
        <v>7131</v>
      </c>
      <c r="B3016" s="65" t="s">
        <v>7801</v>
      </c>
      <c r="C3016" s="2" t="s">
        <v>3174</v>
      </c>
      <c r="D3016" s="10" t="s">
        <v>3173</v>
      </c>
      <c r="E3016" s="3">
        <v>10</v>
      </c>
      <c r="F3016" s="3">
        <v>1</v>
      </c>
      <c r="G3016" s="4">
        <v>2236</v>
      </c>
      <c r="H3016" s="4">
        <f>+G3016*E3016</f>
        <v>22360</v>
      </c>
      <c r="I3016" s="5">
        <v>0.1</v>
      </c>
      <c r="J3016" s="4">
        <f t="shared" si="588"/>
        <v>223.60000000000002</v>
      </c>
      <c r="K3016" s="4">
        <f t="shared" si="589"/>
        <v>2012.4</v>
      </c>
      <c r="L3016" s="6">
        <v>0.85</v>
      </c>
      <c r="M3016" s="4">
        <f t="shared" si="590"/>
        <v>1710.54</v>
      </c>
      <c r="N3016" s="4">
        <f t="shared" si="591"/>
        <v>3722.94</v>
      </c>
      <c r="O3016" s="6">
        <v>0.75</v>
      </c>
      <c r="P3016" s="85">
        <f t="shared" si="596"/>
        <v>1509.3000000000002</v>
      </c>
      <c r="Q3016" s="86">
        <f t="shared" si="597"/>
        <v>3521.7000000000003</v>
      </c>
      <c r="R3016" s="6">
        <v>0.95</v>
      </c>
      <c r="S3016" s="85">
        <f t="shared" si="592"/>
        <v>1911.78</v>
      </c>
      <c r="T3016" s="86">
        <f t="shared" si="593"/>
        <v>3924.1800000000003</v>
      </c>
      <c r="U3016" s="6">
        <v>0.6</v>
      </c>
      <c r="V3016" s="85">
        <f t="shared" si="594"/>
        <v>1207.44</v>
      </c>
      <c r="W3016" s="86">
        <f t="shared" si="595"/>
        <v>3219.84</v>
      </c>
    </row>
    <row r="3017" spans="1:23" s="28" customFormat="1" ht="16.5" x14ac:dyDescent="0.25">
      <c r="A3017" s="64" t="s">
        <v>7131</v>
      </c>
      <c r="B3017" s="65" t="s">
        <v>7802</v>
      </c>
      <c r="C3017" s="2" t="s">
        <v>5009</v>
      </c>
      <c r="D3017" s="1" t="s">
        <v>5008</v>
      </c>
      <c r="E3017" s="3">
        <v>5</v>
      </c>
      <c r="F3017" s="3">
        <v>1</v>
      </c>
      <c r="G3017" s="7">
        <v>392.11</v>
      </c>
      <c r="H3017" s="4">
        <f>+G3017*E3017</f>
        <v>1960.5500000000002</v>
      </c>
      <c r="I3017" s="5">
        <v>0.03</v>
      </c>
      <c r="J3017" s="4">
        <f t="shared" si="588"/>
        <v>11.763299999999999</v>
      </c>
      <c r="K3017" s="4">
        <f t="shared" si="589"/>
        <v>380.3467</v>
      </c>
      <c r="L3017" s="6">
        <v>0.55000000000000004</v>
      </c>
      <c r="M3017" s="4">
        <f t="shared" si="590"/>
        <v>209.190685</v>
      </c>
      <c r="N3017" s="4">
        <f t="shared" si="591"/>
        <v>589.53738499999997</v>
      </c>
      <c r="O3017" s="6">
        <v>0.75</v>
      </c>
      <c r="P3017" s="85">
        <f t="shared" si="596"/>
        <v>285.26002499999998</v>
      </c>
      <c r="Q3017" s="86">
        <f t="shared" si="597"/>
        <v>665.60672499999998</v>
      </c>
      <c r="R3017" s="6">
        <v>0.65</v>
      </c>
      <c r="S3017" s="85">
        <f t="shared" si="592"/>
        <v>247.22535500000001</v>
      </c>
      <c r="T3017" s="86">
        <f t="shared" si="593"/>
        <v>627.57205499999998</v>
      </c>
      <c r="U3017" s="6">
        <v>0.6</v>
      </c>
      <c r="V3017" s="85">
        <f t="shared" si="594"/>
        <v>228.20802</v>
      </c>
      <c r="W3017" s="86">
        <f t="shared" si="595"/>
        <v>608.55471999999997</v>
      </c>
    </row>
    <row r="3018" spans="1:23" s="28" customFormat="1" ht="16.5" x14ac:dyDescent="0.25">
      <c r="A3018" s="64" t="s">
        <v>7131</v>
      </c>
      <c r="B3018" s="65" t="s">
        <v>7802</v>
      </c>
      <c r="C3018" s="2" t="s">
        <v>5003</v>
      </c>
      <c r="D3018" s="1" t="s">
        <v>5002</v>
      </c>
      <c r="E3018" s="3">
        <v>3</v>
      </c>
      <c r="F3018" s="3">
        <v>1</v>
      </c>
      <c r="G3018" s="7">
        <v>8510.6</v>
      </c>
      <c r="H3018" s="4">
        <f>+G3018*E3018</f>
        <v>25531.800000000003</v>
      </c>
      <c r="I3018" s="5">
        <v>0.05</v>
      </c>
      <c r="J3018" s="4">
        <f t="shared" si="588"/>
        <v>425.53000000000003</v>
      </c>
      <c r="K3018" s="4">
        <f t="shared" si="589"/>
        <v>8085.0700000000006</v>
      </c>
      <c r="L3018" s="6">
        <v>0.55000000000000004</v>
      </c>
      <c r="M3018" s="4">
        <f t="shared" si="590"/>
        <v>4446.7885000000006</v>
      </c>
      <c r="N3018" s="4">
        <f t="shared" si="591"/>
        <v>12531.858500000002</v>
      </c>
      <c r="O3018" s="6">
        <v>0.75</v>
      </c>
      <c r="P3018" s="85">
        <f t="shared" si="596"/>
        <v>6063.8025000000007</v>
      </c>
      <c r="Q3018" s="86">
        <f t="shared" si="597"/>
        <v>14148.872500000001</v>
      </c>
      <c r="R3018" s="6">
        <v>0.65</v>
      </c>
      <c r="S3018" s="85">
        <f t="shared" si="592"/>
        <v>5255.2955000000002</v>
      </c>
      <c r="T3018" s="86">
        <f t="shared" si="593"/>
        <v>13340.3655</v>
      </c>
      <c r="U3018" s="6">
        <v>0.6</v>
      </c>
      <c r="V3018" s="85">
        <f t="shared" si="594"/>
        <v>4851.0420000000004</v>
      </c>
      <c r="W3018" s="86">
        <f t="shared" si="595"/>
        <v>12936.112000000001</v>
      </c>
    </row>
    <row r="3019" spans="1:23" s="28" customFormat="1" ht="16.5" x14ac:dyDescent="0.25">
      <c r="A3019" s="64" t="s">
        <v>7131</v>
      </c>
      <c r="B3019" s="65" t="s">
        <v>7802</v>
      </c>
      <c r="C3019" s="2" t="s">
        <v>7130</v>
      </c>
      <c r="D3019" s="1" t="s">
        <v>7129</v>
      </c>
      <c r="E3019" s="3">
        <f>24-12.7</f>
        <v>11.3</v>
      </c>
      <c r="F3019" s="3">
        <v>1</v>
      </c>
      <c r="G3019" s="7">
        <v>400</v>
      </c>
      <c r="H3019" s="4">
        <f>+G3019*E3019</f>
        <v>4520</v>
      </c>
      <c r="I3019" s="5">
        <v>0</v>
      </c>
      <c r="J3019" s="4">
        <f t="shared" si="588"/>
        <v>0</v>
      </c>
      <c r="K3019" s="4">
        <f t="shared" si="589"/>
        <v>400</v>
      </c>
      <c r="L3019" s="6">
        <v>0.55000000000000004</v>
      </c>
      <c r="M3019" s="4">
        <f t="shared" si="590"/>
        <v>220.00000000000003</v>
      </c>
      <c r="N3019" s="4">
        <f t="shared" si="591"/>
        <v>620</v>
      </c>
      <c r="O3019" s="6">
        <v>0.75</v>
      </c>
      <c r="P3019" s="85">
        <f t="shared" si="596"/>
        <v>300</v>
      </c>
      <c r="Q3019" s="86">
        <f t="shared" si="597"/>
        <v>700</v>
      </c>
      <c r="R3019" s="6">
        <v>0.65</v>
      </c>
      <c r="S3019" s="85">
        <f t="shared" si="592"/>
        <v>260</v>
      </c>
      <c r="T3019" s="86">
        <f t="shared" si="593"/>
        <v>660</v>
      </c>
      <c r="U3019" s="6">
        <v>0.6</v>
      </c>
      <c r="V3019" s="85">
        <f t="shared" si="594"/>
        <v>240</v>
      </c>
      <c r="W3019" s="86">
        <f t="shared" si="595"/>
        <v>640</v>
      </c>
    </row>
    <row r="3020" spans="1:23" s="28" customFormat="1" ht="16.5" x14ac:dyDescent="0.25">
      <c r="A3020" s="64" t="s">
        <v>7131</v>
      </c>
      <c r="B3020" s="65" t="s">
        <v>7802</v>
      </c>
      <c r="C3020" s="2" t="s">
        <v>5013</v>
      </c>
      <c r="D3020" s="1" t="s">
        <v>5012</v>
      </c>
      <c r="E3020" s="3">
        <v>3</v>
      </c>
      <c r="F3020" s="3">
        <v>1</v>
      </c>
      <c r="G3020" s="7">
        <v>1050</v>
      </c>
      <c r="H3020" s="4">
        <f>+G3020*E3020</f>
        <v>3150</v>
      </c>
      <c r="I3020" s="5">
        <v>0</v>
      </c>
      <c r="J3020" s="4">
        <f t="shared" si="588"/>
        <v>0</v>
      </c>
      <c r="K3020" s="4">
        <f t="shared" si="589"/>
        <v>1050</v>
      </c>
      <c r="L3020" s="6">
        <v>0.55000000000000004</v>
      </c>
      <c r="M3020" s="4">
        <f t="shared" si="590"/>
        <v>577.5</v>
      </c>
      <c r="N3020" s="4">
        <f t="shared" si="591"/>
        <v>1627.5</v>
      </c>
      <c r="O3020" s="6">
        <v>0.75</v>
      </c>
      <c r="P3020" s="85">
        <f t="shared" si="596"/>
        <v>787.5</v>
      </c>
      <c r="Q3020" s="86">
        <f t="shared" si="597"/>
        <v>1837.5</v>
      </c>
      <c r="R3020" s="6">
        <v>0.65</v>
      </c>
      <c r="S3020" s="85">
        <f t="shared" si="592"/>
        <v>682.5</v>
      </c>
      <c r="T3020" s="86">
        <f t="shared" si="593"/>
        <v>1732.5</v>
      </c>
      <c r="U3020" s="6">
        <v>0.6</v>
      </c>
      <c r="V3020" s="85">
        <f t="shared" si="594"/>
        <v>630</v>
      </c>
      <c r="W3020" s="86">
        <f t="shared" si="595"/>
        <v>1680</v>
      </c>
    </row>
    <row r="3021" spans="1:23" s="28" customFormat="1" ht="16.5" x14ac:dyDescent="0.25">
      <c r="A3021" s="64" t="s">
        <v>7131</v>
      </c>
      <c r="B3021" s="65" t="s">
        <v>7802</v>
      </c>
      <c r="C3021" s="2" t="s">
        <v>5011</v>
      </c>
      <c r="D3021" s="1" t="s">
        <v>5010</v>
      </c>
      <c r="E3021" s="3">
        <v>2</v>
      </c>
      <c r="F3021" s="3">
        <v>1</v>
      </c>
      <c r="G3021" s="7">
        <v>987.81</v>
      </c>
      <c r="H3021" s="4">
        <f>+G3021*E3021</f>
        <v>1975.62</v>
      </c>
      <c r="I3021" s="5">
        <v>0.05</v>
      </c>
      <c r="J3021" s="4">
        <f t="shared" si="588"/>
        <v>49.390500000000003</v>
      </c>
      <c r="K3021" s="4">
        <f t="shared" si="589"/>
        <v>938.41949999999997</v>
      </c>
      <c r="L3021" s="6">
        <v>0.55000000000000004</v>
      </c>
      <c r="M3021" s="4">
        <f t="shared" si="590"/>
        <v>516.13072499999998</v>
      </c>
      <c r="N3021" s="4">
        <f t="shared" si="591"/>
        <v>1454.550225</v>
      </c>
      <c r="O3021" s="6">
        <v>0.75</v>
      </c>
      <c r="P3021" s="85">
        <f t="shared" si="596"/>
        <v>703.81462499999998</v>
      </c>
      <c r="Q3021" s="86">
        <f t="shared" si="597"/>
        <v>1642.2341249999999</v>
      </c>
      <c r="R3021" s="6">
        <v>0.65</v>
      </c>
      <c r="S3021" s="85">
        <f t="shared" si="592"/>
        <v>609.97267499999998</v>
      </c>
      <c r="T3021" s="86">
        <f t="shared" si="593"/>
        <v>1548.392175</v>
      </c>
      <c r="U3021" s="6">
        <v>0.6</v>
      </c>
      <c r="V3021" s="85">
        <f t="shared" si="594"/>
        <v>563.05169999999998</v>
      </c>
      <c r="W3021" s="86">
        <f t="shared" si="595"/>
        <v>1501.4712</v>
      </c>
    </row>
    <row r="3022" spans="1:23" s="28" customFormat="1" ht="16.5" x14ac:dyDescent="0.25">
      <c r="A3022" s="64" t="s">
        <v>7131</v>
      </c>
      <c r="B3022" s="65" t="s">
        <v>7802</v>
      </c>
      <c r="C3022" s="2" t="s">
        <v>5007</v>
      </c>
      <c r="D3022" s="1" t="s">
        <v>5006</v>
      </c>
      <c r="E3022" s="3">
        <v>8</v>
      </c>
      <c r="F3022" s="3">
        <v>1</v>
      </c>
      <c r="G3022" s="7">
        <v>1721.38</v>
      </c>
      <c r="H3022" s="4">
        <f>+G3022*E3022</f>
        <v>13771.04</v>
      </c>
      <c r="I3022" s="5">
        <v>0.03</v>
      </c>
      <c r="J3022" s="4">
        <f t="shared" si="588"/>
        <v>51.641400000000004</v>
      </c>
      <c r="K3022" s="4">
        <f t="shared" si="589"/>
        <v>1669.7386000000001</v>
      </c>
      <c r="L3022" s="6">
        <v>0.55000000000000004</v>
      </c>
      <c r="M3022" s="4">
        <f t="shared" si="590"/>
        <v>918.3562300000001</v>
      </c>
      <c r="N3022" s="4">
        <f t="shared" si="591"/>
        <v>2588.09483</v>
      </c>
      <c r="O3022" s="6">
        <v>0.75</v>
      </c>
      <c r="P3022" s="85">
        <f t="shared" si="596"/>
        <v>1252.30395</v>
      </c>
      <c r="Q3022" s="86">
        <f t="shared" si="597"/>
        <v>2922.0425500000001</v>
      </c>
      <c r="R3022" s="6">
        <v>0.65</v>
      </c>
      <c r="S3022" s="85">
        <f t="shared" si="592"/>
        <v>1085.3300900000002</v>
      </c>
      <c r="T3022" s="86">
        <f t="shared" si="593"/>
        <v>2755.0686900000001</v>
      </c>
      <c r="U3022" s="6">
        <v>0.6</v>
      </c>
      <c r="V3022" s="85">
        <f t="shared" si="594"/>
        <v>1001.84316</v>
      </c>
      <c r="W3022" s="86">
        <f t="shared" si="595"/>
        <v>2671.58176</v>
      </c>
    </row>
    <row r="3023" spans="1:23" s="28" customFormat="1" ht="16.5" x14ac:dyDescent="0.25">
      <c r="A3023" s="64" t="s">
        <v>7131</v>
      </c>
      <c r="B3023" s="65" t="s">
        <v>7802</v>
      </c>
      <c r="C3023" s="2" t="s">
        <v>5005</v>
      </c>
      <c r="D3023" s="1" t="s">
        <v>5004</v>
      </c>
      <c r="E3023" s="3">
        <v>2</v>
      </c>
      <c r="F3023" s="3">
        <v>1</v>
      </c>
      <c r="G3023" s="7">
        <v>2666.9</v>
      </c>
      <c r="H3023" s="4">
        <f>+G3023*E3023</f>
        <v>5333.8</v>
      </c>
      <c r="I3023" s="5">
        <v>0</v>
      </c>
      <c r="J3023" s="4">
        <f t="shared" si="588"/>
        <v>0</v>
      </c>
      <c r="K3023" s="4">
        <f t="shared" si="589"/>
        <v>2666.9</v>
      </c>
      <c r="L3023" s="6">
        <v>0.55000000000000004</v>
      </c>
      <c r="M3023" s="4">
        <f t="shared" si="590"/>
        <v>1466.7950000000001</v>
      </c>
      <c r="N3023" s="4">
        <f t="shared" si="591"/>
        <v>4133.6949999999997</v>
      </c>
      <c r="O3023" s="6">
        <v>0.75</v>
      </c>
      <c r="P3023" s="85">
        <f t="shared" si="596"/>
        <v>2000.1750000000002</v>
      </c>
      <c r="Q3023" s="86">
        <f t="shared" si="597"/>
        <v>4667.0750000000007</v>
      </c>
      <c r="R3023" s="6">
        <v>0.65</v>
      </c>
      <c r="S3023" s="85">
        <f t="shared" si="592"/>
        <v>1733.4850000000001</v>
      </c>
      <c r="T3023" s="86">
        <f t="shared" si="593"/>
        <v>4400.3850000000002</v>
      </c>
      <c r="U3023" s="6">
        <v>0.6</v>
      </c>
      <c r="V3023" s="85">
        <f t="shared" si="594"/>
        <v>1600.14</v>
      </c>
      <c r="W3023" s="86">
        <f t="shared" si="595"/>
        <v>4267.04</v>
      </c>
    </row>
    <row r="3024" spans="1:23" s="27" customFormat="1" ht="16.5" x14ac:dyDescent="0.25">
      <c r="A3024" s="64" t="s">
        <v>7131</v>
      </c>
      <c r="B3024" s="65" t="s">
        <v>7803</v>
      </c>
      <c r="C3024" s="2" t="s">
        <v>4902</v>
      </c>
      <c r="D3024" s="1" t="s">
        <v>4901</v>
      </c>
      <c r="E3024" s="3">
        <v>2</v>
      </c>
      <c r="F3024" s="3">
        <v>1</v>
      </c>
      <c r="G3024" s="4">
        <v>3439.46</v>
      </c>
      <c r="H3024" s="4">
        <f>+G3024*E3024</f>
        <v>6878.92</v>
      </c>
      <c r="I3024" s="5">
        <v>0.1</v>
      </c>
      <c r="J3024" s="4">
        <f t="shared" si="588"/>
        <v>343.94600000000003</v>
      </c>
      <c r="K3024" s="4">
        <f t="shared" si="589"/>
        <v>3095.5140000000001</v>
      </c>
      <c r="L3024" s="6">
        <v>0.85</v>
      </c>
      <c r="M3024" s="4">
        <f t="shared" si="590"/>
        <v>2631.1869000000002</v>
      </c>
      <c r="N3024" s="4">
        <f t="shared" si="591"/>
        <v>5726.7008999999998</v>
      </c>
      <c r="O3024" s="6">
        <v>0.75</v>
      </c>
      <c r="P3024" s="85">
        <f t="shared" si="596"/>
        <v>2321.6355000000003</v>
      </c>
      <c r="Q3024" s="86">
        <f t="shared" si="597"/>
        <v>5417.1495000000004</v>
      </c>
      <c r="R3024" s="6">
        <v>0.95</v>
      </c>
      <c r="S3024" s="85">
        <f t="shared" si="592"/>
        <v>2940.7383</v>
      </c>
      <c r="T3024" s="86">
        <f t="shared" si="593"/>
        <v>6036.2523000000001</v>
      </c>
      <c r="U3024" s="6">
        <v>0.6</v>
      </c>
      <c r="V3024" s="85">
        <f t="shared" si="594"/>
        <v>1857.3083999999999</v>
      </c>
      <c r="W3024" s="86">
        <f t="shared" si="595"/>
        <v>4952.8224</v>
      </c>
    </row>
    <row r="3025" spans="1:23" s="27" customFormat="1" ht="16.5" x14ac:dyDescent="0.25">
      <c r="A3025" s="64" t="s">
        <v>7131</v>
      </c>
      <c r="B3025" s="65" t="s">
        <v>7803</v>
      </c>
      <c r="C3025" s="2" t="s">
        <v>3958</v>
      </c>
      <c r="D3025" s="10" t="s">
        <v>3957</v>
      </c>
      <c r="E3025" s="3">
        <v>51.4</v>
      </c>
      <c r="F3025" s="3">
        <v>1</v>
      </c>
      <c r="G3025" s="4">
        <v>800</v>
      </c>
      <c r="H3025" s="4">
        <f>+G3025*E3025</f>
        <v>41120</v>
      </c>
      <c r="I3025" s="5">
        <v>0</v>
      </c>
      <c r="J3025" s="4">
        <f t="shared" si="588"/>
        <v>0</v>
      </c>
      <c r="K3025" s="4">
        <f t="shared" si="589"/>
        <v>800</v>
      </c>
      <c r="L3025" s="6">
        <v>0.85</v>
      </c>
      <c r="M3025" s="4">
        <f t="shared" si="590"/>
        <v>680</v>
      </c>
      <c r="N3025" s="4">
        <f t="shared" si="591"/>
        <v>1480</v>
      </c>
      <c r="O3025" s="6">
        <v>0.75</v>
      </c>
      <c r="P3025" s="85">
        <f t="shared" si="596"/>
        <v>600</v>
      </c>
      <c r="Q3025" s="86">
        <f t="shared" si="597"/>
        <v>1400</v>
      </c>
      <c r="R3025" s="6">
        <v>0.95</v>
      </c>
      <c r="S3025" s="85">
        <f t="shared" si="592"/>
        <v>760</v>
      </c>
      <c r="T3025" s="86">
        <f t="shared" si="593"/>
        <v>1560</v>
      </c>
      <c r="U3025" s="6">
        <v>0.6</v>
      </c>
      <c r="V3025" s="85">
        <f t="shared" si="594"/>
        <v>480</v>
      </c>
      <c r="W3025" s="86">
        <f t="shared" si="595"/>
        <v>1280</v>
      </c>
    </row>
    <row r="3026" spans="1:23" s="27" customFormat="1" ht="16.5" x14ac:dyDescent="0.25">
      <c r="A3026" s="64" t="s">
        <v>7131</v>
      </c>
      <c r="B3026" s="65" t="s">
        <v>7803</v>
      </c>
      <c r="C3026" s="2" t="s">
        <v>3965</v>
      </c>
      <c r="D3026" s="1" t="s">
        <v>3964</v>
      </c>
      <c r="E3026" s="3">
        <v>3</v>
      </c>
      <c r="F3026" s="3">
        <v>1</v>
      </c>
      <c r="G3026" s="7">
        <f>9205.2/4</f>
        <v>2301.3000000000002</v>
      </c>
      <c r="H3026" s="4">
        <f>+G3026*E3026</f>
        <v>6903.9000000000005</v>
      </c>
      <c r="I3026" s="5">
        <v>0.05</v>
      </c>
      <c r="J3026" s="4">
        <f t="shared" si="588"/>
        <v>115.06500000000001</v>
      </c>
      <c r="K3026" s="4">
        <f t="shared" si="589"/>
        <v>2186.2350000000001</v>
      </c>
      <c r="L3026" s="6">
        <v>0.85</v>
      </c>
      <c r="M3026" s="4">
        <f t="shared" si="590"/>
        <v>1858.2997500000001</v>
      </c>
      <c r="N3026" s="4">
        <f t="shared" si="591"/>
        <v>4044.5347500000003</v>
      </c>
      <c r="O3026" s="6">
        <v>0.75</v>
      </c>
      <c r="P3026" s="85">
        <f t="shared" si="596"/>
        <v>1639.67625</v>
      </c>
      <c r="Q3026" s="86">
        <f t="shared" si="597"/>
        <v>3825.9112500000001</v>
      </c>
      <c r="R3026" s="6">
        <v>0.95</v>
      </c>
      <c r="S3026" s="85">
        <f t="shared" si="592"/>
        <v>2076.9232499999998</v>
      </c>
      <c r="T3026" s="86">
        <f t="shared" si="593"/>
        <v>4263.1582500000004</v>
      </c>
      <c r="U3026" s="6">
        <v>0.6</v>
      </c>
      <c r="V3026" s="85">
        <f t="shared" si="594"/>
        <v>1311.741</v>
      </c>
      <c r="W3026" s="86">
        <f t="shared" si="595"/>
        <v>3497.9760000000001</v>
      </c>
    </row>
    <row r="3027" spans="1:23" s="27" customFormat="1" ht="16.5" x14ac:dyDescent="0.25">
      <c r="A3027" s="64" t="s">
        <v>7131</v>
      </c>
      <c r="B3027" s="65" t="s">
        <v>7803</v>
      </c>
      <c r="C3027" s="2" t="s">
        <v>3896</v>
      </c>
      <c r="D3027" s="10" t="s">
        <v>3895</v>
      </c>
      <c r="E3027" s="3">
        <v>8</v>
      </c>
      <c r="F3027" s="3">
        <v>1</v>
      </c>
      <c r="G3027" s="4">
        <v>400</v>
      </c>
      <c r="H3027" s="4">
        <f>+G3027*E3027</f>
        <v>3200</v>
      </c>
      <c r="I3027" s="5">
        <v>0.05</v>
      </c>
      <c r="J3027" s="4">
        <f t="shared" si="588"/>
        <v>20</v>
      </c>
      <c r="K3027" s="4">
        <f t="shared" si="589"/>
        <v>380</v>
      </c>
      <c r="L3027" s="6">
        <v>0.85</v>
      </c>
      <c r="M3027" s="4">
        <f t="shared" si="590"/>
        <v>323</v>
      </c>
      <c r="N3027" s="4">
        <f t="shared" si="591"/>
        <v>703</v>
      </c>
      <c r="O3027" s="6">
        <v>0.75</v>
      </c>
      <c r="P3027" s="85">
        <f t="shared" si="596"/>
        <v>285</v>
      </c>
      <c r="Q3027" s="86">
        <f t="shared" si="597"/>
        <v>665</v>
      </c>
      <c r="R3027" s="6">
        <v>0.95</v>
      </c>
      <c r="S3027" s="85">
        <f t="shared" si="592"/>
        <v>361</v>
      </c>
      <c r="T3027" s="86">
        <f t="shared" si="593"/>
        <v>741</v>
      </c>
      <c r="U3027" s="6">
        <v>0.6</v>
      </c>
      <c r="V3027" s="85">
        <f t="shared" si="594"/>
        <v>228</v>
      </c>
      <c r="W3027" s="86">
        <f t="shared" si="595"/>
        <v>608</v>
      </c>
    </row>
    <row r="3028" spans="1:23" s="27" customFormat="1" ht="16.5" x14ac:dyDescent="0.25">
      <c r="A3028" s="64" t="s">
        <v>7131</v>
      </c>
      <c r="B3028" s="65" t="s">
        <v>7803</v>
      </c>
      <c r="C3028" s="2" t="s">
        <v>5046</v>
      </c>
      <c r="D3028" s="1" t="s">
        <v>5045</v>
      </c>
      <c r="E3028" s="3">
        <v>1</v>
      </c>
      <c r="F3028" s="3">
        <v>1</v>
      </c>
      <c r="G3028" s="7">
        <v>2350</v>
      </c>
      <c r="H3028" s="4">
        <f>+G3028*E3028</f>
        <v>2350</v>
      </c>
      <c r="I3028" s="5">
        <v>0.05</v>
      </c>
      <c r="J3028" s="4">
        <f t="shared" si="588"/>
        <v>117.5</v>
      </c>
      <c r="K3028" s="4">
        <f t="shared" si="589"/>
        <v>2232.5</v>
      </c>
      <c r="L3028" s="6">
        <v>0.85</v>
      </c>
      <c r="M3028" s="4">
        <f t="shared" si="590"/>
        <v>1897.625</v>
      </c>
      <c r="N3028" s="4">
        <f t="shared" si="591"/>
        <v>4130.125</v>
      </c>
      <c r="O3028" s="6">
        <v>0.75</v>
      </c>
      <c r="P3028" s="85">
        <f t="shared" si="596"/>
        <v>1674.375</v>
      </c>
      <c r="Q3028" s="86">
        <f t="shared" si="597"/>
        <v>3906.875</v>
      </c>
      <c r="R3028" s="6">
        <v>0.95</v>
      </c>
      <c r="S3028" s="85">
        <f t="shared" si="592"/>
        <v>2120.875</v>
      </c>
      <c r="T3028" s="86">
        <f t="shared" si="593"/>
        <v>4353.375</v>
      </c>
      <c r="U3028" s="6">
        <v>0.6</v>
      </c>
      <c r="V3028" s="85">
        <f t="shared" si="594"/>
        <v>1339.5</v>
      </c>
      <c r="W3028" s="86">
        <f t="shared" si="595"/>
        <v>3572</v>
      </c>
    </row>
    <row r="3029" spans="1:23" s="27" customFormat="1" ht="16.5" x14ac:dyDescent="0.25">
      <c r="A3029" s="64" t="s">
        <v>7131</v>
      </c>
      <c r="B3029" s="65" t="s">
        <v>7803</v>
      </c>
      <c r="C3029" s="2" t="s">
        <v>6993</v>
      </c>
      <c r="D3029" s="1" t="s">
        <v>6992</v>
      </c>
      <c r="E3029" s="3">
        <v>4</v>
      </c>
      <c r="F3029" s="3">
        <v>1</v>
      </c>
      <c r="G3029" s="7">
        <v>3787</v>
      </c>
      <c r="H3029" s="4">
        <f>+G3029*E3029</f>
        <v>15148</v>
      </c>
      <c r="I3029" s="5">
        <v>0.05</v>
      </c>
      <c r="J3029" s="4">
        <f t="shared" si="588"/>
        <v>189.35000000000002</v>
      </c>
      <c r="K3029" s="4">
        <f t="shared" si="589"/>
        <v>3597.65</v>
      </c>
      <c r="L3029" s="6">
        <v>0.95</v>
      </c>
      <c r="M3029" s="4">
        <f t="shared" si="590"/>
        <v>3417.7674999999999</v>
      </c>
      <c r="N3029" s="4">
        <f t="shared" si="591"/>
        <v>7015.4174999999996</v>
      </c>
      <c r="O3029" s="6">
        <v>0.75</v>
      </c>
      <c r="P3029" s="85">
        <f t="shared" si="596"/>
        <v>2698.2375000000002</v>
      </c>
      <c r="Q3029" s="86">
        <f t="shared" si="597"/>
        <v>6295.8875000000007</v>
      </c>
      <c r="R3029" s="6">
        <v>0.95</v>
      </c>
      <c r="S3029" s="85">
        <f t="shared" si="592"/>
        <v>3417.7674999999999</v>
      </c>
      <c r="T3029" s="86">
        <f t="shared" si="593"/>
        <v>7015.4174999999996</v>
      </c>
      <c r="U3029" s="6">
        <v>0.6</v>
      </c>
      <c r="V3029" s="85">
        <f t="shared" si="594"/>
        <v>2158.59</v>
      </c>
      <c r="W3029" s="86">
        <f t="shared" si="595"/>
        <v>5756.24</v>
      </c>
    </row>
    <row r="3030" spans="1:23" ht="16.5" x14ac:dyDescent="0.25">
      <c r="A3030" s="64" t="s">
        <v>7131</v>
      </c>
      <c r="B3030" s="65" t="s">
        <v>7803</v>
      </c>
      <c r="C3030" s="2" t="s">
        <v>7977</v>
      </c>
      <c r="D3030" s="15" t="s">
        <v>5599</v>
      </c>
      <c r="E3030" s="17">
        <v>1</v>
      </c>
      <c r="F3030" s="3">
        <v>1</v>
      </c>
      <c r="G3030" s="18">
        <v>1000</v>
      </c>
      <c r="H3030" s="4">
        <f>+G3030*E3030</f>
        <v>1000</v>
      </c>
      <c r="I3030" s="19">
        <v>0</v>
      </c>
      <c r="J3030" s="4">
        <f t="shared" si="588"/>
        <v>0</v>
      </c>
      <c r="K3030" s="4">
        <f t="shared" si="589"/>
        <v>1000</v>
      </c>
      <c r="L3030" s="6">
        <v>1.4</v>
      </c>
      <c r="M3030" s="4">
        <f t="shared" si="590"/>
        <v>1400</v>
      </c>
      <c r="N3030" s="4">
        <f t="shared" si="591"/>
        <v>2400</v>
      </c>
      <c r="O3030" s="6">
        <v>0.75</v>
      </c>
      <c r="P3030" s="85">
        <f t="shared" si="596"/>
        <v>750</v>
      </c>
      <c r="Q3030" s="86">
        <f t="shared" si="597"/>
        <v>1750</v>
      </c>
      <c r="R3030" s="6">
        <v>0.95</v>
      </c>
      <c r="S3030" s="85">
        <f t="shared" si="592"/>
        <v>950</v>
      </c>
      <c r="T3030" s="86">
        <f t="shared" si="593"/>
        <v>1950</v>
      </c>
      <c r="U3030" s="6">
        <v>0.6</v>
      </c>
      <c r="V3030" s="85">
        <f t="shared" si="594"/>
        <v>600</v>
      </c>
      <c r="W3030" s="86">
        <f t="shared" si="595"/>
        <v>1600</v>
      </c>
    </row>
    <row r="3031" spans="1:23" ht="16.5" x14ac:dyDescent="0.25">
      <c r="A3031" s="64" t="s">
        <v>7131</v>
      </c>
      <c r="B3031" s="65" t="s">
        <v>7803</v>
      </c>
      <c r="C3031" s="2" t="s">
        <v>8280</v>
      </c>
      <c r="D3031" s="10" t="s">
        <v>56</v>
      </c>
      <c r="E3031" s="3">
        <v>1</v>
      </c>
      <c r="F3031" s="3">
        <v>1</v>
      </c>
      <c r="G3031" s="59">
        <v>564.1</v>
      </c>
      <c r="H3031" s="4">
        <f>+G3031*E3031</f>
        <v>564.1</v>
      </c>
      <c r="I3031" s="60">
        <v>0</v>
      </c>
      <c r="J3031" s="4">
        <f t="shared" si="588"/>
        <v>0</v>
      </c>
      <c r="K3031" s="4">
        <f t="shared" si="589"/>
        <v>564.1</v>
      </c>
      <c r="L3031" s="6">
        <v>1.4</v>
      </c>
      <c r="M3031" s="4">
        <f t="shared" si="590"/>
        <v>789.74</v>
      </c>
      <c r="N3031" s="4">
        <f t="shared" si="591"/>
        <v>1353.8400000000001</v>
      </c>
      <c r="O3031" s="6">
        <v>0.75</v>
      </c>
      <c r="P3031" s="85">
        <f t="shared" si="596"/>
        <v>423.07500000000005</v>
      </c>
      <c r="Q3031" s="86">
        <f t="shared" si="597"/>
        <v>987.17500000000007</v>
      </c>
      <c r="R3031" s="6">
        <v>0.95</v>
      </c>
      <c r="S3031" s="85">
        <f t="shared" si="592"/>
        <v>535.89499999999998</v>
      </c>
      <c r="T3031" s="86">
        <f t="shared" si="593"/>
        <v>1099.9949999999999</v>
      </c>
      <c r="U3031" s="6">
        <v>0.6</v>
      </c>
      <c r="V3031" s="85">
        <f t="shared" si="594"/>
        <v>338.46</v>
      </c>
      <c r="W3031" s="86">
        <f t="shared" si="595"/>
        <v>902.56</v>
      </c>
    </row>
    <row r="3032" spans="1:23" s="38" customFormat="1" ht="16.5" x14ac:dyDescent="0.25">
      <c r="A3032" s="64" t="s">
        <v>7131</v>
      </c>
      <c r="B3032" s="65" t="s">
        <v>7820</v>
      </c>
      <c r="C3032" s="2" t="s">
        <v>7821</v>
      </c>
      <c r="D3032" s="1" t="s">
        <v>6676</v>
      </c>
      <c r="E3032" s="3">
        <f>6-3.3</f>
        <v>2.7</v>
      </c>
      <c r="F3032" s="3">
        <v>1</v>
      </c>
      <c r="G3032" s="4">
        <v>2799</v>
      </c>
      <c r="H3032" s="4">
        <f>+G3032*E3032</f>
        <v>7557.3</v>
      </c>
      <c r="I3032" s="5">
        <v>0</v>
      </c>
      <c r="J3032" s="4">
        <f t="shared" si="588"/>
        <v>0</v>
      </c>
      <c r="K3032" s="4">
        <f t="shared" si="589"/>
        <v>2799</v>
      </c>
      <c r="L3032" s="6">
        <v>0.85</v>
      </c>
      <c r="M3032" s="4">
        <f t="shared" si="590"/>
        <v>2379.15</v>
      </c>
      <c r="N3032" s="4">
        <f t="shared" si="591"/>
        <v>5178.1499999999996</v>
      </c>
      <c r="O3032" s="6">
        <v>0.75</v>
      </c>
      <c r="P3032" s="85">
        <f t="shared" si="596"/>
        <v>2099.25</v>
      </c>
      <c r="Q3032" s="86">
        <f t="shared" si="597"/>
        <v>4898.25</v>
      </c>
      <c r="R3032" s="6">
        <v>0.95</v>
      </c>
      <c r="S3032" s="85">
        <f t="shared" si="592"/>
        <v>2659.0499999999997</v>
      </c>
      <c r="T3032" s="86">
        <f t="shared" si="593"/>
        <v>5458.0499999999993</v>
      </c>
      <c r="U3032" s="6">
        <v>0.6</v>
      </c>
      <c r="V3032" s="85">
        <f t="shared" si="594"/>
        <v>1679.3999999999999</v>
      </c>
      <c r="W3032" s="86">
        <f t="shared" si="595"/>
        <v>4478.3999999999996</v>
      </c>
    </row>
    <row r="3033" spans="1:23" s="38" customFormat="1" ht="16.5" x14ac:dyDescent="0.25">
      <c r="A3033" s="64" t="s">
        <v>7131</v>
      </c>
      <c r="B3033" s="65" t="s">
        <v>7820</v>
      </c>
      <c r="C3033" s="2" t="s">
        <v>6629</v>
      </c>
      <c r="D3033" s="1" t="s">
        <v>6628</v>
      </c>
      <c r="E3033" s="3">
        <v>0.28000000000000003</v>
      </c>
      <c r="F3033" s="3">
        <v>1</v>
      </c>
      <c r="G3033" s="7">
        <v>735</v>
      </c>
      <c r="H3033" s="4">
        <f>+G3033*E3033</f>
        <v>205.8</v>
      </c>
      <c r="I3033" s="5">
        <v>0.05</v>
      </c>
      <c r="J3033" s="4">
        <f t="shared" si="588"/>
        <v>36.75</v>
      </c>
      <c r="K3033" s="4">
        <f t="shared" si="589"/>
        <v>698.25</v>
      </c>
      <c r="L3033" s="6">
        <v>0.85</v>
      </c>
      <c r="M3033" s="4">
        <f t="shared" si="590"/>
        <v>593.51249999999993</v>
      </c>
      <c r="N3033" s="4">
        <f t="shared" si="591"/>
        <v>1291.7624999999998</v>
      </c>
      <c r="O3033" s="6">
        <v>0.75</v>
      </c>
      <c r="P3033" s="85">
        <f t="shared" si="596"/>
        <v>523.6875</v>
      </c>
      <c r="Q3033" s="86">
        <f t="shared" si="597"/>
        <v>1221.9375</v>
      </c>
      <c r="R3033" s="6">
        <v>0.95</v>
      </c>
      <c r="S3033" s="85">
        <f t="shared" si="592"/>
        <v>663.33749999999998</v>
      </c>
      <c r="T3033" s="86">
        <f t="shared" si="593"/>
        <v>1361.5875000000001</v>
      </c>
      <c r="U3033" s="6">
        <v>0.6</v>
      </c>
      <c r="V3033" s="85">
        <f t="shared" si="594"/>
        <v>418.95</v>
      </c>
      <c r="W3033" s="86">
        <f t="shared" si="595"/>
        <v>1117.2</v>
      </c>
    </row>
    <row r="3034" spans="1:23" s="38" customFormat="1" ht="16.5" x14ac:dyDescent="0.25">
      <c r="A3034" s="64" t="s">
        <v>7131</v>
      </c>
      <c r="B3034" s="65" t="s">
        <v>7820</v>
      </c>
      <c r="C3034" s="2" t="s">
        <v>6631</v>
      </c>
      <c r="D3034" s="1" t="s">
        <v>6630</v>
      </c>
      <c r="E3034" s="3">
        <v>30.82</v>
      </c>
      <c r="F3034" s="3">
        <v>1</v>
      </c>
      <c r="G3034" s="4">
        <v>351.16666666666669</v>
      </c>
      <c r="H3034" s="4">
        <f>+G3034*E3034</f>
        <v>10822.956666666667</v>
      </c>
      <c r="I3034" s="5">
        <v>0.05</v>
      </c>
      <c r="J3034" s="4">
        <f t="shared" si="588"/>
        <v>17.558333333333334</v>
      </c>
      <c r="K3034" s="4">
        <f t="shared" si="589"/>
        <v>333.60833333333335</v>
      </c>
      <c r="L3034" s="6">
        <v>0.85</v>
      </c>
      <c r="M3034" s="4">
        <f t="shared" si="590"/>
        <v>283.56708333333336</v>
      </c>
      <c r="N3034" s="4">
        <f t="shared" si="591"/>
        <v>617.17541666666671</v>
      </c>
      <c r="O3034" s="6">
        <v>0.75</v>
      </c>
      <c r="P3034" s="85">
        <f t="shared" si="596"/>
        <v>250.20625000000001</v>
      </c>
      <c r="Q3034" s="86">
        <f t="shared" si="597"/>
        <v>583.8145833333333</v>
      </c>
      <c r="R3034" s="6">
        <v>0.95</v>
      </c>
      <c r="S3034" s="85">
        <f t="shared" si="592"/>
        <v>316.92791666666665</v>
      </c>
      <c r="T3034" s="86">
        <f t="shared" si="593"/>
        <v>650.53625</v>
      </c>
      <c r="U3034" s="6">
        <v>0.6</v>
      </c>
      <c r="V3034" s="85">
        <f t="shared" si="594"/>
        <v>200.16499999999999</v>
      </c>
      <c r="W3034" s="86">
        <f t="shared" si="595"/>
        <v>533.77333333333331</v>
      </c>
    </row>
    <row r="3035" spans="1:23" s="38" customFormat="1" ht="16.5" x14ac:dyDescent="0.25">
      <c r="A3035" s="64" t="s">
        <v>7131</v>
      </c>
      <c r="B3035" s="65" t="s">
        <v>7820</v>
      </c>
      <c r="C3035" s="2" t="s">
        <v>6633</v>
      </c>
      <c r="D3035" s="1" t="s">
        <v>6632</v>
      </c>
      <c r="E3035" s="3">
        <v>5</v>
      </c>
      <c r="F3035" s="3">
        <v>1</v>
      </c>
      <c r="G3035" s="4">
        <f>3275.22/6</f>
        <v>545.87</v>
      </c>
      <c r="H3035" s="4">
        <f>+G3035*E3035</f>
        <v>2729.35</v>
      </c>
      <c r="I3035" s="5">
        <v>0.05</v>
      </c>
      <c r="J3035" s="4">
        <f t="shared" si="588"/>
        <v>27.293500000000002</v>
      </c>
      <c r="K3035" s="4">
        <f t="shared" si="589"/>
        <v>518.57650000000001</v>
      </c>
      <c r="L3035" s="6">
        <v>0.85</v>
      </c>
      <c r="M3035" s="4">
        <f t="shared" si="590"/>
        <v>440.79002500000001</v>
      </c>
      <c r="N3035" s="4">
        <f t="shared" si="591"/>
        <v>959.36652500000002</v>
      </c>
      <c r="O3035" s="6">
        <v>0.75</v>
      </c>
      <c r="P3035" s="85">
        <f t="shared" si="596"/>
        <v>388.93237499999998</v>
      </c>
      <c r="Q3035" s="86">
        <f t="shared" si="597"/>
        <v>907.50887499999999</v>
      </c>
      <c r="R3035" s="6">
        <v>0.95</v>
      </c>
      <c r="S3035" s="85">
        <f t="shared" si="592"/>
        <v>492.64767499999999</v>
      </c>
      <c r="T3035" s="86">
        <f t="shared" si="593"/>
        <v>1011.2241750000001</v>
      </c>
      <c r="U3035" s="6">
        <v>0.6</v>
      </c>
      <c r="V3035" s="85">
        <f t="shared" si="594"/>
        <v>311.14589999999998</v>
      </c>
      <c r="W3035" s="86">
        <f t="shared" si="595"/>
        <v>829.72239999999999</v>
      </c>
    </row>
    <row r="3036" spans="1:23" s="38" customFormat="1" ht="16.5" x14ac:dyDescent="0.25">
      <c r="A3036" s="64" t="s">
        <v>7131</v>
      </c>
      <c r="B3036" s="65" t="s">
        <v>7820</v>
      </c>
      <c r="C3036" s="2" t="s">
        <v>6635</v>
      </c>
      <c r="D3036" s="10" t="s">
        <v>6634</v>
      </c>
      <c r="E3036" s="3">
        <v>19.54</v>
      </c>
      <c r="F3036" s="3">
        <v>1</v>
      </c>
      <c r="G3036" s="4">
        <f>1726.4/6</f>
        <v>287.73333333333335</v>
      </c>
      <c r="H3036" s="4">
        <f>+G3036*E3036</f>
        <v>5622.3093333333336</v>
      </c>
      <c r="I3036" s="5">
        <v>0.05</v>
      </c>
      <c r="J3036" s="4">
        <f t="shared" si="588"/>
        <v>14.386666666666668</v>
      </c>
      <c r="K3036" s="4">
        <f t="shared" si="589"/>
        <v>273.34666666666669</v>
      </c>
      <c r="L3036" s="6">
        <v>0.85</v>
      </c>
      <c r="M3036" s="4">
        <f t="shared" si="590"/>
        <v>232.34466666666668</v>
      </c>
      <c r="N3036" s="4">
        <f t="shared" si="591"/>
        <v>505.69133333333338</v>
      </c>
      <c r="O3036" s="6">
        <v>0.75</v>
      </c>
      <c r="P3036" s="85">
        <f t="shared" si="596"/>
        <v>205.01000000000002</v>
      </c>
      <c r="Q3036" s="86">
        <f t="shared" si="597"/>
        <v>478.35666666666668</v>
      </c>
      <c r="R3036" s="6">
        <v>0.95</v>
      </c>
      <c r="S3036" s="85">
        <f t="shared" si="592"/>
        <v>259.67933333333332</v>
      </c>
      <c r="T3036" s="86">
        <f t="shared" si="593"/>
        <v>533.02600000000007</v>
      </c>
      <c r="U3036" s="6">
        <v>0.6</v>
      </c>
      <c r="V3036" s="85">
        <f t="shared" si="594"/>
        <v>164.00800000000001</v>
      </c>
      <c r="W3036" s="86">
        <f t="shared" si="595"/>
        <v>437.35466666666673</v>
      </c>
    </row>
    <row r="3037" spans="1:23" s="38" customFormat="1" ht="16.5" x14ac:dyDescent="0.25">
      <c r="A3037" s="64" t="s">
        <v>7131</v>
      </c>
      <c r="B3037" s="65" t="s">
        <v>7820</v>
      </c>
      <c r="C3037" s="2" t="s">
        <v>6637</v>
      </c>
      <c r="D3037" s="1" t="s">
        <v>6636</v>
      </c>
      <c r="E3037" s="3">
        <f>27.92-1.15</f>
        <v>26.770000000000003</v>
      </c>
      <c r="F3037" s="3">
        <v>1</v>
      </c>
      <c r="G3037" s="4">
        <v>444.83333333333331</v>
      </c>
      <c r="H3037" s="4">
        <f>+G3037*E3037</f>
        <v>11908.188333333334</v>
      </c>
      <c r="I3037" s="5">
        <v>0.05</v>
      </c>
      <c r="J3037" s="4">
        <f t="shared" si="588"/>
        <v>22.241666666666667</v>
      </c>
      <c r="K3037" s="4">
        <f t="shared" si="589"/>
        <v>422.59166666666664</v>
      </c>
      <c r="L3037" s="6">
        <v>0.85</v>
      </c>
      <c r="M3037" s="4">
        <f t="shared" si="590"/>
        <v>359.20291666666662</v>
      </c>
      <c r="N3037" s="4">
        <f t="shared" si="591"/>
        <v>781.79458333333332</v>
      </c>
      <c r="O3037" s="6">
        <v>0.75</v>
      </c>
      <c r="P3037" s="85">
        <f t="shared" si="596"/>
        <v>316.94374999999997</v>
      </c>
      <c r="Q3037" s="86">
        <f t="shared" si="597"/>
        <v>739.53541666666661</v>
      </c>
      <c r="R3037" s="6">
        <v>0.95</v>
      </c>
      <c r="S3037" s="85">
        <f t="shared" si="592"/>
        <v>401.46208333333328</v>
      </c>
      <c r="T3037" s="86">
        <f t="shared" si="593"/>
        <v>824.05374999999992</v>
      </c>
      <c r="U3037" s="6">
        <v>0.6</v>
      </c>
      <c r="V3037" s="85">
        <f t="shared" si="594"/>
        <v>253.55499999999998</v>
      </c>
      <c r="W3037" s="86">
        <f t="shared" si="595"/>
        <v>676.14666666666665</v>
      </c>
    </row>
    <row r="3038" spans="1:23" s="38" customFormat="1" ht="16.5" x14ac:dyDescent="0.25">
      <c r="A3038" s="64" t="s">
        <v>7131</v>
      </c>
      <c r="B3038" s="65" t="s">
        <v>7820</v>
      </c>
      <c r="C3038" s="2" t="s">
        <v>6674</v>
      </c>
      <c r="D3038" s="37" t="s">
        <v>6673</v>
      </c>
      <c r="E3038" s="3">
        <v>4</v>
      </c>
      <c r="F3038" s="3">
        <v>1</v>
      </c>
      <c r="G3038" s="4">
        <v>7700</v>
      </c>
      <c r="H3038" s="4">
        <f>+G3038*E3038</f>
        <v>30800</v>
      </c>
      <c r="I3038" s="5">
        <v>0.35</v>
      </c>
      <c r="J3038" s="4">
        <f t="shared" si="588"/>
        <v>2695</v>
      </c>
      <c r="K3038" s="4">
        <f t="shared" si="589"/>
        <v>5005</v>
      </c>
      <c r="L3038" s="6">
        <v>0.35</v>
      </c>
      <c r="M3038" s="4">
        <f t="shared" si="590"/>
        <v>1751.75</v>
      </c>
      <c r="N3038" s="4">
        <f t="shared" si="591"/>
        <v>6756.75</v>
      </c>
      <c r="O3038" s="6">
        <v>0.75</v>
      </c>
      <c r="P3038" s="85">
        <f t="shared" si="596"/>
        <v>3753.75</v>
      </c>
      <c r="Q3038" s="86">
        <f t="shared" si="597"/>
        <v>8758.75</v>
      </c>
      <c r="R3038" s="6">
        <v>0.95</v>
      </c>
      <c r="S3038" s="85">
        <f t="shared" si="592"/>
        <v>4754.75</v>
      </c>
      <c r="T3038" s="86">
        <f t="shared" si="593"/>
        <v>9759.75</v>
      </c>
      <c r="U3038" s="6">
        <v>0.6</v>
      </c>
      <c r="V3038" s="85">
        <f t="shared" si="594"/>
        <v>3003</v>
      </c>
      <c r="W3038" s="86">
        <f t="shared" si="595"/>
        <v>8008</v>
      </c>
    </row>
    <row r="3039" spans="1:23" s="38" customFormat="1" ht="16.5" x14ac:dyDescent="0.25">
      <c r="A3039" s="64" t="s">
        <v>7131</v>
      </c>
      <c r="B3039" s="65" t="s">
        <v>7820</v>
      </c>
      <c r="C3039" s="2" t="s">
        <v>7822</v>
      </c>
      <c r="D3039" s="37" t="s">
        <v>6675</v>
      </c>
      <c r="E3039" s="3">
        <v>4</v>
      </c>
      <c r="F3039" s="3">
        <v>1</v>
      </c>
      <c r="G3039" s="4">
        <v>9270</v>
      </c>
      <c r="H3039" s="4">
        <f>+G3039*E3039</f>
        <v>37080</v>
      </c>
      <c r="I3039" s="5">
        <v>0.35</v>
      </c>
      <c r="J3039" s="4">
        <f t="shared" si="588"/>
        <v>3244.5</v>
      </c>
      <c r="K3039" s="4">
        <f t="shared" si="589"/>
        <v>6025.5</v>
      </c>
      <c r="L3039" s="6">
        <v>0.35</v>
      </c>
      <c r="M3039" s="4">
        <f t="shared" si="590"/>
        <v>2108.9249999999997</v>
      </c>
      <c r="N3039" s="4">
        <f t="shared" si="591"/>
        <v>8134.4249999999993</v>
      </c>
      <c r="O3039" s="6">
        <v>0.75</v>
      </c>
      <c r="P3039" s="85">
        <f t="shared" si="596"/>
        <v>4519.125</v>
      </c>
      <c r="Q3039" s="86">
        <f t="shared" si="597"/>
        <v>10544.625</v>
      </c>
      <c r="R3039" s="6">
        <v>0.95</v>
      </c>
      <c r="S3039" s="85">
        <f t="shared" si="592"/>
        <v>5724.2249999999995</v>
      </c>
      <c r="T3039" s="86">
        <f t="shared" si="593"/>
        <v>11749.724999999999</v>
      </c>
      <c r="U3039" s="6">
        <v>0.6</v>
      </c>
      <c r="V3039" s="85">
        <f t="shared" si="594"/>
        <v>3615.2999999999997</v>
      </c>
      <c r="W3039" s="86">
        <f t="shared" si="595"/>
        <v>9640.7999999999993</v>
      </c>
    </row>
    <row r="3040" spans="1:23" s="38" customFormat="1" ht="16.5" x14ac:dyDescent="0.25">
      <c r="A3040" s="64" t="s">
        <v>7131</v>
      </c>
      <c r="B3040" s="65" t="s">
        <v>7820</v>
      </c>
      <c r="C3040" s="2" t="s">
        <v>7823</v>
      </c>
      <c r="D3040" s="10" t="s">
        <v>6590</v>
      </c>
      <c r="E3040" s="3">
        <v>11</v>
      </c>
      <c r="F3040" s="3">
        <v>1</v>
      </c>
      <c r="G3040" s="4">
        <v>1500</v>
      </c>
      <c r="H3040" s="4">
        <f>+G3040*E3040</f>
        <v>16500</v>
      </c>
      <c r="I3040" s="5">
        <v>0</v>
      </c>
      <c r="J3040" s="4">
        <f t="shared" si="588"/>
        <v>0</v>
      </c>
      <c r="K3040" s="4">
        <f t="shared" si="589"/>
        <v>1500</v>
      </c>
      <c r="L3040" s="6">
        <v>4</v>
      </c>
      <c r="M3040" s="4">
        <f t="shared" si="590"/>
        <v>6000</v>
      </c>
      <c r="N3040" s="4">
        <f t="shared" si="591"/>
        <v>7500</v>
      </c>
      <c r="O3040" s="6">
        <v>0.75</v>
      </c>
      <c r="P3040" s="85">
        <f t="shared" si="596"/>
        <v>1125</v>
      </c>
      <c r="Q3040" s="86">
        <f t="shared" si="597"/>
        <v>2625</v>
      </c>
      <c r="R3040" s="6">
        <v>0.95</v>
      </c>
      <c r="S3040" s="85">
        <f t="shared" si="592"/>
        <v>1425</v>
      </c>
      <c r="T3040" s="86">
        <f t="shared" si="593"/>
        <v>2925</v>
      </c>
      <c r="U3040" s="6">
        <v>0.6</v>
      </c>
      <c r="V3040" s="85">
        <f t="shared" si="594"/>
        <v>900</v>
      </c>
      <c r="W3040" s="86">
        <f t="shared" si="595"/>
        <v>2400</v>
      </c>
    </row>
    <row r="3041" spans="1:23" s="38" customFormat="1" ht="16.5" x14ac:dyDescent="0.25">
      <c r="A3041" s="64" t="s">
        <v>7131</v>
      </c>
      <c r="B3041" s="65" t="s">
        <v>7820</v>
      </c>
      <c r="C3041" s="2" t="s">
        <v>7824</v>
      </c>
      <c r="D3041" s="10" t="s">
        <v>6591</v>
      </c>
      <c r="E3041" s="3">
        <v>2</v>
      </c>
      <c r="F3041" s="3">
        <v>1</v>
      </c>
      <c r="G3041" s="4">
        <v>1500</v>
      </c>
      <c r="H3041" s="4">
        <f>+G3041*E3041</f>
        <v>3000</v>
      </c>
      <c r="I3041" s="5">
        <v>0</v>
      </c>
      <c r="J3041" s="4">
        <f t="shared" ref="J3041:J3096" si="598">+G3041*I3041</f>
        <v>0</v>
      </c>
      <c r="K3041" s="4">
        <f t="shared" ref="K3041:K3096" si="599">+G3041-J3041</f>
        <v>1500</v>
      </c>
      <c r="L3041" s="6">
        <v>5</v>
      </c>
      <c r="M3041" s="4">
        <f t="shared" si="590"/>
        <v>7500</v>
      </c>
      <c r="N3041" s="4">
        <f t="shared" si="591"/>
        <v>9000</v>
      </c>
      <c r="O3041" s="6">
        <v>0.75</v>
      </c>
      <c r="P3041" s="85">
        <f t="shared" si="596"/>
        <v>1125</v>
      </c>
      <c r="Q3041" s="86">
        <f t="shared" si="597"/>
        <v>2625</v>
      </c>
      <c r="R3041" s="6">
        <v>0.95</v>
      </c>
      <c r="S3041" s="85">
        <f t="shared" si="592"/>
        <v>1425</v>
      </c>
      <c r="T3041" s="86">
        <f t="shared" si="593"/>
        <v>2925</v>
      </c>
      <c r="U3041" s="6">
        <v>0.6</v>
      </c>
      <c r="V3041" s="85">
        <f t="shared" si="594"/>
        <v>900</v>
      </c>
      <c r="W3041" s="86">
        <f t="shared" si="595"/>
        <v>2400</v>
      </c>
    </row>
    <row r="3042" spans="1:23" s="54" customFormat="1" ht="17.25" x14ac:dyDescent="0.3">
      <c r="A3042" s="64" t="s">
        <v>7131</v>
      </c>
      <c r="B3042" s="65" t="s">
        <v>7825</v>
      </c>
      <c r="C3042" s="2" t="s">
        <v>7826</v>
      </c>
      <c r="D3042" s="10" t="s">
        <v>5077</v>
      </c>
      <c r="E3042" s="3">
        <v>771</v>
      </c>
      <c r="F3042" s="3">
        <v>1</v>
      </c>
      <c r="G3042" s="7">
        <v>3.58</v>
      </c>
      <c r="H3042" s="4">
        <f>+G3042*E3042</f>
        <v>2760.18</v>
      </c>
      <c r="I3042" s="5">
        <v>0</v>
      </c>
      <c r="J3042" s="4">
        <f t="shared" si="598"/>
        <v>0</v>
      </c>
      <c r="K3042" s="4">
        <f t="shared" si="599"/>
        <v>3.58</v>
      </c>
      <c r="L3042" s="6">
        <v>0.85</v>
      </c>
      <c r="M3042" s="4">
        <f t="shared" si="590"/>
        <v>3.0430000000000001</v>
      </c>
      <c r="N3042" s="4">
        <f t="shared" si="591"/>
        <v>6.6230000000000002</v>
      </c>
      <c r="O3042" s="6">
        <v>0.75</v>
      </c>
      <c r="P3042" s="85">
        <f t="shared" si="596"/>
        <v>2.6850000000000001</v>
      </c>
      <c r="Q3042" s="86">
        <f t="shared" si="597"/>
        <v>6.2650000000000006</v>
      </c>
      <c r="R3042" s="6">
        <v>0.95</v>
      </c>
      <c r="S3042" s="85">
        <f t="shared" si="592"/>
        <v>3.4009999999999998</v>
      </c>
      <c r="T3042" s="86">
        <f t="shared" si="593"/>
        <v>6.9809999999999999</v>
      </c>
      <c r="U3042" s="6">
        <v>0.6</v>
      </c>
      <c r="V3042" s="85">
        <f t="shared" si="594"/>
        <v>2.1480000000000001</v>
      </c>
      <c r="W3042" s="86">
        <f t="shared" si="595"/>
        <v>5.7279999999999998</v>
      </c>
    </row>
    <row r="3043" spans="1:23" s="54" customFormat="1" ht="17.25" x14ac:dyDescent="0.3">
      <c r="A3043" s="64" t="s">
        <v>7131</v>
      </c>
      <c r="B3043" s="65" t="s">
        <v>7825</v>
      </c>
      <c r="C3043" s="2" t="s">
        <v>5063</v>
      </c>
      <c r="D3043" s="8" t="s">
        <v>5078</v>
      </c>
      <c r="E3043" s="3">
        <v>975</v>
      </c>
      <c r="F3043" s="3">
        <v>1</v>
      </c>
      <c r="G3043" s="4">
        <v>9.49</v>
      </c>
      <c r="H3043" s="4">
        <f>+G3043*E3043</f>
        <v>9252.75</v>
      </c>
      <c r="I3043" s="5">
        <v>0.5</v>
      </c>
      <c r="J3043" s="4">
        <f t="shared" si="598"/>
        <v>4.7450000000000001</v>
      </c>
      <c r="K3043" s="4">
        <f t="shared" si="599"/>
        <v>4.7450000000000001</v>
      </c>
      <c r="L3043" s="6">
        <v>0.85</v>
      </c>
      <c r="M3043" s="4">
        <f t="shared" si="590"/>
        <v>4.0332499999999998</v>
      </c>
      <c r="N3043" s="4">
        <f t="shared" si="591"/>
        <v>8.7782499999999999</v>
      </c>
      <c r="O3043" s="6">
        <v>0.75</v>
      </c>
      <c r="P3043" s="85">
        <f t="shared" si="596"/>
        <v>3.5587499999999999</v>
      </c>
      <c r="Q3043" s="86">
        <f t="shared" si="597"/>
        <v>8.3037500000000009</v>
      </c>
      <c r="R3043" s="6">
        <v>0.95</v>
      </c>
      <c r="S3043" s="85">
        <f t="shared" si="592"/>
        <v>4.5077499999999997</v>
      </c>
      <c r="T3043" s="86">
        <f t="shared" si="593"/>
        <v>9.2527499999999989</v>
      </c>
      <c r="U3043" s="6">
        <v>0.6</v>
      </c>
      <c r="V3043" s="85">
        <f t="shared" si="594"/>
        <v>2.847</v>
      </c>
      <c r="W3043" s="86">
        <f t="shared" si="595"/>
        <v>7.5920000000000005</v>
      </c>
    </row>
    <row r="3044" spans="1:23" s="54" customFormat="1" ht="17.25" x14ac:dyDescent="0.3">
      <c r="A3044" s="64" t="s">
        <v>7131</v>
      </c>
      <c r="B3044" s="65" t="s">
        <v>7825</v>
      </c>
      <c r="C3044" s="2" t="s">
        <v>5062</v>
      </c>
      <c r="D3044" s="10" t="s">
        <v>5061</v>
      </c>
      <c r="E3044" s="3">
        <v>500</v>
      </c>
      <c r="F3044" s="3">
        <v>1</v>
      </c>
      <c r="G3044" s="4">
        <v>3.83</v>
      </c>
      <c r="H3044" s="4">
        <f>+G3044*E3044</f>
        <v>1915</v>
      </c>
      <c r="I3044" s="5">
        <v>0.05</v>
      </c>
      <c r="J3044" s="4">
        <f t="shared" si="598"/>
        <v>0.1915</v>
      </c>
      <c r="K3044" s="4">
        <f t="shared" si="599"/>
        <v>3.6385000000000001</v>
      </c>
      <c r="L3044" s="6">
        <v>0.85</v>
      </c>
      <c r="M3044" s="4">
        <f t="shared" si="590"/>
        <v>3.0927250000000002</v>
      </c>
      <c r="N3044" s="4">
        <f t="shared" si="591"/>
        <v>6.7312250000000002</v>
      </c>
      <c r="O3044" s="6">
        <v>0.75</v>
      </c>
      <c r="P3044" s="85">
        <f t="shared" si="596"/>
        <v>2.7288749999999999</v>
      </c>
      <c r="Q3044" s="86">
        <f t="shared" si="597"/>
        <v>6.367375</v>
      </c>
      <c r="R3044" s="6">
        <v>0.95</v>
      </c>
      <c r="S3044" s="85">
        <f t="shared" si="592"/>
        <v>3.456575</v>
      </c>
      <c r="T3044" s="86">
        <f t="shared" si="593"/>
        <v>7.0950749999999996</v>
      </c>
      <c r="U3044" s="6">
        <v>0.6</v>
      </c>
      <c r="V3044" s="85">
        <f t="shared" si="594"/>
        <v>2.1831</v>
      </c>
      <c r="W3044" s="86">
        <f t="shared" si="595"/>
        <v>5.8216000000000001</v>
      </c>
    </row>
    <row r="3045" spans="1:23" s="54" customFormat="1" ht="17.25" x14ac:dyDescent="0.3">
      <c r="A3045" s="64" t="s">
        <v>7131</v>
      </c>
      <c r="B3045" s="65" t="s">
        <v>7825</v>
      </c>
      <c r="C3045" s="3">
        <v>137003</v>
      </c>
      <c r="D3045" s="8" t="s">
        <v>5065</v>
      </c>
      <c r="E3045" s="3">
        <f>303-50</f>
        <v>253</v>
      </c>
      <c r="F3045" s="3">
        <v>1</v>
      </c>
      <c r="G3045" s="53">
        <v>25.63</v>
      </c>
      <c r="H3045" s="4">
        <f>+G3045*E3045</f>
        <v>6484.3899999999994</v>
      </c>
      <c r="I3045" s="5">
        <v>0.45</v>
      </c>
      <c r="J3045" s="4">
        <f t="shared" si="598"/>
        <v>11.5335</v>
      </c>
      <c r="K3045" s="4">
        <f t="shared" si="599"/>
        <v>14.096499999999999</v>
      </c>
      <c r="L3045" s="6">
        <v>1.5</v>
      </c>
      <c r="M3045" s="4">
        <f t="shared" si="590"/>
        <v>21.144749999999998</v>
      </c>
      <c r="N3045" s="4">
        <f t="shared" si="591"/>
        <v>35.241249999999994</v>
      </c>
      <c r="O3045" s="6">
        <v>0.75</v>
      </c>
      <c r="P3045" s="85">
        <f t="shared" si="596"/>
        <v>10.572374999999999</v>
      </c>
      <c r="Q3045" s="86">
        <f t="shared" si="597"/>
        <v>24.668875</v>
      </c>
      <c r="R3045" s="6">
        <v>0.95</v>
      </c>
      <c r="S3045" s="85">
        <f t="shared" si="592"/>
        <v>13.391674999999998</v>
      </c>
      <c r="T3045" s="86">
        <f t="shared" si="593"/>
        <v>27.488174999999998</v>
      </c>
      <c r="U3045" s="6">
        <v>0.6</v>
      </c>
      <c r="V3045" s="85">
        <f t="shared" si="594"/>
        <v>8.4578999999999986</v>
      </c>
      <c r="W3045" s="86">
        <f t="shared" si="595"/>
        <v>22.554399999999998</v>
      </c>
    </row>
    <row r="3046" spans="1:23" s="54" customFormat="1" ht="17.25" x14ac:dyDescent="0.3">
      <c r="A3046" s="64" t="s">
        <v>7131</v>
      </c>
      <c r="B3046" s="65" t="s">
        <v>7825</v>
      </c>
      <c r="C3046" s="2" t="s">
        <v>5067</v>
      </c>
      <c r="D3046" s="10" t="s">
        <v>5066</v>
      </c>
      <c r="E3046" s="3">
        <f>1000-9-12</f>
        <v>979</v>
      </c>
      <c r="F3046" s="3">
        <v>1</v>
      </c>
      <c r="G3046" s="7">
        <v>8.25</v>
      </c>
      <c r="H3046" s="4">
        <f>+G3046*E3046</f>
        <v>8076.75</v>
      </c>
      <c r="I3046" s="5">
        <v>0</v>
      </c>
      <c r="J3046" s="4">
        <f t="shared" si="598"/>
        <v>0</v>
      </c>
      <c r="K3046" s="4">
        <f t="shared" si="599"/>
        <v>8.25</v>
      </c>
      <c r="L3046" s="6">
        <v>0.85</v>
      </c>
      <c r="M3046" s="4">
        <f t="shared" si="590"/>
        <v>7.0125000000000002</v>
      </c>
      <c r="N3046" s="4">
        <f t="shared" si="591"/>
        <v>15.262499999999999</v>
      </c>
      <c r="O3046" s="6">
        <v>0.75</v>
      </c>
      <c r="P3046" s="85">
        <f t="shared" si="596"/>
        <v>6.1875</v>
      </c>
      <c r="Q3046" s="86">
        <f t="shared" si="597"/>
        <v>14.4375</v>
      </c>
      <c r="R3046" s="6">
        <v>0.95</v>
      </c>
      <c r="S3046" s="85">
        <f t="shared" si="592"/>
        <v>7.8374999999999995</v>
      </c>
      <c r="T3046" s="86">
        <f t="shared" si="593"/>
        <v>16.087499999999999</v>
      </c>
      <c r="U3046" s="6">
        <v>0.6</v>
      </c>
      <c r="V3046" s="85">
        <f t="shared" si="594"/>
        <v>4.95</v>
      </c>
      <c r="W3046" s="86">
        <f t="shared" si="595"/>
        <v>13.2</v>
      </c>
    </row>
    <row r="3047" spans="1:23" s="54" customFormat="1" ht="17.25" x14ac:dyDescent="0.3">
      <c r="A3047" s="64" t="s">
        <v>7131</v>
      </c>
      <c r="B3047" s="65" t="s">
        <v>7825</v>
      </c>
      <c r="C3047" s="41">
        <v>137005</v>
      </c>
      <c r="D3047" s="55" t="s">
        <v>5068</v>
      </c>
      <c r="E3047" s="41">
        <f>341-12</f>
        <v>329</v>
      </c>
      <c r="F3047" s="3">
        <v>1</v>
      </c>
      <c r="G3047" s="50">
        <v>12.36</v>
      </c>
      <c r="H3047" s="4">
        <f>+G3047*E3047</f>
        <v>4066.4399999999996</v>
      </c>
      <c r="I3047" s="42">
        <v>0.05</v>
      </c>
      <c r="J3047" s="4">
        <f t="shared" si="598"/>
        <v>0.61799999999999999</v>
      </c>
      <c r="K3047" s="4">
        <f t="shared" si="599"/>
        <v>11.741999999999999</v>
      </c>
      <c r="L3047" s="13">
        <v>0.95</v>
      </c>
      <c r="M3047" s="4">
        <f t="shared" si="590"/>
        <v>11.154899999999998</v>
      </c>
      <c r="N3047" s="4">
        <f t="shared" si="591"/>
        <v>22.896899999999995</v>
      </c>
      <c r="O3047" s="6">
        <v>0.75</v>
      </c>
      <c r="P3047" s="85">
        <f t="shared" si="596"/>
        <v>8.8064999999999998</v>
      </c>
      <c r="Q3047" s="86">
        <f t="shared" si="597"/>
        <v>20.548499999999997</v>
      </c>
      <c r="R3047" s="6">
        <v>0.95</v>
      </c>
      <c r="S3047" s="85">
        <f t="shared" si="592"/>
        <v>11.154899999999998</v>
      </c>
      <c r="T3047" s="86">
        <f t="shared" si="593"/>
        <v>22.896899999999995</v>
      </c>
      <c r="U3047" s="6">
        <v>0.6</v>
      </c>
      <c r="V3047" s="85">
        <f t="shared" si="594"/>
        <v>7.0451999999999995</v>
      </c>
      <c r="W3047" s="86">
        <f t="shared" si="595"/>
        <v>18.787199999999999</v>
      </c>
    </row>
    <row r="3048" spans="1:23" s="54" customFormat="1" ht="17.25" x14ac:dyDescent="0.3">
      <c r="A3048" s="64" t="s">
        <v>7131</v>
      </c>
      <c r="B3048" s="65" t="s">
        <v>7825</v>
      </c>
      <c r="C3048" s="41">
        <v>137006</v>
      </c>
      <c r="D3048" s="10" t="s">
        <v>5070</v>
      </c>
      <c r="E3048" s="3">
        <f>454-24</f>
        <v>430</v>
      </c>
      <c r="F3048" s="3">
        <v>1</v>
      </c>
      <c r="G3048" s="7">
        <v>5.67</v>
      </c>
      <c r="H3048" s="4">
        <f>+G3048*E3048</f>
        <v>2438.1</v>
      </c>
      <c r="I3048" s="5">
        <v>0.05</v>
      </c>
      <c r="J3048" s="4">
        <f t="shared" si="598"/>
        <v>0.28350000000000003</v>
      </c>
      <c r="K3048" s="4">
        <f t="shared" si="599"/>
        <v>5.3864999999999998</v>
      </c>
      <c r="L3048" s="6">
        <v>0.95</v>
      </c>
      <c r="M3048" s="4">
        <f t="shared" si="590"/>
        <v>5.1171749999999996</v>
      </c>
      <c r="N3048" s="4">
        <f t="shared" si="591"/>
        <v>10.503674999999999</v>
      </c>
      <c r="O3048" s="6">
        <v>0.75</v>
      </c>
      <c r="P3048" s="85">
        <f t="shared" si="596"/>
        <v>4.0398750000000003</v>
      </c>
      <c r="Q3048" s="86">
        <f t="shared" si="597"/>
        <v>9.4263750000000002</v>
      </c>
      <c r="R3048" s="6">
        <v>0.95</v>
      </c>
      <c r="S3048" s="85">
        <f t="shared" si="592"/>
        <v>5.1171749999999996</v>
      </c>
      <c r="T3048" s="86">
        <f t="shared" si="593"/>
        <v>10.503674999999999</v>
      </c>
      <c r="U3048" s="6">
        <v>0.6</v>
      </c>
      <c r="V3048" s="85">
        <f t="shared" si="594"/>
        <v>3.2319</v>
      </c>
      <c r="W3048" s="86">
        <f t="shared" si="595"/>
        <v>8.6183999999999994</v>
      </c>
    </row>
    <row r="3049" spans="1:23" s="54" customFormat="1" ht="17.25" x14ac:dyDescent="0.3">
      <c r="A3049" s="64" t="s">
        <v>7131</v>
      </c>
      <c r="B3049" s="65" t="s">
        <v>7825</v>
      </c>
      <c r="C3049" s="41">
        <v>137007</v>
      </c>
      <c r="D3049" s="10" t="s">
        <v>5069</v>
      </c>
      <c r="E3049" s="3">
        <v>500</v>
      </c>
      <c r="F3049" s="3">
        <v>1</v>
      </c>
      <c r="G3049" s="7">
        <v>6.95</v>
      </c>
      <c r="H3049" s="4">
        <f>+G3049*E3049</f>
        <v>3475</v>
      </c>
      <c r="I3049" s="5">
        <v>0.05</v>
      </c>
      <c r="J3049" s="4">
        <f t="shared" si="598"/>
        <v>0.34750000000000003</v>
      </c>
      <c r="K3049" s="4">
        <f t="shared" si="599"/>
        <v>6.6025</v>
      </c>
      <c r="L3049" s="6">
        <v>0.95</v>
      </c>
      <c r="M3049" s="4">
        <f t="shared" si="590"/>
        <v>6.2723749999999994</v>
      </c>
      <c r="N3049" s="4">
        <f t="shared" si="591"/>
        <v>12.874874999999999</v>
      </c>
      <c r="O3049" s="6">
        <v>0.75</v>
      </c>
      <c r="P3049" s="85">
        <f t="shared" si="596"/>
        <v>4.9518750000000002</v>
      </c>
      <c r="Q3049" s="86">
        <f t="shared" si="597"/>
        <v>11.554375</v>
      </c>
      <c r="R3049" s="6">
        <v>0.95</v>
      </c>
      <c r="S3049" s="85">
        <f t="shared" si="592"/>
        <v>6.2723749999999994</v>
      </c>
      <c r="T3049" s="86">
        <f t="shared" si="593"/>
        <v>12.874874999999999</v>
      </c>
      <c r="U3049" s="6">
        <v>0.6</v>
      </c>
      <c r="V3049" s="85">
        <f t="shared" si="594"/>
        <v>3.9615</v>
      </c>
      <c r="W3049" s="86">
        <f t="shared" si="595"/>
        <v>10.564</v>
      </c>
    </row>
    <row r="3050" spans="1:23" s="54" customFormat="1" ht="17.25" x14ac:dyDescent="0.3">
      <c r="A3050" s="64" t="s">
        <v>7131</v>
      </c>
      <c r="B3050" s="65" t="s">
        <v>7825</v>
      </c>
      <c r="C3050" s="2" t="s">
        <v>5074</v>
      </c>
      <c r="D3050" s="10" t="s">
        <v>5073</v>
      </c>
      <c r="E3050" s="3">
        <v>222</v>
      </c>
      <c r="F3050" s="3">
        <v>1</v>
      </c>
      <c r="G3050" s="4">
        <v>12.67</v>
      </c>
      <c r="H3050" s="4">
        <f>+G3050*E3050</f>
        <v>2812.74</v>
      </c>
      <c r="I3050" s="5">
        <v>0.5</v>
      </c>
      <c r="J3050" s="4">
        <f t="shared" si="598"/>
        <v>6.335</v>
      </c>
      <c r="K3050" s="4">
        <f t="shared" si="599"/>
        <v>6.335</v>
      </c>
      <c r="L3050" s="6">
        <v>0.85</v>
      </c>
      <c r="M3050" s="4">
        <f t="shared" si="590"/>
        <v>5.3847499999999995</v>
      </c>
      <c r="N3050" s="4">
        <f t="shared" si="591"/>
        <v>11.719749999999999</v>
      </c>
      <c r="O3050" s="6">
        <v>0.75</v>
      </c>
      <c r="P3050" s="85">
        <f t="shared" si="596"/>
        <v>4.7512499999999998</v>
      </c>
      <c r="Q3050" s="86">
        <f t="shared" si="597"/>
        <v>11.08625</v>
      </c>
      <c r="R3050" s="6">
        <v>0.95</v>
      </c>
      <c r="S3050" s="85">
        <f t="shared" si="592"/>
        <v>6.0182500000000001</v>
      </c>
      <c r="T3050" s="86">
        <f t="shared" si="593"/>
        <v>12.353249999999999</v>
      </c>
      <c r="U3050" s="6">
        <v>0.6</v>
      </c>
      <c r="V3050" s="85">
        <f t="shared" si="594"/>
        <v>3.8009999999999997</v>
      </c>
      <c r="W3050" s="86">
        <f t="shared" si="595"/>
        <v>10.135999999999999</v>
      </c>
    </row>
    <row r="3051" spans="1:23" s="54" customFormat="1" ht="17.25" x14ac:dyDescent="0.3">
      <c r="A3051" s="64" t="s">
        <v>7131</v>
      </c>
      <c r="B3051" s="65" t="s">
        <v>7825</v>
      </c>
      <c r="C3051" s="2" t="s">
        <v>7827</v>
      </c>
      <c r="D3051" s="10" t="s">
        <v>5072</v>
      </c>
      <c r="E3051" s="3">
        <f>971-20-12-132</f>
        <v>807</v>
      </c>
      <c r="F3051" s="3">
        <v>1</v>
      </c>
      <c r="G3051" s="7">
        <v>3.67</v>
      </c>
      <c r="H3051" s="4">
        <f>+G3051*E3051</f>
        <v>2961.69</v>
      </c>
      <c r="I3051" s="5">
        <v>0.05</v>
      </c>
      <c r="J3051" s="4">
        <f t="shared" si="598"/>
        <v>0.1835</v>
      </c>
      <c r="K3051" s="4">
        <f t="shared" si="599"/>
        <v>3.4864999999999999</v>
      </c>
      <c r="L3051" s="6">
        <v>0.95</v>
      </c>
      <c r="M3051" s="4">
        <f t="shared" si="590"/>
        <v>3.3121749999999999</v>
      </c>
      <c r="N3051" s="4">
        <f t="shared" si="591"/>
        <v>6.7986749999999994</v>
      </c>
      <c r="O3051" s="6">
        <v>0.75</v>
      </c>
      <c r="P3051" s="85">
        <f t="shared" si="596"/>
        <v>2.6148750000000001</v>
      </c>
      <c r="Q3051" s="86">
        <f t="shared" si="597"/>
        <v>6.101375</v>
      </c>
      <c r="R3051" s="6">
        <v>0.95</v>
      </c>
      <c r="S3051" s="85">
        <f t="shared" si="592"/>
        <v>3.3121749999999999</v>
      </c>
      <c r="T3051" s="86">
        <f t="shared" si="593"/>
        <v>6.7986749999999994</v>
      </c>
      <c r="U3051" s="6">
        <v>0.6</v>
      </c>
      <c r="V3051" s="85">
        <f t="shared" si="594"/>
        <v>2.0918999999999999</v>
      </c>
      <c r="W3051" s="86">
        <f t="shared" si="595"/>
        <v>5.5784000000000002</v>
      </c>
    </row>
    <row r="3052" spans="1:23" s="54" customFormat="1" ht="17.25" x14ac:dyDescent="0.3">
      <c r="A3052" s="64" t="s">
        <v>7131</v>
      </c>
      <c r="B3052" s="65" t="s">
        <v>7825</v>
      </c>
      <c r="C3052" s="2" t="s">
        <v>7828</v>
      </c>
      <c r="D3052" s="10" t="s">
        <v>5076</v>
      </c>
      <c r="E3052" s="3">
        <v>805</v>
      </c>
      <c r="F3052" s="3">
        <v>1</v>
      </c>
      <c r="G3052" s="7">
        <v>3.74</v>
      </c>
      <c r="H3052" s="4">
        <f>+G3052*E3052</f>
        <v>3010.7000000000003</v>
      </c>
      <c r="I3052" s="5">
        <v>0.05</v>
      </c>
      <c r="J3052" s="4">
        <f t="shared" si="598"/>
        <v>0.18700000000000003</v>
      </c>
      <c r="K3052" s="4">
        <f t="shared" si="599"/>
        <v>3.5530000000000004</v>
      </c>
      <c r="L3052" s="6">
        <v>0.95</v>
      </c>
      <c r="M3052" s="4">
        <f t="shared" si="590"/>
        <v>3.3753500000000001</v>
      </c>
      <c r="N3052" s="4">
        <f t="shared" si="591"/>
        <v>6.92835</v>
      </c>
      <c r="O3052" s="6">
        <v>0.75</v>
      </c>
      <c r="P3052" s="85">
        <f t="shared" si="596"/>
        <v>2.6647500000000002</v>
      </c>
      <c r="Q3052" s="86">
        <f t="shared" si="597"/>
        <v>6.2177500000000006</v>
      </c>
      <c r="R3052" s="6">
        <v>0.95</v>
      </c>
      <c r="S3052" s="85">
        <f t="shared" si="592"/>
        <v>3.3753500000000001</v>
      </c>
      <c r="T3052" s="86">
        <f t="shared" si="593"/>
        <v>6.92835</v>
      </c>
      <c r="U3052" s="6">
        <v>0.6</v>
      </c>
      <c r="V3052" s="85">
        <f t="shared" si="594"/>
        <v>2.1318000000000001</v>
      </c>
      <c r="W3052" s="86">
        <f t="shared" si="595"/>
        <v>5.684800000000001</v>
      </c>
    </row>
    <row r="3053" spans="1:23" s="54" customFormat="1" ht="17.25" x14ac:dyDescent="0.3">
      <c r="A3053" s="64" t="s">
        <v>7131</v>
      </c>
      <c r="B3053" s="65" t="s">
        <v>7825</v>
      </c>
      <c r="C3053" s="2" t="s">
        <v>7829</v>
      </c>
      <c r="D3053" s="10" t="s">
        <v>5075</v>
      </c>
      <c r="E3053" s="3">
        <f>544-15-50-30-30</f>
        <v>419</v>
      </c>
      <c r="F3053" s="3">
        <v>1</v>
      </c>
      <c r="G3053" s="7">
        <v>3.94</v>
      </c>
      <c r="H3053" s="4">
        <f>+G3053*E3053</f>
        <v>1650.86</v>
      </c>
      <c r="I3053" s="5">
        <v>0.05</v>
      </c>
      <c r="J3053" s="4">
        <f t="shared" si="598"/>
        <v>0.19700000000000001</v>
      </c>
      <c r="K3053" s="4">
        <f t="shared" si="599"/>
        <v>3.7429999999999999</v>
      </c>
      <c r="L3053" s="6">
        <v>0.95</v>
      </c>
      <c r="M3053" s="4">
        <f t="shared" si="590"/>
        <v>3.5558499999999995</v>
      </c>
      <c r="N3053" s="4">
        <f t="shared" si="591"/>
        <v>7.2988499999999998</v>
      </c>
      <c r="O3053" s="6">
        <v>0.75</v>
      </c>
      <c r="P3053" s="85">
        <f t="shared" si="596"/>
        <v>2.8072499999999998</v>
      </c>
      <c r="Q3053" s="86">
        <f t="shared" si="597"/>
        <v>6.5502500000000001</v>
      </c>
      <c r="R3053" s="6">
        <v>0.95</v>
      </c>
      <c r="S3053" s="85">
        <f t="shared" si="592"/>
        <v>3.5558499999999995</v>
      </c>
      <c r="T3053" s="86">
        <f t="shared" si="593"/>
        <v>7.2988499999999998</v>
      </c>
      <c r="U3053" s="6">
        <v>0.6</v>
      </c>
      <c r="V3053" s="85">
        <f t="shared" si="594"/>
        <v>2.2458</v>
      </c>
      <c r="W3053" s="86">
        <f t="shared" si="595"/>
        <v>5.9887999999999995</v>
      </c>
    </row>
    <row r="3054" spans="1:23" ht="16.5" x14ac:dyDescent="0.25">
      <c r="A3054" s="64" t="s">
        <v>7131</v>
      </c>
      <c r="B3054" s="65" t="s">
        <v>7825</v>
      </c>
      <c r="C3054" s="2" t="s">
        <v>7830</v>
      </c>
      <c r="D3054" s="10" t="s">
        <v>5071</v>
      </c>
      <c r="E3054" s="3">
        <v>853</v>
      </c>
      <c r="F3054" s="3">
        <v>1</v>
      </c>
      <c r="G3054" s="7">
        <v>3.27</v>
      </c>
      <c r="H3054" s="4">
        <f>+G3054*E3054</f>
        <v>2789.31</v>
      </c>
      <c r="I3054" s="5">
        <v>0.05</v>
      </c>
      <c r="J3054" s="4">
        <f t="shared" si="598"/>
        <v>0.16350000000000001</v>
      </c>
      <c r="K3054" s="4">
        <f t="shared" si="599"/>
        <v>3.1065</v>
      </c>
      <c r="L3054" s="6">
        <v>0.95</v>
      </c>
      <c r="M3054" s="4">
        <f t="shared" si="590"/>
        <v>2.9511750000000001</v>
      </c>
      <c r="N3054" s="4">
        <f t="shared" si="591"/>
        <v>6.0576749999999997</v>
      </c>
      <c r="O3054" s="6">
        <v>0.75</v>
      </c>
      <c r="P3054" s="85">
        <f t="shared" si="596"/>
        <v>2.3298749999999999</v>
      </c>
      <c r="Q3054" s="86">
        <f t="shared" si="597"/>
        <v>5.436375</v>
      </c>
      <c r="R3054" s="6">
        <v>0.95</v>
      </c>
      <c r="S3054" s="85">
        <f t="shared" si="592"/>
        <v>2.9511750000000001</v>
      </c>
      <c r="T3054" s="86">
        <f t="shared" si="593"/>
        <v>6.0576749999999997</v>
      </c>
      <c r="U3054" s="6">
        <v>0.6</v>
      </c>
      <c r="V3054" s="85">
        <f t="shared" si="594"/>
        <v>1.8638999999999999</v>
      </c>
      <c r="W3054" s="86">
        <f t="shared" si="595"/>
        <v>4.9703999999999997</v>
      </c>
    </row>
    <row r="3055" spans="1:23" s="54" customFormat="1" ht="17.25" x14ac:dyDescent="0.3">
      <c r="A3055" s="64" t="s">
        <v>7131</v>
      </c>
      <c r="B3055" s="65" t="s">
        <v>7825</v>
      </c>
      <c r="C3055" s="2" t="s">
        <v>7831</v>
      </c>
      <c r="D3055" s="10" t="s">
        <v>5064</v>
      </c>
      <c r="E3055" s="3">
        <v>547</v>
      </c>
      <c r="F3055" s="3">
        <v>1</v>
      </c>
      <c r="G3055" s="4">
        <v>3.49</v>
      </c>
      <c r="H3055" s="4">
        <f>+G3055*E3055</f>
        <v>1909.0300000000002</v>
      </c>
      <c r="I3055" s="5">
        <v>0.05</v>
      </c>
      <c r="J3055" s="4">
        <f t="shared" si="598"/>
        <v>0.17450000000000002</v>
      </c>
      <c r="K3055" s="4">
        <f t="shared" si="599"/>
        <v>3.3155000000000001</v>
      </c>
      <c r="L3055" s="6">
        <v>0.85</v>
      </c>
      <c r="M3055" s="4">
        <f t="shared" si="590"/>
        <v>2.8181750000000001</v>
      </c>
      <c r="N3055" s="4">
        <f t="shared" si="591"/>
        <v>6.1336750000000002</v>
      </c>
      <c r="O3055" s="6">
        <v>0.75</v>
      </c>
      <c r="P3055" s="85">
        <f t="shared" si="596"/>
        <v>2.4866250000000001</v>
      </c>
      <c r="Q3055" s="86">
        <f t="shared" si="597"/>
        <v>5.8021250000000002</v>
      </c>
      <c r="R3055" s="6">
        <v>0.95</v>
      </c>
      <c r="S3055" s="85">
        <f t="shared" si="592"/>
        <v>3.1497250000000001</v>
      </c>
      <c r="T3055" s="86">
        <f t="shared" si="593"/>
        <v>6.4652250000000002</v>
      </c>
      <c r="U3055" s="6">
        <v>0.6</v>
      </c>
      <c r="V3055" s="85">
        <f t="shared" si="594"/>
        <v>1.9893000000000001</v>
      </c>
      <c r="W3055" s="86">
        <f t="shared" si="595"/>
        <v>5.3048000000000002</v>
      </c>
    </row>
    <row r="3056" spans="1:23" s="54" customFormat="1" ht="17.25" x14ac:dyDescent="0.3">
      <c r="A3056" s="64" t="s">
        <v>7131</v>
      </c>
      <c r="B3056" s="65" t="s">
        <v>7839</v>
      </c>
      <c r="C3056" s="2" t="s">
        <v>8313</v>
      </c>
      <c r="D3056" s="10" t="s">
        <v>8316</v>
      </c>
      <c r="E3056" s="3">
        <v>0</v>
      </c>
      <c r="F3056" s="3">
        <v>1</v>
      </c>
      <c r="G3056" s="4">
        <v>0</v>
      </c>
      <c r="H3056" s="4">
        <f>+G3056*E3056</f>
        <v>0</v>
      </c>
      <c r="I3056" s="5">
        <v>0</v>
      </c>
      <c r="J3056" s="4">
        <f t="shared" si="598"/>
        <v>0</v>
      </c>
      <c r="K3056" s="4">
        <f t="shared" si="599"/>
        <v>0</v>
      </c>
      <c r="L3056" s="6">
        <v>0.85</v>
      </c>
      <c r="M3056" s="4">
        <f t="shared" ref="M3056:M3110" si="600">+K3056*L3056</f>
        <v>0</v>
      </c>
      <c r="N3056" s="4">
        <f t="shared" ref="N3056:N3110" si="601">+K3056+M3056</f>
        <v>0</v>
      </c>
      <c r="O3056" s="6">
        <v>0.75</v>
      </c>
      <c r="P3056" s="85">
        <f t="shared" si="596"/>
        <v>0</v>
      </c>
      <c r="Q3056" s="86">
        <f t="shared" si="597"/>
        <v>0</v>
      </c>
      <c r="R3056" s="6">
        <v>0.95</v>
      </c>
      <c r="S3056" s="85">
        <f t="shared" ref="S3056:S3110" si="602">+K3056*R3056</f>
        <v>0</v>
      </c>
      <c r="T3056" s="86">
        <f t="shared" ref="T3056:T3110" si="603">+S3056+K3056</f>
        <v>0</v>
      </c>
      <c r="U3056" s="6">
        <v>0.6</v>
      </c>
      <c r="V3056" s="85">
        <f t="shared" ref="V3056:V3110" si="604">+K3056*U3056</f>
        <v>0</v>
      </c>
      <c r="W3056" s="86">
        <f t="shared" ref="W3056:W3110" si="605">+V3056+K3056</f>
        <v>0</v>
      </c>
    </row>
    <row r="3057" spans="1:23" s="54" customFormat="1" ht="17.25" x14ac:dyDescent="0.3">
      <c r="A3057" s="64" t="s">
        <v>7131</v>
      </c>
      <c r="B3057" s="65" t="s">
        <v>7839</v>
      </c>
      <c r="C3057" s="2" t="s">
        <v>8314</v>
      </c>
      <c r="D3057" s="10" t="s">
        <v>8317</v>
      </c>
      <c r="E3057" s="3">
        <v>0</v>
      </c>
      <c r="F3057" s="3">
        <v>1</v>
      </c>
      <c r="G3057" s="4">
        <v>0</v>
      </c>
      <c r="H3057" s="4">
        <f>+G3057*E3057</f>
        <v>0</v>
      </c>
      <c r="I3057" s="5">
        <v>0</v>
      </c>
      <c r="J3057" s="4">
        <f t="shared" si="598"/>
        <v>0</v>
      </c>
      <c r="K3057" s="4">
        <f t="shared" si="599"/>
        <v>0</v>
      </c>
      <c r="L3057" s="6">
        <v>0.85</v>
      </c>
      <c r="M3057" s="4">
        <f t="shared" si="600"/>
        <v>0</v>
      </c>
      <c r="N3057" s="4">
        <f t="shared" si="601"/>
        <v>0</v>
      </c>
      <c r="O3057" s="6">
        <v>0.75</v>
      </c>
      <c r="P3057" s="85">
        <f t="shared" ref="P3057:P3111" si="606">+K3057*O3057</f>
        <v>0</v>
      </c>
      <c r="Q3057" s="86">
        <f t="shared" ref="Q3057:Q3111" si="607">+K3057+P3057</f>
        <v>0</v>
      </c>
      <c r="R3057" s="6">
        <v>0.95</v>
      </c>
      <c r="S3057" s="85">
        <f t="shared" si="602"/>
        <v>0</v>
      </c>
      <c r="T3057" s="86">
        <f t="shared" si="603"/>
        <v>0</v>
      </c>
      <c r="U3057" s="6">
        <v>0.6</v>
      </c>
      <c r="V3057" s="85">
        <f t="shared" si="604"/>
        <v>0</v>
      </c>
      <c r="W3057" s="86">
        <f t="shared" si="605"/>
        <v>0</v>
      </c>
    </row>
    <row r="3058" spans="1:23" s="54" customFormat="1" ht="17.25" x14ac:dyDescent="0.3">
      <c r="A3058" s="64" t="s">
        <v>7131</v>
      </c>
      <c r="B3058" s="65" t="s">
        <v>7839</v>
      </c>
      <c r="C3058" s="2" t="s">
        <v>8315</v>
      </c>
      <c r="D3058" s="10" t="s">
        <v>8318</v>
      </c>
      <c r="E3058" s="3">
        <v>0</v>
      </c>
      <c r="F3058" s="3">
        <v>1</v>
      </c>
      <c r="G3058" s="4">
        <v>0</v>
      </c>
      <c r="H3058" s="4">
        <f>+G3058*E3058</f>
        <v>0</v>
      </c>
      <c r="I3058" s="5">
        <v>0</v>
      </c>
      <c r="J3058" s="4">
        <f t="shared" si="598"/>
        <v>0</v>
      </c>
      <c r="K3058" s="4">
        <f t="shared" si="599"/>
        <v>0</v>
      </c>
      <c r="L3058" s="6">
        <v>0.85</v>
      </c>
      <c r="M3058" s="4">
        <f t="shared" si="600"/>
        <v>0</v>
      </c>
      <c r="N3058" s="4">
        <f t="shared" si="601"/>
        <v>0</v>
      </c>
      <c r="O3058" s="6">
        <v>0.75</v>
      </c>
      <c r="P3058" s="85">
        <f t="shared" si="606"/>
        <v>0</v>
      </c>
      <c r="Q3058" s="86">
        <f t="shared" si="607"/>
        <v>0</v>
      </c>
      <c r="R3058" s="6">
        <v>0.95</v>
      </c>
      <c r="S3058" s="85">
        <f t="shared" si="602"/>
        <v>0</v>
      </c>
      <c r="T3058" s="86">
        <f t="shared" si="603"/>
        <v>0</v>
      </c>
      <c r="U3058" s="6">
        <v>0.6</v>
      </c>
      <c r="V3058" s="85">
        <f t="shared" si="604"/>
        <v>0</v>
      </c>
      <c r="W3058" s="86">
        <f t="shared" si="605"/>
        <v>0</v>
      </c>
    </row>
    <row r="3059" spans="1:23" ht="16.5" x14ac:dyDescent="0.25">
      <c r="A3059" s="64" t="s">
        <v>7833</v>
      </c>
      <c r="B3059" s="65" t="s">
        <v>7834</v>
      </c>
      <c r="C3059" s="40" t="s">
        <v>7836</v>
      </c>
      <c r="D3059" s="57" t="s">
        <v>2923</v>
      </c>
      <c r="E3059" s="41">
        <v>1</v>
      </c>
      <c r="F3059" s="3">
        <v>1</v>
      </c>
      <c r="G3059" s="12">
        <v>2500</v>
      </c>
      <c r="H3059" s="4">
        <f>+G3059*E3059</f>
        <v>2500</v>
      </c>
      <c r="I3059" s="42">
        <v>0</v>
      </c>
      <c r="J3059" s="4">
        <f t="shared" si="598"/>
        <v>0</v>
      </c>
      <c r="K3059" s="4">
        <f t="shared" si="599"/>
        <v>2500</v>
      </c>
      <c r="L3059" s="13">
        <v>1</v>
      </c>
      <c r="M3059" s="4">
        <f t="shared" si="600"/>
        <v>2500</v>
      </c>
      <c r="N3059" s="4">
        <f t="shared" si="601"/>
        <v>5000</v>
      </c>
      <c r="O3059" s="6">
        <v>0.75</v>
      </c>
      <c r="P3059" s="85">
        <f t="shared" si="606"/>
        <v>1875</v>
      </c>
      <c r="Q3059" s="86">
        <f t="shared" si="607"/>
        <v>4375</v>
      </c>
      <c r="R3059" s="6">
        <v>0.95</v>
      </c>
      <c r="S3059" s="85">
        <f t="shared" si="602"/>
        <v>2375</v>
      </c>
      <c r="T3059" s="86">
        <f t="shared" si="603"/>
        <v>4875</v>
      </c>
      <c r="U3059" s="6">
        <v>0.6</v>
      </c>
      <c r="V3059" s="85">
        <f t="shared" si="604"/>
        <v>1500</v>
      </c>
      <c r="W3059" s="86">
        <f t="shared" si="605"/>
        <v>4000</v>
      </c>
    </row>
    <row r="3060" spans="1:23" s="28" customFormat="1" ht="16.5" x14ac:dyDescent="0.25">
      <c r="A3060" s="64" t="s">
        <v>7833</v>
      </c>
      <c r="B3060" s="65" t="s">
        <v>7834</v>
      </c>
      <c r="C3060" s="2" t="s">
        <v>7837</v>
      </c>
      <c r="D3060" s="1" t="s">
        <v>4921</v>
      </c>
      <c r="E3060" s="3">
        <v>1</v>
      </c>
      <c r="F3060" s="3">
        <v>1</v>
      </c>
      <c r="G3060" s="4">
        <v>4000</v>
      </c>
      <c r="H3060" s="4">
        <f>+G3060*E3060</f>
        <v>4000</v>
      </c>
      <c r="I3060" s="5">
        <v>0</v>
      </c>
      <c r="J3060" s="4">
        <f t="shared" si="598"/>
        <v>0</v>
      </c>
      <c r="K3060" s="4">
        <f t="shared" si="599"/>
        <v>4000</v>
      </c>
      <c r="L3060" s="6">
        <v>1</v>
      </c>
      <c r="M3060" s="4">
        <f t="shared" si="600"/>
        <v>4000</v>
      </c>
      <c r="N3060" s="4">
        <f t="shared" si="601"/>
        <v>8000</v>
      </c>
      <c r="O3060" s="6">
        <v>0.75</v>
      </c>
      <c r="P3060" s="85">
        <f t="shared" si="606"/>
        <v>3000</v>
      </c>
      <c r="Q3060" s="86">
        <f t="shared" si="607"/>
        <v>7000</v>
      </c>
      <c r="R3060" s="6">
        <v>0.95</v>
      </c>
      <c r="S3060" s="85">
        <f t="shared" si="602"/>
        <v>3800</v>
      </c>
      <c r="T3060" s="86">
        <f t="shared" si="603"/>
        <v>7800</v>
      </c>
      <c r="U3060" s="6">
        <v>0.6</v>
      </c>
      <c r="V3060" s="85">
        <f t="shared" si="604"/>
        <v>2400</v>
      </c>
      <c r="W3060" s="86">
        <f t="shared" si="605"/>
        <v>6400</v>
      </c>
    </row>
    <row r="3061" spans="1:23" s="28" customFormat="1" ht="16.5" x14ac:dyDescent="0.25">
      <c r="A3061" s="64" t="s">
        <v>7833</v>
      </c>
      <c r="B3061" s="65" t="s">
        <v>7834</v>
      </c>
      <c r="C3061" s="2" t="s">
        <v>7838</v>
      </c>
      <c r="D3061" s="1" t="s">
        <v>7835</v>
      </c>
      <c r="E3061" s="3">
        <v>4</v>
      </c>
      <c r="F3061" s="3">
        <v>1</v>
      </c>
      <c r="G3061" s="4">
        <v>2500</v>
      </c>
      <c r="H3061" s="4">
        <f>+G3061*E3061</f>
        <v>10000</v>
      </c>
      <c r="I3061" s="5">
        <v>0</v>
      </c>
      <c r="J3061" s="4">
        <f t="shared" si="598"/>
        <v>0</v>
      </c>
      <c r="K3061" s="4">
        <f t="shared" si="599"/>
        <v>2500</v>
      </c>
      <c r="L3061" s="6">
        <v>1</v>
      </c>
      <c r="M3061" s="4">
        <f t="shared" si="600"/>
        <v>2500</v>
      </c>
      <c r="N3061" s="4">
        <f t="shared" si="601"/>
        <v>5000</v>
      </c>
      <c r="O3061" s="6">
        <v>0.75</v>
      </c>
      <c r="P3061" s="85">
        <f t="shared" si="606"/>
        <v>1875</v>
      </c>
      <c r="Q3061" s="86">
        <f t="shared" si="607"/>
        <v>4375</v>
      </c>
      <c r="R3061" s="6">
        <v>0.95</v>
      </c>
      <c r="S3061" s="85">
        <f t="shared" si="602"/>
        <v>2375</v>
      </c>
      <c r="T3061" s="86">
        <f t="shared" si="603"/>
        <v>4875</v>
      </c>
      <c r="U3061" s="6">
        <v>0.6</v>
      </c>
      <c r="V3061" s="85">
        <f t="shared" si="604"/>
        <v>1500</v>
      </c>
      <c r="W3061" s="86">
        <f t="shared" si="605"/>
        <v>4000</v>
      </c>
    </row>
    <row r="3062" spans="1:23" s="23" customFormat="1" ht="16.5" x14ac:dyDescent="0.25">
      <c r="A3062" s="64" t="s">
        <v>7832</v>
      </c>
      <c r="B3062" s="65" t="s">
        <v>7840</v>
      </c>
      <c r="C3062" s="16" t="s">
        <v>3321</v>
      </c>
      <c r="D3062" s="15" t="s">
        <v>3320</v>
      </c>
      <c r="E3062" s="17">
        <v>94</v>
      </c>
      <c r="F3062" s="3">
        <v>1</v>
      </c>
      <c r="G3062" s="18">
        <f>29970.15/100</f>
        <v>299.70150000000001</v>
      </c>
      <c r="H3062" s="4">
        <f>+G3062*E3062</f>
        <v>28171.941000000003</v>
      </c>
      <c r="I3062" s="19">
        <v>0.1</v>
      </c>
      <c r="J3062" s="4">
        <f t="shared" si="598"/>
        <v>29.970150000000004</v>
      </c>
      <c r="K3062" s="4">
        <f t="shared" si="599"/>
        <v>269.73135000000002</v>
      </c>
      <c r="L3062" s="13">
        <v>1.1499999999999999</v>
      </c>
      <c r="M3062" s="4">
        <f t="shared" si="600"/>
        <v>310.19105250000001</v>
      </c>
      <c r="N3062" s="4">
        <f t="shared" si="601"/>
        <v>579.92240250000009</v>
      </c>
      <c r="O3062" s="6">
        <v>0.75</v>
      </c>
      <c r="P3062" s="85">
        <f t="shared" si="606"/>
        <v>202.29851250000002</v>
      </c>
      <c r="Q3062" s="86">
        <f t="shared" si="607"/>
        <v>472.02986250000004</v>
      </c>
      <c r="R3062" s="6">
        <v>0.95</v>
      </c>
      <c r="S3062" s="85">
        <f t="shared" si="602"/>
        <v>256.24478249999999</v>
      </c>
      <c r="T3062" s="86">
        <f t="shared" si="603"/>
        <v>525.97613249999995</v>
      </c>
      <c r="U3062" s="6">
        <v>0.6</v>
      </c>
      <c r="V3062" s="85">
        <f t="shared" si="604"/>
        <v>161.83881</v>
      </c>
      <c r="W3062" s="86">
        <f t="shared" si="605"/>
        <v>431.57015999999999</v>
      </c>
    </row>
    <row r="3063" spans="1:23" s="28" customFormat="1" ht="16.5" x14ac:dyDescent="0.25">
      <c r="A3063" s="64" t="s">
        <v>7832</v>
      </c>
      <c r="B3063" s="65" t="s">
        <v>7840</v>
      </c>
      <c r="C3063" s="2" t="s">
        <v>8281</v>
      </c>
      <c r="D3063" s="10" t="s">
        <v>174</v>
      </c>
      <c r="E3063" s="3">
        <v>2</v>
      </c>
      <c r="F3063" s="3">
        <v>1</v>
      </c>
      <c r="G3063" s="4">
        <v>1942.6</v>
      </c>
      <c r="H3063" s="4">
        <f>+G3063*E3063</f>
        <v>3885.2</v>
      </c>
      <c r="I3063" s="5">
        <v>0.1</v>
      </c>
      <c r="J3063" s="4">
        <f t="shared" si="598"/>
        <v>194.26</v>
      </c>
      <c r="K3063" s="4">
        <f t="shared" si="599"/>
        <v>1748.34</v>
      </c>
      <c r="L3063" s="6">
        <v>0.85</v>
      </c>
      <c r="M3063" s="4">
        <f t="shared" si="600"/>
        <v>1486.0889999999999</v>
      </c>
      <c r="N3063" s="4">
        <f t="shared" si="601"/>
        <v>3234.4290000000001</v>
      </c>
      <c r="O3063" s="6">
        <v>0.75</v>
      </c>
      <c r="P3063" s="85">
        <f t="shared" si="606"/>
        <v>1311.2549999999999</v>
      </c>
      <c r="Q3063" s="86">
        <f t="shared" si="607"/>
        <v>3059.5949999999998</v>
      </c>
      <c r="R3063" s="6">
        <v>0.95</v>
      </c>
      <c r="S3063" s="85">
        <f t="shared" si="602"/>
        <v>1660.9229999999998</v>
      </c>
      <c r="T3063" s="86">
        <f t="shared" si="603"/>
        <v>3409.2629999999999</v>
      </c>
      <c r="U3063" s="6">
        <v>0.6</v>
      </c>
      <c r="V3063" s="85">
        <f t="shared" si="604"/>
        <v>1049.0039999999999</v>
      </c>
      <c r="W3063" s="86">
        <f t="shared" si="605"/>
        <v>2797.3440000000001</v>
      </c>
    </row>
    <row r="3064" spans="1:23" s="28" customFormat="1" ht="16.5" x14ac:dyDescent="0.25">
      <c r="A3064" s="64" t="s">
        <v>7832</v>
      </c>
      <c r="B3064" s="65" t="s">
        <v>7840</v>
      </c>
      <c r="C3064" s="2" t="s">
        <v>8282</v>
      </c>
      <c r="D3064" s="10" t="s">
        <v>173</v>
      </c>
      <c r="E3064" s="3">
        <v>13</v>
      </c>
      <c r="F3064" s="3">
        <v>1</v>
      </c>
      <c r="G3064" s="7">
        <v>375.22</v>
      </c>
      <c r="H3064" s="4">
        <f>+G3064*E3064</f>
        <v>4877.8600000000006</v>
      </c>
      <c r="I3064" s="5">
        <v>0</v>
      </c>
      <c r="J3064" s="4">
        <f t="shared" si="598"/>
        <v>0</v>
      </c>
      <c r="K3064" s="4">
        <f t="shared" si="599"/>
        <v>375.22</v>
      </c>
      <c r="L3064" s="6">
        <v>1.4</v>
      </c>
      <c r="M3064" s="4">
        <f t="shared" si="600"/>
        <v>525.30799999999999</v>
      </c>
      <c r="N3064" s="4">
        <f t="shared" si="601"/>
        <v>900.52800000000002</v>
      </c>
      <c r="O3064" s="6">
        <v>0.75</v>
      </c>
      <c r="P3064" s="85">
        <f t="shared" si="606"/>
        <v>281.41500000000002</v>
      </c>
      <c r="Q3064" s="86">
        <f t="shared" si="607"/>
        <v>656.63499999999999</v>
      </c>
      <c r="R3064" s="6">
        <v>0.95</v>
      </c>
      <c r="S3064" s="85">
        <f t="shared" si="602"/>
        <v>356.459</v>
      </c>
      <c r="T3064" s="86">
        <f t="shared" si="603"/>
        <v>731.67900000000009</v>
      </c>
      <c r="U3064" s="6">
        <v>0.6</v>
      </c>
      <c r="V3064" s="85">
        <f t="shared" si="604"/>
        <v>225.13200000000001</v>
      </c>
      <c r="W3064" s="86">
        <f t="shared" si="605"/>
        <v>600.35200000000009</v>
      </c>
    </row>
    <row r="3065" spans="1:23" s="28" customFormat="1" ht="16.5" x14ac:dyDescent="0.25">
      <c r="A3065" s="64" t="s">
        <v>7832</v>
      </c>
      <c r="B3065" s="65" t="s">
        <v>7840</v>
      </c>
      <c r="C3065" s="2" t="s">
        <v>8283</v>
      </c>
      <c r="D3065" s="10" t="s">
        <v>173</v>
      </c>
      <c r="E3065" s="3">
        <v>2</v>
      </c>
      <c r="F3065" s="3">
        <v>1</v>
      </c>
      <c r="G3065" s="4">
        <v>1927.55</v>
      </c>
      <c r="H3065" s="4">
        <f>+G3065*E3065</f>
        <v>3855.1</v>
      </c>
      <c r="I3065" s="5">
        <v>0.1</v>
      </c>
      <c r="J3065" s="4">
        <f t="shared" si="598"/>
        <v>192.755</v>
      </c>
      <c r="K3065" s="4">
        <f t="shared" si="599"/>
        <v>1734.7950000000001</v>
      </c>
      <c r="L3065" s="6">
        <v>0.85</v>
      </c>
      <c r="M3065" s="4">
        <f t="shared" si="600"/>
        <v>1474.57575</v>
      </c>
      <c r="N3065" s="4">
        <f t="shared" si="601"/>
        <v>3209.37075</v>
      </c>
      <c r="O3065" s="6">
        <v>0.75</v>
      </c>
      <c r="P3065" s="85">
        <f t="shared" si="606"/>
        <v>1301.0962500000001</v>
      </c>
      <c r="Q3065" s="86">
        <f t="shared" si="607"/>
        <v>3035.8912500000001</v>
      </c>
      <c r="R3065" s="6">
        <v>0.95</v>
      </c>
      <c r="S3065" s="85">
        <f t="shared" si="602"/>
        <v>1648.0552499999999</v>
      </c>
      <c r="T3065" s="86">
        <f t="shared" si="603"/>
        <v>3382.85025</v>
      </c>
      <c r="U3065" s="6">
        <v>0.6</v>
      </c>
      <c r="V3065" s="85">
        <f t="shared" si="604"/>
        <v>1040.877</v>
      </c>
      <c r="W3065" s="86">
        <f t="shared" si="605"/>
        <v>2775.672</v>
      </c>
    </row>
    <row r="3066" spans="1:23" s="28" customFormat="1" ht="16.5" x14ac:dyDescent="0.25">
      <c r="A3066" s="64" t="s">
        <v>7832</v>
      </c>
      <c r="B3066" s="65" t="s">
        <v>7840</v>
      </c>
      <c r="C3066" s="2" t="s">
        <v>8354</v>
      </c>
      <c r="D3066" s="1" t="s">
        <v>176</v>
      </c>
      <c r="E3066" s="3">
        <v>1</v>
      </c>
      <c r="F3066" s="3">
        <v>1</v>
      </c>
      <c r="G3066" s="7">
        <v>17763.2</v>
      </c>
      <c r="H3066" s="4">
        <f>+G3066*E3066</f>
        <v>17763.2</v>
      </c>
      <c r="I3066" s="5">
        <v>0</v>
      </c>
      <c r="J3066" s="4">
        <f t="shared" si="598"/>
        <v>0</v>
      </c>
      <c r="K3066" s="4">
        <f t="shared" si="599"/>
        <v>17763.2</v>
      </c>
      <c r="L3066" s="6">
        <v>1.05</v>
      </c>
      <c r="M3066" s="4">
        <f t="shared" si="600"/>
        <v>18651.36</v>
      </c>
      <c r="N3066" s="4">
        <f t="shared" si="601"/>
        <v>36414.559999999998</v>
      </c>
      <c r="O3066" s="6">
        <v>0.75</v>
      </c>
      <c r="P3066" s="85">
        <f t="shared" si="606"/>
        <v>13322.400000000001</v>
      </c>
      <c r="Q3066" s="86">
        <f t="shared" si="607"/>
        <v>31085.600000000002</v>
      </c>
      <c r="R3066" s="6">
        <v>0.95</v>
      </c>
      <c r="S3066" s="85">
        <f t="shared" si="602"/>
        <v>16875.04</v>
      </c>
      <c r="T3066" s="86">
        <f t="shared" si="603"/>
        <v>34638.240000000005</v>
      </c>
      <c r="U3066" s="6">
        <v>0.6</v>
      </c>
      <c r="V3066" s="85">
        <f t="shared" si="604"/>
        <v>10657.92</v>
      </c>
      <c r="W3066" s="86">
        <f t="shared" si="605"/>
        <v>28421.120000000003</v>
      </c>
    </row>
    <row r="3067" spans="1:23" ht="16.5" x14ac:dyDescent="0.25">
      <c r="A3067" s="64" t="s">
        <v>7832</v>
      </c>
      <c r="B3067" s="65" t="s">
        <v>7840</v>
      </c>
      <c r="C3067" s="2" t="s">
        <v>8373</v>
      </c>
      <c r="D3067" s="10" t="s">
        <v>4281</v>
      </c>
      <c r="E3067" s="3">
        <v>4</v>
      </c>
      <c r="F3067" s="3">
        <v>1</v>
      </c>
      <c r="G3067" s="4">
        <v>333.13</v>
      </c>
      <c r="H3067" s="4">
        <f>+G3067*E3067</f>
        <v>1332.52</v>
      </c>
      <c r="I3067" s="5">
        <v>0</v>
      </c>
      <c r="J3067" s="4">
        <f t="shared" si="598"/>
        <v>0</v>
      </c>
      <c r="K3067" s="4">
        <f t="shared" si="599"/>
        <v>333.13</v>
      </c>
      <c r="L3067" s="6">
        <v>0.95</v>
      </c>
      <c r="M3067" s="4">
        <f t="shared" si="600"/>
        <v>316.4735</v>
      </c>
      <c r="N3067" s="4">
        <f t="shared" si="601"/>
        <v>649.60349999999994</v>
      </c>
      <c r="O3067" s="6">
        <v>0.75</v>
      </c>
      <c r="P3067" s="85">
        <f t="shared" si="606"/>
        <v>249.8475</v>
      </c>
      <c r="Q3067" s="86">
        <f t="shared" si="607"/>
        <v>582.97749999999996</v>
      </c>
      <c r="R3067" s="6">
        <v>0.95</v>
      </c>
      <c r="S3067" s="85">
        <f t="shared" si="602"/>
        <v>316.4735</v>
      </c>
      <c r="T3067" s="86">
        <f t="shared" si="603"/>
        <v>649.60349999999994</v>
      </c>
      <c r="U3067" s="6">
        <v>0.6</v>
      </c>
      <c r="V3067" s="85">
        <f t="shared" si="604"/>
        <v>199.87799999999999</v>
      </c>
      <c r="W3067" s="86">
        <f t="shared" si="605"/>
        <v>533.00800000000004</v>
      </c>
    </row>
    <row r="3068" spans="1:23" s="27" customFormat="1" ht="16.5" x14ac:dyDescent="0.25">
      <c r="A3068" s="64" t="s">
        <v>7832</v>
      </c>
      <c r="B3068" s="65" t="s">
        <v>7841</v>
      </c>
      <c r="C3068" s="2" t="s">
        <v>3956</v>
      </c>
      <c r="D3068" s="10" t="s">
        <v>3955</v>
      </c>
      <c r="E3068" s="3">
        <f>11.86-1.5</f>
        <v>10.36</v>
      </c>
      <c r="F3068" s="3">
        <v>1</v>
      </c>
      <c r="G3068" s="4">
        <v>925</v>
      </c>
      <c r="H3068" s="4">
        <f>+G3068*E3068</f>
        <v>9583</v>
      </c>
      <c r="I3068" s="5">
        <v>0</v>
      </c>
      <c r="J3068" s="4">
        <f t="shared" si="598"/>
        <v>0</v>
      </c>
      <c r="K3068" s="4">
        <f t="shared" si="599"/>
        <v>925</v>
      </c>
      <c r="L3068" s="6">
        <v>0.85</v>
      </c>
      <c r="M3068" s="4">
        <f t="shared" si="600"/>
        <v>786.25</v>
      </c>
      <c r="N3068" s="4">
        <f t="shared" si="601"/>
        <v>1711.25</v>
      </c>
      <c r="O3068" s="6">
        <v>0.75</v>
      </c>
      <c r="P3068" s="85">
        <f t="shared" si="606"/>
        <v>693.75</v>
      </c>
      <c r="Q3068" s="86">
        <f t="shared" si="607"/>
        <v>1618.75</v>
      </c>
      <c r="R3068" s="6">
        <v>0.95</v>
      </c>
      <c r="S3068" s="85">
        <f t="shared" si="602"/>
        <v>878.75</v>
      </c>
      <c r="T3068" s="86">
        <f t="shared" si="603"/>
        <v>1803.75</v>
      </c>
      <c r="U3068" s="6">
        <v>0.6</v>
      </c>
      <c r="V3068" s="85">
        <f t="shared" si="604"/>
        <v>555</v>
      </c>
      <c r="W3068" s="86">
        <f t="shared" si="605"/>
        <v>1480</v>
      </c>
    </row>
    <row r="3069" spans="1:23" s="27" customFormat="1" ht="16.5" x14ac:dyDescent="0.25">
      <c r="A3069" s="64" t="s">
        <v>7832</v>
      </c>
      <c r="B3069" s="65" t="s">
        <v>7841</v>
      </c>
      <c r="C3069" s="2" t="s">
        <v>7842</v>
      </c>
      <c r="D3069" s="10" t="s">
        <v>3989</v>
      </c>
      <c r="E3069" s="3">
        <f>0.6-0.5</f>
        <v>9.9999999999999978E-2</v>
      </c>
      <c r="F3069" s="3">
        <v>1</v>
      </c>
      <c r="G3069" s="4">
        <v>674.03</v>
      </c>
      <c r="H3069" s="4">
        <f>+G3069*E3069</f>
        <v>67.402999999999977</v>
      </c>
      <c r="I3069" s="5">
        <v>0.1</v>
      </c>
      <c r="J3069" s="4">
        <f t="shared" si="598"/>
        <v>67.403000000000006</v>
      </c>
      <c r="K3069" s="4">
        <f t="shared" si="599"/>
        <v>606.62699999999995</v>
      </c>
      <c r="L3069" s="6">
        <v>1.1499999999999999</v>
      </c>
      <c r="M3069" s="4">
        <f t="shared" si="600"/>
        <v>697.62104999999985</v>
      </c>
      <c r="N3069" s="4">
        <f t="shared" si="601"/>
        <v>1304.2480499999997</v>
      </c>
      <c r="O3069" s="6">
        <v>0.75</v>
      </c>
      <c r="P3069" s="85">
        <f t="shared" si="606"/>
        <v>454.97024999999996</v>
      </c>
      <c r="Q3069" s="86">
        <f t="shared" si="607"/>
        <v>1061.5972499999998</v>
      </c>
      <c r="R3069" s="6">
        <v>0.95</v>
      </c>
      <c r="S3069" s="85">
        <f t="shared" si="602"/>
        <v>576.29564999999991</v>
      </c>
      <c r="T3069" s="86">
        <f t="shared" si="603"/>
        <v>1182.92265</v>
      </c>
      <c r="U3069" s="6">
        <v>0.6</v>
      </c>
      <c r="V3069" s="85">
        <f t="shared" si="604"/>
        <v>363.97619999999995</v>
      </c>
      <c r="W3069" s="86">
        <f t="shared" si="605"/>
        <v>970.6031999999999</v>
      </c>
    </row>
    <row r="3070" spans="1:23" s="27" customFormat="1" ht="16.5" x14ac:dyDescent="0.25">
      <c r="A3070" s="64" t="s">
        <v>7832</v>
      </c>
      <c r="B3070" s="65" t="s">
        <v>7841</v>
      </c>
      <c r="C3070" s="2" t="s">
        <v>3983</v>
      </c>
      <c r="D3070" s="10" t="s">
        <v>3982</v>
      </c>
      <c r="E3070" s="3">
        <f>10.45-0.15</f>
        <v>10.299999999999999</v>
      </c>
      <c r="F3070" s="3">
        <v>1</v>
      </c>
      <c r="G3070" s="7">
        <v>223.93</v>
      </c>
      <c r="H3070" s="4">
        <f>+G3070*E3070</f>
        <v>2306.4789999999998</v>
      </c>
      <c r="I3070" s="5">
        <v>0.1</v>
      </c>
      <c r="J3070" s="4">
        <f t="shared" si="598"/>
        <v>22.393000000000001</v>
      </c>
      <c r="K3070" s="4">
        <f t="shared" si="599"/>
        <v>201.53700000000001</v>
      </c>
      <c r="L3070" s="6">
        <v>0.85</v>
      </c>
      <c r="M3070" s="4">
        <f t="shared" si="600"/>
        <v>171.30645000000001</v>
      </c>
      <c r="N3070" s="4">
        <f t="shared" si="601"/>
        <v>372.84345000000002</v>
      </c>
      <c r="O3070" s="6">
        <v>0.75</v>
      </c>
      <c r="P3070" s="85">
        <f t="shared" si="606"/>
        <v>151.15275</v>
      </c>
      <c r="Q3070" s="86">
        <f t="shared" si="607"/>
        <v>352.68975</v>
      </c>
      <c r="R3070" s="6">
        <v>0.95</v>
      </c>
      <c r="S3070" s="85">
        <f t="shared" si="602"/>
        <v>191.46015</v>
      </c>
      <c r="T3070" s="86">
        <f t="shared" si="603"/>
        <v>392.99715000000003</v>
      </c>
      <c r="U3070" s="6">
        <v>0.6</v>
      </c>
      <c r="V3070" s="85">
        <f t="shared" si="604"/>
        <v>120.9222</v>
      </c>
      <c r="W3070" s="86">
        <f t="shared" si="605"/>
        <v>322.45920000000001</v>
      </c>
    </row>
    <row r="3071" spans="1:23" s="27" customFormat="1" ht="16.5" x14ac:dyDescent="0.25">
      <c r="A3071" s="64" t="s">
        <v>7832</v>
      </c>
      <c r="B3071" s="65" t="s">
        <v>7841</v>
      </c>
      <c r="C3071" s="2" t="s">
        <v>3987</v>
      </c>
      <c r="D3071" s="10" t="s">
        <v>3986</v>
      </c>
      <c r="E3071" s="3">
        <f>44.97-1.38-1</f>
        <v>42.589999999999996</v>
      </c>
      <c r="F3071" s="3">
        <v>1</v>
      </c>
      <c r="G3071" s="7">
        <v>184.34285714285716</v>
      </c>
      <c r="H3071" s="4">
        <f>+G3071*E3071</f>
        <v>7851.1622857142856</v>
      </c>
      <c r="I3071" s="5">
        <v>0.1</v>
      </c>
      <c r="J3071" s="4">
        <f t="shared" si="598"/>
        <v>18.434285714285718</v>
      </c>
      <c r="K3071" s="4">
        <f t="shared" si="599"/>
        <v>165.90857142857143</v>
      </c>
      <c r="L3071" s="6">
        <v>1.5</v>
      </c>
      <c r="M3071" s="4">
        <f t="shared" si="600"/>
        <v>248.86285714285714</v>
      </c>
      <c r="N3071" s="4">
        <f t="shared" si="601"/>
        <v>414.7714285714286</v>
      </c>
      <c r="O3071" s="6">
        <v>0.75</v>
      </c>
      <c r="P3071" s="85">
        <f t="shared" si="606"/>
        <v>124.43142857142857</v>
      </c>
      <c r="Q3071" s="86">
        <f t="shared" si="607"/>
        <v>290.34000000000003</v>
      </c>
      <c r="R3071" s="6">
        <v>0.95</v>
      </c>
      <c r="S3071" s="85">
        <f t="shared" si="602"/>
        <v>157.61314285714286</v>
      </c>
      <c r="T3071" s="86">
        <f t="shared" si="603"/>
        <v>323.52171428571432</v>
      </c>
      <c r="U3071" s="6">
        <v>0.6</v>
      </c>
      <c r="V3071" s="85">
        <f t="shared" si="604"/>
        <v>99.545142857142864</v>
      </c>
      <c r="W3071" s="86">
        <f t="shared" si="605"/>
        <v>265.45371428571428</v>
      </c>
    </row>
    <row r="3072" spans="1:23" s="27" customFormat="1" ht="16.5" x14ac:dyDescent="0.25">
      <c r="A3072" s="64" t="s">
        <v>7832</v>
      </c>
      <c r="B3072" s="65" t="s">
        <v>7841</v>
      </c>
      <c r="C3072" s="2" t="s">
        <v>3991</v>
      </c>
      <c r="D3072" s="10" t="s">
        <v>3990</v>
      </c>
      <c r="E3072" s="3">
        <f>21.5-6-9.6</f>
        <v>5.9</v>
      </c>
      <c r="F3072" s="3">
        <v>1</v>
      </c>
      <c r="G3072" s="4">
        <v>596.44000000000005</v>
      </c>
      <c r="H3072" s="4">
        <f>+G3072*E3072</f>
        <v>3518.9960000000005</v>
      </c>
      <c r="I3072" s="5">
        <v>0.1</v>
      </c>
      <c r="J3072" s="4">
        <f t="shared" si="598"/>
        <v>59.644000000000005</v>
      </c>
      <c r="K3072" s="4">
        <f t="shared" si="599"/>
        <v>536.79600000000005</v>
      </c>
      <c r="L3072" s="6">
        <v>1</v>
      </c>
      <c r="M3072" s="4">
        <f t="shared" si="600"/>
        <v>536.79600000000005</v>
      </c>
      <c r="N3072" s="4">
        <f t="shared" si="601"/>
        <v>1073.5920000000001</v>
      </c>
      <c r="O3072" s="6">
        <v>0.75</v>
      </c>
      <c r="P3072" s="85">
        <f t="shared" si="606"/>
        <v>402.59700000000004</v>
      </c>
      <c r="Q3072" s="86">
        <f t="shared" si="607"/>
        <v>939.39300000000003</v>
      </c>
      <c r="R3072" s="6">
        <v>0.95</v>
      </c>
      <c r="S3072" s="85">
        <f t="shared" si="602"/>
        <v>509.95620000000002</v>
      </c>
      <c r="T3072" s="86">
        <f t="shared" si="603"/>
        <v>1046.7522000000001</v>
      </c>
      <c r="U3072" s="6">
        <v>0.6</v>
      </c>
      <c r="V3072" s="85">
        <f t="shared" si="604"/>
        <v>322.07760000000002</v>
      </c>
      <c r="W3072" s="86">
        <f t="shared" si="605"/>
        <v>858.87360000000012</v>
      </c>
    </row>
    <row r="3073" spans="1:23" s="27" customFormat="1" ht="16.5" x14ac:dyDescent="0.25">
      <c r="A3073" s="64" t="s">
        <v>7832</v>
      </c>
      <c r="B3073" s="65" t="s">
        <v>7841</v>
      </c>
      <c r="C3073" s="2" t="s">
        <v>4044</v>
      </c>
      <c r="D3073" s="10" t="s">
        <v>4043</v>
      </c>
      <c r="E3073" s="3">
        <v>211</v>
      </c>
      <c r="F3073" s="3">
        <v>1</v>
      </c>
      <c r="G3073" s="7">
        <v>47.716000000000001</v>
      </c>
      <c r="H3073" s="4">
        <f>+G3073*E3073</f>
        <v>10068.076000000001</v>
      </c>
      <c r="I3073" s="5">
        <v>0.1</v>
      </c>
      <c r="J3073" s="4">
        <f t="shared" si="598"/>
        <v>4.7716000000000003</v>
      </c>
      <c r="K3073" s="4">
        <f t="shared" si="599"/>
        <v>42.944400000000002</v>
      </c>
      <c r="L3073" s="6">
        <v>1</v>
      </c>
      <c r="M3073" s="4">
        <f t="shared" si="600"/>
        <v>42.944400000000002</v>
      </c>
      <c r="N3073" s="4">
        <f t="shared" si="601"/>
        <v>85.888800000000003</v>
      </c>
      <c r="O3073" s="6">
        <v>0.75</v>
      </c>
      <c r="P3073" s="85">
        <f t="shared" si="606"/>
        <v>32.208300000000001</v>
      </c>
      <c r="Q3073" s="86">
        <f t="shared" si="607"/>
        <v>75.15270000000001</v>
      </c>
      <c r="R3073" s="6">
        <v>0.95</v>
      </c>
      <c r="S3073" s="85">
        <f t="shared" si="602"/>
        <v>40.797179999999997</v>
      </c>
      <c r="T3073" s="86">
        <f t="shared" si="603"/>
        <v>83.741579999999999</v>
      </c>
      <c r="U3073" s="6">
        <v>0.6</v>
      </c>
      <c r="V3073" s="85">
        <f t="shared" si="604"/>
        <v>25.766639999999999</v>
      </c>
      <c r="W3073" s="86">
        <f t="shared" si="605"/>
        <v>68.711039999999997</v>
      </c>
    </row>
    <row r="3074" spans="1:23" s="27" customFormat="1" ht="16.5" x14ac:dyDescent="0.25">
      <c r="A3074" s="64" t="s">
        <v>7832</v>
      </c>
      <c r="B3074" s="65" t="s">
        <v>7841</v>
      </c>
      <c r="C3074" s="2" t="s">
        <v>4042</v>
      </c>
      <c r="D3074" s="10" t="s">
        <v>4041</v>
      </c>
      <c r="E3074" s="3">
        <v>39.380000000000003</v>
      </c>
      <c r="F3074" s="3">
        <v>1</v>
      </c>
      <c r="G3074" s="7">
        <v>40.347999999999999</v>
      </c>
      <c r="H3074" s="4">
        <f>+G3074*E3074</f>
        <v>1588.9042400000001</v>
      </c>
      <c r="I3074" s="5">
        <v>0.1</v>
      </c>
      <c r="J3074" s="4">
        <f t="shared" si="598"/>
        <v>4.0347999999999997</v>
      </c>
      <c r="K3074" s="4">
        <f t="shared" si="599"/>
        <v>36.313200000000002</v>
      </c>
      <c r="L3074" s="6">
        <v>1</v>
      </c>
      <c r="M3074" s="4">
        <f t="shared" si="600"/>
        <v>36.313200000000002</v>
      </c>
      <c r="N3074" s="4">
        <f t="shared" si="601"/>
        <v>72.626400000000004</v>
      </c>
      <c r="O3074" s="6">
        <v>0.75</v>
      </c>
      <c r="P3074" s="85">
        <f t="shared" si="606"/>
        <v>27.234900000000003</v>
      </c>
      <c r="Q3074" s="86">
        <f t="shared" si="607"/>
        <v>63.548100000000005</v>
      </c>
      <c r="R3074" s="6">
        <v>0.95</v>
      </c>
      <c r="S3074" s="85">
        <f t="shared" si="602"/>
        <v>34.497540000000001</v>
      </c>
      <c r="T3074" s="86">
        <f t="shared" si="603"/>
        <v>70.81074000000001</v>
      </c>
      <c r="U3074" s="6">
        <v>0.6</v>
      </c>
      <c r="V3074" s="85">
        <f t="shared" si="604"/>
        <v>21.78792</v>
      </c>
      <c r="W3074" s="86">
        <f t="shared" si="605"/>
        <v>58.101120000000002</v>
      </c>
    </row>
    <row r="3075" spans="1:23" s="27" customFormat="1" ht="16.5" x14ac:dyDescent="0.25">
      <c r="A3075" s="64" t="s">
        <v>7832</v>
      </c>
      <c r="B3075" s="65" t="s">
        <v>7841</v>
      </c>
      <c r="C3075" s="2" t="s">
        <v>4046</v>
      </c>
      <c r="D3075" s="10" t="s">
        <v>4045</v>
      </c>
      <c r="E3075" s="3">
        <f>11.56-4-3</f>
        <v>4.5600000000000005</v>
      </c>
      <c r="F3075" s="3">
        <v>1</v>
      </c>
      <c r="G3075" s="4">
        <v>232.14</v>
      </c>
      <c r="H3075" s="4">
        <f>+G3075*E3075</f>
        <v>1058.5584000000001</v>
      </c>
      <c r="I3075" s="5">
        <v>0.1</v>
      </c>
      <c r="J3075" s="4">
        <f t="shared" si="598"/>
        <v>23.213999999999999</v>
      </c>
      <c r="K3075" s="4">
        <f t="shared" si="599"/>
        <v>208.92599999999999</v>
      </c>
      <c r="L3075" s="6">
        <v>1.1499999999999999</v>
      </c>
      <c r="M3075" s="4">
        <f t="shared" si="600"/>
        <v>240.26489999999995</v>
      </c>
      <c r="N3075" s="4">
        <f t="shared" si="601"/>
        <v>449.19089999999994</v>
      </c>
      <c r="O3075" s="6">
        <v>0.75</v>
      </c>
      <c r="P3075" s="85">
        <f t="shared" si="606"/>
        <v>156.69450000000001</v>
      </c>
      <c r="Q3075" s="86">
        <f t="shared" si="607"/>
        <v>365.62049999999999</v>
      </c>
      <c r="R3075" s="6">
        <v>0.95</v>
      </c>
      <c r="S3075" s="85">
        <f t="shared" si="602"/>
        <v>198.47969999999998</v>
      </c>
      <c r="T3075" s="86">
        <f t="shared" si="603"/>
        <v>407.40569999999997</v>
      </c>
      <c r="U3075" s="6">
        <v>0.6</v>
      </c>
      <c r="V3075" s="85">
        <f t="shared" si="604"/>
        <v>125.35559999999998</v>
      </c>
      <c r="W3075" s="86">
        <f t="shared" si="605"/>
        <v>334.28159999999997</v>
      </c>
    </row>
    <row r="3076" spans="1:23" s="27" customFormat="1" ht="16.5" x14ac:dyDescent="0.25">
      <c r="A3076" s="64" t="s">
        <v>7832</v>
      </c>
      <c r="B3076" s="65" t="s">
        <v>7841</v>
      </c>
      <c r="C3076" s="2" t="s">
        <v>4048</v>
      </c>
      <c r="D3076" s="8" t="s">
        <v>4047</v>
      </c>
      <c r="E3076" s="3">
        <f>10.2-0.25</f>
        <v>9.9499999999999993</v>
      </c>
      <c r="F3076" s="3">
        <v>1</v>
      </c>
      <c r="G3076" s="7">
        <v>695.88</v>
      </c>
      <c r="H3076" s="4">
        <f>+G3076*E3076</f>
        <v>6924.0059999999994</v>
      </c>
      <c r="I3076" s="5">
        <v>0.1</v>
      </c>
      <c r="J3076" s="4">
        <f t="shared" si="598"/>
        <v>69.588000000000008</v>
      </c>
      <c r="K3076" s="4">
        <f t="shared" si="599"/>
        <v>626.29200000000003</v>
      </c>
      <c r="L3076" s="6">
        <v>1</v>
      </c>
      <c r="M3076" s="4">
        <f t="shared" si="600"/>
        <v>626.29200000000003</v>
      </c>
      <c r="N3076" s="4">
        <f t="shared" si="601"/>
        <v>1252.5840000000001</v>
      </c>
      <c r="O3076" s="6">
        <v>0.75</v>
      </c>
      <c r="P3076" s="85">
        <f t="shared" si="606"/>
        <v>469.71900000000005</v>
      </c>
      <c r="Q3076" s="86">
        <f t="shared" si="607"/>
        <v>1096.011</v>
      </c>
      <c r="R3076" s="6">
        <v>0.95</v>
      </c>
      <c r="S3076" s="85">
        <f t="shared" si="602"/>
        <v>594.97739999999999</v>
      </c>
      <c r="T3076" s="86">
        <f t="shared" si="603"/>
        <v>1221.2694000000001</v>
      </c>
      <c r="U3076" s="6">
        <v>0.6</v>
      </c>
      <c r="V3076" s="85">
        <f t="shared" si="604"/>
        <v>375.77519999999998</v>
      </c>
      <c r="W3076" s="86">
        <f t="shared" si="605"/>
        <v>1002.0672</v>
      </c>
    </row>
    <row r="3077" spans="1:23" s="27" customFormat="1" ht="16.5" x14ac:dyDescent="0.25">
      <c r="A3077" s="64" t="s">
        <v>7832</v>
      </c>
      <c r="B3077" s="65" t="s">
        <v>7841</v>
      </c>
      <c r="C3077" s="2" t="s">
        <v>7843</v>
      </c>
      <c r="D3077" s="10" t="s">
        <v>3954</v>
      </c>
      <c r="E3077" s="3">
        <v>35.630000000000003</v>
      </c>
      <c r="F3077" s="3">
        <v>1</v>
      </c>
      <c r="G3077" s="4">
        <v>1974</v>
      </c>
      <c r="H3077" s="4">
        <f>+G3077*E3077</f>
        <v>70333.62000000001</v>
      </c>
      <c r="I3077" s="5">
        <v>0</v>
      </c>
      <c r="J3077" s="4">
        <f t="shared" si="598"/>
        <v>0</v>
      </c>
      <c r="K3077" s="4">
        <f t="shared" si="599"/>
        <v>1974</v>
      </c>
      <c r="L3077" s="6">
        <v>0.85</v>
      </c>
      <c r="M3077" s="4">
        <f t="shared" si="600"/>
        <v>1677.8999999999999</v>
      </c>
      <c r="N3077" s="4">
        <f t="shared" si="601"/>
        <v>3651.8999999999996</v>
      </c>
      <c r="O3077" s="6">
        <v>0.75</v>
      </c>
      <c r="P3077" s="85">
        <f t="shared" si="606"/>
        <v>1480.5</v>
      </c>
      <c r="Q3077" s="86">
        <f t="shared" si="607"/>
        <v>3454.5</v>
      </c>
      <c r="R3077" s="6">
        <v>0.95</v>
      </c>
      <c r="S3077" s="85">
        <f t="shared" si="602"/>
        <v>1875.3</v>
      </c>
      <c r="T3077" s="86">
        <f t="shared" si="603"/>
        <v>3849.3</v>
      </c>
      <c r="U3077" s="6">
        <v>0.6</v>
      </c>
      <c r="V3077" s="85">
        <f t="shared" si="604"/>
        <v>1184.3999999999999</v>
      </c>
      <c r="W3077" s="86">
        <f t="shared" si="605"/>
        <v>3158.3999999999996</v>
      </c>
    </row>
    <row r="3078" spans="1:23" s="27" customFormat="1" ht="16.5" x14ac:dyDescent="0.25">
      <c r="A3078" s="64" t="s">
        <v>7832</v>
      </c>
      <c r="B3078" s="65" t="s">
        <v>7841</v>
      </c>
      <c r="C3078" s="2" t="s">
        <v>7844</v>
      </c>
      <c r="D3078" s="10" t="s">
        <v>3988</v>
      </c>
      <c r="E3078" s="3">
        <f>25+3.55</f>
        <v>28.55</v>
      </c>
      <c r="F3078" s="3">
        <v>1</v>
      </c>
      <c r="G3078" s="4">
        <v>1033.8800000000001</v>
      </c>
      <c r="H3078" s="4">
        <f>+G3078*E3078</f>
        <v>29517.274000000005</v>
      </c>
      <c r="I3078" s="5">
        <v>0.1</v>
      </c>
      <c r="J3078" s="4">
        <f t="shared" si="598"/>
        <v>103.38800000000002</v>
      </c>
      <c r="K3078" s="4">
        <f t="shared" si="599"/>
        <v>930.49200000000008</v>
      </c>
      <c r="L3078" s="6">
        <v>0.95</v>
      </c>
      <c r="M3078" s="4">
        <f t="shared" si="600"/>
        <v>883.9674</v>
      </c>
      <c r="N3078" s="4">
        <f t="shared" si="601"/>
        <v>1814.4594000000002</v>
      </c>
      <c r="O3078" s="6">
        <v>0.75</v>
      </c>
      <c r="P3078" s="85">
        <f t="shared" si="606"/>
        <v>697.86900000000003</v>
      </c>
      <c r="Q3078" s="86">
        <f t="shared" si="607"/>
        <v>1628.3610000000001</v>
      </c>
      <c r="R3078" s="6">
        <v>0.95</v>
      </c>
      <c r="S3078" s="85">
        <f t="shared" si="602"/>
        <v>883.9674</v>
      </c>
      <c r="T3078" s="86">
        <f t="shared" si="603"/>
        <v>1814.4594000000002</v>
      </c>
      <c r="U3078" s="6">
        <v>0.6</v>
      </c>
      <c r="V3078" s="85">
        <f t="shared" si="604"/>
        <v>558.29520000000002</v>
      </c>
      <c r="W3078" s="86">
        <f t="shared" si="605"/>
        <v>1488.7872000000002</v>
      </c>
    </row>
    <row r="3079" spans="1:23" s="27" customFormat="1" ht="16.5" x14ac:dyDescent="0.25">
      <c r="A3079" s="64" t="s">
        <v>7832</v>
      </c>
      <c r="B3079" s="65" t="s">
        <v>7841</v>
      </c>
      <c r="C3079" s="2" t="s">
        <v>3985</v>
      </c>
      <c r="D3079" s="10" t="s">
        <v>3984</v>
      </c>
      <c r="E3079" s="3">
        <f>62.4-1.5</f>
        <v>60.9</v>
      </c>
      <c r="F3079" s="3">
        <v>1</v>
      </c>
      <c r="G3079" s="7">
        <v>444.4153846153846</v>
      </c>
      <c r="H3079" s="4">
        <f>+G3079*E3079</f>
        <v>27064.896923076922</v>
      </c>
      <c r="I3079" s="5">
        <v>0.1</v>
      </c>
      <c r="J3079" s="4">
        <f t="shared" si="598"/>
        <v>44.441538461538464</v>
      </c>
      <c r="K3079" s="4">
        <f t="shared" si="599"/>
        <v>399.97384615384613</v>
      </c>
      <c r="L3079" s="6">
        <v>1.5</v>
      </c>
      <c r="M3079" s="4">
        <f t="shared" si="600"/>
        <v>599.96076923076919</v>
      </c>
      <c r="N3079" s="4">
        <f t="shared" si="601"/>
        <v>999.93461538461531</v>
      </c>
      <c r="O3079" s="6">
        <v>0.75</v>
      </c>
      <c r="P3079" s="85">
        <f t="shared" si="606"/>
        <v>299.98038461538459</v>
      </c>
      <c r="Q3079" s="86">
        <f t="shared" si="607"/>
        <v>699.95423076923066</v>
      </c>
      <c r="R3079" s="6">
        <v>0.95</v>
      </c>
      <c r="S3079" s="85">
        <f t="shared" si="602"/>
        <v>379.97515384615377</v>
      </c>
      <c r="T3079" s="86">
        <f t="shared" si="603"/>
        <v>779.94899999999984</v>
      </c>
      <c r="U3079" s="6">
        <v>0.6</v>
      </c>
      <c r="V3079" s="85">
        <f t="shared" si="604"/>
        <v>239.98430769230765</v>
      </c>
      <c r="W3079" s="86">
        <f t="shared" si="605"/>
        <v>639.95815384615378</v>
      </c>
    </row>
    <row r="3080" spans="1:23" s="27" customFormat="1" ht="16.5" x14ac:dyDescent="0.25">
      <c r="A3080" s="64" t="s">
        <v>7832</v>
      </c>
      <c r="B3080" s="65" t="s">
        <v>7845</v>
      </c>
      <c r="C3080" s="2" t="s">
        <v>1226</v>
      </c>
      <c r="D3080" s="1" t="s">
        <v>1225</v>
      </c>
      <c r="E3080" s="3">
        <v>2</v>
      </c>
      <c r="F3080" s="3">
        <v>1</v>
      </c>
      <c r="G3080" s="4">
        <v>1365.2</v>
      </c>
      <c r="H3080" s="4">
        <f>+G3080*E3080</f>
        <v>2730.4</v>
      </c>
      <c r="I3080" s="5">
        <v>0.1</v>
      </c>
      <c r="J3080" s="4">
        <f t="shared" si="598"/>
        <v>136.52000000000001</v>
      </c>
      <c r="K3080" s="4">
        <f t="shared" si="599"/>
        <v>1228.68</v>
      </c>
      <c r="L3080" s="6">
        <v>0.85</v>
      </c>
      <c r="M3080" s="4">
        <f t="shared" si="600"/>
        <v>1044.3779999999999</v>
      </c>
      <c r="N3080" s="4">
        <f t="shared" si="601"/>
        <v>2273.058</v>
      </c>
      <c r="O3080" s="6">
        <v>0.75</v>
      </c>
      <c r="P3080" s="85">
        <f t="shared" si="606"/>
        <v>921.51</v>
      </c>
      <c r="Q3080" s="86">
        <f t="shared" si="607"/>
        <v>2150.19</v>
      </c>
      <c r="R3080" s="6">
        <v>0.95</v>
      </c>
      <c r="S3080" s="85">
        <f t="shared" si="602"/>
        <v>1167.2460000000001</v>
      </c>
      <c r="T3080" s="86">
        <f t="shared" si="603"/>
        <v>2395.9260000000004</v>
      </c>
      <c r="U3080" s="6">
        <v>0.6</v>
      </c>
      <c r="V3080" s="85">
        <f t="shared" si="604"/>
        <v>737.20799999999997</v>
      </c>
      <c r="W3080" s="86">
        <f t="shared" si="605"/>
        <v>1965.8879999999999</v>
      </c>
    </row>
    <row r="3081" spans="1:23" s="27" customFormat="1" ht="16.5" x14ac:dyDescent="0.25">
      <c r="A3081" s="64" t="s">
        <v>7832</v>
      </c>
      <c r="B3081" s="65" t="s">
        <v>7845</v>
      </c>
      <c r="C3081" s="2" t="s">
        <v>1228</v>
      </c>
      <c r="D3081" s="10" t="s">
        <v>1227</v>
      </c>
      <c r="E3081" s="3">
        <v>4</v>
      </c>
      <c r="F3081" s="3">
        <v>1</v>
      </c>
      <c r="G3081" s="4">
        <v>996.16</v>
      </c>
      <c r="H3081" s="4">
        <f>+G3081*E3081</f>
        <v>3984.64</v>
      </c>
      <c r="I3081" s="5">
        <v>0.1</v>
      </c>
      <c r="J3081" s="4">
        <f t="shared" si="598"/>
        <v>99.616</v>
      </c>
      <c r="K3081" s="4">
        <f t="shared" si="599"/>
        <v>896.54399999999998</v>
      </c>
      <c r="L3081" s="6">
        <v>0.45</v>
      </c>
      <c r="M3081" s="4">
        <f t="shared" si="600"/>
        <v>403.44479999999999</v>
      </c>
      <c r="N3081" s="4">
        <f t="shared" si="601"/>
        <v>1299.9888000000001</v>
      </c>
      <c r="O3081" s="6">
        <v>0.75</v>
      </c>
      <c r="P3081" s="85">
        <f t="shared" si="606"/>
        <v>672.40800000000002</v>
      </c>
      <c r="Q3081" s="86">
        <f t="shared" si="607"/>
        <v>1568.952</v>
      </c>
      <c r="R3081" s="6">
        <v>0.95</v>
      </c>
      <c r="S3081" s="85">
        <f t="shared" si="602"/>
        <v>851.71679999999992</v>
      </c>
      <c r="T3081" s="86">
        <f t="shared" si="603"/>
        <v>1748.2608</v>
      </c>
      <c r="U3081" s="6">
        <v>0.6</v>
      </c>
      <c r="V3081" s="85">
        <f t="shared" si="604"/>
        <v>537.92639999999994</v>
      </c>
      <c r="W3081" s="86">
        <f t="shared" si="605"/>
        <v>1434.4703999999999</v>
      </c>
    </row>
    <row r="3082" spans="1:23" s="27" customFormat="1" ht="16.5" x14ac:dyDescent="0.25">
      <c r="A3082" s="64" t="s">
        <v>7832</v>
      </c>
      <c r="B3082" s="65" t="s">
        <v>7845</v>
      </c>
      <c r="C3082" s="2" t="s">
        <v>3087</v>
      </c>
      <c r="D3082" s="1" t="s">
        <v>3086</v>
      </c>
      <c r="E3082" s="3">
        <v>1</v>
      </c>
      <c r="F3082" s="3">
        <v>1</v>
      </c>
      <c r="G3082" s="7">
        <v>6474</v>
      </c>
      <c r="H3082" s="4">
        <f>+G3082*E3082</f>
        <v>6474</v>
      </c>
      <c r="I3082" s="5">
        <v>0.05</v>
      </c>
      <c r="J3082" s="4">
        <f t="shared" si="598"/>
        <v>323.70000000000005</v>
      </c>
      <c r="K3082" s="4">
        <f t="shared" si="599"/>
        <v>6150.3</v>
      </c>
      <c r="L3082" s="6">
        <v>0.85</v>
      </c>
      <c r="M3082" s="4">
        <f t="shared" si="600"/>
        <v>5227.7550000000001</v>
      </c>
      <c r="N3082" s="4">
        <f t="shared" si="601"/>
        <v>11378.055</v>
      </c>
      <c r="O3082" s="6">
        <v>0.75</v>
      </c>
      <c r="P3082" s="85">
        <f t="shared" si="606"/>
        <v>4612.7250000000004</v>
      </c>
      <c r="Q3082" s="86">
        <f t="shared" si="607"/>
        <v>10763.025000000001</v>
      </c>
      <c r="R3082" s="6">
        <v>0.95</v>
      </c>
      <c r="S3082" s="85">
        <f t="shared" si="602"/>
        <v>5842.7849999999999</v>
      </c>
      <c r="T3082" s="86">
        <f t="shared" si="603"/>
        <v>11993.084999999999</v>
      </c>
      <c r="U3082" s="6">
        <v>0.6</v>
      </c>
      <c r="V3082" s="85">
        <f t="shared" si="604"/>
        <v>3690.18</v>
      </c>
      <c r="W3082" s="86">
        <f t="shared" si="605"/>
        <v>9840.48</v>
      </c>
    </row>
    <row r="3083" spans="1:23" s="27" customFormat="1" ht="16.5" x14ac:dyDescent="0.25">
      <c r="A3083" s="64" t="s">
        <v>7832</v>
      </c>
      <c r="B3083" s="65" t="s">
        <v>7845</v>
      </c>
      <c r="C3083" s="2" t="s">
        <v>3355</v>
      </c>
      <c r="D3083" s="10" t="s">
        <v>3354</v>
      </c>
      <c r="E3083" s="3">
        <v>1</v>
      </c>
      <c r="F3083" s="3">
        <v>1</v>
      </c>
      <c r="G3083" s="4">
        <v>1276.1400000000001</v>
      </c>
      <c r="H3083" s="4">
        <f>+G3083*E3083</f>
        <v>1276.1400000000001</v>
      </c>
      <c r="I3083" s="5">
        <v>0.1</v>
      </c>
      <c r="J3083" s="4">
        <f t="shared" si="598"/>
        <v>127.61400000000002</v>
      </c>
      <c r="K3083" s="4">
        <f t="shared" si="599"/>
        <v>1148.5260000000001</v>
      </c>
      <c r="L3083" s="6">
        <v>0.85</v>
      </c>
      <c r="M3083" s="4">
        <f t="shared" si="600"/>
        <v>976.24710000000005</v>
      </c>
      <c r="N3083" s="4">
        <f t="shared" si="601"/>
        <v>2124.7731000000003</v>
      </c>
      <c r="O3083" s="6">
        <v>0.75</v>
      </c>
      <c r="P3083" s="85">
        <f t="shared" si="606"/>
        <v>861.39450000000011</v>
      </c>
      <c r="Q3083" s="86">
        <f t="shared" si="607"/>
        <v>2009.9205000000002</v>
      </c>
      <c r="R3083" s="6">
        <v>0.95</v>
      </c>
      <c r="S3083" s="85">
        <f t="shared" si="602"/>
        <v>1091.0997</v>
      </c>
      <c r="T3083" s="86">
        <f t="shared" si="603"/>
        <v>2239.6257000000001</v>
      </c>
      <c r="U3083" s="6">
        <v>0.6</v>
      </c>
      <c r="V3083" s="85">
        <f t="shared" si="604"/>
        <v>689.11559999999997</v>
      </c>
      <c r="W3083" s="86">
        <f t="shared" si="605"/>
        <v>1837.6415999999999</v>
      </c>
    </row>
    <row r="3084" spans="1:23" s="27" customFormat="1" ht="16.5" x14ac:dyDescent="0.25">
      <c r="A3084" s="64" t="s">
        <v>7832</v>
      </c>
      <c r="B3084" s="65" t="s">
        <v>7845</v>
      </c>
      <c r="C3084" s="2" t="s">
        <v>3357</v>
      </c>
      <c r="D3084" s="1" t="s">
        <v>3356</v>
      </c>
      <c r="E3084" s="3">
        <v>2</v>
      </c>
      <c r="F3084" s="3">
        <v>1</v>
      </c>
      <c r="G3084" s="7">
        <v>4425</v>
      </c>
      <c r="H3084" s="4">
        <f>+G3084*E3084</f>
        <v>8850</v>
      </c>
      <c r="I3084" s="5">
        <v>0.05</v>
      </c>
      <c r="J3084" s="4">
        <f t="shared" si="598"/>
        <v>221.25</v>
      </c>
      <c r="K3084" s="4">
        <f t="shared" si="599"/>
        <v>4203.75</v>
      </c>
      <c r="L3084" s="6">
        <v>0.85</v>
      </c>
      <c r="M3084" s="4">
        <f t="shared" si="600"/>
        <v>3573.1875</v>
      </c>
      <c r="N3084" s="4">
        <f t="shared" si="601"/>
        <v>7776.9375</v>
      </c>
      <c r="O3084" s="6">
        <v>0.75</v>
      </c>
      <c r="P3084" s="85">
        <f t="shared" si="606"/>
        <v>3152.8125</v>
      </c>
      <c r="Q3084" s="86">
        <f t="shared" si="607"/>
        <v>7356.5625</v>
      </c>
      <c r="R3084" s="6">
        <v>0.95</v>
      </c>
      <c r="S3084" s="85">
        <f t="shared" si="602"/>
        <v>3993.5625</v>
      </c>
      <c r="T3084" s="86">
        <f t="shared" si="603"/>
        <v>8197.3125</v>
      </c>
      <c r="U3084" s="6">
        <v>0.6</v>
      </c>
      <c r="V3084" s="85">
        <f t="shared" si="604"/>
        <v>2522.25</v>
      </c>
      <c r="W3084" s="86">
        <f t="shared" si="605"/>
        <v>6726</v>
      </c>
    </row>
    <row r="3085" spans="1:23" s="27" customFormat="1" ht="16.5" x14ac:dyDescent="0.25">
      <c r="A3085" s="64" t="s">
        <v>7832</v>
      </c>
      <c r="B3085" s="65" t="s">
        <v>7845</v>
      </c>
      <c r="C3085" s="2" t="s">
        <v>3359</v>
      </c>
      <c r="D3085" s="1" t="s">
        <v>3358</v>
      </c>
      <c r="E3085" s="3">
        <v>1</v>
      </c>
      <c r="F3085" s="3">
        <v>1</v>
      </c>
      <c r="G3085" s="7">
        <f>2359.8/3</f>
        <v>786.6</v>
      </c>
      <c r="H3085" s="4">
        <f>+G3085*E3085</f>
        <v>786.6</v>
      </c>
      <c r="I3085" s="5">
        <v>0.05</v>
      </c>
      <c r="J3085" s="4">
        <f t="shared" si="598"/>
        <v>39.330000000000005</v>
      </c>
      <c r="K3085" s="4">
        <f t="shared" si="599"/>
        <v>747.27</v>
      </c>
      <c r="L3085" s="6">
        <v>0.95</v>
      </c>
      <c r="M3085" s="4">
        <f t="shared" si="600"/>
        <v>709.90649999999994</v>
      </c>
      <c r="N3085" s="4">
        <f t="shared" si="601"/>
        <v>1457.1765</v>
      </c>
      <c r="O3085" s="6">
        <v>0.75</v>
      </c>
      <c r="P3085" s="85">
        <f t="shared" si="606"/>
        <v>560.45249999999999</v>
      </c>
      <c r="Q3085" s="86">
        <f t="shared" si="607"/>
        <v>1307.7224999999999</v>
      </c>
      <c r="R3085" s="6">
        <v>0.95</v>
      </c>
      <c r="S3085" s="85">
        <f t="shared" si="602"/>
        <v>709.90649999999994</v>
      </c>
      <c r="T3085" s="86">
        <f t="shared" si="603"/>
        <v>1457.1765</v>
      </c>
      <c r="U3085" s="6">
        <v>0.6</v>
      </c>
      <c r="V3085" s="85">
        <f t="shared" si="604"/>
        <v>448.36199999999997</v>
      </c>
      <c r="W3085" s="86">
        <f t="shared" si="605"/>
        <v>1195.6320000000001</v>
      </c>
    </row>
    <row r="3086" spans="1:23" s="27" customFormat="1" ht="16.5" x14ac:dyDescent="0.25">
      <c r="A3086" s="64" t="s">
        <v>7832</v>
      </c>
      <c r="B3086" s="65" t="s">
        <v>7845</v>
      </c>
      <c r="C3086" s="2" t="s">
        <v>7092</v>
      </c>
      <c r="D3086" s="1" t="s">
        <v>7091</v>
      </c>
      <c r="E3086" s="3">
        <v>2</v>
      </c>
      <c r="F3086" s="3">
        <v>1</v>
      </c>
      <c r="G3086" s="7">
        <v>2330</v>
      </c>
      <c r="H3086" s="4">
        <f>+G3086*E3086</f>
        <v>4660</v>
      </c>
      <c r="I3086" s="5">
        <v>0.1</v>
      </c>
      <c r="J3086" s="4">
        <f t="shared" si="598"/>
        <v>233</v>
      </c>
      <c r="K3086" s="4">
        <f t="shared" si="599"/>
        <v>2097</v>
      </c>
      <c r="L3086" s="6">
        <v>0.85</v>
      </c>
      <c r="M3086" s="4">
        <f t="shared" si="600"/>
        <v>1782.45</v>
      </c>
      <c r="N3086" s="4">
        <f t="shared" si="601"/>
        <v>3879.45</v>
      </c>
      <c r="O3086" s="6">
        <v>0.75</v>
      </c>
      <c r="P3086" s="85">
        <f t="shared" si="606"/>
        <v>1572.75</v>
      </c>
      <c r="Q3086" s="86">
        <f t="shared" si="607"/>
        <v>3669.75</v>
      </c>
      <c r="R3086" s="6">
        <v>0.95</v>
      </c>
      <c r="S3086" s="85">
        <f t="shared" si="602"/>
        <v>1992.1499999999999</v>
      </c>
      <c r="T3086" s="86">
        <f t="shared" si="603"/>
        <v>4089.1499999999996</v>
      </c>
      <c r="U3086" s="6">
        <v>0.6</v>
      </c>
      <c r="V3086" s="85">
        <f t="shared" si="604"/>
        <v>1258.2</v>
      </c>
      <c r="W3086" s="86">
        <f t="shared" si="605"/>
        <v>3355.2</v>
      </c>
    </row>
    <row r="3087" spans="1:23" s="27" customFormat="1" ht="16.5" x14ac:dyDescent="0.25">
      <c r="A3087" s="64" t="s">
        <v>7832</v>
      </c>
      <c r="B3087" s="65" t="s">
        <v>7845</v>
      </c>
      <c r="C3087" s="2" t="s">
        <v>3846</v>
      </c>
      <c r="D3087" s="1" t="s">
        <v>3845</v>
      </c>
      <c r="E3087" s="3">
        <v>2</v>
      </c>
      <c r="F3087" s="3">
        <v>1</v>
      </c>
      <c r="G3087" s="7">
        <v>18446.400000000001</v>
      </c>
      <c r="H3087" s="4">
        <f>+G3087*E3087</f>
        <v>36892.800000000003</v>
      </c>
      <c r="I3087" s="56">
        <v>0.1</v>
      </c>
      <c r="J3087" s="4">
        <f t="shared" si="598"/>
        <v>1844.6400000000003</v>
      </c>
      <c r="K3087" s="4">
        <f t="shared" si="599"/>
        <v>16601.760000000002</v>
      </c>
      <c r="L3087" s="6">
        <v>0.95</v>
      </c>
      <c r="M3087" s="4">
        <f t="shared" si="600"/>
        <v>15771.672</v>
      </c>
      <c r="N3087" s="4">
        <f t="shared" si="601"/>
        <v>32373.432000000001</v>
      </c>
      <c r="O3087" s="6">
        <v>0.75</v>
      </c>
      <c r="P3087" s="85">
        <f t="shared" si="606"/>
        <v>12451.320000000002</v>
      </c>
      <c r="Q3087" s="86">
        <f t="shared" si="607"/>
        <v>29053.08</v>
      </c>
      <c r="R3087" s="6">
        <v>0.95</v>
      </c>
      <c r="S3087" s="85">
        <f t="shared" si="602"/>
        <v>15771.672</v>
      </c>
      <c r="T3087" s="86">
        <f t="shared" si="603"/>
        <v>32373.432000000001</v>
      </c>
      <c r="U3087" s="6">
        <v>0.6</v>
      </c>
      <c r="V3087" s="85">
        <f t="shared" si="604"/>
        <v>9961.0560000000005</v>
      </c>
      <c r="W3087" s="86">
        <f t="shared" si="605"/>
        <v>26562.816000000003</v>
      </c>
    </row>
    <row r="3088" spans="1:23" s="27" customFormat="1" ht="16.5" x14ac:dyDescent="0.25">
      <c r="A3088" s="64" t="s">
        <v>7832</v>
      </c>
      <c r="B3088" s="65" t="s">
        <v>7845</v>
      </c>
      <c r="C3088" s="2" t="s">
        <v>4186</v>
      </c>
      <c r="D3088" s="1" t="s">
        <v>4185</v>
      </c>
      <c r="E3088" s="3">
        <v>9</v>
      </c>
      <c r="F3088" s="3">
        <v>1</v>
      </c>
      <c r="G3088" s="7">
        <v>368</v>
      </c>
      <c r="H3088" s="4">
        <f>+G3088*E3088</f>
        <v>3312</v>
      </c>
      <c r="I3088" s="5">
        <v>0.05</v>
      </c>
      <c r="J3088" s="4">
        <f t="shared" si="598"/>
        <v>18.400000000000002</v>
      </c>
      <c r="K3088" s="4">
        <f t="shared" si="599"/>
        <v>349.6</v>
      </c>
      <c r="L3088" s="6">
        <v>0.85</v>
      </c>
      <c r="M3088" s="4">
        <f t="shared" si="600"/>
        <v>297.16000000000003</v>
      </c>
      <c r="N3088" s="4">
        <f t="shared" si="601"/>
        <v>646.76</v>
      </c>
      <c r="O3088" s="6">
        <v>0.75</v>
      </c>
      <c r="P3088" s="85">
        <f t="shared" si="606"/>
        <v>262.20000000000005</v>
      </c>
      <c r="Q3088" s="86">
        <f t="shared" si="607"/>
        <v>611.80000000000007</v>
      </c>
      <c r="R3088" s="6">
        <v>0.95</v>
      </c>
      <c r="S3088" s="85">
        <f t="shared" si="602"/>
        <v>332.12</v>
      </c>
      <c r="T3088" s="86">
        <f t="shared" si="603"/>
        <v>681.72</v>
      </c>
      <c r="U3088" s="6">
        <v>0.6</v>
      </c>
      <c r="V3088" s="85">
        <f t="shared" si="604"/>
        <v>209.76000000000002</v>
      </c>
      <c r="W3088" s="86">
        <f t="shared" si="605"/>
        <v>559.36</v>
      </c>
    </row>
    <row r="3089" spans="1:23" s="27" customFormat="1" ht="16.5" x14ac:dyDescent="0.25">
      <c r="A3089" s="64" t="s">
        <v>7832</v>
      </c>
      <c r="B3089" s="65" t="s">
        <v>7845</v>
      </c>
      <c r="C3089" s="2" t="s">
        <v>4190</v>
      </c>
      <c r="D3089" s="1" t="s">
        <v>4189</v>
      </c>
      <c r="E3089" s="3">
        <v>2</v>
      </c>
      <c r="F3089" s="3">
        <v>1</v>
      </c>
      <c r="G3089" s="4">
        <v>3708.14</v>
      </c>
      <c r="H3089" s="4">
        <f>+G3089*E3089</f>
        <v>7416.28</v>
      </c>
      <c r="I3089" s="5">
        <v>0.1</v>
      </c>
      <c r="J3089" s="4">
        <f t="shared" si="598"/>
        <v>370.81400000000002</v>
      </c>
      <c r="K3089" s="4">
        <f t="shared" si="599"/>
        <v>3337.326</v>
      </c>
      <c r="L3089" s="6">
        <v>0.85</v>
      </c>
      <c r="M3089" s="4">
        <f t="shared" si="600"/>
        <v>2836.7271000000001</v>
      </c>
      <c r="N3089" s="4">
        <f t="shared" si="601"/>
        <v>6174.0531000000001</v>
      </c>
      <c r="O3089" s="6">
        <v>0.75</v>
      </c>
      <c r="P3089" s="85">
        <f t="shared" si="606"/>
        <v>2502.9944999999998</v>
      </c>
      <c r="Q3089" s="86">
        <f t="shared" si="607"/>
        <v>5840.3204999999998</v>
      </c>
      <c r="R3089" s="6">
        <v>0.95</v>
      </c>
      <c r="S3089" s="85">
        <f t="shared" si="602"/>
        <v>3170.4596999999999</v>
      </c>
      <c r="T3089" s="86">
        <f t="shared" si="603"/>
        <v>6507.7857000000004</v>
      </c>
      <c r="U3089" s="6">
        <v>0.6</v>
      </c>
      <c r="V3089" s="85">
        <f t="shared" si="604"/>
        <v>2002.3955999999998</v>
      </c>
      <c r="W3089" s="86">
        <f t="shared" si="605"/>
        <v>5339.7215999999999</v>
      </c>
    </row>
    <row r="3090" spans="1:23" s="27" customFormat="1" ht="16.5" x14ac:dyDescent="0.25">
      <c r="A3090" s="64" t="s">
        <v>7832</v>
      </c>
      <c r="B3090" s="65" t="s">
        <v>7845</v>
      </c>
      <c r="C3090" s="2" t="s">
        <v>4734</v>
      </c>
      <c r="D3090" s="1" t="s">
        <v>4733</v>
      </c>
      <c r="E3090" s="3">
        <v>1</v>
      </c>
      <c r="F3090" s="3">
        <v>1</v>
      </c>
      <c r="G3090" s="4">
        <v>5924.48</v>
      </c>
      <c r="H3090" s="4">
        <f>+G3090*E3090</f>
        <v>5924.48</v>
      </c>
      <c r="I3090" s="5">
        <v>0.1</v>
      </c>
      <c r="J3090" s="4">
        <f t="shared" si="598"/>
        <v>592.44799999999998</v>
      </c>
      <c r="K3090" s="4">
        <f t="shared" si="599"/>
        <v>5332.0319999999992</v>
      </c>
      <c r="L3090" s="6">
        <v>0.85</v>
      </c>
      <c r="M3090" s="4">
        <f t="shared" si="600"/>
        <v>4532.2271999999994</v>
      </c>
      <c r="N3090" s="4">
        <f t="shared" si="601"/>
        <v>9864.2591999999986</v>
      </c>
      <c r="O3090" s="6">
        <v>0.75</v>
      </c>
      <c r="P3090" s="85">
        <f t="shared" si="606"/>
        <v>3999.0239999999994</v>
      </c>
      <c r="Q3090" s="86">
        <f t="shared" si="607"/>
        <v>9331.0559999999987</v>
      </c>
      <c r="R3090" s="6">
        <v>0.95</v>
      </c>
      <c r="S3090" s="85">
        <f t="shared" si="602"/>
        <v>5065.4303999999993</v>
      </c>
      <c r="T3090" s="86">
        <f t="shared" si="603"/>
        <v>10397.462399999999</v>
      </c>
      <c r="U3090" s="6">
        <v>0.6</v>
      </c>
      <c r="V3090" s="85">
        <f t="shared" si="604"/>
        <v>3199.2191999999995</v>
      </c>
      <c r="W3090" s="86">
        <f t="shared" si="605"/>
        <v>8531.2511999999988</v>
      </c>
    </row>
    <row r="3091" spans="1:23" s="27" customFormat="1" ht="16.5" x14ac:dyDescent="0.25">
      <c r="A3091" s="64" t="s">
        <v>7832</v>
      </c>
      <c r="B3091" s="65" t="s">
        <v>7845</v>
      </c>
      <c r="C3091" s="2" t="s">
        <v>4743</v>
      </c>
      <c r="D3091" s="10" t="s">
        <v>4742</v>
      </c>
      <c r="E3091" s="3">
        <v>1</v>
      </c>
      <c r="F3091" s="3">
        <v>1</v>
      </c>
      <c r="G3091" s="7">
        <v>1721</v>
      </c>
      <c r="H3091" s="4">
        <f>+G3091*E3091</f>
        <v>1721</v>
      </c>
      <c r="I3091" s="5">
        <v>0.05</v>
      </c>
      <c r="J3091" s="4">
        <f t="shared" si="598"/>
        <v>86.050000000000011</v>
      </c>
      <c r="K3091" s="4">
        <f t="shared" si="599"/>
        <v>1634.95</v>
      </c>
      <c r="L3091" s="6">
        <v>0.85</v>
      </c>
      <c r="M3091" s="4">
        <f t="shared" si="600"/>
        <v>1389.7075</v>
      </c>
      <c r="N3091" s="4">
        <f t="shared" si="601"/>
        <v>3024.6575000000003</v>
      </c>
      <c r="O3091" s="6">
        <v>0.75</v>
      </c>
      <c r="P3091" s="85">
        <f t="shared" si="606"/>
        <v>1226.2125000000001</v>
      </c>
      <c r="Q3091" s="86">
        <f t="shared" si="607"/>
        <v>2861.1625000000004</v>
      </c>
      <c r="R3091" s="6">
        <v>0.95</v>
      </c>
      <c r="S3091" s="85">
        <f t="shared" si="602"/>
        <v>1553.2024999999999</v>
      </c>
      <c r="T3091" s="86">
        <f t="shared" si="603"/>
        <v>3188.1525000000001</v>
      </c>
      <c r="U3091" s="6">
        <v>0.6</v>
      </c>
      <c r="V3091" s="85">
        <f t="shared" si="604"/>
        <v>980.97</v>
      </c>
      <c r="W3091" s="86">
        <f t="shared" si="605"/>
        <v>2615.92</v>
      </c>
    </row>
    <row r="3092" spans="1:23" s="27" customFormat="1" ht="16.5" x14ac:dyDescent="0.25">
      <c r="A3092" s="64" t="s">
        <v>7832</v>
      </c>
      <c r="B3092" s="65" t="s">
        <v>7845</v>
      </c>
      <c r="C3092" s="2" t="s">
        <v>4736</v>
      </c>
      <c r="D3092" s="1" t="s">
        <v>4735</v>
      </c>
      <c r="E3092" s="3">
        <v>1</v>
      </c>
      <c r="F3092" s="3">
        <v>1</v>
      </c>
      <c r="G3092" s="7">
        <v>4347</v>
      </c>
      <c r="H3092" s="4">
        <f>+G3092*E3092</f>
        <v>4347</v>
      </c>
      <c r="I3092" s="5">
        <v>0.05</v>
      </c>
      <c r="J3092" s="4">
        <f t="shared" si="598"/>
        <v>217.35000000000002</v>
      </c>
      <c r="K3092" s="4">
        <f t="shared" si="599"/>
        <v>4129.6499999999996</v>
      </c>
      <c r="L3092" s="6">
        <v>0.95</v>
      </c>
      <c r="M3092" s="4">
        <f t="shared" si="600"/>
        <v>3923.1674999999996</v>
      </c>
      <c r="N3092" s="4">
        <f t="shared" si="601"/>
        <v>8052.8174999999992</v>
      </c>
      <c r="O3092" s="6">
        <v>0.75</v>
      </c>
      <c r="P3092" s="85">
        <f t="shared" si="606"/>
        <v>3097.2374999999997</v>
      </c>
      <c r="Q3092" s="86">
        <f t="shared" si="607"/>
        <v>7226.8874999999989</v>
      </c>
      <c r="R3092" s="6">
        <v>0.95</v>
      </c>
      <c r="S3092" s="85">
        <f t="shared" si="602"/>
        <v>3923.1674999999996</v>
      </c>
      <c r="T3092" s="86">
        <f t="shared" si="603"/>
        <v>8052.8174999999992</v>
      </c>
      <c r="U3092" s="6">
        <v>0.6</v>
      </c>
      <c r="V3092" s="85">
        <f t="shared" si="604"/>
        <v>2477.7899999999995</v>
      </c>
      <c r="W3092" s="86">
        <f t="shared" si="605"/>
        <v>6607.4399999999987</v>
      </c>
    </row>
    <row r="3093" spans="1:23" s="27" customFormat="1" ht="16.5" x14ac:dyDescent="0.25">
      <c r="A3093" s="64" t="s">
        <v>7832</v>
      </c>
      <c r="B3093" s="65" t="s">
        <v>7845</v>
      </c>
      <c r="C3093" s="2" t="s">
        <v>4188</v>
      </c>
      <c r="D3093" s="1" t="s">
        <v>4187</v>
      </c>
      <c r="E3093" s="3">
        <v>1</v>
      </c>
      <c r="F3093" s="3">
        <v>1</v>
      </c>
      <c r="G3093" s="4">
        <v>819.34</v>
      </c>
      <c r="H3093" s="4">
        <f>+G3093*E3093</f>
        <v>819.34</v>
      </c>
      <c r="I3093" s="5">
        <v>0.05</v>
      </c>
      <c r="J3093" s="4">
        <f t="shared" si="598"/>
        <v>40.967000000000006</v>
      </c>
      <c r="K3093" s="4">
        <f t="shared" si="599"/>
        <v>778.37300000000005</v>
      </c>
      <c r="L3093" s="6">
        <v>0.85</v>
      </c>
      <c r="M3093" s="4">
        <f t="shared" si="600"/>
        <v>661.61705000000006</v>
      </c>
      <c r="N3093" s="4">
        <f t="shared" si="601"/>
        <v>1439.9900500000001</v>
      </c>
      <c r="O3093" s="6">
        <v>0.75</v>
      </c>
      <c r="P3093" s="85">
        <f t="shared" si="606"/>
        <v>583.77975000000004</v>
      </c>
      <c r="Q3093" s="86">
        <f t="shared" si="607"/>
        <v>1362.1527500000002</v>
      </c>
      <c r="R3093" s="6">
        <v>0.95</v>
      </c>
      <c r="S3093" s="85">
        <f t="shared" si="602"/>
        <v>739.45434999999998</v>
      </c>
      <c r="T3093" s="86">
        <f t="shared" si="603"/>
        <v>1517.82735</v>
      </c>
      <c r="U3093" s="6">
        <v>0.6</v>
      </c>
      <c r="V3093" s="85">
        <f t="shared" si="604"/>
        <v>467.02379999999999</v>
      </c>
      <c r="W3093" s="86">
        <f t="shared" si="605"/>
        <v>1245.3968</v>
      </c>
    </row>
    <row r="3094" spans="1:23" s="27" customFormat="1" ht="16.5" x14ac:dyDescent="0.25">
      <c r="A3094" s="64" t="s">
        <v>7832</v>
      </c>
      <c r="B3094" s="65" t="s">
        <v>7845</v>
      </c>
      <c r="C3094" s="2" t="s">
        <v>4075</v>
      </c>
      <c r="D3094" s="1" t="s">
        <v>4074</v>
      </c>
      <c r="E3094" s="3">
        <v>4</v>
      </c>
      <c r="F3094" s="3">
        <v>1</v>
      </c>
      <c r="G3094" s="7">
        <v>1000</v>
      </c>
      <c r="H3094" s="4">
        <f>+G3094*E3094</f>
        <v>4000</v>
      </c>
      <c r="I3094" s="5">
        <v>0</v>
      </c>
      <c r="J3094" s="4">
        <f t="shared" si="598"/>
        <v>0</v>
      </c>
      <c r="K3094" s="4">
        <f t="shared" si="599"/>
        <v>1000</v>
      </c>
      <c r="L3094" s="6">
        <v>1</v>
      </c>
      <c r="M3094" s="4">
        <f t="shared" si="600"/>
        <v>1000</v>
      </c>
      <c r="N3094" s="4">
        <f t="shared" si="601"/>
        <v>2000</v>
      </c>
      <c r="O3094" s="6">
        <v>0.75</v>
      </c>
      <c r="P3094" s="85">
        <f t="shared" si="606"/>
        <v>750</v>
      </c>
      <c r="Q3094" s="86">
        <f t="shared" si="607"/>
        <v>1750</v>
      </c>
      <c r="R3094" s="6">
        <v>0.95</v>
      </c>
      <c r="S3094" s="85">
        <f t="shared" si="602"/>
        <v>950</v>
      </c>
      <c r="T3094" s="86">
        <f t="shared" si="603"/>
        <v>1950</v>
      </c>
      <c r="U3094" s="6">
        <v>0.6</v>
      </c>
      <c r="V3094" s="85">
        <f t="shared" si="604"/>
        <v>600</v>
      </c>
      <c r="W3094" s="86">
        <f t="shared" si="605"/>
        <v>1600</v>
      </c>
    </row>
    <row r="3095" spans="1:23" s="27" customFormat="1" ht="16.5" x14ac:dyDescent="0.25">
      <c r="A3095" s="64" t="s">
        <v>7832</v>
      </c>
      <c r="B3095" s="65" t="s">
        <v>7845</v>
      </c>
      <c r="C3095" s="2" t="s">
        <v>4719</v>
      </c>
      <c r="D3095" s="1" t="s">
        <v>4718</v>
      </c>
      <c r="E3095" s="3">
        <v>1</v>
      </c>
      <c r="F3095" s="3">
        <v>1</v>
      </c>
      <c r="G3095" s="7">
        <v>6477</v>
      </c>
      <c r="H3095" s="4">
        <f>+G3095*E3095</f>
        <v>6477</v>
      </c>
      <c r="I3095" s="5">
        <v>0.05</v>
      </c>
      <c r="J3095" s="4">
        <f t="shared" si="598"/>
        <v>323.85000000000002</v>
      </c>
      <c r="K3095" s="4">
        <f t="shared" si="599"/>
        <v>6153.15</v>
      </c>
      <c r="L3095" s="6">
        <v>0.85</v>
      </c>
      <c r="M3095" s="4">
        <f t="shared" si="600"/>
        <v>5230.1774999999998</v>
      </c>
      <c r="N3095" s="4">
        <f t="shared" si="601"/>
        <v>11383.327499999999</v>
      </c>
      <c r="O3095" s="6">
        <v>0.75</v>
      </c>
      <c r="P3095" s="85">
        <f t="shared" si="606"/>
        <v>4614.8624999999993</v>
      </c>
      <c r="Q3095" s="86">
        <f t="shared" si="607"/>
        <v>10768.012499999999</v>
      </c>
      <c r="R3095" s="6">
        <v>0.95</v>
      </c>
      <c r="S3095" s="85">
        <f t="shared" si="602"/>
        <v>5845.4924999999994</v>
      </c>
      <c r="T3095" s="86">
        <f t="shared" si="603"/>
        <v>11998.642499999998</v>
      </c>
      <c r="U3095" s="6">
        <v>0.6</v>
      </c>
      <c r="V3095" s="85">
        <f t="shared" si="604"/>
        <v>3691.8899999999994</v>
      </c>
      <c r="W3095" s="86">
        <f t="shared" si="605"/>
        <v>9845.0399999999991</v>
      </c>
    </row>
    <row r="3096" spans="1:23" s="27" customFormat="1" ht="16.5" x14ac:dyDescent="0.25">
      <c r="A3096" s="64" t="s">
        <v>7832</v>
      </c>
      <c r="B3096" s="65" t="s">
        <v>7845</v>
      </c>
      <c r="C3096" s="2" t="s">
        <v>4724</v>
      </c>
      <c r="D3096" s="1" t="s">
        <v>4723</v>
      </c>
      <c r="E3096" s="3">
        <v>1</v>
      </c>
      <c r="F3096" s="3">
        <v>1</v>
      </c>
      <c r="G3096" s="7">
        <v>11026</v>
      </c>
      <c r="H3096" s="4">
        <f>+G3096*E3096</f>
        <v>11026</v>
      </c>
      <c r="I3096" s="5">
        <v>0.05</v>
      </c>
      <c r="J3096" s="4">
        <f t="shared" si="598"/>
        <v>551.30000000000007</v>
      </c>
      <c r="K3096" s="4">
        <f t="shared" si="599"/>
        <v>10474.700000000001</v>
      </c>
      <c r="L3096" s="6">
        <v>0.85</v>
      </c>
      <c r="M3096" s="4">
        <f t="shared" si="600"/>
        <v>8903.4950000000008</v>
      </c>
      <c r="N3096" s="4">
        <f t="shared" si="601"/>
        <v>19378.195</v>
      </c>
      <c r="O3096" s="6">
        <v>0.75</v>
      </c>
      <c r="P3096" s="85">
        <f t="shared" si="606"/>
        <v>7856.0250000000005</v>
      </c>
      <c r="Q3096" s="86">
        <f t="shared" si="607"/>
        <v>18330.725000000002</v>
      </c>
      <c r="R3096" s="6">
        <v>0.95</v>
      </c>
      <c r="S3096" s="85">
        <f t="shared" si="602"/>
        <v>9950.9650000000001</v>
      </c>
      <c r="T3096" s="86">
        <f t="shared" si="603"/>
        <v>20425.665000000001</v>
      </c>
      <c r="U3096" s="6">
        <v>0.6</v>
      </c>
      <c r="V3096" s="85">
        <f t="shared" si="604"/>
        <v>6284.8200000000006</v>
      </c>
      <c r="W3096" s="86">
        <f t="shared" si="605"/>
        <v>16759.52</v>
      </c>
    </row>
    <row r="3097" spans="1:23" s="27" customFormat="1" ht="16.5" x14ac:dyDescent="0.25">
      <c r="A3097" s="64" t="s">
        <v>7832</v>
      </c>
      <c r="B3097" s="65" t="s">
        <v>7845</v>
      </c>
      <c r="C3097" s="2" t="s">
        <v>4728</v>
      </c>
      <c r="D3097" s="1" t="s">
        <v>4727</v>
      </c>
      <c r="E3097" s="3">
        <v>1</v>
      </c>
      <c r="F3097" s="3">
        <v>1</v>
      </c>
      <c r="G3097" s="7">
        <v>7648</v>
      </c>
      <c r="H3097" s="4">
        <f>+G3097*E3097</f>
        <v>7648</v>
      </c>
      <c r="I3097" s="5">
        <v>0.05</v>
      </c>
      <c r="J3097" s="4">
        <f t="shared" ref="J3097:J3157" si="608">+G3097*I3097</f>
        <v>382.40000000000003</v>
      </c>
      <c r="K3097" s="4">
        <f t="shared" ref="K3097:K3157" si="609">+G3097-J3097</f>
        <v>7265.6</v>
      </c>
      <c r="L3097" s="6">
        <v>0.85</v>
      </c>
      <c r="M3097" s="4">
        <f t="shared" si="600"/>
        <v>6175.76</v>
      </c>
      <c r="N3097" s="4">
        <f t="shared" si="601"/>
        <v>13441.36</v>
      </c>
      <c r="O3097" s="6">
        <v>0.75</v>
      </c>
      <c r="P3097" s="85">
        <f t="shared" si="606"/>
        <v>5449.2000000000007</v>
      </c>
      <c r="Q3097" s="86">
        <f t="shared" si="607"/>
        <v>12714.800000000001</v>
      </c>
      <c r="R3097" s="6">
        <v>0.95</v>
      </c>
      <c r="S3097" s="85">
        <f t="shared" si="602"/>
        <v>6902.32</v>
      </c>
      <c r="T3097" s="86">
        <f t="shared" si="603"/>
        <v>14167.92</v>
      </c>
      <c r="U3097" s="6">
        <v>0.6</v>
      </c>
      <c r="V3097" s="85">
        <f t="shared" si="604"/>
        <v>4359.3599999999997</v>
      </c>
      <c r="W3097" s="86">
        <f t="shared" si="605"/>
        <v>11624.96</v>
      </c>
    </row>
    <row r="3098" spans="1:23" s="27" customFormat="1" ht="16.5" x14ac:dyDescent="0.25">
      <c r="A3098" s="64" t="s">
        <v>7832</v>
      </c>
      <c r="B3098" s="65" t="s">
        <v>7845</v>
      </c>
      <c r="C3098" s="2" t="s">
        <v>7846</v>
      </c>
      <c r="D3098" s="1" t="s">
        <v>3959</v>
      </c>
      <c r="E3098" s="3">
        <v>1</v>
      </c>
      <c r="F3098" s="3">
        <v>1</v>
      </c>
      <c r="G3098" s="4">
        <v>3658.05</v>
      </c>
      <c r="H3098" s="4">
        <f>+G3098*E3098</f>
        <v>3658.05</v>
      </c>
      <c r="I3098" s="5">
        <v>0.05</v>
      </c>
      <c r="J3098" s="4">
        <f t="shared" si="608"/>
        <v>182.90250000000003</v>
      </c>
      <c r="K3098" s="4">
        <f t="shared" si="609"/>
        <v>3475.1475</v>
      </c>
      <c r="L3098" s="6">
        <v>0.85</v>
      </c>
      <c r="M3098" s="4">
        <f t="shared" si="600"/>
        <v>2953.8753750000001</v>
      </c>
      <c r="N3098" s="4">
        <f t="shared" si="601"/>
        <v>6429.0228750000006</v>
      </c>
      <c r="O3098" s="6">
        <v>0.75</v>
      </c>
      <c r="P3098" s="85">
        <f t="shared" si="606"/>
        <v>2606.3606250000003</v>
      </c>
      <c r="Q3098" s="86">
        <f t="shared" si="607"/>
        <v>6081.5081250000003</v>
      </c>
      <c r="R3098" s="6">
        <v>0.95</v>
      </c>
      <c r="S3098" s="85">
        <f t="shared" si="602"/>
        <v>3301.3901249999999</v>
      </c>
      <c r="T3098" s="86">
        <f t="shared" si="603"/>
        <v>6776.5376249999999</v>
      </c>
      <c r="U3098" s="6">
        <v>0.6</v>
      </c>
      <c r="V3098" s="85">
        <f t="shared" si="604"/>
        <v>2085.0884999999998</v>
      </c>
      <c r="W3098" s="86">
        <f t="shared" si="605"/>
        <v>5560.2359999999999</v>
      </c>
    </row>
    <row r="3099" spans="1:23" s="27" customFormat="1" ht="16.5" x14ac:dyDescent="0.25">
      <c r="A3099" s="64" t="s">
        <v>7832</v>
      </c>
      <c r="B3099" s="65" t="s">
        <v>7845</v>
      </c>
      <c r="C3099" s="2" t="s">
        <v>7847</v>
      </c>
      <c r="D3099" s="10" t="s">
        <v>3974</v>
      </c>
      <c r="E3099" s="3">
        <v>1</v>
      </c>
      <c r="F3099" s="3">
        <v>1</v>
      </c>
      <c r="G3099" s="4">
        <v>6200</v>
      </c>
      <c r="H3099" s="4">
        <f>+G3099*E3099</f>
        <v>6200</v>
      </c>
      <c r="I3099" s="5">
        <v>0</v>
      </c>
      <c r="J3099" s="4">
        <f t="shared" si="608"/>
        <v>0</v>
      </c>
      <c r="K3099" s="4">
        <f t="shared" si="609"/>
        <v>6200</v>
      </c>
      <c r="L3099" s="6">
        <v>1</v>
      </c>
      <c r="M3099" s="4">
        <f t="shared" si="600"/>
        <v>6200</v>
      </c>
      <c r="N3099" s="4">
        <f t="shared" si="601"/>
        <v>12400</v>
      </c>
      <c r="O3099" s="6">
        <v>0.75</v>
      </c>
      <c r="P3099" s="85">
        <f t="shared" si="606"/>
        <v>4650</v>
      </c>
      <c r="Q3099" s="86">
        <f t="shared" si="607"/>
        <v>10850</v>
      </c>
      <c r="R3099" s="6">
        <v>0.95</v>
      </c>
      <c r="S3099" s="85">
        <f t="shared" si="602"/>
        <v>5890</v>
      </c>
      <c r="T3099" s="86">
        <f t="shared" si="603"/>
        <v>12090</v>
      </c>
      <c r="U3099" s="6">
        <v>0.6</v>
      </c>
      <c r="V3099" s="85">
        <f t="shared" si="604"/>
        <v>3720</v>
      </c>
      <c r="W3099" s="86">
        <f t="shared" si="605"/>
        <v>9920</v>
      </c>
    </row>
    <row r="3100" spans="1:23" s="28" customFormat="1" ht="16.5" x14ac:dyDescent="0.25">
      <c r="A3100" s="64" t="s">
        <v>7832</v>
      </c>
      <c r="B3100" s="65" t="s">
        <v>7845</v>
      </c>
      <c r="C3100" s="2" t="s">
        <v>8319</v>
      </c>
      <c r="D3100" s="10" t="s">
        <v>3794</v>
      </c>
      <c r="E3100" s="3">
        <v>14</v>
      </c>
      <c r="F3100" s="3">
        <v>1</v>
      </c>
      <c r="G3100" s="4">
        <v>1636.52</v>
      </c>
      <c r="H3100" s="4">
        <f>+G3100*E3100</f>
        <v>22911.279999999999</v>
      </c>
      <c r="I3100" s="5">
        <v>0</v>
      </c>
      <c r="J3100" s="4">
        <f t="shared" si="608"/>
        <v>0</v>
      </c>
      <c r="K3100" s="4">
        <f t="shared" si="609"/>
        <v>1636.52</v>
      </c>
      <c r="L3100" s="6">
        <v>1</v>
      </c>
      <c r="M3100" s="4">
        <f t="shared" si="600"/>
        <v>1636.52</v>
      </c>
      <c r="N3100" s="4">
        <f t="shared" si="601"/>
        <v>3273.04</v>
      </c>
      <c r="O3100" s="6">
        <v>0.75</v>
      </c>
      <c r="P3100" s="85">
        <f t="shared" si="606"/>
        <v>1227.3899999999999</v>
      </c>
      <c r="Q3100" s="86">
        <f t="shared" si="607"/>
        <v>2863.91</v>
      </c>
      <c r="R3100" s="6">
        <v>0.95</v>
      </c>
      <c r="S3100" s="85">
        <f t="shared" si="602"/>
        <v>1554.694</v>
      </c>
      <c r="T3100" s="86">
        <f t="shared" si="603"/>
        <v>3191.2139999999999</v>
      </c>
      <c r="U3100" s="6">
        <v>0.6</v>
      </c>
      <c r="V3100" s="85">
        <f t="shared" si="604"/>
        <v>981.91199999999992</v>
      </c>
      <c r="W3100" s="86">
        <f t="shared" si="605"/>
        <v>2618.4319999999998</v>
      </c>
    </row>
    <row r="3101" spans="1:23" s="28" customFormat="1" ht="16.5" x14ac:dyDescent="0.25">
      <c r="A3101" s="64" t="s">
        <v>7832</v>
      </c>
      <c r="B3101" s="65" t="s">
        <v>7849</v>
      </c>
      <c r="C3101" s="2" t="s">
        <v>6639</v>
      </c>
      <c r="D3101" s="10" t="s">
        <v>6638</v>
      </c>
      <c r="E3101" s="3">
        <f>6.22-0.6-0.2</f>
        <v>5.42</v>
      </c>
      <c r="F3101" s="3">
        <v>1</v>
      </c>
      <c r="G3101" s="4">
        <v>738.5</v>
      </c>
      <c r="H3101" s="4">
        <f>+G3101*E3101</f>
        <v>4002.67</v>
      </c>
      <c r="I3101" s="5">
        <v>0</v>
      </c>
      <c r="J3101" s="4">
        <f t="shared" si="608"/>
        <v>0</v>
      </c>
      <c r="K3101" s="4">
        <f t="shared" si="609"/>
        <v>738.5</v>
      </c>
      <c r="L3101" s="6">
        <v>0.85</v>
      </c>
      <c r="M3101" s="4">
        <f t="shared" si="600"/>
        <v>627.72500000000002</v>
      </c>
      <c r="N3101" s="4">
        <f t="shared" si="601"/>
        <v>1366.2249999999999</v>
      </c>
      <c r="O3101" s="6">
        <v>0.75</v>
      </c>
      <c r="P3101" s="85">
        <f t="shared" si="606"/>
        <v>553.875</v>
      </c>
      <c r="Q3101" s="86">
        <f t="shared" si="607"/>
        <v>1292.375</v>
      </c>
      <c r="R3101" s="6">
        <v>0.95</v>
      </c>
      <c r="S3101" s="85">
        <f t="shared" si="602"/>
        <v>701.57499999999993</v>
      </c>
      <c r="T3101" s="86">
        <f t="shared" si="603"/>
        <v>1440.0749999999998</v>
      </c>
      <c r="U3101" s="6">
        <v>0.6</v>
      </c>
      <c r="V3101" s="85">
        <f t="shared" si="604"/>
        <v>443.09999999999997</v>
      </c>
      <c r="W3101" s="86">
        <f t="shared" si="605"/>
        <v>1181.5999999999999</v>
      </c>
    </row>
    <row r="3102" spans="1:23" s="28" customFormat="1" ht="16.5" x14ac:dyDescent="0.25">
      <c r="A3102" s="64" t="s">
        <v>7832</v>
      </c>
      <c r="B3102" s="65" t="s">
        <v>7849</v>
      </c>
      <c r="C3102" s="2" t="s">
        <v>6641</v>
      </c>
      <c r="D3102" s="10" t="s">
        <v>6640</v>
      </c>
      <c r="E3102" s="3">
        <v>1.79</v>
      </c>
      <c r="F3102" s="3">
        <v>1</v>
      </c>
      <c r="G3102" s="4">
        <v>518.37270341210001</v>
      </c>
      <c r="H3102" s="4">
        <f>+G3102*E3102</f>
        <v>927.88713910765898</v>
      </c>
      <c r="I3102" s="5">
        <v>0</v>
      </c>
      <c r="J3102" s="4">
        <f t="shared" si="608"/>
        <v>0</v>
      </c>
      <c r="K3102" s="4">
        <f t="shared" si="609"/>
        <v>518.37270341210001</v>
      </c>
      <c r="L3102" s="6">
        <v>0.85</v>
      </c>
      <c r="M3102" s="4">
        <f t="shared" si="600"/>
        <v>440.61679790028501</v>
      </c>
      <c r="N3102" s="4">
        <f t="shared" si="601"/>
        <v>958.98950131238507</v>
      </c>
      <c r="O3102" s="6">
        <v>0.75</v>
      </c>
      <c r="P3102" s="85">
        <f t="shared" si="606"/>
        <v>388.77952755907501</v>
      </c>
      <c r="Q3102" s="86">
        <f t="shared" si="607"/>
        <v>907.15223097117496</v>
      </c>
      <c r="R3102" s="6">
        <v>0.95</v>
      </c>
      <c r="S3102" s="85">
        <f t="shared" si="602"/>
        <v>492.45406824149501</v>
      </c>
      <c r="T3102" s="86">
        <f t="shared" si="603"/>
        <v>1010.826771653595</v>
      </c>
      <c r="U3102" s="6">
        <v>0.6</v>
      </c>
      <c r="V3102" s="85">
        <f t="shared" si="604"/>
        <v>311.02362204726001</v>
      </c>
      <c r="W3102" s="86">
        <f t="shared" si="605"/>
        <v>829.39632545936001</v>
      </c>
    </row>
    <row r="3103" spans="1:23" s="28" customFormat="1" ht="16.5" x14ac:dyDescent="0.25">
      <c r="A3103" s="64" t="s">
        <v>7832</v>
      </c>
      <c r="B3103" s="65" t="s">
        <v>7849</v>
      </c>
      <c r="C3103" s="2" t="s">
        <v>6643</v>
      </c>
      <c r="D3103" s="10" t="s">
        <v>6642</v>
      </c>
      <c r="E3103" s="3">
        <f>3.64-1.6</f>
        <v>2.04</v>
      </c>
      <c r="F3103" s="3">
        <v>1</v>
      </c>
      <c r="G3103" s="4">
        <v>983.33333333333337</v>
      </c>
      <c r="H3103" s="4">
        <f>+G3103*E3103</f>
        <v>2006</v>
      </c>
      <c r="I3103" s="5">
        <v>0</v>
      </c>
      <c r="J3103" s="4">
        <f t="shared" si="608"/>
        <v>0</v>
      </c>
      <c r="K3103" s="4">
        <f t="shared" si="609"/>
        <v>983.33333333333337</v>
      </c>
      <c r="L3103" s="6">
        <v>1.05</v>
      </c>
      <c r="M3103" s="4">
        <f t="shared" si="600"/>
        <v>1032.5</v>
      </c>
      <c r="N3103" s="4">
        <f t="shared" si="601"/>
        <v>2015.8333333333335</v>
      </c>
      <c r="O3103" s="6">
        <v>0.75</v>
      </c>
      <c r="P3103" s="85">
        <f t="shared" si="606"/>
        <v>737.5</v>
      </c>
      <c r="Q3103" s="86">
        <f t="shared" si="607"/>
        <v>1720.8333333333335</v>
      </c>
      <c r="R3103" s="6">
        <v>0.95</v>
      </c>
      <c r="S3103" s="85">
        <f t="shared" si="602"/>
        <v>934.16666666666663</v>
      </c>
      <c r="T3103" s="86">
        <f t="shared" si="603"/>
        <v>1917.5</v>
      </c>
      <c r="U3103" s="6">
        <v>0.6</v>
      </c>
      <c r="V3103" s="85">
        <f t="shared" si="604"/>
        <v>590</v>
      </c>
      <c r="W3103" s="86">
        <f t="shared" si="605"/>
        <v>1573.3333333333335</v>
      </c>
    </row>
    <row r="3104" spans="1:23" s="28" customFormat="1" ht="16.5" x14ac:dyDescent="0.25">
      <c r="A3104" s="64" t="s">
        <v>7832</v>
      </c>
      <c r="B3104" s="65" t="s">
        <v>7849</v>
      </c>
      <c r="C3104" s="2" t="s">
        <v>6645</v>
      </c>
      <c r="D3104" s="10" t="s">
        <v>6644</v>
      </c>
      <c r="E3104" s="3">
        <v>2.3199999999999998</v>
      </c>
      <c r="F3104" s="3">
        <v>1</v>
      </c>
      <c r="G3104" s="4">
        <v>924.21259842519999</v>
      </c>
      <c r="H3104" s="4">
        <f>+G3104*E3104</f>
        <v>2144.1732283464639</v>
      </c>
      <c r="I3104" s="5">
        <v>0</v>
      </c>
      <c r="J3104" s="4">
        <f t="shared" si="608"/>
        <v>0</v>
      </c>
      <c r="K3104" s="4">
        <f t="shared" si="609"/>
        <v>924.21259842519999</v>
      </c>
      <c r="L3104" s="6">
        <v>0.85</v>
      </c>
      <c r="M3104" s="4">
        <f t="shared" si="600"/>
        <v>785.58070866141998</v>
      </c>
      <c r="N3104" s="4">
        <f t="shared" si="601"/>
        <v>1709.79330708662</v>
      </c>
      <c r="O3104" s="6">
        <v>0.75</v>
      </c>
      <c r="P3104" s="85">
        <f t="shared" si="606"/>
        <v>693.15944881890005</v>
      </c>
      <c r="Q3104" s="86">
        <f t="shared" si="607"/>
        <v>1617.3720472441</v>
      </c>
      <c r="R3104" s="6">
        <v>0.95</v>
      </c>
      <c r="S3104" s="85">
        <f t="shared" si="602"/>
        <v>878.00196850393991</v>
      </c>
      <c r="T3104" s="86">
        <f t="shared" si="603"/>
        <v>1802.2145669291399</v>
      </c>
      <c r="U3104" s="6">
        <v>0.6</v>
      </c>
      <c r="V3104" s="85">
        <f t="shared" si="604"/>
        <v>554.52755905511992</v>
      </c>
      <c r="W3104" s="86">
        <f t="shared" si="605"/>
        <v>1478.7401574803198</v>
      </c>
    </row>
    <row r="3105" spans="1:23" s="28" customFormat="1" ht="16.5" x14ac:dyDescent="0.25">
      <c r="A3105" s="64" t="s">
        <v>7832</v>
      </c>
      <c r="B3105" s="65" t="s">
        <v>7849</v>
      </c>
      <c r="C3105" s="2" t="s">
        <v>6647</v>
      </c>
      <c r="D3105" s="10" t="s">
        <v>6646</v>
      </c>
      <c r="E3105" s="3">
        <f>15-0.43-0.4-8.08-0.4-0.8</f>
        <v>4.8899999999999997</v>
      </c>
      <c r="F3105" s="3">
        <v>1</v>
      </c>
      <c r="G3105" s="4">
        <f>34000/15</f>
        <v>2266.6666666666665</v>
      </c>
      <c r="H3105" s="4">
        <f>+G3105*E3105</f>
        <v>11083.999999999998</v>
      </c>
      <c r="I3105" s="5">
        <v>0</v>
      </c>
      <c r="J3105" s="4">
        <f t="shared" si="608"/>
        <v>0</v>
      </c>
      <c r="K3105" s="4">
        <f t="shared" si="609"/>
        <v>2266.6666666666665</v>
      </c>
      <c r="L3105" s="6">
        <v>0.85</v>
      </c>
      <c r="M3105" s="4">
        <f t="shared" si="600"/>
        <v>1926.6666666666665</v>
      </c>
      <c r="N3105" s="4">
        <f t="shared" si="601"/>
        <v>4193.333333333333</v>
      </c>
      <c r="O3105" s="6">
        <v>0.75</v>
      </c>
      <c r="P3105" s="85">
        <f t="shared" si="606"/>
        <v>1700</v>
      </c>
      <c r="Q3105" s="86">
        <f t="shared" si="607"/>
        <v>3966.6666666666665</v>
      </c>
      <c r="R3105" s="6">
        <v>0.95</v>
      </c>
      <c r="S3105" s="85">
        <f t="shared" si="602"/>
        <v>2153.333333333333</v>
      </c>
      <c r="T3105" s="86">
        <f t="shared" si="603"/>
        <v>4420</v>
      </c>
      <c r="U3105" s="6">
        <v>0.6</v>
      </c>
      <c r="V3105" s="85">
        <f t="shared" si="604"/>
        <v>1359.9999999999998</v>
      </c>
      <c r="W3105" s="86">
        <f t="shared" si="605"/>
        <v>3626.6666666666661</v>
      </c>
    </row>
    <row r="3106" spans="1:23" s="28" customFormat="1" ht="16.5" x14ac:dyDescent="0.25">
      <c r="A3106" s="64" t="s">
        <v>7832</v>
      </c>
      <c r="B3106" s="65" t="s">
        <v>7849</v>
      </c>
      <c r="C3106" s="2" t="s">
        <v>6607</v>
      </c>
      <c r="D3106" s="1" t="s">
        <v>6606</v>
      </c>
      <c r="E3106" s="3">
        <f>2.4-0.15</f>
        <v>2.25</v>
      </c>
      <c r="F3106" s="3">
        <v>1</v>
      </c>
      <c r="G3106" s="4">
        <v>6149</v>
      </c>
      <c r="H3106" s="4">
        <f>+G3106*E3106</f>
        <v>13835.25</v>
      </c>
      <c r="I3106" s="5">
        <v>0.2</v>
      </c>
      <c r="J3106" s="4">
        <f t="shared" si="608"/>
        <v>1229.8000000000002</v>
      </c>
      <c r="K3106" s="4">
        <f t="shared" si="609"/>
        <v>4919.2</v>
      </c>
      <c r="L3106" s="6">
        <v>0.85</v>
      </c>
      <c r="M3106" s="4">
        <f t="shared" si="600"/>
        <v>4181.32</v>
      </c>
      <c r="N3106" s="4">
        <f t="shared" si="601"/>
        <v>9100.52</v>
      </c>
      <c r="O3106" s="6">
        <v>0.75</v>
      </c>
      <c r="P3106" s="85">
        <f t="shared" si="606"/>
        <v>3689.3999999999996</v>
      </c>
      <c r="Q3106" s="86">
        <f t="shared" si="607"/>
        <v>8608.5999999999985</v>
      </c>
      <c r="R3106" s="6">
        <v>0.95</v>
      </c>
      <c r="S3106" s="85">
        <f t="shared" si="602"/>
        <v>4673.24</v>
      </c>
      <c r="T3106" s="86">
        <f t="shared" si="603"/>
        <v>9592.4399999999987</v>
      </c>
      <c r="U3106" s="6">
        <v>0.6</v>
      </c>
      <c r="V3106" s="85">
        <f t="shared" si="604"/>
        <v>2951.52</v>
      </c>
      <c r="W3106" s="86">
        <f t="shared" si="605"/>
        <v>7870.7199999999993</v>
      </c>
    </row>
    <row r="3107" spans="1:23" s="28" customFormat="1" ht="16.5" x14ac:dyDescent="0.25">
      <c r="A3107" s="64" t="s">
        <v>7832</v>
      </c>
      <c r="B3107" s="65" t="s">
        <v>7849</v>
      </c>
      <c r="C3107" s="2" t="s">
        <v>7850</v>
      </c>
      <c r="D3107" s="1" t="s">
        <v>6679</v>
      </c>
      <c r="E3107" s="3">
        <v>3</v>
      </c>
      <c r="F3107" s="3">
        <v>1</v>
      </c>
      <c r="G3107" s="7">
        <v>1720</v>
      </c>
      <c r="H3107" s="4">
        <f>+G3107*E3107</f>
        <v>5160</v>
      </c>
      <c r="I3107" s="5">
        <v>0</v>
      </c>
      <c r="J3107" s="4">
        <f t="shared" si="608"/>
        <v>0</v>
      </c>
      <c r="K3107" s="4">
        <f t="shared" si="609"/>
        <v>1720</v>
      </c>
      <c r="L3107" s="6">
        <v>0.85</v>
      </c>
      <c r="M3107" s="4">
        <f t="shared" si="600"/>
        <v>1462</v>
      </c>
      <c r="N3107" s="4">
        <f t="shared" si="601"/>
        <v>3182</v>
      </c>
      <c r="O3107" s="6">
        <v>0.75</v>
      </c>
      <c r="P3107" s="85">
        <f t="shared" si="606"/>
        <v>1290</v>
      </c>
      <c r="Q3107" s="86">
        <f t="shared" si="607"/>
        <v>3010</v>
      </c>
      <c r="R3107" s="6">
        <v>0.95</v>
      </c>
      <c r="S3107" s="85">
        <f t="shared" si="602"/>
        <v>1634</v>
      </c>
      <c r="T3107" s="86">
        <f t="shared" si="603"/>
        <v>3354</v>
      </c>
      <c r="U3107" s="6">
        <v>0.6</v>
      </c>
      <c r="V3107" s="85">
        <f t="shared" si="604"/>
        <v>1032</v>
      </c>
      <c r="W3107" s="86">
        <f t="shared" si="605"/>
        <v>2752</v>
      </c>
    </row>
    <row r="3108" spans="1:23" s="28" customFormat="1" ht="16.5" x14ac:dyDescent="0.25">
      <c r="A3108" s="64" t="s">
        <v>7832</v>
      </c>
      <c r="B3108" s="65" t="s">
        <v>7849</v>
      </c>
      <c r="C3108" s="2" t="s">
        <v>7851</v>
      </c>
      <c r="D3108" s="1" t="s">
        <v>6677</v>
      </c>
      <c r="E3108" s="3">
        <v>3</v>
      </c>
      <c r="F3108" s="3">
        <v>1</v>
      </c>
      <c r="G3108" s="7">
        <v>1360</v>
      </c>
      <c r="H3108" s="4">
        <f>+G3108*E3108</f>
        <v>4080</v>
      </c>
      <c r="I3108" s="5">
        <v>0</v>
      </c>
      <c r="J3108" s="4">
        <f t="shared" si="608"/>
        <v>0</v>
      </c>
      <c r="K3108" s="4">
        <f t="shared" si="609"/>
        <v>1360</v>
      </c>
      <c r="L3108" s="6">
        <v>0.85</v>
      </c>
      <c r="M3108" s="4">
        <f t="shared" si="600"/>
        <v>1156</v>
      </c>
      <c r="N3108" s="4">
        <f t="shared" si="601"/>
        <v>2516</v>
      </c>
      <c r="O3108" s="6">
        <v>0.75</v>
      </c>
      <c r="P3108" s="85">
        <f t="shared" si="606"/>
        <v>1020</v>
      </c>
      <c r="Q3108" s="86">
        <f t="shared" si="607"/>
        <v>2380</v>
      </c>
      <c r="R3108" s="6">
        <v>0.95</v>
      </c>
      <c r="S3108" s="85">
        <f t="shared" si="602"/>
        <v>1292</v>
      </c>
      <c r="T3108" s="86">
        <f t="shared" si="603"/>
        <v>2652</v>
      </c>
      <c r="U3108" s="6">
        <v>0.6</v>
      </c>
      <c r="V3108" s="85">
        <f t="shared" si="604"/>
        <v>816</v>
      </c>
      <c r="W3108" s="86">
        <f t="shared" si="605"/>
        <v>2176</v>
      </c>
    </row>
    <row r="3109" spans="1:23" s="28" customFormat="1" ht="16.5" x14ac:dyDescent="0.25">
      <c r="A3109" s="64" t="s">
        <v>7832</v>
      </c>
      <c r="B3109" s="65" t="s">
        <v>7849</v>
      </c>
      <c r="C3109" s="2" t="s">
        <v>7852</v>
      </c>
      <c r="D3109" s="1" t="s">
        <v>6678</v>
      </c>
      <c r="E3109" s="3">
        <v>4</v>
      </c>
      <c r="F3109" s="3">
        <v>1</v>
      </c>
      <c r="G3109" s="7">
        <v>1480</v>
      </c>
      <c r="H3109" s="4">
        <f>+G3109*E3109</f>
        <v>5920</v>
      </c>
      <c r="I3109" s="5">
        <v>0</v>
      </c>
      <c r="J3109" s="4">
        <f t="shared" si="608"/>
        <v>0</v>
      </c>
      <c r="K3109" s="4">
        <f t="shared" si="609"/>
        <v>1480</v>
      </c>
      <c r="L3109" s="6">
        <v>0.85</v>
      </c>
      <c r="M3109" s="4">
        <f t="shared" si="600"/>
        <v>1258</v>
      </c>
      <c r="N3109" s="4">
        <f t="shared" si="601"/>
        <v>2738</v>
      </c>
      <c r="O3109" s="6">
        <v>0.75</v>
      </c>
      <c r="P3109" s="85">
        <f t="shared" si="606"/>
        <v>1110</v>
      </c>
      <c r="Q3109" s="86">
        <f t="shared" si="607"/>
        <v>2590</v>
      </c>
      <c r="R3109" s="6">
        <v>0.95</v>
      </c>
      <c r="S3109" s="85">
        <f t="shared" si="602"/>
        <v>1406</v>
      </c>
      <c r="T3109" s="86">
        <f t="shared" si="603"/>
        <v>2886</v>
      </c>
      <c r="U3109" s="6">
        <v>0.6</v>
      </c>
      <c r="V3109" s="85">
        <f t="shared" si="604"/>
        <v>888</v>
      </c>
      <c r="W3109" s="86">
        <f t="shared" si="605"/>
        <v>2368</v>
      </c>
    </row>
    <row r="3110" spans="1:23" s="28" customFormat="1" ht="16.5" x14ac:dyDescent="0.25">
      <c r="A3110" s="64" t="s">
        <v>7832</v>
      </c>
      <c r="B3110" s="65" t="s">
        <v>7849</v>
      </c>
      <c r="C3110" s="2" t="s">
        <v>7853</v>
      </c>
      <c r="D3110" s="10" t="s">
        <v>1808</v>
      </c>
      <c r="E3110" s="3">
        <v>2</v>
      </c>
      <c r="F3110" s="3">
        <v>1</v>
      </c>
      <c r="G3110" s="4">
        <v>355</v>
      </c>
      <c r="H3110" s="4">
        <f>+G3110*E3110</f>
        <v>710</v>
      </c>
      <c r="I3110" s="5">
        <v>0</v>
      </c>
      <c r="J3110" s="4">
        <f t="shared" si="608"/>
        <v>0</v>
      </c>
      <c r="K3110" s="4">
        <f t="shared" si="609"/>
        <v>355</v>
      </c>
      <c r="L3110" s="6">
        <v>1.4</v>
      </c>
      <c r="M3110" s="4">
        <f t="shared" si="600"/>
        <v>496.99999999999994</v>
      </c>
      <c r="N3110" s="4">
        <f t="shared" si="601"/>
        <v>852</v>
      </c>
      <c r="O3110" s="6">
        <v>0.75</v>
      </c>
      <c r="P3110" s="85">
        <f t="shared" si="606"/>
        <v>266.25</v>
      </c>
      <c r="Q3110" s="86">
        <f t="shared" si="607"/>
        <v>621.25</v>
      </c>
      <c r="R3110" s="6">
        <v>0.95</v>
      </c>
      <c r="S3110" s="85">
        <f t="shared" si="602"/>
        <v>337.25</v>
      </c>
      <c r="T3110" s="86">
        <f t="shared" si="603"/>
        <v>692.25</v>
      </c>
      <c r="U3110" s="6">
        <v>0.6</v>
      </c>
      <c r="V3110" s="85">
        <f t="shared" si="604"/>
        <v>213</v>
      </c>
      <c r="W3110" s="86">
        <f t="shared" si="605"/>
        <v>568</v>
      </c>
    </row>
    <row r="3111" spans="1:23" s="27" customFormat="1" ht="16.5" x14ac:dyDescent="0.25">
      <c r="A3111" s="64" t="s">
        <v>7579</v>
      </c>
      <c r="B3111" s="65" t="s">
        <v>7580</v>
      </c>
      <c r="C3111" s="2" t="s">
        <v>53</v>
      </c>
      <c r="D3111" s="10" t="s">
        <v>52</v>
      </c>
      <c r="E3111" s="3">
        <f>214-10</f>
        <v>204</v>
      </c>
      <c r="F3111" s="3">
        <v>1</v>
      </c>
      <c r="G3111" s="4">
        <v>730.08</v>
      </c>
      <c r="H3111" s="4">
        <f>+G3111*E3111</f>
        <v>148936.32000000001</v>
      </c>
      <c r="I3111" s="5">
        <v>0</v>
      </c>
      <c r="J3111" s="4">
        <f t="shared" si="608"/>
        <v>0</v>
      </c>
      <c r="K3111" s="4">
        <f t="shared" si="609"/>
        <v>730.08</v>
      </c>
      <c r="L3111" s="6">
        <v>1.4</v>
      </c>
      <c r="M3111" s="4">
        <f t="shared" ref="M3111:M3172" si="610">+K3111*L3111</f>
        <v>1022.112</v>
      </c>
      <c r="N3111" s="4">
        <f t="shared" ref="N3111:N3172" si="611">+K3111+M3111</f>
        <v>1752.192</v>
      </c>
      <c r="O3111" s="6">
        <v>0.75</v>
      </c>
      <c r="P3111" s="85">
        <f t="shared" si="606"/>
        <v>547.56000000000006</v>
      </c>
      <c r="Q3111" s="86">
        <f t="shared" si="607"/>
        <v>1277.6400000000001</v>
      </c>
      <c r="R3111" s="6">
        <v>0.95</v>
      </c>
      <c r="S3111" s="85">
        <f t="shared" ref="S3111:S3173" si="612">+K3111*R3111</f>
        <v>693.57600000000002</v>
      </c>
      <c r="T3111" s="86">
        <f t="shared" ref="T3111:T3173" si="613">+S3111+K3111</f>
        <v>1423.6559999999999</v>
      </c>
      <c r="U3111" s="6">
        <v>0.6</v>
      </c>
      <c r="V3111" s="85">
        <f t="shared" ref="V3111:V3173" si="614">+K3111*U3111</f>
        <v>438.048</v>
      </c>
      <c r="W3111" s="86">
        <f t="shared" ref="W3111:W3173" si="615">+V3111+K3111</f>
        <v>1168.1280000000002</v>
      </c>
    </row>
    <row r="3112" spans="1:23" s="27" customFormat="1" ht="16.5" x14ac:dyDescent="0.25">
      <c r="A3112" s="64" t="s">
        <v>7579</v>
      </c>
      <c r="B3112" s="65" t="s">
        <v>7580</v>
      </c>
      <c r="C3112" s="2" t="s">
        <v>55</v>
      </c>
      <c r="D3112" s="10" t="s">
        <v>54</v>
      </c>
      <c r="E3112" s="3">
        <v>121</v>
      </c>
      <c r="F3112" s="3">
        <v>1</v>
      </c>
      <c r="G3112" s="4">
        <v>730.08</v>
      </c>
      <c r="H3112" s="4">
        <f>+G3112*E3112</f>
        <v>88339.680000000008</v>
      </c>
      <c r="I3112" s="5">
        <v>0</v>
      </c>
      <c r="J3112" s="4">
        <f t="shared" si="608"/>
        <v>0</v>
      </c>
      <c r="K3112" s="4">
        <f t="shared" si="609"/>
        <v>730.08</v>
      </c>
      <c r="L3112" s="6">
        <v>1.4</v>
      </c>
      <c r="M3112" s="4">
        <f t="shared" si="610"/>
        <v>1022.112</v>
      </c>
      <c r="N3112" s="4">
        <f t="shared" si="611"/>
        <v>1752.192</v>
      </c>
      <c r="O3112" s="6">
        <v>0.75</v>
      </c>
      <c r="P3112" s="85">
        <f t="shared" ref="P3112:P3174" si="616">+K3112*O3112</f>
        <v>547.56000000000006</v>
      </c>
      <c r="Q3112" s="86">
        <f t="shared" ref="Q3112:Q3174" si="617">+K3112+P3112</f>
        <v>1277.6400000000001</v>
      </c>
      <c r="R3112" s="6">
        <v>0.95</v>
      </c>
      <c r="S3112" s="85">
        <f t="shared" si="612"/>
        <v>693.57600000000002</v>
      </c>
      <c r="T3112" s="86">
        <f t="shared" si="613"/>
        <v>1423.6559999999999</v>
      </c>
      <c r="U3112" s="6">
        <v>0.6</v>
      </c>
      <c r="V3112" s="85">
        <f t="shared" si="614"/>
        <v>438.048</v>
      </c>
      <c r="W3112" s="86">
        <f t="shared" si="615"/>
        <v>1168.1280000000002</v>
      </c>
    </row>
    <row r="3113" spans="1:23" ht="16.5" x14ac:dyDescent="0.25">
      <c r="A3113" s="64" t="s">
        <v>7579</v>
      </c>
      <c r="B3113" s="65" t="s">
        <v>7580</v>
      </c>
      <c r="C3113" s="3">
        <v>401003</v>
      </c>
      <c r="D3113" s="1" t="s">
        <v>69</v>
      </c>
      <c r="E3113" s="3">
        <v>1</v>
      </c>
      <c r="F3113" s="3">
        <v>1</v>
      </c>
      <c r="G3113" s="7">
        <v>1631.18</v>
      </c>
      <c r="H3113" s="4">
        <f>+G3113*E3113</f>
        <v>1631.18</v>
      </c>
      <c r="I3113" s="5">
        <v>0</v>
      </c>
      <c r="J3113" s="4">
        <f t="shared" si="608"/>
        <v>0</v>
      </c>
      <c r="K3113" s="4">
        <f t="shared" si="609"/>
        <v>1631.18</v>
      </c>
      <c r="L3113" s="6">
        <v>1.4</v>
      </c>
      <c r="M3113" s="4">
        <f t="shared" si="610"/>
        <v>2283.652</v>
      </c>
      <c r="N3113" s="4">
        <f t="shared" si="611"/>
        <v>3914.8320000000003</v>
      </c>
      <c r="O3113" s="6">
        <v>0.75</v>
      </c>
      <c r="P3113" s="85">
        <f t="shared" si="616"/>
        <v>1223.385</v>
      </c>
      <c r="Q3113" s="86">
        <f t="shared" si="617"/>
        <v>2854.5650000000001</v>
      </c>
      <c r="R3113" s="6">
        <v>0.95</v>
      </c>
      <c r="S3113" s="85">
        <f t="shared" si="612"/>
        <v>1549.6210000000001</v>
      </c>
      <c r="T3113" s="86">
        <f t="shared" si="613"/>
        <v>3180.8010000000004</v>
      </c>
      <c r="U3113" s="6">
        <v>0.6</v>
      </c>
      <c r="V3113" s="85">
        <f t="shared" si="614"/>
        <v>978.70799999999997</v>
      </c>
      <c r="W3113" s="86">
        <f t="shared" si="615"/>
        <v>2609.8879999999999</v>
      </c>
    </row>
    <row r="3114" spans="1:23" s="27" customFormat="1" ht="16.5" x14ac:dyDescent="0.25">
      <c r="A3114" s="64" t="s">
        <v>7579</v>
      </c>
      <c r="B3114" s="65" t="s">
        <v>7580</v>
      </c>
      <c r="C3114" s="2" t="s">
        <v>71</v>
      </c>
      <c r="D3114" s="10" t="s">
        <v>70</v>
      </c>
      <c r="E3114" s="3">
        <v>2</v>
      </c>
      <c r="F3114" s="3">
        <v>1</v>
      </c>
      <c r="G3114" s="4">
        <v>3916.5</v>
      </c>
      <c r="H3114" s="4">
        <f>+G3114*E3114</f>
        <v>7833</v>
      </c>
      <c r="I3114" s="5">
        <v>0.2</v>
      </c>
      <c r="J3114" s="4">
        <f t="shared" si="608"/>
        <v>783.30000000000007</v>
      </c>
      <c r="K3114" s="4">
        <f t="shared" si="609"/>
        <v>3133.2</v>
      </c>
      <c r="L3114" s="6">
        <v>0.95</v>
      </c>
      <c r="M3114" s="4">
        <f t="shared" si="610"/>
        <v>2976.5399999999995</v>
      </c>
      <c r="N3114" s="4">
        <f t="shared" si="611"/>
        <v>6109.74</v>
      </c>
      <c r="O3114" s="6">
        <v>0.75</v>
      </c>
      <c r="P3114" s="85">
        <f t="shared" si="616"/>
        <v>2349.8999999999996</v>
      </c>
      <c r="Q3114" s="86">
        <f t="shared" si="617"/>
        <v>5483.0999999999995</v>
      </c>
      <c r="R3114" s="6">
        <v>0.95</v>
      </c>
      <c r="S3114" s="85">
        <f t="shared" si="612"/>
        <v>2976.5399999999995</v>
      </c>
      <c r="T3114" s="86">
        <f t="shared" si="613"/>
        <v>6109.74</v>
      </c>
      <c r="U3114" s="6">
        <v>0.6</v>
      </c>
      <c r="V3114" s="85">
        <f t="shared" si="614"/>
        <v>1879.9199999999998</v>
      </c>
      <c r="W3114" s="86">
        <f t="shared" si="615"/>
        <v>5013.12</v>
      </c>
    </row>
    <row r="3115" spans="1:23" s="27" customFormat="1" ht="16.5" x14ac:dyDescent="0.25">
      <c r="A3115" s="64" t="s">
        <v>7579</v>
      </c>
      <c r="B3115" s="65" t="s">
        <v>7580</v>
      </c>
      <c r="C3115" s="2" t="s">
        <v>73</v>
      </c>
      <c r="D3115" s="10" t="s">
        <v>72</v>
      </c>
      <c r="E3115" s="3">
        <v>4</v>
      </c>
      <c r="F3115" s="3">
        <v>1</v>
      </c>
      <c r="G3115" s="4">
        <v>2899.2</v>
      </c>
      <c r="H3115" s="4">
        <f>+G3115*E3115</f>
        <v>11596.8</v>
      </c>
      <c r="I3115" s="5">
        <v>0</v>
      </c>
      <c r="J3115" s="4">
        <f t="shared" si="608"/>
        <v>0</v>
      </c>
      <c r="K3115" s="4">
        <f t="shared" si="609"/>
        <v>2899.2</v>
      </c>
      <c r="L3115" s="6">
        <v>1.4</v>
      </c>
      <c r="M3115" s="4">
        <f t="shared" si="610"/>
        <v>4058.8799999999997</v>
      </c>
      <c r="N3115" s="4">
        <f t="shared" si="611"/>
        <v>6958.08</v>
      </c>
      <c r="O3115" s="6">
        <v>0.75</v>
      </c>
      <c r="P3115" s="85">
        <f t="shared" si="616"/>
        <v>2174.3999999999996</v>
      </c>
      <c r="Q3115" s="86">
        <f t="shared" si="617"/>
        <v>5073.5999999999995</v>
      </c>
      <c r="R3115" s="6">
        <v>0.95</v>
      </c>
      <c r="S3115" s="85">
        <f t="shared" si="612"/>
        <v>2754.24</v>
      </c>
      <c r="T3115" s="86">
        <f t="shared" si="613"/>
        <v>5653.44</v>
      </c>
      <c r="U3115" s="6">
        <v>0.6</v>
      </c>
      <c r="V3115" s="85">
        <f t="shared" si="614"/>
        <v>1739.5199999999998</v>
      </c>
      <c r="W3115" s="86">
        <f t="shared" si="615"/>
        <v>4638.7199999999993</v>
      </c>
    </row>
    <row r="3116" spans="1:23" s="27" customFormat="1" ht="16.5" x14ac:dyDescent="0.25">
      <c r="A3116" s="64" t="s">
        <v>7579</v>
      </c>
      <c r="B3116" s="65" t="s">
        <v>7580</v>
      </c>
      <c r="C3116" s="2" t="s">
        <v>75</v>
      </c>
      <c r="D3116" s="10" t="s">
        <v>74</v>
      </c>
      <c r="E3116" s="3">
        <v>42</v>
      </c>
      <c r="F3116" s="3">
        <v>1</v>
      </c>
      <c r="G3116" s="4">
        <v>2061.13</v>
      </c>
      <c r="H3116" s="4">
        <f>+G3116*E3116</f>
        <v>86567.46</v>
      </c>
      <c r="I3116" s="5">
        <v>0</v>
      </c>
      <c r="J3116" s="4">
        <f t="shared" si="608"/>
        <v>0</v>
      </c>
      <c r="K3116" s="4">
        <f t="shared" si="609"/>
        <v>2061.13</v>
      </c>
      <c r="L3116" s="6">
        <v>1.4</v>
      </c>
      <c r="M3116" s="4">
        <f t="shared" si="610"/>
        <v>2885.5819999999999</v>
      </c>
      <c r="N3116" s="4">
        <f t="shared" si="611"/>
        <v>4946.7119999999995</v>
      </c>
      <c r="O3116" s="6">
        <v>0.75</v>
      </c>
      <c r="P3116" s="85">
        <f t="shared" si="616"/>
        <v>1545.8475000000001</v>
      </c>
      <c r="Q3116" s="86">
        <f t="shared" si="617"/>
        <v>3606.9775</v>
      </c>
      <c r="R3116" s="6">
        <v>0.95</v>
      </c>
      <c r="S3116" s="85">
        <f t="shared" si="612"/>
        <v>1958.0735</v>
      </c>
      <c r="T3116" s="86">
        <f t="shared" si="613"/>
        <v>4019.2035000000001</v>
      </c>
      <c r="U3116" s="6">
        <v>0.6</v>
      </c>
      <c r="V3116" s="85">
        <f t="shared" si="614"/>
        <v>1236.6780000000001</v>
      </c>
      <c r="W3116" s="86">
        <f t="shared" si="615"/>
        <v>3297.808</v>
      </c>
    </row>
    <row r="3117" spans="1:23" s="27" customFormat="1" ht="16.5" x14ac:dyDescent="0.25">
      <c r="A3117" s="64" t="s">
        <v>7579</v>
      </c>
      <c r="B3117" s="65" t="s">
        <v>7580</v>
      </c>
      <c r="C3117" s="2" t="s">
        <v>77</v>
      </c>
      <c r="D3117" s="10" t="s">
        <v>76</v>
      </c>
      <c r="E3117" s="3">
        <v>1</v>
      </c>
      <c r="F3117" s="3">
        <v>1</v>
      </c>
      <c r="G3117" s="4">
        <v>3105.5</v>
      </c>
      <c r="H3117" s="4">
        <f>+G3117*E3117</f>
        <v>3105.5</v>
      </c>
      <c r="I3117" s="5">
        <v>0.2</v>
      </c>
      <c r="J3117" s="4">
        <f t="shared" si="608"/>
        <v>621.1</v>
      </c>
      <c r="K3117" s="4">
        <f t="shared" si="609"/>
        <v>2484.4</v>
      </c>
      <c r="L3117" s="6">
        <v>1.4</v>
      </c>
      <c r="M3117" s="4">
        <f t="shared" si="610"/>
        <v>3478.16</v>
      </c>
      <c r="N3117" s="4">
        <f t="shared" si="611"/>
        <v>5962.5599999999995</v>
      </c>
      <c r="O3117" s="6">
        <v>0.75</v>
      </c>
      <c r="P3117" s="85">
        <f t="shared" si="616"/>
        <v>1863.3000000000002</v>
      </c>
      <c r="Q3117" s="86">
        <f t="shared" si="617"/>
        <v>4347.7000000000007</v>
      </c>
      <c r="R3117" s="6">
        <v>0.95</v>
      </c>
      <c r="S3117" s="85">
        <f t="shared" si="612"/>
        <v>2360.1799999999998</v>
      </c>
      <c r="T3117" s="86">
        <f t="shared" si="613"/>
        <v>4844.58</v>
      </c>
      <c r="U3117" s="6">
        <v>0.6</v>
      </c>
      <c r="V3117" s="85">
        <f t="shared" si="614"/>
        <v>1490.64</v>
      </c>
      <c r="W3117" s="86">
        <f t="shared" si="615"/>
        <v>3975.04</v>
      </c>
    </row>
    <row r="3118" spans="1:23" s="27" customFormat="1" ht="16.5" x14ac:dyDescent="0.25">
      <c r="A3118" s="64" t="s">
        <v>7579</v>
      </c>
      <c r="B3118" s="65" t="s">
        <v>7580</v>
      </c>
      <c r="C3118" s="2" t="s">
        <v>79</v>
      </c>
      <c r="D3118" s="10" t="s">
        <v>78</v>
      </c>
      <c r="E3118" s="3">
        <v>1</v>
      </c>
      <c r="F3118" s="3">
        <v>1</v>
      </c>
      <c r="G3118" s="4">
        <v>7882</v>
      </c>
      <c r="H3118" s="4">
        <f>+G3118*E3118</f>
        <v>7882</v>
      </c>
      <c r="I3118" s="5">
        <v>0.2</v>
      </c>
      <c r="J3118" s="4">
        <f t="shared" si="608"/>
        <v>1576.4</v>
      </c>
      <c r="K3118" s="4">
        <f t="shared" si="609"/>
        <v>6305.6</v>
      </c>
      <c r="L3118" s="6">
        <v>0.85</v>
      </c>
      <c r="M3118" s="4">
        <f t="shared" si="610"/>
        <v>5359.76</v>
      </c>
      <c r="N3118" s="4">
        <f t="shared" si="611"/>
        <v>11665.36</v>
      </c>
      <c r="O3118" s="6">
        <v>0.75</v>
      </c>
      <c r="P3118" s="85">
        <f t="shared" si="616"/>
        <v>4729.2000000000007</v>
      </c>
      <c r="Q3118" s="86">
        <f t="shared" si="617"/>
        <v>11034.800000000001</v>
      </c>
      <c r="R3118" s="6">
        <v>0.95</v>
      </c>
      <c r="S3118" s="85">
        <f t="shared" si="612"/>
        <v>5990.32</v>
      </c>
      <c r="T3118" s="86">
        <f t="shared" si="613"/>
        <v>12295.92</v>
      </c>
      <c r="U3118" s="6">
        <v>0.6</v>
      </c>
      <c r="V3118" s="85">
        <f t="shared" si="614"/>
        <v>3783.36</v>
      </c>
      <c r="W3118" s="86">
        <f t="shared" si="615"/>
        <v>10088.960000000001</v>
      </c>
    </row>
    <row r="3119" spans="1:23" s="27" customFormat="1" ht="16.5" x14ac:dyDescent="0.25">
      <c r="A3119" s="64" t="s">
        <v>7579</v>
      </c>
      <c r="B3119" s="65" t="s">
        <v>7580</v>
      </c>
      <c r="C3119" s="2" t="s">
        <v>119</v>
      </c>
      <c r="D3119" s="10" t="s">
        <v>118</v>
      </c>
      <c r="E3119" s="3">
        <v>1</v>
      </c>
      <c r="F3119" s="3">
        <v>1</v>
      </c>
      <c r="G3119" s="4">
        <v>3132</v>
      </c>
      <c r="H3119" s="4">
        <f>+G3119*E3119</f>
        <v>3132</v>
      </c>
      <c r="I3119" s="5">
        <v>0.2</v>
      </c>
      <c r="J3119" s="4">
        <f t="shared" si="608"/>
        <v>626.40000000000009</v>
      </c>
      <c r="K3119" s="4">
        <f t="shared" si="609"/>
        <v>2505.6</v>
      </c>
      <c r="L3119" s="6">
        <v>0.95</v>
      </c>
      <c r="M3119" s="4">
        <f t="shared" si="610"/>
        <v>2380.3199999999997</v>
      </c>
      <c r="N3119" s="4">
        <f t="shared" si="611"/>
        <v>4885.92</v>
      </c>
      <c r="O3119" s="6">
        <v>0.75</v>
      </c>
      <c r="P3119" s="85">
        <f t="shared" si="616"/>
        <v>1879.1999999999998</v>
      </c>
      <c r="Q3119" s="86">
        <f t="shared" si="617"/>
        <v>4384.7999999999993</v>
      </c>
      <c r="R3119" s="6">
        <v>0.95</v>
      </c>
      <c r="S3119" s="85">
        <f t="shared" si="612"/>
        <v>2380.3199999999997</v>
      </c>
      <c r="T3119" s="86">
        <f t="shared" si="613"/>
        <v>4885.92</v>
      </c>
      <c r="U3119" s="6">
        <v>0.6</v>
      </c>
      <c r="V3119" s="85">
        <f t="shared" si="614"/>
        <v>1503.36</v>
      </c>
      <c r="W3119" s="86">
        <f t="shared" si="615"/>
        <v>4008.96</v>
      </c>
    </row>
    <row r="3120" spans="1:23" s="27" customFormat="1" ht="16.5" x14ac:dyDescent="0.25">
      <c r="A3120" s="64" t="s">
        <v>7579</v>
      </c>
      <c r="B3120" s="65" t="s">
        <v>7580</v>
      </c>
      <c r="C3120" s="2" t="s">
        <v>87</v>
      </c>
      <c r="D3120" s="10" t="s">
        <v>86</v>
      </c>
      <c r="E3120" s="3">
        <v>143</v>
      </c>
      <c r="F3120" s="3">
        <v>1</v>
      </c>
      <c r="G3120" s="4">
        <v>1336.63</v>
      </c>
      <c r="H3120" s="4">
        <f>+G3120*E3120</f>
        <v>191138.09000000003</v>
      </c>
      <c r="I3120" s="5">
        <v>0</v>
      </c>
      <c r="J3120" s="4">
        <f t="shared" si="608"/>
        <v>0</v>
      </c>
      <c r="K3120" s="4">
        <f t="shared" si="609"/>
        <v>1336.63</v>
      </c>
      <c r="L3120" s="6">
        <v>1.4</v>
      </c>
      <c r="M3120" s="4">
        <f t="shared" si="610"/>
        <v>1871.2819999999999</v>
      </c>
      <c r="N3120" s="4">
        <f t="shared" si="611"/>
        <v>3207.9120000000003</v>
      </c>
      <c r="O3120" s="6">
        <v>0.75</v>
      </c>
      <c r="P3120" s="85">
        <f t="shared" si="616"/>
        <v>1002.4725000000001</v>
      </c>
      <c r="Q3120" s="86">
        <f t="shared" si="617"/>
        <v>2339.1025</v>
      </c>
      <c r="R3120" s="6">
        <v>0.95</v>
      </c>
      <c r="S3120" s="85">
        <f t="shared" si="612"/>
        <v>1269.7985000000001</v>
      </c>
      <c r="T3120" s="86">
        <f t="shared" si="613"/>
        <v>2606.4285</v>
      </c>
      <c r="U3120" s="6">
        <v>0.6</v>
      </c>
      <c r="V3120" s="85">
        <f t="shared" si="614"/>
        <v>801.97800000000007</v>
      </c>
      <c r="W3120" s="86">
        <f t="shared" si="615"/>
        <v>2138.6080000000002</v>
      </c>
    </row>
    <row r="3121" spans="1:23" s="27" customFormat="1" ht="16.5" x14ac:dyDescent="0.25">
      <c r="A3121" s="64" t="s">
        <v>7579</v>
      </c>
      <c r="B3121" s="65" t="s">
        <v>7580</v>
      </c>
      <c r="C3121" s="2" t="s">
        <v>91</v>
      </c>
      <c r="D3121" s="10" t="s">
        <v>90</v>
      </c>
      <c r="E3121" s="3">
        <v>6</v>
      </c>
      <c r="F3121" s="3">
        <v>1</v>
      </c>
      <c r="G3121" s="4">
        <v>2949</v>
      </c>
      <c r="H3121" s="4">
        <f>+G3121*E3121</f>
        <v>17694</v>
      </c>
      <c r="I3121" s="5">
        <v>0.25</v>
      </c>
      <c r="J3121" s="4">
        <f t="shared" si="608"/>
        <v>737.25</v>
      </c>
      <c r="K3121" s="4">
        <f t="shared" si="609"/>
        <v>2211.75</v>
      </c>
      <c r="L3121" s="6">
        <v>0.85</v>
      </c>
      <c r="M3121" s="4">
        <f t="shared" si="610"/>
        <v>1879.9875</v>
      </c>
      <c r="N3121" s="4">
        <f t="shared" si="611"/>
        <v>4091.7375000000002</v>
      </c>
      <c r="O3121" s="6">
        <v>0.75</v>
      </c>
      <c r="P3121" s="85">
        <f t="shared" si="616"/>
        <v>1658.8125</v>
      </c>
      <c r="Q3121" s="86">
        <f t="shared" si="617"/>
        <v>3870.5625</v>
      </c>
      <c r="R3121" s="6">
        <v>0.95</v>
      </c>
      <c r="S3121" s="85">
        <f t="shared" si="612"/>
        <v>2101.1624999999999</v>
      </c>
      <c r="T3121" s="86">
        <f t="shared" si="613"/>
        <v>4312.9125000000004</v>
      </c>
      <c r="U3121" s="6">
        <v>0.6</v>
      </c>
      <c r="V3121" s="85">
        <f t="shared" si="614"/>
        <v>1327.05</v>
      </c>
      <c r="W3121" s="86">
        <f t="shared" si="615"/>
        <v>3538.8</v>
      </c>
    </row>
    <row r="3122" spans="1:23" s="27" customFormat="1" ht="16.5" x14ac:dyDescent="0.25">
      <c r="A3122" s="64" t="s">
        <v>7579</v>
      </c>
      <c r="B3122" s="65" t="s">
        <v>7580</v>
      </c>
      <c r="C3122" s="2" t="s">
        <v>7111</v>
      </c>
      <c r="D3122" s="10" t="s">
        <v>7110</v>
      </c>
      <c r="E3122" s="3">
        <v>4</v>
      </c>
      <c r="F3122" s="3">
        <v>1</v>
      </c>
      <c r="G3122" s="4">
        <v>3499.99</v>
      </c>
      <c r="H3122" s="4">
        <f>+G3122*E3122</f>
        <v>13999.96</v>
      </c>
      <c r="I3122" s="5">
        <v>0.2</v>
      </c>
      <c r="J3122" s="4">
        <f t="shared" si="608"/>
        <v>699.99800000000005</v>
      </c>
      <c r="K3122" s="4">
        <f t="shared" si="609"/>
        <v>2799.9919999999997</v>
      </c>
      <c r="L3122" s="6">
        <v>0.85</v>
      </c>
      <c r="M3122" s="4">
        <f t="shared" si="610"/>
        <v>2379.9931999999999</v>
      </c>
      <c r="N3122" s="4">
        <f t="shared" si="611"/>
        <v>5179.9851999999992</v>
      </c>
      <c r="O3122" s="6">
        <v>0.75</v>
      </c>
      <c r="P3122" s="85">
        <f t="shared" si="616"/>
        <v>2099.9939999999997</v>
      </c>
      <c r="Q3122" s="86">
        <f t="shared" si="617"/>
        <v>4899.985999999999</v>
      </c>
      <c r="R3122" s="6">
        <v>0.95</v>
      </c>
      <c r="S3122" s="85">
        <f t="shared" si="612"/>
        <v>2659.9923999999996</v>
      </c>
      <c r="T3122" s="86">
        <f t="shared" si="613"/>
        <v>5459.9843999999994</v>
      </c>
      <c r="U3122" s="6">
        <v>0.6</v>
      </c>
      <c r="V3122" s="85">
        <f t="shared" si="614"/>
        <v>1679.9951999999998</v>
      </c>
      <c r="W3122" s="86">
        <f t="shared" si="615"/>
        <v>4479.9871999999996</v>
      </c>
    </row>
    <row r="3123" spans="1:23" s="27" customFormat="1" ht="16.5" x14ac:dyDescent="0.25">
      <c r="A3123" s="64" t="s">
        <v>7579</v>
      </c>
      <c r="B3123" s="65" t="s">
        <v>7580</v>
      </c>
      <c r="C3123" s="2" t="s">
        <v>93</v>
      </c>
      <c r="D3123" s="10" t="s">
        <v>92</v>
      </c>
      <c r="E3123" s="3">
        <v>1</v>
      </c>
      <c r="F3123" s="3">
        <v>1</v>
      </c>
      <c r="G3123" s="4">
        <v>6200</v>
      </c>
      <c r="H3123" s="4">
        <f>+G3123*E3123</f>
        <v>6200</v>
      </c>
      <c r="I3123" s="5">
        <v>0.2</v>
      </c>
      <c r="J3123" s="4">
        <f t="shared" si="608"/>
        <v>1240</v>
      </c>
      <c r="K3123" s="4">
        <f t="shared" si="609"/>
        <v>4960</v>
      </c>
      <c r="L3123" s="6">
        <v>0.95</v>
      </c>
      <c r="M3123" s="4">
        <f t="shared" si="610"/>
        <v>4712</v>
      </c>
      <c r="N3123" s="4">
        <f t="shared" si="611"/>
        <v>9672</v>
      </c>
      <c r="O3123" s="6">
        <v>0.75</v>
      </c>
      <c r="P3123" s="85">
        <f t="shared" si="616"/>
        <v>3720</v>
      </c>
      <c r="Q3123" s="86">
        <f t="shared" si="617"/>
        <v>8680</v>
      </c>
      <c r="R3123" s="6">
        <v>0.95</v>
      </c>
      <c r="S3123" s="85">
        <f t="shared" si="612"/>
        <v>4712</v>
      </c>
      <c r="T3123" s="86">
        <f t="shared" si="613"/>
        <v>9672</v>
      </c>
      <c r="U3123" s="6">
        <v>0.6</v>
      </c>
      <c r="V3123" s="85">
        <f t="shared" si="614"/>
        <v>2976</v>
      </c>
      <c r="W3123" s="86">
        <f t="shared" si="615"/>
        <v>7936</v>
      </c>
    </row>
    <row r="3124" spans="1:23" s="27" customFormat="1" ht="16.5" x14ac:dyDescent="0.25">
      <c r="A3124" s="64" t="s">
        <v>7579</v>
      </c>
      <c r="B3124" s="65" t="s">
        <v>7580</v>
      </c>
      <c r="C3124" s="2" t="s">
        <v>95</v>
      </c>
      <c r="D3124" s="10" t="s">
        <v>94</v>
      </c>
      <c r="E3124" s="3">
        <v>2</v>
      </c>
      <c r="F3124" s="3">
        <v>1</v>
      </c>
      <c r="G3124" s="4">
        <v>3980.4</v>
      </c>
      <c r="H3124" s="4">
        <f>+G3124*E3124</f>
        <v>7960.8</v>
      </c>
      <c r="I3124" s="5">
        <v>0.2</v>
      </c>
      <c r="J3124" s="4">
        <f t="shared" si="608"/>
        <v>796.08</v>
      </c>
      <c r="K3124" s="4">
        <f t="shared" si="609"/>
        <v>3184.32</v>
      </c>
      <c r="L3124" s="6">
        <v>0.85</v>
      </c>
      <c r="M3124" s="4">
        <f t="shared" si="610"/>
        <v>2706.672</v>
      </c>
      <c r="N3124" s="4">
        <f t="shared" si="611"/>
        <v>5890.9920000000002</v>
      </c>
      <c r="O3124" s="6">
        <v>0.75</v>
      </c>
      <c r="P3124" s="85">
        <f t="shared" si="616"/>
        <v>2388.2400000000002</v>
      </c>
      <c r="Q3124" s="86">
        <f t="shared" si="617"/>
        <v>5572.56</v>
      </c>
      <c r="R3124" s="6">
        <v>0.95</v>
      </c>
      <c r="S3124" s="85">
        <f t="shared" si="612"/>
        <v>3025.1039999999998</v>
      </c>
      <c r="T3124" s="86">
        <f t="shared" si="613"/>
        <v>6209.424</v>
      </c>
      <c r="U3124" s="6">
        <v>0.6</v>
      </c>
      <c r="V3124" s="85">
        <f t="shared" si="614"/>
        <v>1910.5920000000001</v>
      </c>
      <c r="W3124" s="86">
        <f t="shared" si="615"/>
        <v>5094.9120000000003</v>
      </c>
    </row>
    <row r="3125" spans="1:23" s="27" customFormat="1" ht="16.5" x14ac:dyDescent="0.25">
      <c r="A3125" s="64" t="s">
        <v>7579</v>
      </c>
      <c r="B3125" s="65" t="s">
        <v>7580</v>
      </c>
      <c r="C3125" s="2" t="s">
        <v>96</v>
      </c>
      <c r="D3125" s="10" t="s">
        <v>97</v>
      </c>
      <c r="E3125" s="3">
        <v>70</v>
      </c>
      <c r="F3125" s="3">
        <v>1</v>
      </c>
      <c r="G3125" s="4">
        <v>4401.54</v>
      </c>
      <c r="H3125" s="4">
        <f>+G3125*E3125</f>
        <v>308107.8</v>
      </c>
      <c r="I3125" s="5">
        <v>0.1</v>
      </c>
      <c r="J3125" s="4">
        <f t="shared" si="608"/>
        <v>440.154</v>
      </c>
      <c r="K3125" s="4">
        <f t="shared" si="609"/>
        <v>3961.386</v>
      </c>
      <c r="L3125" s="6">
        <v>0.95</v>
      </c>
      <c r="M3125" s="4">
        <f t="shared" si="610"/>
        <v>3763.3166999999999</v>
      </c>
      <c r="N3125" s="4">
        <f t="shared" si="611"/>
        <v>7724.7026999999998</v>
      </c>
      <c r="O3125" s="6">
        <v>0.75</v>
      </c>
      <c r="P3125" s="85">
        <f t="shared" si="616"/>
        <v>2971.0394999999999</v>
      </c>
      <c r="Q3125" s="86">
        <f t="shared" si="617"/>
        <v>6932.4254999999994</v>
      </c>
      <c r="R3125" s="6">
        <v>0.95</v>
      </c>
      <c r="S3125" s="85">
        <f t="shared" si="612"/>
        <v>3763.3166999999999</v>
      </c>
      <c r="T3125" s="86">
        <f t="shared" si="613"/>
        <v>7724.7026999999998</v>
      </c>
      <c r="U3125" s="6">
        <v>0.6</v>
      </c>
      <c r="V3125" s="85">
        <f t="shared" si="614"/>
        <v>2376.8316</v>
      </c>
      <c r="W3125" s="86">
        <f t="shared" si="615"/>
        <v>6338.2175999999999</v>
      </c>
    </row>
    <row r="3126" spans="1:23" s="27" customFormat="1" ht="16.5" x14ac:dyDescent="0.25">
      <c r="A3126" s="64" t="s">
        <v>7579</v>
      </c>
      <c r="B3126" s="65" t="s">
        <v>7580</v>
      </c>
      <c r="C3126" s="2" t="s">
        <v>99</v>
      </c>
      <c r="D3126" s="10" t="s">
        <v>98</v>
      </c>
      <c r="E3126" s="3">
        <v>4</v>
      </c>
      <c r="F3126" s="3">
        <v>1</v>
      </c>
      <c r="G3126" s="4">
        <v>4957.2</v>
      </c>
      <c r="H3126" s="4">
        <f>+G3126*E3126</f>
        <v>19828.8</v>
      </c>
      <c r="I3126" s="5">
        <v>0.2</v>
      </c>
      <c r="J3126" s="4">
        <f t="shared" si="608"/>
        <v>991.44</v>
      </c>
      <c r="K3126" s="4">
        <f t="shared" si="609"/>
        <v>3965.7599999999998</v>
      </c>
      <c r="L3126" s="6">
        <v>0.85</v>
      </c>
      <c r="M3126" s="4">
        <f t="shared" si="610"/>
        <v>3370.8959999999997</v>
      </c>
      <c r="N3126" s="4">
        <f t="shared" si="611"/>
        <v>7336.655999999999</v>
      </c>
      <c r="O3126" s="6">
        <v>0.75</v>
      </c>
      <c r="P3126" s="85">
        <f t="shared" si="616"/>
        <v>2974.3199999999997</v>
      </c>
      <c r="Q3126" s="86">
        <f t="shared" si="617"/>
        <v>6940.08</v>
      </c>
      <c r="R3126" s="6">
        <v>0.95</v>
      </c>
      <c r="S3126" s="85">
        <f t="shared" si="612"/>
        <v>3767.4719999999998</v>
      </c>
      <c r="T3126" s="86">
        <f t="shared" si="613"/>
        <v>7733.232</v>
      </c>
      <c r="U3126" s="6">
        <v>0.6</v>
      </c>
      <c r="V3126" s="85">
        <f t="shared" si="614"/>
        <v>2379.4559999999997</v>
      </c>
      <c r="W3126" s="86">
        <f t="shared" si="615"/>
        <v>6345.2159999999994</v>
      </c>
    </row>
    <row r="3127" spans="1:23" s="27" customFormat="1" ht="16.5" x14ac:dyDescent="0.25">
      <c r="A3127" s="64" t="s">
        <v>7579</v>
      </c>
      <c r="B3127" s="65" t="s">
        <v>7580</v>
      </c>
      <c r="C3127" s="2" t="s">
        <v>101</v>
      </c>
      <c r="D3127" s="10" t="s">
        <v>100</v>
      </c>
      <c r="E3127" s="3">
        <v>3</v>
      </c>
      <c r="F3127" s="3">
        <v>1</v>
      </c>
      <c r="G3127" s="4">
        <f>36371.68/6</f>
        <v>6061.9466666666667</v>
      </c>
      <c r="H3127" s="4">
        <f>+G3127*E3127</f>
        <v>18185.84</v>
      </c>
      <c r="I3127" s="5">
        <v>0</v>
      </c>
      <c r="J3127" s="4">
        <f t="shared" si="608"/>
        <v>0</v>
      </c>
      <c r="K3127" s="4">
        <f t="shared" si="609"/>
        <v>6061.9466666666667</v>
      </c>
      <c r="L3127" s="6">
        <v>0.85</v>
      </c>
      <c r="M3127" s="4">
        <f t="shared" si="610"/>
        <v>5152.6546666666663</v>
      </c>
      <c r="N3127" s="4">
        <f t="shared" si="611"/>
        <v>11214.601333333332</v>
      </c>
      <c r="O3127" s="6">
        <v>0.75</v>
      </c>
      <c r="P3127" s="85">
        <f t="shared" si="616"/>
        <v>4546.46</v>
      </c>
      <c r="Q3127" s="86">
        <f t="shared" si="617"/>
        <v>10608.406666666666</v>
      </c>
      <c r="R3127" s="6">
        <v>0.95</v>
      </c>
      <c r="S3127" s="85">
        <f t="shared" si="612"/>
        <v>5758.8493333333336</v>
      </c>
      <c r="T3127" s="86">
        <f t="shared" si="613"/>
        <v>11820.796</v>
      </c>
      <c r="U3127" s="6">
        <v>0.6</v>
      </c>
      <c r="V3127" s="85">
        <f t="shared" si="614"/>
        <v>3637.1680000000001</v>
      </c>
      <c r="W3127" s="86">
        <f t="shared" si="615"/>
        <v>9699.1146666666664</v>
      </c>
    </row>
    <row r="3128" spans="1:23" s="27" customFormat="1" ht="16.5" x14ac:dyDescent="0.25">
      <c r="A3128" s="64" t="s">
        <v>7579</v>
      </c>
      <c r="B3128" s="65" t="s">
        <v>7580</v>
      </c>
      <c r="C3128" s="2" t="s">
        <v>103</v>
      </c>
      <c r="D3128" s="1" t="s">
        <v>102</v>
      </c>
      <c r="E3128" s="3">
        <v>5</v>
      </c>
      <c r="F3128" s="3">
        <v>1</v>
      </c>
      <c r="G3128" s="4">
        <v>4020</v>
      </c>
      <c r="H3128" s="4">
        <f>+G3128*E3128</f>
        <v>20100</v>
      </c>
      <c r="I3128" s="5">
        <v>0</v>
      </c>
      <c r="J3128" s="4">
        <f t="shared" si="608"/>
        <v>0</v>
      </c>
      <c r="K3128" s="4">
        <f t="shared" si="609"/>
        <v>4020</v>
      </c>
      <c r="L3128" s="6">
        <v>0.85</v>
      </c>
      <c r="M3128" s="4">
        <f t="shared" si="610"/>
        <v>3417</v>
      </c>
      <c r="N3128" s="4">
        <f t="shared" si="611"/>
        <v>7437</v>
      </c>
      <c r="O3128" s="6">
        <v>0.75</v>
      </c>
      <c r="P3128" s="85">
        <f t="shared" si="616"/>
        <v>3015</v>
      </c>
      <c r="Q3128" s="86">
        <f t="shared" si="617"/>
        <v>7035</v>
      </c>
      <c r="R3128" s="6">
        <v>0.95</v>
      </c>
      <c r="S3128" s="85">
        <f t="shared" si="612"/>
        <v>3819</v>
      </c>
      <c r="T3128" s="86">
        <f t="shared" si="613"/>
        <v>7839</v>
      </c>
      <c r="U3128" s="6">
        <v>0.6</v>
      </c>
      <c r="V3128" s="85">
        <f t="shared" si="614"/>
        <v>2412</v>
      </c>
      <c r="W3128" s="86">
        <f t="shared" si="615"/>
        <v>6432</v>
      </c>
    </row>
    <row r="3129" spans="1:23" s="27" customFormat="1" ht="16.5" x14ac:dyDescent="0.25">
      <c r="A3129" s="64" t="s">
        <v>7579</v>
      </c>
      <c r="B3129" s="65" t="s">
        <v>7580</v>
      </c>
      <c r="C3129" s="2" t="s">
        <v>105</v>
      </c>
      <c r="D3129" s="1" t="s">
        <v>104</v>
      </c>
      <c r="E3129" s="3">
        <v>2</v>
      </c>
      <c r="F3129" s="3">
        <v>1</v>
      </c>
      <c r="G3129" s="4">
        <v>6285.67</v>
      </c>
      <c r="H3129" s="4">
        <f>+G3129*E3129</f>
        <v>12571.34</v>
      </c>
      <c r="I3129" s="5">
        <v>0.2</v>
      </c>
      <c r="J3129" s="4">
        <f t="shared" si="608"/>
        <v>1257.134</v>
      </c>
      <c r="K3129" s="4">
        <f t="shared" si="609"/>
        <v>5028.5360000000001</v>
      </c>
      <c r="L3129" s="6">
        <v>0.85</v>
      </c>
      <c r="M3129" s="4">
        <f t="shared" si="610"/>
        <v>4274.2555999999995</v>
      </c>
      <c r="N3129" s="4">
        <f t="shared" si="611"/>
        <v>9302.7916000000005</v>
      </c>
      <c r="O3129" s="6">
        <v>0.75</v>
      </c>
      <c r="P3129" s="85">
        <f t="shared" si="616"/>
        <v>3771.402</v>
      </c>
      <c r="Q3129" s="86">
        <f t="shared" si="617"/>
        <v>8799.9380000000001</v>
      </c>
      <c r="R3129" s="6">
        <v>0.95</v>
      </c>
      <c r="S3129" s="85">
        <f t="shared" si="612"/>
        <v>4777.1091999999999</v>
      </c>
      <c r="T3129" s="86">
        <f t="shared" si="613"/>
        <v>9805.645199999999</v>
      </c>
      <c r="U3129" s="6">
        <v>0.6</v>
      </c>
      <c r="V3129" s="85">
        <f t="shared" si="614"/>
        <v>3017.1215999999999</v>
      </c>
      <c r="W3129" s="86">
        <f t="shared" si="615"/>
        <v>8045.6576000000005</v>
      </c>
    </row>
    <row r="3130" spans="1:23" s="27" customFormat="1" ht="16.5" x14ac:dyDescent="0.25">
      <c r="A3130" s="64" t="s">
        <v>7579</v>
      </c>
      <c r="B3130" s="65" t="s">
        <v>7580</v>
      </c>
      <c r="C3130" s="2" t="s">
        <v>107</v>
      </c>
      <c r="D3130" s="1" t="s">
        <v>106</v>
      </c>
      <c r="E3130" s="3">
        <v>2</v>
      </c>
      <c r="F3130" s="3">
        <v>1</v>
      </c>
      <c r="G3130" s="4">
        <v>8431.3799999999992</v>
      </c>
      <c r="H3130" s="4">
        <f>+G3130*E3130</f>
        <v>16862.759999999998</v>
      </c>
      <c r="I3130" s="5">
        <v>0</v>
      </c>
      <c r="J3130" s="4">
        <f t="shared" si="608"/>
        <v>0</v>
      </c>
      <c r="K3130" s="4">
        <f t="shared" si="609"/>
        <v>8431.3799999999992</v>
      </c>
      <c r="L3130" s="6">
        <v>0.85</v>
      </c>
      <c r="M3130" s="4">
        <f t="shared" si="610"/>
        <v>7166.6729999999989</v>
      </c>
      <c r="N3130" s="4">
        <f t="shared" si="611"/>
        <v>15598.052999999998</v>
      </c>
      <c r="O3130" s="6">
        <v>0.75</v>
      </c>
      <c r="P3130" s="85">
        <f t="shared" si="616"/>
        <v>6323.5349999999999</v>
      </c>
      <c r="Q3130" s="86">
        <f t="shared" si="617"/>
        <v>14754.914999999999</v>
      </c>
      <c r="R3130" s="6">
        <v>0.95</v>
      </c>
      <c r="S3130" s="85">
        <f t="shared" si="612"/>
        <v>8009.8109999999988</v>
      </c>
      <c r="T3130" s="86">
        <f t="shared" si="613"/>
        <v>16441.190999999999</v>
      </c>
      <c r="U3130" s="6">
        <v>0.6</v>
      </c>
      <c r="V3130" s="85">
        <f t="shared" si="614"/>
        <v>5058.8279999999995</v>
      </c>
      <c r="W3130" s="86">
        <f t="shared" si="615"/>
        <v>13490.207999999999</v>
      </c>
    </row>
    <row r="3131" spans="1:23" s="27" customFormat="1" ht="16.5" x14ac:dyDescent="0.25">
      <c r="A3131" s="64" t="s">
        <v>7579</v>
      </c>
      <c r="B3131" s="65" t="s">
        <v>7580</v>
      </c>
      <c r="C3131" s="2" t="s">
        <v>109</v>
      </c>
      <c r="D3131" s="10" t="s">
        <v>108</v>
      </c>
      <c r="E3131" s="3">
        <v>5</v>
      </c>
      <c r="F3131" s="3">
        <v>1</v>
      </c>
      <c r="G3131" s="4">
        <v>9630</v>
      </c>
      <c r="H3131" s="4">
        <f>+G3131*E3131</f>
        <v>48150</v>
      </c>
      <c r="I3131" s="5">
        <v>0.2</v>
      </c>
      <c r="J3131" s="4">
        <f t="shared" si="608"/>
        <v>1926</v>
      </c>
      <c r="K3131" s="4">
        <f t="shared" si="609"/>
        <v>7704</v>
      </c>
      <c r="L3131" s="6">
        <v>1.4</v>
      </c>
      <c r="M3131" s="4">
        <f t="shared" si="610"/>
        <v>10785.599999999999</v>
      </c>
      <c r="N3131" s="4">
        <f t="shared" si="611"/>
        <v>18489.599999999999</v>
      </c>
      <c r="O3131" s="6">
        <v>0.75</v>
      </c>
      <c r="P3131" s="85">
        <f t="shared" si="616"/>
        <v>5778</v>
      </c>
      <c r="Q3131" s="86">
        <f t="shared" si="617"/>
        <v>13482</v>
      </c>
      <c r="R3131" s="6">
        <v>0.95</v>
      </c>
      <c r="S3131" s="85">
        <f t="shared" si="612"/>
        <v>7318.7999999999993</v>
      </c>
      <c r="T3131" s="86">
        <f t="shared" si="613"/>
        <v>15022.8</v>
      </c>
      <c r="U3131" s="6">
        <v>0.6</v>
      </c>
      <c r="V3131" s="85">
        <f t="shared" si="614"/>
        <v>4622.3999999999996</v>
      </c>
      <c r="W3131" s="86">
        <f t="shared" si="615"/>
        <v>12326.4</v>
      </c>
    </row>
    <row r="3132" spans="1:23" s="27" customFormat="1" ht="16.5" x14ac:dyDescent="0.25">
      <c r="A3132" s="64" t="s">
        <v>7579</v>
      </c>
      <c r="B3132" s="65" t="s">
        <v>7580</v>
      </c>
      <c r="C3132" s="2" t="s">
        <v>111</v>
      </c>
      <c r="D3132" s="10" t="s">
        <v>110</v>
      </c>
      <c r="E3132" s="3">
        <v>5</v>
      </c>
      <c r="F3132" s="3">
        <v>1</v>
      </c>
      <c r="G3132" s="4">
        <v>6896.4</v>
      </c>
      <c r="H3132" s="4">
        <f>+G3132*E3132</f>
        <v>34482</v>
      </c>
      <c r="I3132" s="5">
        <v>0</v>
      </c>
      <c r="J3132" s="4">
        <f t="shared" si="608"/>
        <v>0</v>
      </c>
      <c r="K3132" s="4">
        <f t="shared" si="609"/>
        <v>6896.4</v>
      </c>
      <c r="L3132" s="6">
        <v>1.1499999999999999</v>
      </c>
      <c r="M3132" s="4">
        <f t="shared" si="610"/>
        <v>7930.8599999999988</v>
      </c>
      <c r="N3132" s="4">
        <f t="shared" si="611"/>
        <v>14827.259999999998</v>
      </c>
      <c r="O3132" s="6">
        <v>0.75</v>
      </c>
      <c r="P3132" s="85">
        <f t="shared" si="616"/>
        <v>5172.2999999999993</v>
      </c>
      <c r="Q3132" s="86">
        <f t="shared" si="617"/>
        <v>12068.699999999999</v>
      </c>
      <c r="R3132" s="6">
        <v>0.95</v>
      </c>
      <c r="S3132" s="85">
        <f t="shared" si="612"/>
        <v>6551.579999999999</v>
      </c>
      <c r="T3132" s="86">
        <f t="shared" si="613"/>
        <v>13447.98</v>
      </c>
      <c r="U3132" s="6">
        <v>0.6</v>
      </c>
      <c r="V3132" s="85">
        <f t="shared" si="614"/>
        <v>4137.8399999999992</v>
      </c>
      <c r="W3132" s="86">
        <f t="shared" si="615"/>
        <v>11034.239999999998</v>
      </c>
    </row>
    <row r="3133" spans="1:23" s="27" customFormat="1" ht="16.5" x14ac:dyDescent="0.25">
      <c r="A3133" s="64" t="s">
        <v>7579</v>
      </c>
      <c r="B3133" s="65" t="s">
        <v>7580</v>
      </c>
      <c r="C3133" s="2" t="s">
        <v>113</v>
      </c>
      <c r="D3133" s="10" t="s">
        <v>112</v>
      </c>
      <c r="E3133" s="3">
        <v>4</v>
      </c>
      <c r="F3133" s="3">
        <v>1</v>
      </c>
      <c r="G3133" s="4">
        <v>6804.22</v>
      </c>
      <c r="H3133" s="4">
        <f>+G3133*E3133</f>
        <v>27216.880000000001</v>
      </c>
      <c r="I3133" s="5">
        <v>0.2</v>
      </c>
      <c r="J3133" s="4">
        <f t="shared" si="608"/>
        <v>1360.8440000000001</v>
      </c>
      <c r="K3133" s="4">
        <f t="shared" si="609"/>
        <v>5443.3760000000002</v>
      </c>
      <c r="L3133" s="6">
        <v>1.4</v>
      </c>
      <c r="M3133" s="4">
        <f t="shared" si="610"/>
        <v>7620.7263999999996</v>
      </c>
      <c r="N3133" s="4">
        <f t="shared" si="611"/>
        <v>13064.1024</v>
      </c>
      <c r="O3133" s="6">
        <v>0.75</v>
      </c>
      <c r="P3133" s="85">
        <f t="shared" si="616"/>
        <v>4082.5320000000002</v>
      </c>
      <c r="Q3133" s="86">
        <f t="shared" si="617"/>
        <v>9525.9079999999994</v>
      </c>
      <c r="R3133" s="6">
        <v>0.95</v>
      </c>
      <c r="S3133" s="85">
        <f t="shared" si="612"/>
        <v>5171.2071999999998</v>
      </c>
      <c r="T3133" s="86">
        <f t="shared" si="613"/>
        <v>10614.583200000001</v>
      </c>
      <c r="U3133" s="6">
        <v>0.6</v>
      </c>
      <c r="V3133" s="85">
        <f t="shared" si="614"/>
        <v>3266.0255999999999</v>
      </c>
      <c r="W3133" s="86">
        <f t="shared" si="615"/>
        <v>8709.4016000000011</v>
      </c>
    </row>
    <row r="3134" spans="1:23" s="27" customFormat="1" ht="16.5" x14ac:dyDescent="0.25">
      <c r="A3134" s="64" t="s">
        <v>7579</v>
      </c>
      <c r="B3134" s="65" t="s">
        <v>7580</v>
      </c>
      <c r="C3134" s="2" t="s">
        <v>117</v>
      </c>
      <c r="D3134" s="10" t="s">
        <v>116</v>
      </c>
      <c r="E3134" s="3">
        <v>2</v>
      </c>
      <c r="F3134" s="3">
        <v>1</v>
      </c>
      <c r="G3134" s="4">
        <v>3280</v>
      </c>
      <c r="H3134" s="4">
        <f>+G3134*E3134</f>
        <v>6560</v>
      </c>
      <c r="I3134" s="5">
        <v>0</v>
      </c>
      <c r="J3134" s="4">
        <f t="shared" si="608"/>
        <v>0</v>
      </c>
      <c r="K3134" s="4">
        <f t="shared" si="609"/>
        <v>3280</v>
      </c>
      <c r="L3134" s="6">
        <v>1.1499999999999999</v>
      </c>
      <c r="M3134" s="4">
        <f t="shared" si="610"/>
        <v>3771.9999999999995</v>
      </c>
      <c r="N3134" s="4">
        <f t="shared" si="611"/>
        <v>7052</v>
      </c>
      <c r="O3134" s="6">
        <v>0.75</v>
      </c>
      <c r="P3134" s="85">
        <f t="shared" si="616"/>
        <v>2460</v>
      </c>
      <c r="Q3134" s="86">
        <f t="shared" si="617"/>
        <v>5740</v>
      </c>
      <c r="R3134" s="6">
        <v>0.95</v>
      </c>
      <c r="S3134" s="85">
        <f t="shared" si="612"/>
        <v>3116</v>
      </c>
      <c r="T3134" s="86">
        <f t="shared" si="613"/>
        <v>6396</v>
      </c>
      <c r="U3134" s="6">
        <v>0.6</v>
      </c>
      <c r="V3134" s="85">
        <f t="shared" si="614"/>
        <v>1968</v>
      </c>
      <c r="W3134" s="86">
        <f t="shared" si="615"/>
        <v>5248</v>
      </c>
    </row>
    <row r="3135" spans="1:23" s="27" customFormat="1" ht="16.5" x14ac:dyDescent="0.25">
      <c r="A3135" s="64" t="s">
        <v>7579</v>
      </c>
      <c r="B3135" s="65" t="s">
        <v>7580</v>
      </c>
      <c r="C3135" s="2" t="s">
        <v>125</v>
      </c>
      <c r="D3135" s="10" t="s">
        <v>124</v>
      </c>
      <c r="E3135" s="3">
        <v>193</v>
      </c>
      <c r="F3135" s="3">
        <v>1</v>
      </c>
      <c r="G3135" s="4">
        <v>1365.38</v>
      </c>
      <c r="H3135" s="4">
        <f>+G3135*E3135</f>
        <v>263518.34000000003</v>
      </c>
      <c r="I3135" s="5">
        <v>0</v>
      </c>
      <c r="J3135" s="4">
        <f t="shared" si="608"/>
        <v>0</v>
      </c>
      <c r="K3135" s="4">
        <f t="shared" si="609"/>
        <v>1365.38</v>
      </c>
      <c r="L3135" s="6">
        <v>1.4</v>
      </c>
      <c r="M3135" s="4">
        <f t="shared" si="610"/>
        <v>1911.5319999999999</v>
      </c>
      <c r="N3135" s="4">
        <f t="shared" si="611"/>
        <v>3276.9120000000003</v>
      </c>
      <c r="O3135" s="6">
        <v>0.75</v>
      </c>
      <c r="P3135" s="85">
        <f t="shared" si="616"/>
        <v>1024.0350000000001</v>
      </c>
      <c r="Q3135" s="86">
        <f t="shared" si="617"/>
        <v>2389.415</v>
      </c>
      <c r="R3135" s="6">
        <v>0.95</v>
      </c>
      <c r="S3135" s="85">
        <f t="shared" si="612"/>
        <v>1297.1110000000001</v>
      </c>
      <c r="T3135" s="86">
        <f t="shared" si="613"/>
        <v>2662.491</v>
      </c>
      <c r="U3135" s="6">
        <v>0.6</v>
      </c>
      <c r="V3135" s="85">
        <f t="shared" si="614"/>
        <v>819.22800000000007</v>
      </c>
      <c r="W3135" s="86">
        <f t="shared" si="615"/>
        <v>2184.6080000000002</v>
      </c>
    </row>
    <row r="3136" spans="1:23" s="27" customFormat="1" ht="16.5" x14ac:dyDescent="0.25">
      <c r="A3136" s="64" t="s">
        <v>7579</v>
      </c>
      <c r="B3136" s="65" t="s">
        <v>7580</v>
      </c>
      <c r="C3136" s="2" t="s">
        <v>129</v>
      </c>
      <c r="D3136" s="10" t="s">
        <v>128</v>
      </c>
      <c r="E3136" s="3">
        <v>1</v>
      </c>
      <c r="F3136" s="3">
        <v>1</v>
      </c>
      <c r="G3136" s="4">
        <v>3738</v>
      </c>
      <c r="H3136" s="4">
        <f>+G3136*E3136</f>
        <v>3738</v>
      </c>
      <c r="I3136" s="5">
        <v>0.2</v>
      </c>
      <c r="J3136" s="4">
        <f t="shared" si="608"/>
        <v>747.6</v>
      </c>
      <c r="K3136" s="4">
        <f t="shared" si="609"/>
        <v>2990.4</v>
      </c>
      <c r="L3136" s="6">
        <v>0.95</v>
      </c>
      <c r="M3136" s="4">
        <f t="shared" si="610"/>
        <v>2840.88</v>
      </c>
      <c r="N3136" s="4">
        <f t="shared" si="611"/>
        <v>5831.2800000000007</v>
      </c>
      <c r="O3136" s="6">
        <v>0.75</v>
      </c>
      <c r="P3136" s="85">
        <f t="shared" si="616"/>
        <v>2242.8000000000002</v>
      </c>
      <c r="Q3136" s="86">
        <f t="shared" si="617"/>
        <v>5233.2000000000007</v>
      </c>
      <c r="R3136" s="6">
        <v>0.95</v>
      </c>
      <c r="S3136" s="85">
        <f t="shared" si="612"/>
        <v>2840.88</v>
      </c>
      <c r="T3136" s="86">
        <f t="shared" si="613"/>
        <v>5831.2800000000007</v>
      </c>
      <c r="U3136" s="6">
        <v>0.6</v>
      </c>
      <c r="V3136" s="85">
        <f t="shared" si="614"/>
        <v>1794.24</v>
      </c>
      <c r="W3136" s="86">
        <f t="shared" si="615"/>
        <v>4784.6400000000003</v>
      </c>
    </row>
    <row r="3137" spans="1:23" s="27" customFormat="1" ht="16.5" x14ac:dyDescent="0.25">
      <c r="A3137" s="64" t="s">
        <v>7579</v>
      </c>
      <c r="B3137" s="65" t="s">
        <v>7580</v>
      </c>
      <c r="C3137" s="2" t="s">
        <v>131</v>
      </c>
      <c r="D3137" s="10" t="s">
        <v>130</v>
      </c>
      <c r="E3137" s="3">
        <v>10</v>
      </c>
      <c r="F3137" s="3">
        <v>1</v>
      </c>
      <c r="G3137" s="4">
        <v>2319.88</v>
      </c>
      <c r="H3137" s="4">
        <f>+G3137*E3137</f>
        <v>23198.800000000003</v>
      </c>
      <c r="I3137" s="5">
        <v>0</v>
      </c>
      <c r="J3137" s="4">
        <f t="shared" si="608"/>
        <v>0</v>
      </c>
      <c r="K3137" s="4">
        <f t="shared" si="609"/>
        <v>2319.88</v>
      </c>
      <c r="L3137" s="6">
        <v>1.4</v>
      </c>
      <c r="M3137" s="4">
        <f t="shared" si="610"/>
        <v>3247.8319999999999</v>
      </c>
      <c r="N3137" s="4">
        <f t="shared" si="611"/>
        <v>5567.7119999999995</v>
      </c>
      <c r="O3137" s="6">
        <v>0.75</v>
      </c>
      <c r="P3137" s="85">
        <f t="shared" si="616"/>
        <v>1739.91</v>
      </c>
      <c r="Q3137" s="86">
        <f t="shared" si="617"/>
        <v>4059.79</v>
      </c>
      <c r="R3137" s="6">
        <v>0.95</v>
      </c>
      <c r="S3137" s="85">
        <f t="shared" si="612"/>
        <v>2203.886</v>
      </c>
      <c r="T3137" s="86">
        <f t="shared" si="613"/>
        <v>4523.7659999999996</v>
      </c>
      <c r="U3137" s="6">
        <v>0.6</v>
      </c>
      <c r="V3137" s="85">
        <f t="shared" si="614"/>
        <v>1391.9280000000001</v>
      </c>
      <c r="W3137" s="86">
        <f t="shared" si="615"/>
        <v>3711.808</v>
      </c>
    </row>
    <row r="3138" spans="1:23" s="27" customFormat="1" ht="16.5" x14ac:dyDescent="0.25">
      <c r="A3138" s="64" t="s">
        <v>7579</v>
      </c>
      <c r="B3138" s="65" t="s">
        <v>7580</v>
      </c>
      <c r="C3138" s="2" t="s">
        <v>133</v>
      </c>
      <c r="D3138" s="10" t="s">
        <v>132</v>
      </c>
      <c r="E3138" s="3">
        <v>166</v>
      </c>
      <c r="F3138" s="3">
        <v>1</v>
      </c>
      <c r="G3138" s="4">
        <v>1388.38</v>
      </c>
      <c r="H3138" s="4">
        <f>+G3138*E3138</f>
        <v>230471.08000000002</v>
      </c>
      <c r="I3138" s="5">
        <v>0</v>
      </c>
      <c r="J3138" s="4">
        <f t="shared" si="608"/>
        <v>0</v>
      </c>
      <c r="K3138" s="4">
        <f t="shared" si="609"/>
        <v>1388.38</v>
      </c>
      <c r="L3138" s="6">
        <v>1.4</v>
      </c>
      <c r="M3138" s="4">
        <f t="shared" si="610"/>
        <v>1943.732</v>
      </c>
      <c r="N3138" s="4">
        <f t="shared" si="611"/>
        <v>3332.1120000000001</v>
      </c>
      <c r="O3138" s="6">
        <v>0.75</v>
      </c>
      <c r="P3138" s="85">
        <f t="shared" si="616"/>
        <v>1041.2850000000001</v>
      </c>
      <c r="Q3138" s="86">
        <f t="shared" si="617"/>
        <v>2429.665</v>
      </c>
      <c r="R3138" s="6">
        <v>0.95</v>
      </c>
      <c r="S3138" s="85">
        <f t="shared" si="612"/>
        <v>1318.961</v>
      </c>
      <c r="T3138" s="86">
        <f t="shared" si="613"/>
        <v>2707.3410000000003</v>
      </c>
      <c r="U3138" s="6">
        <v>0.6</v>
      </c>
      <c r="V3138" s="85">
        <f t="shared" si="614"/>
        <v>833.02800000000002</v>
      </c>
      <c r="W3138" s="86">
        <f t="shared" si="615"/>
        <v>2221.4080000000004</v>
      </c>
    </row>
    <row r="3139" spans="1:23" s="27" customFormat="1" ht="16.5" x14ac:dyDescent="0.25">
      <c r="A3139" s="64" t="s">
        <v>7579</v>
      </c>
      <c r="B3139" s="65" t="s">
        <v>7580</v>
      </c>
      <c r="C3139" s="2" t="s">
        <v>150</v>
      </c>
      <c r="D3139" s="1" t="s">
        <v>149</v>
      </c>
      <c r="E3139" s="3">
        <v>2</v>
      </c>
      <c r="F3139" s="3">
        <v>1</v>
      </c>
      <c r="G3139" s="4">
        <v>3029</v>
      </c>
      <c r="H3139" s="4">
        <f>+G3139*E3139</f>
        <v>6058</v>
      </c>
      <c r="I3139" s="5">
        <v>0.2</v>
      </c>
      <c r="J3139" s="4">
        <f t="shared" si="608"/>
        <v>605.80000000000007</v>
      </c>
      <c r="K3139" s="4">
        <f t="shared" si="609"/>
        <v>2423.1999999999998</v>
      </c>
      <c r="L3139" s="6">
        <v>0.85</v>
      </c>
      <c r="M3139" s="4">
        <f t="shared" si="610"/>
        <v>2059.7199999999998</v>
      </c>
      <c r="N3139" s="4">
        <f t="shared" si="611"/>
        <v>4482.92</v>
      </c>
      <c r="O3139" s="6">
        <v>0.75</v>
      </c>
      <c r="P3139" s="85">
        <f t="shared" si="616"/>
        <v>1817.3999999999999</v>
      </c>
      <c r="Q3139" s="86">
        <f t="shared" si="617"/>
        <v>4240.5999999999995</v>
      </c>
      <c r="R3139" s="6">
        <v>0.95</v>
      </c>
      <c r="S3139" s="85">
        <f t="shared" si="612"/>
        <v>2302.0399999999995</v>
      </c>
      <c r="T3139" s="86">
        <f t="shared" si="613"/>
        <v>4725.24</v>
      </c>
      <c r="U3139" s="6">
        <v>0.6</v>
      </c>
      <c r="V3139" s="85">
        <f t="shared" si="614"/>
        <v>1453.9199999999998</v>
      </c>
      <c r="W3139" s="86">
        <f t="shared" si="615"/>
        <v>3877.12</v>
      </c>
    </row>
    <row r="3140" spans="1:23" s="27" customFormat="1" ht="16.5" x14ac:dyDescent="0.25">
      <c r="A3140" s="64" t="s">
        <v>7579</v>
      </c>
      <c r="B3140" s="65" t="s">
        <v>7580</v>
      </c>
      <c r="C3140" s="2" t="s">
        <v>162</v>
      </c>
      <c r="D3140" s="10" t="s">
        <v>161</v>
      </c>
      <c r="E3140" s="3">
        <v>4</v>
      </c>
      <c r="F3140" s="3">
        <v>1</v>
      </c>
      <c r="G3140" s="4">
        <v>3605</v>
      </c>
      <c r="H3140" s="4">
        <f>+G3140*E3140</f>
        <v>14420</v>
      </c>
      <c r="I3140" s="5">
        <v>0.25</v>
      </c>
      <c r="J3140" s="4">
        <f t="shared" si="608"/>
        <v>901.25</v>
      </c>
      <c r="K3140" s="4">
        <f t="shared" si="609"/>
        <v>2703.75</v>
      </c>
      <c r="L3140" s="6">
        <v>0.85</v>
      </c>
      <c r="M3140" s="4">
        <f t="shared" si="610"/>
        <v>2298.1875</v>
      </c>
      <c r="N3140" s="4">
        <f t="shared" si="611"/>
        <v>5001.9375</v>
      </c>
      <c r="O3140" s="6">
        <v>0.75</v>
      </c>
      <c r="P3140" s="85">
        <f t="shared" si="616"/>
        <v>2027.8125</v>
      </c>
      <c r="Q3140" s="86">
        <f t="shared" si="617"/>
        <v>4731.5625</v>
      </c>
      <c r="R3140" s="6">
        <v>0.95</v>
      </c>
      <c r="S3140" s="85">
        <f t="shared" si="612"/>
        <v>2568.5625</v>
      </c>
      <c r="T3140" s="86">
        <f t="shared" si="613"/>
        <v>5272.3125</v>
      </c>
      <c r="U3140" s="6">
        <v>0.6</v>
      </c>
      <c r="V3140" s="85">
        <f t="shared" si="614"/>
        <v>1622.25</v>
      </c>
      <c r="W3140" s="86">
        <f t="shared" si="615"/>
        <v>4326</v>
      </c>
    </row>
    <row r="3141" spans="1:23" s="27" customFormat="1" ht="16.5" x14ac:dyDescent="0.25">
      <c r="A3141" s="64" t="s">
        <v>7579</v>
      </c>
      <c r="B3141" s="65" t="s">
        <v>7580</v>
      </c>
      <c r="C3141" s="2" t="s">
        <v>152</v>
      </c>
      <c r="D3141" s="1" t="s">
        <v>151</v>
      </c>
      <c r="E3141" s="3">
        <v>1</v>
      </c>
      <c r="F3141" s="3">
        <v>1</v>
      </c>
      <c r="G3141" s="7">
        <v>1972.48</v>
      </c>
      <c r="H3141" s="4">
        <f>+G3141*E3141</f>
        <v>1972.48</v>
      </c>
      <c r="I3141" s="5">
        <v>0.1</v>
      </c>
      <c r="J3141" s="4">
        <f t="shared" si="608"/>
        <v>197.24800000000002</v>
      </c>
      <c r="K3141" s="4">
        <f t="shared" si="609"/>
        <v>1775.232</v>
      </c>
      <c r="L3141" s="6">
        <v>1.1000000000000001</v>
      </c>
      <c r="M3141" s="4">
        <f t="shared" si="610"/>
        <v>1952.7552000000001</v>
      </c>
      <c r="N3141" s="4">
        <f t="shared" si="611"/>
        <v>3727.9872</v>
      </c>
      <c r="O3141" s="6">
        <v>0.75</v>
      </c>
      <c r="P3141" s="85">
        <f t="shared" si="616"/>
        <v>1331.424</v>
      </c>
      <c r="Q3141" s="86">
        <f t="shared" si="617"/>
        <v>3106.6559999999999</v>
      </c>
      <c r="R3141" s="6">
        <v>0.95</v>
      </c>
      <c r="S3141" s="85">
        <f t="shared" si="612"/>
        <v>1686.4703999999999</v>
      </c>
      <c r="T3141" s="86">
        <f t="shared" si="613"/>
        <v>3461.7024000000001</v>
      </c>
      <c r="U3141" s="6">
        <v>0.6</v>
      </c>
      <c r="V3141" s="85">
        <f t="shared" si="614"/>
        <v>1065.1391999999998</v>
      </c>
      <c r="W3141" s="86">
        <f t="shared" si="615"/>
        <v>2840.3711999999996</v>
      </c>
    </row>
    <row r="3142" spans="1:23" s="27" customFormat="1" ht="16.5" x14ac:dyDescent="0.25">
      <c r="A3142" s="64" t="s">
        <v>7579</v>
      </c>
      <c r="B3142" s="65" t="s">
        <v>7580</v>
      </c>
      <c r="C3142" s="2" t="s">
        <v>154</v>
      </c>
      <c r="D3142" s="1" t="s">
        <v>153</v>
      </c>
      <c r="E3142" s="3">
        <v>6</v>
      </c>
      <c r="F3142" s="3">
        <v>1</v>
      </c>
      <c r="G3142" s="4">
        <v>1548</v>
      </c>
      <c r="H3142" s="4">
        <f>+G3142*E3142</f>
        <v>9288</v>
      </c>
      <c r="I3142" s="5">
        <v>0</v>
      </c>
      <c r="J3142" s="4">
        <f t="shared" si="608"/>
        <v>0</v>
      </c>
      <c r="K3142" s="4">
        <f t="shared" si="609"/>
        <v>1548</v>
      </c>
      <c r="L3142" s="6">
        <v>0.85</v>
      </c>
      <c r="M3142" s="4">
        <f t="shared" si="610"/>
        <v>1315.8</v>
      </c>
      <c r="N3142" s="4">
        <f t="shared" si="611"/>
        <v>2863.8</v>
      </c>
      <c r="O3142" s="6">
        <v>0.75</v>
      </c>
      <c r="P3142" s="85">
        <f t="shared" si="616"/>
        <v>1161</v>
      </c>
      <c r="Q3142" s="86">
        <f t="shared" si="617"/>
        <v>2709</v>
      </c>
      <c r="R3142" s="6">
        <v>0.95</v>
      </c>
      <c r="S3142" s="85">
        <f t="shared" si="612"/>
        <v>1470.6</v>
      </c>
      <c r="T3142" s="86">
        <f t="shared" si="613"/>
        <v>3018.6</v>
      </c>
      <c r="U3142" s="6">
        <v>0.6</v>
      </c>
      <c r="V3142" s="85">
        <f t="shared" si="614"/>
        <v>928.8</v>
      </c>
      <c r="W3142" s="86">
        <f t="shared" si="615"/>
        <v>2476.8000000000002</v>
      </c>
    </row>
    <row r="3143" spans="1:23" s="27" customFormat="1" ht="16.5" x14ac:dyDescent="0.25">
      <c r="A3143" s="64" t="s">
        <v>7579</v>
      </c>
      <c r="B3143" s="65" t="s">
        <v>7580</v>
      </c>
      <c r="C3143" s="2" t="s">
        <v>160</v>
      </c>
      <c r="D3143" s="10" t="s">
        <v>159</v>
      </c>
      <c r="E3143" s="3">
        <v>10</v>
      </c>
      <c r="F3143" s="3">
        <v>1</v>
      </c>
      <c r="G3143" s="4">
        <v>2365</v>
      </c>
      <c r="H3143" s="4">
        <f>+G3143*E3143</f>
        <v>23650</v>
      </c>
      <c r="I3143" s="5">
        <v>0.25</v>
      </c>
      <c r="J3143" s="4">
        <f t="shared" si="608"/>
        <v>591.25</v>
      </c>
      <c r="K3143" s="4">
        <f t="shared" si="609"/>
        <v>1773.75</v>
      </c>
      <c r="L3143" s="6">
        <v>0.85</v>
      </c>
      <c r="M3143" s="4">
        <f t="shared" si="610"/>
        <v>1507.6875</v>
      </c>
      <c r="N3143" s="4">
        <f t="shared" si="611"/>
        <v>3281.4375</v>
      </c>
      <c r="O3143" s="6">
        <v>0.75</v>
      </c>
      <c r="P3143" s="85">
        <f t="shared" si="616"/>
        <v>1330.3125</v>
      </c>
      <c r="Q3143" s="86">
        <f t="shared" si="617"/>
        <v>3104.0625</v>
      </c>
      <c r="R3143" s="6">
        <v>0.95</v>
      </c>
      <c r="S3143" s="85">
        <f t="shared" si="612"/>
        <v>1685.0625</v>
      </c>
      <c r="T3143" s="86">
        <f t="shared" si="613"/>
        <v>3458.8125</v>
      </c>
      <c r="U3143" s="6">
        <v>0.6</v>
      </c>
      <c r="V3143" s="85">
        <f t="shared" si="614"/>
        <v>1064.25</v>
      </c>
      <c r="W3143" s="86">
        <f t="shared" si="615"/>
        <v>2838</v>
      </c>
    </row>
    <row r="3144" spans="1:23" s="27" customFormat="1" ht="16.5" x14ac:dyDescent="0.25">
      <c r="A3144" s="64" t="s">
        <v>7579</v>
      </c>
      <c r="B3144" s="65" t="s">
        <v>7580</v>
      </c>
      <c r="C3144" s="2" t="s">
        <v>164</v>
      </c>
      <c r="D3144" s="10" t="s">
        <v>163</v>
      </c>
      <c r="E3144" s="3">
        <v>1</v>
      </c>
      <c r="F3144" s="3">
        <v>1</v>
      </c>
      <c r="G3144" s="4">
        <v>3189.12</v>
      </c>
      <c r="H3144" s="4">
        <f>+G3144*E3144</f>
        <v>3189.12</v>
      </c>
      <c r="I3144" s="5">
        <v>0.2</v>
      </c>
      <c r="J3144" s="4">
        <f t="shared" si="608"/>
        <v>637.82400000000007</v>
      </c>
      <c r="K3144" s="4">
        <f t="shared" si="609"/>
        <v>2551.2959999999998</v>
      </c>
      <c r="L3144" s="6">
        <v>0.85</v>
      </c>
      <c r="M3144" s="4">
        <f t="shared" si="610"/>
        <v>2168.6016</v>
      </c>
      <c r="N3144" s="4">
        <f t="shared" si="611"/>
        <v>4719.8976000000002</v>
      </c>
      <c r="O3144" s="6">
        <v>0.75</v>
      </c>
      <c r="P3144" s="85">
        <f t="shared" si="616"/>
        <v>1913.4719999999998</v>
      </c>
      <c r="Q3144" s="86">
        <f t="shared" si="617"/>
        <v>4464.768</v>
      </c>
      <c r="R3144" s="6">
        <v>0.95</v>
      </c>
      <c r="S3144" s="85">
        <f t="shared" si="612"/>
        <v>2423.7311999999997</v>
      </c>
      <c r="T3144" s="86">
        <f t="shared" si="613"/>
        <v>4975.0271999999995</v>
      </c>
      <c r="U3144" s="6">
        <v>0.6</v>
      </c>
      <c r="V3144" s="85">
        <f t="shared" si="614"/>
        <v>1530.7775999999999</v>
      </c>
      <c r="W3144" s="86">
        <f t="shared" si="615"/>
        <v>4082.0735999999997</v>
      </c>
    </row>
    <row r="3145" spans="1:23" s="27" customFormat="1" ht="16.5" x14ac:dyDescent="0.25">
      <c r="A3145" s="64" t="s">
        <v>7579</v>
      </c>
      <c r="B3145" s="65" t="s">
        <v>7580</v>
      </c>
      <c r="C3145" s="2" t="s">
        <v>166</v>
      </c>
      <c r="D3145" s="8" t="s">
        <v>165</v>
      </c>
      <c r="E3145" s="3">
        <v>4</v>
      </c>
      <c r="F3145" s="3">
        <v>1</v>
      </c>
      <c r="G3145" s="4">
        <v>788.6</v>
      </c>
      <c r="H3145" s="4">
        <f>+G3145*E3145</f>
        <v>3154.4</v>
      </c>
      <c r="I3145" s="5">
        <v>0</v>
      </c>
      <c r="J3145" s="4">
        <f t="shared" si="608"/>
        <v>0</v>
      </c>
      <c r="K3145" s="4">
        <f t="shared" si="609"/>
        <v>788.6</v>
      </c>
      <c r="L3145" s="6">
        <v>1</v>
      </c>
      <c r="M3145" s="4">
        <f t="shared" si="610"/>
        <v>788.6</v>
      </c>
      <c r="N3145" s="4">
        <f t="shared" si="611"/>
        <v>1577.2</v>
      </c>
      <c r="O3145" s="6">
        <v>0.75</v>
      </c>
      <c r="P3145" s="85">
        <f t="shared" si="616"/>
        <v>591.45000000000005</v>
      </c>
      <c r="Q3145" s="86">
        <f t="shared" si="617"/>
        <v>1380.0500000000002</v>
      </c>
      <c r="R3145" s="6">
        <v>0.95</v>
      </c>
      <c r="S3145" s="85">
        <f t="shared" si="612"/>
        <v>749.17</v>
      </c>
      <c r="T3145" s="86">
        <f t="shared" si="613"/>
        <v>1537.77</v>
      </c>
      <c r="U3145" s="6">
        <v>0.6</v>
      </c>
      <c r="V3145" s="85">
        <f t="shared" si="614"/>
        <v>473.15999999999997</v>
      </c>
      <c r="W3145" s="86">
        <f t="shared" si="615"/>
        <v>1261.76</v>
      </c>
    </row>
    <row r="3146" spans="1:23" s="27" customFormat="1" ht="16.5" x14ac:dyDescent="0.25">
      <c r="A3146" s="64" t="s">
        <v>7579</v>
      </c>
      <c r="B3146" s="65" t="s">
        <v>7580</v>
      </c>
      <c r="C3146" s="2" t="s">
        <v>168</v>
      </c>
      <c r="D3146" s="8" t="s">
        <v>167</v>
      </c>
      <c r="E3146" s="3">
        <v>2</v>
      </c>
      <c r="F3146" s="3">
        <v>1</v>
      </c>
      <c r="G3146" s="4">
        <v>1066.3699999999999</v>
      </c>
      <c r="H3146" s="4">
        <f>+G3146*E3146</f>
        <v>2132.7399999999998</v>
      </c>
      <c r="I3146" s="5">
        <v>0</v>
      </c>
      <c r="J3146" s="4">
        <f t="shared" si="608"/>
        <v>0</v>
      </c>
      <c r="K3146" s="4">
        <f t="shared" si="609"/>
        <v>1066.3699999999999</v>
      </c>
      <c r="L3146" s="6">
        <v>1.05</v>
      </c>
      <c r="M3146" s="4">
        <f t="shared" si="610"/>
        <v>1119.6885</v>
      </c>
      <c r="N3146" s="4">
        <f t="shared" si="611"/>
        <v>2186.0585000000001</v>
      </c>
      <c r="O3146" s="6">
        <v>0.75</v>
      </c>
      <c r="P3146" s="85">
        <f t="shared" si="616"/>
        <v>799.77749999999992</v>
      </c>
      <c r="Q3146" s="86">
        <f t="shared" si="617"/>
        <v>1866.1474999999998</v>
      </c>
      <c r="R3146" s="6">
        <v>0.95</v>
      </c>
      <c r="S3146" s="85">
        <f t="shared" si="612"/>
        <v>1013.0514999999998</v>
      </c>
      <c r="T3146" s="86">
        <f t="shared" si="613"/>
        <v>2079.4214999999995</v>
      </c>
      <c r="U3146" s="6">
        <v>0.6</v>
      </c>
      <c r="V3146" s="85">
        <f t="shared" si="614"/>
        <v>639.82199999999989</v>
      </c>
      <c r="W3146" s="86">
        <f t="shared" si="615"/>
        <v>1706.1919999999998</v>
      </c>
    </row>
    <row r="3147" spans="1:23" s="27" customFormat="1" ht="16.5" x14ac:dyDescent="0.25">
      <c r="A3147" s="64" t="s">
        <v>7579</v>
      </c>
      <c r="B3147" s="65" t="s">
        <v>7580</v>
      </c>
      <c r="C3147" s="2" t="s">
        <v>170</v>
      </c>
      <c r="D3147" s="8" t="s">
        <v>169</v>
      </c>
      <c r="E3147" s="3">
        <v>1</v>
      </c>
      <c r="F3147" s="3">
        <v>1</v>
      </c>
      <c r="G3147" s="4">
        <v>1789.01</v>
      </c>
      <c r="H3147" s="4">
        <f>+G3147*E3147</f>
        <v>1789.01</v>
      </c>
      <c r="I3147" s="5">
        <v>0</v>
      </c>
      <c r="J3147" s="4">
        <f t="shared" si="608"/>
        <v>0</v>
      </c>
      <c r="K3147" s="4">
        <f t="shared" si="609"/>
        <v>1789.01</v>
      </c>
      <c r="L3147" s="6">
        <v>1</v>
      </c>
      <c r="M3147" s="4">
        <f t="shared" si="610"/>
        <v>1789.01</v>
      </c>
      <c r="N3147" s="4">
        <f t="shared" si="611"/>
        <v>3578.02</v>
      </c>
      <c r="O3147" s="6">
        <v>0.75</v>
      </c>
      <c r="P3147" s="85">
        <f t="shared" si="616"/>
        <v>1341.7574999999999</v>
      </c>
      <c r="Q3147" s="86">
        <f t="shared" si="617"/>
        <v>3130.7674999999999</v>
      </c>
      <c r="R3147" s="6">
        <v>0.95</v>
      </c>
      <c r="S3147" s="85">
        <f t="shared" si="612"/>
        <v>1699.5594999999998</v>
      </c>
      <c r="T3147" s="86">
        <f t="shared" si="613"/>
        <v>3488.5694999999996</v>
      </c>
      <c r="U3147" s="6">
        <v>0.6</v>
      </c>
      <c r="V3147" s="85">
        <f t="shared" si="614"/>
        <v>1073.4059999999999</v>
      </c>
      <c r="W3147" s="86">
        <f t="shared" si="615"/>
        <v>2862.4160000000002</v>
      </c>
    </row>
    <row r="3148" spans="1:23" s="27" customFormat="1" ht="16.5" x14ac:dyDescent="0.25">
      <c r="A3148" s="64" t="s">
        <v>7579</v>
      </c>
      <c r="B3148" s="65" t="s">
        <v>7580</v>
      </c>
      <c r="C3148" s="2" t="s">
        <v>148</v>
      </c>
      <c r="D3148" s="1" t="s">
        <v>147</v>
      </c>
      <c r="E3148" s="3">
        <v>4</v>
      </c>
      <c r="F3148" s="3">
        <v>1</v>
      </c>
      <c r="G3148" s="4">
        <v>2913.3</v>
      </c>
      <c r="H3148" s="4">
        <f>+G3148*E3148</f>
        <v>11653.2</v>
      </c>
      <c r="I3148" s="5">
        <v>0.2</v>
      </c>
      <c r="J3148" s="4">
        <f t="shared" si="608"/>
        <v>582.66000000000008</v>
      </c>
      <c r="K3148" s="4">
        <f t="shared" si="609"/>
        <v>2330.6400000000003</v>
      </c>
      <c r="L3148" s="6">
        <v>0.85</v>
      </c>
      <c r="M3148" s="4">
        <f t="shared" si="610"/>
        <v>1981.0440000000003</v>
      </c>
      <c r="N3148" s="4">
        <f t="shared" si="611"/>
        <v>4311.6840000000011</v>
      </c>
      <c r="O3148" s="6">
        <v>0.75</v>
      </c>
      <c r="P3148" s="85">
        <f t="shared" si="616"/>
        <v>1747.9800000000002</v>
      </c>
      <c r="Q3148" s="86">
        <f t="shared" si="617"/>
        <v>4078.6200000000008</v>
      </c>
      <c r="R3148" s="6">
        <v>0.95</v>
      </c>
      <c r="S3148" s="85">
        <f t="shared" si="612"/>
        <v>2214.1080000000002</v>
      </c>
      <c r="T3148" s="86">
        <f t="shared" si="613"/>
        <v>4544.7480000000005</v>
      </c>
      <c r="U3148" s="6">
        <v>0.6</v>
      </c>
      <c r="V3148" s="85">
        <f t="shared" si="614"/>
        <v>1398.3840000000002</v>
      </c>
      <c r="W3148" s="86">
        <f t="shared" si="615"/>
        <v>3729.0240000000003</v>
      </c>
    </row>
    <row r="3149" spans="1:23" s="27" customFormat="1" ht="16.5" x14ac:dyDescent="0.25">
      <c r="A3149" s="64" t="s">
        <v>7579</v>
      </c>
      <c r="B3149" s="65" t="s">
        <v>7580</v>
      </c>
      <c r="C3149" s="2" t="s">
        <v>178</v>
      </c>
      <c r="D3149" s="10" t="s">
        <v>177</v>
      </c>
      <c r="E3149" s="3">
        <v>245</v>
      </c>
      <c r="F3149" s="3">
        <v>1</v>
      </c>
      <c r="G3149" s="4">
        <v>1476.2</v>
      </c>
      <c r="H3149" s="4">
        <f>+G3149*E3149</f>
        <v>361669</v>
      </c>
      <c r="I3149" s="5">
        <v>0</v>
      </c>
      <c r="J3149" s="4">
        <f t="shared" si="608"/>
        <v>0</v>
      </c>
      <c r="K3149" s="4">
        <f t="shared" si="609"/>
        <v>1476.2</v>
      </c>
      <c r="L3149" s="6">
        <v>1.4</v>
      </c>
      <c r="M3149" s="4">
        <f t="shared" si="610"/>
        <v>2066.6799999999998</v>
      </c>
      <c r="N3149" s="4">
        <f t="shared" si="611"/>
        <v>3542.88</v>
      </c>
      <c r="O3149" s="6">
        <v>0.75</v>
      </c>
      <c r="P3149" s="85">
        <f t="shared" si="616"/>
        <v>1107.1500000000001</v>
      </c>
      <c r="Q3149" s="86">
        <f t="shared" si="617"/>
        <v>2583.3500000000004</v>
      </c>
      <c r="R3149" s="6">
        <v>0.95</v>
      </c>
      <c r="S3149" s="85">
        <f t="shared" si="612"/>
        <v>1402.3899999999999</v>
      </c>
      <c r="T3149" s="86">
        <f t="shared" si="613"/>
        <v>2878.59</v>
      </c>
      <c r="U3149" s="6">
        <v>0.6</v>
      </c>
      <c r="V3149" s="85">
        <f t="shared" si="614"/>
        <v>885.72</v>
      </c>
      <c r="W3149" s="86">
        <f t="shared" si="615"/>
        <v>2361.92</v>
      </c>
    </row>
    <row r="3150" spans="1:23" s="27" customFormat="1" ht="16.5" x14ac:dyDescent="0.25">
      <c r="A3150" s="64" t="s">
        <v>7579</v>
      </c>
      <c r="B3150" s="65" t="s">
        <v>7580</v>
      </c>
      <c r="C3150" s="2" t="s">
        <v>180</v>
      </c>
      <c r="D3150" s="10" t="s">
        <v>179</v>
      </c>
      <c r="E3150" s="3">
        <f>4-0.56-1.44</f>
        <v>2</v>
      </c>
      <c r="F3150" s="3">
        <v>1</v>
      </c>
      <c r="G3150" s="4">
        <v>4854.1000000000004</v>
      </c>
      <c r="H3150" s="4">
        <f>+G3150*E3150</f>
        <v>9708.2000000000007</v>
      </c>
      <c r="I3150" s="5">
        <v>0.2</v>
      </c>
      <c r="J3150" s="4">
        <f t="shared" si="608"/>
        <v>970.82000000000016</v>
      </c>
      <c r="K3150" s="4">
        <f t="shared" si="609"/>
        <v>3883.28</v>
      </c>
      <c r="L3150" s="6">
        <v>1.4</v>
      </c>
      <c r="M3150" s="4">
        <f t="shared" si="610"/>
        <v>5436.5919999999996</v>
      </c>
      <c r="N3150" s="4">
        <f t="shared" si="611"/>
        <v>9319.8719999999994</v>
      </c>
      <c r="O3150" s="6">
        <v>0.75</v>
      </c>
      <c r="P3150" s="85">
        <f t="shared" si="616"/>
        <v>2912.46</v>
      </c>
      <c r="Q3150" s="86">
        <f t="shared" si="617"/>
        <v>6795.74</v>
      </c>
      <c r="R3150" s="6">
        <v>0.95</v>
      </c>
      <c r="S3150" s="85">
        <f t="shared" si="612"/>
        <v>3689.116</v>
      </c>
      <c r="T3150" s="86">
        <f t="shared" si="613"/>
        <v>7572.3960000000006</v>
      </c>
      <c r="U3150" s="6">
        <v>0.6</v>
      </c>
      <c r="V3150" s="85">
        <f t="shared" si="614"/>
        <v>2329.9679999999998</v>
      </c>
      <c r="W3150" s="86">
        <f t="shared" si="615"/>
        <v>6213.2479999999996</v>
      </c>
    </row>
    <row r="3151" spans="1:23" s="27" customFormat="1" ht="16.5" x14ac:dyDescent="0.25">
      <c r="A3151" s="64" t="s">
        <v>7579</v>
      </c>
      <c r="B3151" s="65" t="s">
        <v>7580</v>
      </c>
      <c r="C3151" s="2" t="s">
        <v>182</v>
      </c>
      <c r="D3151" s="10" t="s">
        <v>181</v>
      </c>
      <c r="E3151" s="3">
        <v>1</v>
      </c>
      <c r="F3151" s="3">
        <v>1</v>
      </c>
      <c r="G3151" s="4">
        <v>4674.3</v>
      </c>
      <c r="H3151" s="4">
        <f>+G3151*E3151</f>
        <v>4674.3</v>
      </c>
      <c r="I3151" s="5">
        <v>0.1</v>
      </c>
      <c r="J3151" s="4">
        <f t="shared" si="608"/>
        <v>467.43000000000006</v>
      </c>
      <c r="K3151" s="4">
        <f t="shared" si="609"/>
        <v>4206.87</v>
      </c>
      <c r="L3151" s="6">
        <v>1.4</v>
      </c>
      <c r="M3151" s="4">
        <f t="shared" si="610"/>
        <v>5889.6179999999995</v>
      </c>
      <c r="N3151" s="4">
        <f t="shared" si="611"/>
        <v>10096.487999999999</v>
      </c>
      <c r="O3151" s="6">
        <v>0.75</v>
      </c>
      <c r="P3151" s="85">
        <f t="shared" si="616"/>
        <v>3155.1525000000001</v>
      </c>
      <c r="Q3151" s="86">
        <f t="shared" si="617"/>
        <v>7362.0225</v>
      </c>
      <c r="R3151" s="6">
        <v>0.95</v>
      </c>
      <c r="S3151" s="85">
        <f t="shared" si="612"/>
        <v>3996.5264999999995</v>
      </c>
      <c r="T3151" s="86">
        <f t="shared" si="613"/>
        <v>8203.3964999999989</v>
      </c>
      <c r="U3151" s="6">
        <v>0.6</v>
      </c>
      <c r="V3151" s="85">
        <f t="shared" si="614"/>
        <v>2524.1219999999998</v>
      </c>
      <c r="W3151" s="86">
        <f t="shared" si="615"/>
        <v>6730.9920000000002</v>
      </c>
    </row>
    <row r="3152" spans="1:23" s="27" customFormat="1" ht="16.5" x14ac:dyDescent="0.25">
      <c r="A3152" s="64" t="s">
        <v>7579</v>
      </c>
      <c r="B3152" s="65" t="s">
        <v>7580</v>
      </c>
      <c r="C3152" s="2" t="s">
        <v>209</v>
      </c>
      <c r="D3152" s="10" t="s">
        <v>208</v>
      </c>
      <c r="E3152" s="3">
        <v>5</v>
      </c>
      <c r="F3152" s="3">
        <v>1</v>
      </c>
      <c r="G3152" s="4">
        <f>973.5+252</f>
        <v>1225.5</v>
      </c>
      <c r="H3152" s="4">
        <f>+G3152*E3152</f>
        <v>6127.5</v>
      </c>
      <c r="I3152" s="5">
        <v>0</v>
      </c>
      <c r="J3152" s="4">
        <f t="shared" si="608"/>
        <v>0</v>
      </c>
      <c r="K3152" s="4">
        <f t="shared" si="609"/>
        <v>1225.5</v>
      </c>
      <c r="L3152" s="6">
        <v>1</v>
      </c>
      <c r="M3152" s="4">
        <f t="shared" si="610"/>
        <v>1225.5</v>
      </c>
      <c r="N3152" s="4">
        <f t="shared" si="611"/>
        <v>2451</v>
      </c>
      <c r="O3152" s="6">
        <v>0.75</v>
      </c>
      <c r="P3152" s="85">
        <f t="shared" si="616"/>
        <v>919.125</v>
      </c>
      <c r="Q3152" s="86">
        <f t="shared" si="617"/>
        <v>2144.625</v>
      </c>
      <c r="R3152" s="6">
        <v>0.95</v>
      </c>
      <c r="S3152" s="85">
        <f t="shared" si="612"/>
        <v>1164.2249999999999</v>
      </c>
      <c r="T3152" s="86">
        <f t="shared" si="613"/>
        <v>2389.7249999999999</v>
      </c>
      <c r="U3152" s="6">
        <v>0.6</v>
      </c>
      <c r="V3152" s="85">
        <f t="shared" si="614"/>
        <v>735.3</v>
      </c>
      <c r="W3152" s="86">
        <f t="shared" si="615"/>
        <v>1960.8</v>
      </c>
    </row>
    <row r="3153" spans="1:23" s="27" customFormat="1" ht="16.5" x14ac:dyDescent="0.25">
      <c r="A3153" s="64" t="s">
        <v>7579</v>
      </c>
      <c r="B3153" s="65" t="s">
        <v>7580</v>
      </c>
      <c r="C3153" s="2" t="s">
        <v>115</v>
      </c>
      <c r="D3153" s="10" t="s">
        <v>114</v>
      </c>
      <c r="E3153" s="3">
        <v>10</v>
      </c>
      <c r="F3153" s="3">
        <v>1</v>
      </c>
      <c r="G3153" s="4">
        <v>4823</v>
      </c>
      <c r="H3153" s="4">
        <f>+G3153*E3153</f>
        <v>48230</v>
      </c>
      <c r="I3153" s="5">
        <v>0</v>
      </c>
      <c r="J3153" s="4">
        <f t="shared" si="608"/>
        <v>0</v>
      </c>
      <c r="K3153" s="4">
        <f t="shared" si="609"/>
        <v>4823</v>
      </c>
      <c r="L3153" s="6">
        <v>1.1499999999999999</v>
      </c>
      <c r="M3153" s="4">
        <f t="shared" si="610"/>
        <v>5546.45</v>
      </c>
      <c r="N3153" s="4">
        <f t="shared" si="611"/>
        <v>10369.450000000001</v>
      </c>
      <c r="O3153" s="6">
        <v>0.75</v>
      </c>
      <c r="P3153" s="85">
        <f t="shared" si="616"/>
        <v>3617.25</v>
      </c>
      <c r="Q3153" s="86">
        <f t="shared" si="617"/>
        <v>8440.25</v>
      </c>
      <c r="R3153" s="6">
        <v>0.95</v>
      </c>
      <c r="S3153" s="85">
        <f t="shared" si="612"/>
        <v>4581.8499999999995</v>
      </c>
      <c r="T3153" s="86">
        <f t="shared" si="613"/>
        <v>9404.8499999999985</v>
      </c>
      <c r="U3153" s="6">
        <v>0.6</v>
      </c>
      <c r="V3153" s="85">
        <f t="shared" si="614"/>
        <v>2893.7999999999997</v>
      </c>
      <c r="W3153" s="86">
        <f t="shared" si="615"/>
        <v>7716.7999999999993</v>
      </c>
    </row>
    <row r="3154" spans="1:23" s="27" customFormat="1" ht="16.5" x14ac:dyDescent="0.25">
      <c r="A3154" s="64" t="s">
        <v>7579</v>
      </c>
      <c r="B3154" s="65" t="s">
        <v>7580</v>
      </c>
      <c r="C3154" s="2" t="s">
        <v>156</v>
      </c>
      <c r="D3154" s="1" t="s">
        <v>155</v>
      </c>
      <c r="E3154" s="3">
        <v>1</v>
      </c>
      <c r="F3154" s="3">
        <v>1</v>
      </c>
      <c r="G3154" s="4">
        <v>2161</v>
      </c>
      <c r="H3154" s="4">
        <f>+G3154*E3154</f>
        <v>2161</v>
      </c>
      <c r="I3154" s="5">
        <v>0</v>
      </c>
      <c r="J3154" s="4">
        <f t="shared" si="608"/>
        <v>0</v>
      </c>
      <c r="K3154" s="4">
        <f t="shared" si="609"/>
        <v>2161</v>
      </c>
      <c r="L3154" s="6">
        <v>0.85</v>
      </c>
      <c r="M3154" s="4">
        <f t="shared" si="610"/>
        <v>1836.85</v>
      </c>
      <c r="N3154" s="4">
        <f t="shared" si="611"/>
        <v>3997.85</v>
      </c>
      <c r="O3154" s="6">
        <v>0.75</v>
      </c>
      <c r="P3154" s="85">
        <f t="shared" si="616"/>
        <v>1620.75</v>
      </c>
      <c r="Q3154" s="86">
        <f t="shared" si="617"/>
        <v>3781.75</v>
      </c>
      <c r="R3154" s="6">
        <v>0.95</v>
      </c>
      <c r="S3154" s="85">
        <f t="shared" si="612"/>
        <v>2052.9499999999998</v>
      </c>
      <c r="T3154" s="86">
        <f t="shared" si="613"/>
        <v>4213.95</v>
      </c>
      <c r="U3154" s="6">
        <v>0.6</v>
      </c>
      <c r="V3154" s="85">
        <f t="shared" si="614"/>
        <v>1296.5999999999999</v>
      </c>
      <c r="W3154" s="86">
        <f t="shared" si="615"/>
        <v>3457.6</v>
      </c>
    </row>
    <row r="3155" spans="1:23" s="27" customFormat="1" ht="16.5" x14ac:dyDescent="0.25">
      <c r="A3155" s="64" t="s">
        <v>7579</v>
      </c>
      <c r="B3155" s="65" t="s">
        <v>7580</v>
      </c>
      <c r="C3155" s="2" t="s">
        <v>172</v>
      </c>
      <c r="D3155" s="1" t="s">
        <v>171</v>
      </c>
      <c r="E3155" s="3">
        <v>1</v>
      </c>
      <c r="F3155" s="3">
        <v>1</v>
      </c>
      <c r="G3155" s="7">
        <v>3522</v>
      </c>
      <c r="H3155" s="4">
        <f>+G3155*E3155</f>
        <v>3522</v>
      </c>
      <c r="I3155" s="5">
        <v>0.2</v>
      </c>
      <c r="J3155" s="4">
        <f t="shared" si="608"/>
        <v>704.40000000000009</v>
      </c>
      <c r="K3155" s="4">
        <f t="shared" si="609"/>
        <v>2817.6</v>
      </c>
      <c r="L3155" s="6">
        <v>1</v>
      </c>
      <c r="M3155" s="4">
        <f t="shared" si="610"/>
        <v>2817.6</v>
      </c>
      <c r="N3155" s="4">
        <f t="shared" si="611"/>
        <v>5635.2</v>
      </c>
      <c r="O3155" s="6">
        <v>0.75</v>
      </c>
      <c r="P3155" s="85">
        <f t="shared" si="616"/>
        <v>2113.1999999999998</v>
      </c>
      <c r="Q3155" s="86">
        <f t="shared" si="617"/>
        <v>4930.7999999999993</v>
      </c>
      <c r="R3155" s="6">
        <v>0.95</v>
      </c>
      <c r="S3155" s="85">
        <f t="shared" si="612"/>
        <v>2676.72</v>
      </c>
      <c r="T3155" s="86">
        <f t="shared" si="613"/>
        <v>5494.32</v>
      </c>
      <c r="U3155" s="6">
        <v>0.6</v>
      </c>
      <c r="V3155" s="85">
        <f t="shared" si="614"/>
        <v>1690.56</v>
      </c>
      <c r="W3155" s="86">
        <f t="shared" si="615"/>
        <v>4508.16</v>
      </c>
    </row>
    <row r="3156" spans="1:23" s="27" customFormat="1" ht="16.5" x14ac:dyDescent="0.25">
      <c r="A3156" s="64" t="s">
        <v>7579</v>
      </c>
      <c r="B3156" s="65" t="s">
        <v>7580</v>
      </c>
      <c r="C3156" s="2" t="s">
        <v>158</v>
      </c>
      <c r="D3156" s="1" t="s">
        <v>157</v>
      </c>
      <c r="E3156" s="3">
        <v>4</v>
      </c>
      <c r="F3156" s="3">
        <v>1</v>
      </c>
      <c r="G3156" s="4">
        <v>5827</v>
      </c>
      <c r="H3156" s="4">
        <f>+G3156*E3156</f>
        <v>23308</v>
      </c>
      <c r="I3156" s="5">
        <v>0</v>
      </c>
      <c r="J3156" s="4">
        <f t="shared" si="608"/>
        <v>0</v>
      </c>
      <c r="K3156" s="4">
        <f t="shared" si="609"/>
        <v>5827</v>
      </c>
      <c r="L3156" s="6">
        <v>0.85</v>
      </c>
      <c r="M3156" s="4">
        <f t="shared" si="610"/>
        <v>4952.95</v>
      </c>
      <c r="N3156" s="4">
        <f t="shared" si="611"/>
        <v>10779.95</v>
      </c>
      <c r="O3156" s="6">
        <v>0.75</v>
      </c>
      <c r="P3156" s="85">
        <f t="shared" si="616"/>
        <v>4370.25</v>
      </c>
      <c r="Q3156" s="86">
        <f t="shared" si="617"/>
        <v>10197.25</v>
      </c>
      <c r="R3156" s="6">
        <v>0.95</v>
      </c>
      <c r="S3156" s="85">
        <f t="shared" si="612"/>
        <v>5535.65</v>
      </c>
      <c r="T3156" s="86">
        <f t="shared" si="613"/>
        <v>11362.65</v>
      </c>
      <c r="U3156" s="6">
        <v>0.6</v>
      </c>
      <c r="V3156" s="85">
        <f t="shared" si="614"/>
        <v>3496.2</v>
      </c>
      <c r="W3156" s="86">
        <f t="shared" si="615"/>
        <v>9323.2000000000007</v>
      </c>
    </row>
    <row r="3157" spans="1:23" s="27" customFormat="1" ht="16.5" x14ac:dyDescent="0.25">
      <c r="A3157" s="64" t="s">
        <v>7579</v>
      </c>
      <c r="B3157" s="65" t="s">
        <v>7580</v>
      </c>
      <c r="C3157" s="2" t="s">
        <v>7514</v>
      </c>
      <c r="D3157" s="10" t="s">
        <v>7513</v>
      </c>
      <c r="E3157" s="3">
        <v>6</v>
      </c>
      <c r="F3157" s="3">
        <v>1</v>
      </c>
      <c r="G3157" s="4">
        <v>1225</v>
      </c>
      <c r="H3157" s="4">
        <f>+G3157*E3157</f>
        <v>7350</v>
      </c>
      <c r="I3157" s="5">
        <v>0</v>
      </c>
      <c r="J3157" s="4">
        <f t="shared" si="608"/>
        <v>0</v>
      </c>
      <c r="K3157" s="4">
        <f t="shared" si="609"/>
        <v>1225</v>
      </c>
      <c r="L3157" s="6">
        <v>1.5</v>
      </c>
      <c r="M3157" s="4">
        <f t="shared" si="610"/>
        <v>1837.5</v>
      </c>
      <c r="N3157" s="4">
        <f t="shared" si="611"/>
        <v>3062.5</v>
      </c>
      <c r="O3157" s="6">
        <v>0.75</v>
      </c>
      <c r="P3157" s="85">
        <f t="shared" si="616"/>
        <v>918.75</v>
      </c>
      <c r="Q3157" s="86">
        <f t="shared" si="617"/>
        <v>2143.75</v>
      </c>
      <c r="R3157" s="6">
        <v>0.95</v>
      </c>
      <c r="S3157" s="85">
        <f t="shared" si="612"/>
        <v>1163.75</v>
      </c>
      <c r="T3157" s="86">
        <f t="shared" si="613"/>
        <v>2388.75</v>
      </c>
      <c r="U3157" s="6">
        <v>0.6</v>
      </c>
      <c r="V3157" s="85">
        <f t="shared" si="614"/>
        <v>735</v>
      </c>
      <c r="W3157" s="86">
        <f t="shared" si="615"/>
        <v>1960</v>
      </c>
    </row>
    <row r="3158" spans="1:23" s="27" customFormat="1" ht="16.5" x14ac:dyDescent="0.25">
      <c r="A3158" s="64" t="s">
        <v>7579</v>
      </c>
      <c r="B3158" s="65" t="s">
        <v>7580</v>
      </c>
      <c r="C3158" s="2" t="s">
        <v>127</v>
      </c>
      <c r="D3158" s="10" t="s">
        <v>126</v>
      </c>
      <c r="E3158" s="3">
        <v>3</v>
      </c>
      <c r="F3158" s="3">
        <v>1</v>
      </c>
      <c r="G3158" s="7">
        <v>3412.5</v>
      </c>
      <c r="H3158" s="4">
        <f>+G3158*E3158</f>
        <v>10237.5</v>
      </c>
      <c r="I3158" s="5">
        <v>0.2</v>
      </c>
      <c r="J3158" s="4">
        <f t="shared" ref="J3158:J3217" si="618">+G3158*I3158</f>
        <v>682.5</v>
      </c>
      <c r="K3158" s="4">
        <f t="shared" ref="K3158:K3217" si="619">+G3158-J3158</f>
        <v>2730</v>
      </c>
      <c r="L3158" s="6">
        <v>1</v>
      </c>
      <c r="M3158" s="4">
        <f t="shared" si="610"/>
        <v>2730</v>
      </c>
      <c r="N3158" s="4">
        <f t="shared" si="611"/>
        <v>5460</v>
      </c>
      <c r="O3158" s="6">
        <v>0.75</v>
      </c>
      <c r="P3158" s="85">
        <f t="shared" si="616"/>
        <v>2047.5</v>
      </c>
      <c r="Q3158" s="86">
        <f t="shared" si="617"/>
        <v>4777.5</v>
      </c>
      <c r="R3158" s="6">
        <v>0.95</v>
      </c>
      <c r="S3158" s="85">
        <f t="shared" si="612"/>
        <v>2593.5</v>
      </c>
      <c r="T3158" s="86">
        <f t="shared" si="613"/>
        <v>5323.5</v>
      </c>
      <c r="U3158" s="6">
        <v>0.6</v>
      </c>
      <c r="V3158" s="85">
        <f t="shared" si="614"/>
        <v>1638</v>
      </c>
      <c r="W3158" s="86">
        <f t="shared" si="615"/>
        <v>4368</v>
      </c>
    </row>
    <row r="3159" spans="1:23" s="27" customFormat="1" ht="16.5" x14ac:dyDescent="0.25">
      <c r="A3159" s="64" t="s">
        <v>7579</v>
      </c>
      <c r="B3159" s="65" t="s">
        <v>7580</v>
      </c>
      <c r="C3159" s="2" t="s">
        <v>135</v>
      </c>
      <c r="D3159" s="10" t="s">
        <v>134</v>
      </c>
      <c r="E3159" s="3">
        <v>15</v>
      </c>
      <c r="F3159" s="3">
        <v>1</v>
      </c>
      <c r="G3159" s="4">
        <v>2319.88</v>
      </c>
      <c r="H3159" s="4">
        <f>+G3159*E3159</f>
        <v>34798.200000000004</v>
      </c>
      <c r="I3159" s="5">
        <v>0</v>
      </c>
      <c r="J3159" s="4">
        <f t="shared" si="618"/>
        <v>0</v>
      </c>
      <c r="K3159" s="4">
        <f t="shared" si="619"/>
        <v>2319.88</v>
      </c>
      <c r="L3159" s="6">
        <v>1.4</v>
      </c>
      <c r="M3159" s="4">
        <f t="shared" si="610"/>
        <v>3247.8319999999999</v>
      </c>
      <c r="N3159" s="4">
        <f t="shared" si="611"/>
        <v>5567.7119999999995</v>
      </c>
      <c r="O3159" s="6">
        <v>0.75</v>
      </c>
      <c r="P3159" s="85">
        <f t="shared" si="616"/>
        <v>1739.91</v>
      </c>
      <c r="Q3159" s="86">
        <f t="shared" si="617"/>
        <v>4059.79</v>
      </c>
      <c r="R3159" s="6">
        <v>0.95</v>
      </c>
      <c r="S3159" s="85">
        <f t="shared" si="612"/>
        <v>2203.886</v>
      </c>
      <c r="T3159" s="86">
        <f t="shared" si="613"/>
        <v>4523.7659999999996</v>
      </c>
      <c r="U3159" s="6">
        <v>0.6</v>
      </c>
      <c r="V3159" s="85">
        <f t="shared" si="614"/>
        <v>1391.9280000000001</v>
      </c>
      <c r="W3159" s="86">
        <f t="shared" si="615"/>
        <v>3711.808</v>
      </c>
    </row>
    <row r="3160" spans="1:23" s="27" customFormat="1" ht="16.5" x14ac:dyDescent="0.25">
      <c r="A3160" s="64" t="s">
        <v>7579</v>
      </c>
      <c r="B3160" s="65" t="s">
        <v>7580</v>
      </c>
      <c r="C3160" s="2" t="s">
        <v>137</v>
      </c>
      <c r="D3160" s="10" t="s">
        <v>136</v>
      </c>
      <c r="E3160" s="3">
        <v>1</v>
      </c>
      <c r="F3160" s="3">
        <v>1</v>
      </c>
      <c r="G3160" s="4">
        <v>5780</v>
      </c>
      <c r="H3160" s="4">
        <f>+G3160*E3160</f>
        <v>5780</v>
      </c>
      <c r="I3160" s="5">
        <v>0.2</v>
      </c>
      <c r="J3160" s="4">
        <f t="shared" si="618"/>
        <v>1156</v>
      </c>
      <c r="K3160" s="4">
        <f t="shared" si="619"/>
        <v>4624</v>
      </c>
      <c r="L3160" s="6">
        <v>1.4</v>
      </c>
      <c r="M3160" s="4">
        <f t="shared" si="610"/>
        <v>6473.5999999999995</v>
      </c>
      <c r="N3160" s="4">
        <f t="shared" si="611"/>
        <v>11097.599999999999</v>
      </c>
      <c r="O3160" s="6">
        <v>0.75</v>
      </c>
      <c r="P3160" s="85">
        <f t="shared" si="616"/>
        <v>3468</v>
      </c>
      <c r="Q3160" s="86">
        <f t="shared" si="617"/>
        <v>8092</v>
      </c>
      <c r="R3160" s="6">
        <v>0.95</v>
      </c>
      <c r="S3160" s="85">
        <f t="shared" si="612"/>
        <v>4392.8</v>
      </c>
      <c r="T3160" s="86">
        <f t="shared" si="613"/>
        <v>9016.7999999999993</v>
      </c>
      <c r="U3160" s="6">
        <v>0.6</v>
      </c>
      <c r="V3160" s="85">
        <f t="shared" si="614"/>
        <v>2774.4</v>
      </c>
      <c r="W3160" s="86">
        <f t="shared" si="615"/>
        <v>7398.4</v>
      </c>
    </row>
    <row r="3161" spans="1:23" s="27" customFormat="1" ht="16.5" x14ac:dyDescent="0.25">
      <c r="A3161" s="64" t="s">
        <v>7579</v>
      </c>
      <c r="B3161" s="65" t="s">
        <v>7580</v>
      </c>
      <c r="C3161" s="2" t="s">
        <v>89</v>
      </c>
      <c r="D3161" s="10" t="s">
        <v>88</v>
      </c>
      <c r="E3161" s="3">
        <v>2</v>
      </c>
      <c r="F3161" s="3">
        <v>1</v>
      </c>
      <c r="G3161" s="7">
        <v>1801</v>
      </c>
      <c r="H3161" s="4">
        <f>+G3161*E3161</f>
        <v>3602</v>
      </c>
      <c r="I3161" s="5">
        <v>0.2</v>
      </c>
      <c r="J3161" s="4">
        <f t="shared" si="618"/>
        <v>360.20000000000005</v>
      </c>
      <c r="K3161" s="4">
        <f t="shared" si="619"/>
        <v>1440.8</v>
      </c>
      <c r="L3161" s="6">
        <v>0.85</v>
      </c>
      <c r="M3161" s="4">
        <f t="shared" si="610"/>
        <v>1224.6799999999998</v>
      </c>
      <c r="N3161" s="4">
        <f t="shared" si="611"/>
        <v>2665.4799999999996</v>
      </c>
      <c r="O3161" s="6">
        <v>0.75</v>
      </c>
      <c r="P3161" s="85">
        <f t="shared" si="616"/>
        <v>1080.5999999999999</v>
      </c>
      <c r="Q3161" s="86">
        <f t="shared" si="617"/>
        <v>2521.3999999999996</v>
      </c>
      <c r="R3161" s="6">
        <v>0.95</v>
      </c>
      <c r="S3161" s="85">
        <f t="shared" si="612"/>
        <v>1368.76</v>
      </c>
      <c r="T3161" s="86">
        <f t="shared" si="613"/>
        <v>2809.56</v>
      </c>
      <c r="U3161" s="6">
        <v>0.6</v>
      </c>
      <c r="V3161" s="85">
        <f t="shared" si="614"/>
        <v>864.4799999999999</v>
      </c>
      <c r="W3161" s="86">
        <f t="shared" si="615"/>
        <v>2305.2799999999997</v>
      </c>
    </row>
    <row r="3162" spans="1:23" s="27" customFormat="1" ht="16.5" x14ac:dyDescent="0.25">
      <c r="A3162" s="64" t="s">
        <v>7579</v>
      </c>
      <c r="B3162" s="65" t="s">
        <v>7580</v>
      </c>
      <c r="C3162" s="2" t="s">
        <v>81</v>
      </c>
      <c r="D3162" s="1" t="s">
        <v>80</v>
      </c>
      <c r="E3162" s="3">
        <v>2</v>
      </c>
      <c r="F3162" s="3">
        <v>1</v>
      </c>
      <c r="G3162" s="4">
        <v>3276.48</v>
      </c>
      <c r="H3162" s="4">
        <f>+G3162*E3162</f>
        <v>6552.96</v>
      </c>
      <c r="I3162" s="5">
        <v>0</v>
      </c>
      <c r="J3162" s="4">
        <f t="shared" si="618"/>
        <v>0</v>
      </c>
      <c r="K3162" s="4">
        <f t="shared" si="619"/>
        <v>3276.48</v>
      </c>
      <c r="L3162" s="6">
        <v>0.85</v>
      </c>
      <c r="M3162" s="4">
        <f t="shared" si="610"/>
        <v>2785.0079999999998</v>
      </c>
      <c r="N3162" s="4">
        <f t="shared" si="611"/>
        <v>6061.4879999999994</v>
      </c>
      <c r="O3162" s="6">
        <v>0.75</v>
      </c>
      <c r="P3162" s="85">
        <f t="shared" si="616"/>
        <v>2457.36</v>
      </c>
      <c r="Q3162" s="86">
        <f t="shared" si="617"/>
        <v>5733.84</v>
      </c>
      <c r="R3162" s="6">
        <v>0.95</v>
      </c>
      <c r="S3162" s="85">
        <f t="shared" si="612"/>
        <v>3112.6559999999999</v>
      </c>
      <c r="T3162" s="86">
        <f t="shared" si="613"/>
        <v>6389.1360000000004</v>
      </c>
      <c r="U3162" s="6">
        <v>0.6</v>
      </c>
      <c r="V3162" s="85">
        <f t="shared" si="614"/>
        <v>1965.8879999999999</v>
      </c>
      <c r="W3162" s="86">
        <f t="shared" si="615"/>
        <v>5242.3680000000004</v>
      </c>
    </row>
    <row r="3163" spans="1:23" ht="16.5" x14ac:dyDescent="0.25">
      <c r="A3163" s="64" t="s">
        <v>7579</v>
      </c>
      <c r="B3163" s="65" t="s">
        <v>7510</v>
      </c>
      <c r="C3163" s="2" t="s">
        <v>1387</v>
      </c>
      <c r="D3163" s="8" t="s">
        <v>1386</v>
      </c>
      <c r="E3163" s="3">
        <v>6</v>
      </c>
      <c r="F3163" s="3">
        <v>1</v>
      </c>
      <c r="G3163" s="4">
        <v>2693.28</v>
      </c>
      <c r="H3163" s="4">
        <f>+G3163*E3163</f>
        <v>16159.68</v>
      </c>
      <c r="I3163" s="5">
        <v>0</v>
      </c>
      <c r="J3163" s="4">
        <f t="shared" si="618"/>
        <v>0</v>
      </c>
      <c r="K3163" s="4">
        <f t="shared" si="619"/>
        <v>2693.28</v>
      </c>
      <c r="L3163" s="6">
        <v>1</v>
      </c>
      <c r="M3163" s="4">
        <f t="shared" si="610"/>
        <v>2693.28</v>
      </c>
      <c r="N3163" s="4">
        <f t="shared" si="611"/>
        <v>5386.56</v>
      </c>
      <c r="O3163" s="6">
        <v>0.75</v>
      </c>
      <c r="P3163" s="85">
        <f t="shared" si="616"/>
        <v>2019.96</v>
      </c>
      <c r="Q3163" s="86">
        <f t="shared" si="617"/>
        <v>4713.24</v>
      </c>
      <c r="R3163" s="6">
        <v>0.95</v>
      </c>
      <c r="S3163" s="85">
        <f t="shared" si="612"/>
        <v>2558.616</v>
      </c>
      <c r="T3163" s="86">
        <f t="shared" si="613"/>
        <v>5251.8960000000006</v>
      </c>
      <c r="U3163" s="6">
        <v>0.6</v>
      </c>
      <c r="V3163" s="85">
        <f t="shared" si="614"/>
        <v>1615.9680000000001</v>
      </c>
      <c r="W3163" s="86">
        <f t="shared" si="615"/>
        <v>4309.2480000000005</v>
      </c>
    </row>
    <row r="3164" spans="1:23" ht="16.5" x14ac:dyDescent="0.25">
      <c r="A3164" s="64" t="s">
        <v>7579</v>
      </c>
      <c r="B3164" s="65" t="s">
        <v>7510</v>
      </c>
      <c r="C3164" s="2" t="s">
        <v>1393</v>
      </c>
      <c r="D3164" s="10" t="s">
        <v>1392</v>
      </c>
      <c r="E3164" s="3">
        <v>12</v>
      </c>
      <c r="F3164" s="3">
        <v>1</v>
      </c>
      <c r="G3164" s="4">
        <v>2670</v>
      </c>
      <c r="H3164" s="4">
        <f>+G3164*E3164</f>
        <v>32040</v>
      </c>
      <c r="I3164" s="5">
        <v>0.25</v>
      </c>
      <c r="J3164" s="4">
        <f t="shared" si="618"/>
        <v>667.5</v>
      </c>
      <c r="K3164" s="4">
        <f t="shared" si="619"/>
        <v>2002.5</v>
      </c>
      <c r="L3164" s="6">
        <v>0.85</v>
      </c>
      <c r="M3164" s="4">
        <f t="shared" si="610"/>
        <v>1702.125</v>
      </c>
      <c r="N3164" s="4">
        <f t="shared" si="611"/>
        <v>3704.625</v>
      </c>
      <c r="O3164" s="6">
        <v>0.75</v>
      </c>
      <c r="P3164" s="85">
        <f t="shared" si="616"/>
        <v>1501.875</v>
      </c>
      <c r="Q3164" s="86">
        <f t="shared" si="617"/>
        <v>3504.375</v>
      </c>
      <c r="R3164" s="6">
        <v>0.95</v>
      </c>
      <c r="S3164" s="85">
        <f t="shared" si="612"/>
        <v>1902.375</v>
      </c>
      <c r="T3164" s="86">
        <f t="shared" si="613"/>
        <v>3904.875</v>
      </c>
      <c r="U3164" s="6">
        <v>0.6</v>
      </c>
      <c r="V3164" s="85">
        <f t="shared" si="614"/>
        <v>1201.5</v>
      </c>
      <c r="W3164" s="86">
        <f t="shared" si="615"/>
        <v>3204</v>
      </c>
    </row>
    <row r="3165" spans="1:23" ht="16.5" x14ac:dyDescent="0.25">
      <c r="A3165" s="64" t="s">
        <v>7579</v>
      </c>
      <c r="B3165" s="65" t="s">
        <v>7510</v>
      </c>
      <c r="C3165" s="2" t="s">
        <v>1395</v>
      </c>
      <c r="D3165" s="10" t="s">
        <v>1394</v>
      </c>
      <c r="E3165" s="3">
        <v>5</v>
      </c>
      <c r="F3165" s="3">
        <v>1</v>
      </c>
      <c r="G3165" s="4">
        <v>1974</v>
      </c>
      <c r="H3165" s="4">
        <f>+G3165*E3165</f>
        <v>9870</v>
      </c>
      <c r="I3165" s="5">
        <v>0.25</v>
      </c>
      <c r="J3165" s="4">
        <f t="shared" si="618"/>
        <v>493.5</v>
      </c>
      <c r="K3165" s="4">
        <f t="shared" si="619"/>
        <v>1480.5</v>
      </c>
      <c r="L3165" s="6">
        <v>0.85</v>
      </c>
      <c r="M3165" s="4">
        <f t="shared" si="610"/>
        <v>1258.425</v>
      </c>
      <c r="N3165" s="4">
        <f t="shared" si="611"/>
        <v>2738.9250000000002</v>
      </c>
      <c r="O3165" s="6">
        <v>0.75</v>
      </c>
      <c r="P3165" s="85">
        <f t="shared" si="616"/>
        <v>1110.375</v>
      </c>
      <c r="Q3165" s="86">
        <f t="shared" si="617"/>
        <v>2590.875</v>
      </c>
      <c r="R3165" s="6">
        <v>0.95</v>
      </c>
      <c r="S3165" s="85">
        <f t="shared" si="612"/>
        <v>1406.4749999999999</v>
      </c>
      <c r="T3165" s="86">
        <f t="shared" si="613"/>
        <v>2886.9749999999999</v>
      </c>
      <c r="U3165" s="6">
        <v>0.6</v>
      </c>
      <c r="V3165" s="85">
        <f t="shared" si="614"/>
        <v>888.3</v>
      </c>
      <c r="W3165" s="86">
        <f t="shared" si="615"/>
        <v>2368.8000000000002</v>
      </c>
    </row>
    <row r="3166" spans="1:23" ht="16.5" x14ac:dyDescent="0.25">
      <c r="A3166" s="64" t="s">
        <v>7579</v>
      </c>
      <c r="B3166" s="65" t="s">
        <v>7510</v>
      </c>
      <c r="C3166" s="2" t="s">
        <v>1385</v>
      </c>
      <c r="D3166" s="1" t="s">
        <v>1384</v>
      </c>
      <c r="E3166" s="3">
        <v>9</v>
      </c>
      <c r="F3166" s="3">
        <v>1</v>
      </c>
      <c r="G3166" s="7">
        <v>758</v>
      </c>
      <c r="H3166" s="4">
        <f>+G3166*E3166</f>
        <v>6822</v>
      </c>
      <c r="I3166" s="5">
        <v>0.05</v>
      </c>
      <c r="J3166" s="4">
        <f t="shared" si="618"/>
        <v>37.9</v>
      </c>
      <c r="K3166" s="4">
        <f t="shared" si="619"/>
        <v>720.1</v>
      </c>
      <c r="L3166" s="6">
        <v>0.85</v>
      </c>
      <c r="M3166" s="4">
        <f t="shared" si="610"/>
        <v>612.08500000000004</v>
      </c>
      <c r="N3166" s="4">
        <f t="shared" si="611"/>
        <v>1332.1849999999999</v>
      </c>
      <c r="O3166" s="6">
        <v>0.75</v>
      </c>
      <c r="P3166" s="85">
        <f t="shared" si="616"/>
        <v>540.07500000000005</v>
      </c>
      <c r="Q3166" s="86">
        <f t="shared" si="617"/>
        <v>1260.1750000000002</v>
      </c>
      <c r="R3166" s="6">
        <v>0.95</v>
      </c>
      <c r="S3166" s="85">
        <f t="shared" si="612"/>
        <v>684.09500000000003</v>
      </c>
      <c r="T3166" s="86">
        <f t="shared" si="613"/>
        <v>1404.1950000000002</v>
      </c>
      <c r="U3166" s="6">
        <v>0.6</v>
      </c>
      <c r="V3166" s="85">
        <f t="shared" si="614"/>
        <v>432.06</v>
      </c>
      <c r="W3166" s="86">
        <f t="shared" si="615"/>
        <v>1152.1600000000001</v>
      </c>
    </row>
    <row r="3167" spans="1:23" ht="16.5" x14ac:dyDescent="0.25">
      <c r="A3167" s="64" t="s">
        <v>7579</v>
      </c>
      <c r="B3167" s="65" t="s">
        <v>7510</v>
      </c>
      <c r="C3167" s="2" t="s">
        <v>1397</v>
      </c>
      <c r="D3167" s="10" t="s">
        <v>1396</v>
      </c>
      <c r="E3167" s="3">
        <v>3</v>
      </c>
      <c r="F3167" s="3">
        <v>1</v>
      </c>
      <c r="G3167" s="7">
        <v>3724</v>
      </c>
      <c r="H3167" s="4">
        <f>+G3167*E3167</f>
        <v>11172</v>
      </c>
      <c r="I3167" s="5">
        <v>0.2</v>
      </c>
      <c r="J3167" s="4">
        <f t="shared" si="618"/>
        <v>744.80000000000007</v>
      </c>
      <c r="K3167" s="4">
        <f t="shared" si="619"/>
        <v>2979.2</v>
      </c>
      <c r="L3167" s="6">
        <v>0.85</v>
      </c>
      <c r="M3167" s="4">
        <f t="shared" si="610"/>
        <v>2532.3199999999997</v>
      </c>
      <c r="N3167" s="4">
        <f t="shared" si="611"/>
        <v>5511.5199999999995</v>
      </c>
      <c r="O3167" s="6">
        <v>0.75</v>
      </c>
      <c r="P3167" s="85">
        <f t="shared" si="616"/>
        <v>2234.3999999999996</v>
      </c>
      <c r="Q3167" s="86">
        <f t="shared" si="617"/>
        <v>5213.5999999999995</v>
      </c>
      <c r="R3167" s="6">
        <v>0.95</v>
      </c>
      <c r="S3167" s="85">
        <f t="shared" si="612"/>
        <v>2830.24</v>
      </c>
      <c r="T3167" s="86">
        <f t="shared" si="613"/>
        <v>5809.44</v>
      </c>
      <c r="U3167" s="6">
        <v>0.6</v>
      </c>
      <c r="V3167" s="85">
        <f t="shared" si="614"/>
        <v>1787.5199999999998</v>
      </c>
      <c r="W3167" s="86">
        <f t="shared" si="615"/>
        <v>4766.7199999999993</v>
      </c>
    </row>
    <row r="3168" spans="1:23" ht="16.5" x14ac:dyDescent="0.25">
      <c r="A3168" s="64" t="s">
        <v>7579</v>
      </c>
      <c r="B3168" s="65" t="s">
        <v>7510</v>
      </c>
      <c r="C3168" s="2" t="s">
        <v>1399</v>
      </c>
      <c r="D3168" s="10" t="s">
        <v>1398</v>
      </c>
      <c r="E3168" s="3">
        <v>5</v>
      </c>
      <c r="F3168" s="3">
        <v>1</v>
      </c>
      <c r="G3168" s="7">
        <v>2840</v>
      </c>
      <c r="H3168" s="4">
        <f>+G3168*E3168</f>
        <v>14200</v>
      </c>
      <c r="I3168" s="5">
        <v>0.2</v>
      </c>
      <c r="J3168" s="4">
        <f t="shared" si="618"/>
        <v>568</v>
      </c>
      <c r="K3168" s="4">
        <f t="shared" si="619"/>
        <v>2272</v>
      </c>
      <c r="L3168" s="6">
        <v>0.85</v>
      </c>
      <c r="M3168" s="4">
        <f t="shared" si="610"/>
        <v>1931.2</v>
      </c>
      <c r="N3168" s="4">
        <f t="shared" si="611"/>
        <v>4203.2</v>
      </c>
      <c r="O3168" s="6">
        <v>0.75</v>
      </c>
      <c r="P3168" s="85">
        <f t="shared" si="616"/>
        <v>1704</v>
      </c>
      <c r="Q3168" s="86">
        <f t="shared" si="617"/>
        <v>3976</v>
      </c>
      <c r="R3168" s="6">
        <v>0.95</v>
      </c>
      <c r="S3168" s="85">
        <f t="shared" si="612"/>
        <v>2158.4</v>
      </c>
      <c r="T3168" s="86">
        <f t="shared" si="613"/>
        <v>4430.3999999999996</v>
      </c>
      <c r="U3168" s="6">
        <v>0.6</v>
      </c>
      <c r="V3168" s="85">
        <f t="shared" si="614"/>
        <v>1363.2</v>
      </c>
      <c r="W3168" s="86">
        <f t="shared" si="615"/>
        <v>3635.2</v>
      </c>
    </row>
    <row r="3169" spans="1:23" ht="16.5" x14ac:dyDescent="0.25">
      <c r="A3169" s="64" t="s">
        <v>7579</v>
      </c>
      <c r="B3169" s="65" t="s">
        <v>7510</v>
      </c>
      <c r="C3169" s="2" t="s">
        <v>1391</v>
      </c>
      <c r="D3169" s="8" t="s">
        <v>1390</v>
      </c>
      <c r="E3169" s="3">
        <v>20</v>
      </c>
      <c r="F3169" s="3">
        <v>1</v>
      </c>
      <c r="G3169" s="4">
        <v>3331.88</v>
      </c>
      <c r="H3169" s="4">
        <f>+G3169*E3169</f>
        <v>66637.600000000006</v>
      </c>
      <c r="I3169" s="5">
        <v>0</v>
      </c>
      <c r="J3169" s="4">
        <f t="shared" si="618"/>
        <v>0</v>
      </c>
      <c r="K3169" s="4">
        <f t="shared" si="619"/>
        <v>3331.88</v>
      </c>
      <c r="L3169" s="6">
        <v>1.4</v>
      </c>
      <c r="M3169" s="4">
        <f t="shared" si="610"/>
        <v>4664.6319999999996</v>
      </c>
      <c r="N3169" s="4">
        <f t="shared" si="611"/>
        <v>7996.5119999999997</v>
      </c>
      <c r="O3169" s="6">
        <v>0.75</v>
      </c>
      <c r="P3169" s="85">
        <f t="shared" si="616"/>
        <v>2498.91</v>
      </c>
      <c r="Q3169" s="86">
        <f t="shared" si="617"/>
        <v>5830.79</v>
      </c>
      <c r="R3169" s="6">
        <v>0.95</v>
      </c>
      <c r="S3169" s="85">
        <f t="shared" si="612"/>
        <v>3165.2860000000001</v>
      </c>
      <c r="T3169" s="86">
        <f t="shared" si="613"/>
        <v>6497.1660000000002</v>
      </c>
      <c r="U3169" s="6">
        <v>0.6</v>
      </c>
      <c r="V3169" s="85">
        <f t="shared" si="614"/>
        <v>1999.1279999999999</v>
      </c>
      <c r="W3169" s="86">
        <f t="shared" si="615"/>
        <v>5331.0079999999998</v>
      </c>
    </row>
    <row r="3170" spans="1:23" ht="16.5" x14ac:dyDescent="0.25">
      <c r="A3170" s="64" t="s">
        <v>7579</v>
      </c>
      <c r="B3170" s="65" t="s">
        <v>7510</v>
      </c>
      <c r="C3170" s="2" t="s">
        <v>1389</v>
      </c>
      <c r="D3170" s="10" t="s">
        <v>1388</v>
      </c>
      <c r="E3170" s="3">
        <v>1</v>
      </c>
      <c r="F3170" s="3">
        <v>1</v>
      </c>
      <c r="G3170" s="4">
        <v>2277</v>
      </c>
      <c r="H3170" s="4">
        <f>+G3170*E3170</f>
        <v>2277</v>
      </c>
      <c r="I3170" s="5">
        <v>0</v>
      </c>
      <c r="J3170" s="4">
        <f t="shared" si="618"/>
        <v>0</v>
      </c>
      <c r="K3170" s="4">
        <f t="shared" si="619"/>
        <v>2277</v>
      </c>
      <c r="L3170" s="6">
        <v>0.85</v>
      </c>
      <c r="M3170" s="4">
        <f t="shared" si="610"/>
        <v>1935.45</v>
      </c>
      <c r="N3170" s="4">
        <f t="shared" si="611"/>
        <v>4212.45</v>
      </c>
      <c r="O3170" s="6">
        <v>0.75</v>
      </c>
      <c r="P3170" s="85">
        <f t="shared" si="616"/>
        <v>1707.75</v>
      </c>
      <c r="Q3170" s="86">
        <f t="shared" si="617"/>
        <v>3984.75</v>
      </c>
      <c r="R3170" s="6">
        <v>0.95</v>
      </c>
      <c r="S3170" s="85">
        <f t="shared" si="612"/>
        <v>2163.15</v>
      </c>
      <c r="T3170" s="86">
        <f t="shared" si="613"/>
        <v>4440.1499999999996</v>
      </c>
      <c r="U3170" s="6">
        <v>0.6</v>
      </c>
      <c r="V3170" s="85">
        <f t="shared" si="614"/>
        <v>1366.2</v>
      </c>
      <c r="W3170" s="86">
        <f t="shared" si="615"/>
        <v>3643.2</v>
      </c>
    </row>
    <row r="3171" spans="1:23" ht="16.5" x14ac:dyDescent="0.25">
      <c r="A3171" s="64" t="s">
        <v>7579</v>
      </c>
      <c r="B3171" s="65" t="s">
        <v>7510</v>
      </c>
      <c r="C3171" s="2" t="s">
        <v>7516</v>
      </c>
      <c r="D3171" s="8" t="s">
        <v>7515</v>
      </c>
      <c r="E3171" s="3">
        <v>14</v>
      </c>
      <c r="F3171" s="3">
        <v>1</v>
      </c>
      <c r="G3171" s="4">
        <v>1957</v>
      </c>
      <c r="H3171" s="4">
        <f>+G3171*E3171</f>
        <v>27398</v>
      </c>
      <c r="I3171" s="5">
        <v>0</v>
      </c>
      <c r="J3171" s="4">
        <f t="shared" si="618"/>
        <v>0</v>
      </c>
      <c r="K3171" s="4">
        <f t="shared" si="619"/>
        <v>1957</v>
      </c>
      <c r="L3171" s="6">
        <v>1.5</v>
      </c>
      <c r="M3171" s="4">
        <f t="shared" si="610"/>
        <v>2935.5</v>
      </c>
      <c r="N3171" s="4">
        <f t="shared" si="611"/>
        <v>4892.5</v>
      </c>
      <c r="O3171" s="6">
        <v>0.75</v>
      </c>
      <c r="P3171" s="85">
        <f t="shared" si="616"/>
        <v>1467.75</v>
      </c>
      <c r="Q3171" s="86">
        <f t="shared" si="617"/>
        <v>3424.75</v>
      </c>
      <c r="R3171" s="6">
        <v>0.95</v>
      </c>
      <c r="S3171" s="85">
        <f t="shared" si="612"/>
        <v>1859.1499999999999</v>
      </c>
      <c r="T3171" s="86">
        <f t="shared" si="613"/>
        <v>3816.1499999999996</v>
      </c>
      <c r="U3171" s="6">
        <v>0.6</v>
      </c>
      <c r="V3171" s="85">
        <f t="shared" si="614"/>
        <v>1174.2</v>
      </c>
      <c r="W3171" s="86">
        <f t="shared" si="615"/>
        <v>3131.2</v>
      </c>
    </row>
    <row r="3172" spans="1:23" ht="16.5" x14ac:dyDescent="0.25">
      <c r="A3172" s="64" t="s">
        <v>7579</v>
      </c>
      <c r="B3172" s="65" t="s">
        <v>7510</v>
      </c>
      <c r="C3172" s="2" t="s">
        <v>7563</v>
      </c>
      <c r="D3172" s="10" t="s">
        <v>3067</v>
      </c>
      <c r="E3172" s="3">
        <v>3</v>
      </c>
      <c r="F3172" s="3">
        <v>1</v>
      </c>
      <c r="G3172" s="4">
        <v>597.36</v>
      </c>
      <c r="H3172" s="4">
        <f>+G3172*E3172</f>
        <v>1792.08</v>
      </c>
      <c r="I3172" s="5">
        <v>0</v>
      </c>
      <c r="J3172" s="4">
        <f t="shared" si="618"/>
        <v>0</v>
      </c>
      <c r="K3172" s="4">
        <f t="shared" si="619"/>
        <v>597.36</v>
      </c>
      <c r="L3172" s="6">
        <v>1.25</v>
      </c>
      <c r="M3172" s="4">
        <f t="shared" si="610"/>
        <v>746.7</v>
      </c>
      <c r="N3172" s="4">
        <f t="shared" si="611"/>
        <v>1344.06</v>
      </c>
      <c r="O3172" s="6">
        <v>0.75</v>
      </c>
      <c r="P3172" s="85">
        <f t="shared" si="616"/>
        <v>448.02</v>
      </c>
      <c r="Q3172" s="86">
        <f t="shared" si="617"/>
        <v>1045.3800000000001</v>
      </c>
      <c r="R3172" s="6">
        <v>0.95</v>
      </c>
      <c r="S3172" s="85">
        <f t="shared" si="612"/>
        <v>567.49199999999996</v>
      </c>
      <c r="T3172" s="86">
        <f t="shared" si="613"/>
        <v>1164.8519999999999</v>
      </c>
      <c r="U3172" s="6">
        <v>0.6</v>
      </c>
      <c r="V3172" s="85">
        <f t="shared" si="614"/>
        <v>358.416</v>
      </c>
      <c r="W3172" s="86">
        <f t="shared" si="615"/>
        <v>955.77600000000007</v>
      </c>
    </row>
    <row r="3173" spans="1:23" ht="16.5" x14ac:dyDescent="0.25">
      <c r="A3173" s="64" t="s">
        <v>7579</v>
      </c>
      <c r="B3173" s="65" t="s">
        <v>7510</v>
      </c>
      <c r="C3173" s="2" t="s">
        <v>7564</v>
      </c>
      <c r="D3173" s="8" t="s">
        <v>3064</v>
      </c>
      <c r="E3173" s="3">
        <v>1</v>
      </c>
      <c r="F3173" s="3">
        <v>1</v>
      </c>
      <c r="G3173" s="4">
        <v>132.46</v>
      </c>
      <c r="H3173" s="4">
        <f>+G3173*E3173</f>
        <v>132.46</v>
      </c>
      <c r="I3173" s="5">
        <v>0</v>
      </c>
      <c r="J3173" s="4">
        <f t="shared" si="618"/>
        <v>0</v>
      </c>
      <c r="K3173" s="4">
        <f t="shared" si="619"/>
        <v>132.46</v>
      </c>
      <c r="L3173" s="6">
        <v>1</v>
      </c>
      <c r="M3173" s="4">
        <f t="shared" ref="M3173:M3233" si="620">+K3173*L3173</f>
        <v>132.46</v>
      </c>
      <c r="N3173" s="4">
        <f t="shared" ref="N3173:N3233" si="621">+K3173+M3173</f>
        <v>264.92</v>
      </c>
      <c r="O3173" s="6">
        <v>0.75</v>
      </c>
      <c r="P3173" s="85">
        <f t="shared" si="616"/>
        <v>99.344999999999999</v>
      </c>
      <c r="Q3173" s="86">
        <f t="shared" si="617"/>
        <v>231.80500000000001</v>
      </c>
      <c r="R3173" s="6">
        <v>0.95</v>
      </c>
      <c r="S3173" s="85">
        <f t="shared" si="612"/>
        <v>125.837</v>
      </c>
      <c r="T3173" s="86">
        <f t="shared" si="613"/>
        <v>258.29700000000003</v>
      </c>
      <c r="U3173" s="6">
        <v>0.6</v>
      </c>
      <c r="V3173" s="85">
        <f t="shared" si="614"/>
        <v>79.475999999999999</v>
      </c>
      <c r="W3173" s="86">
        <f t="shared" si="615"/>
        <v>211.93600000000001</v>
      </c>
    </row>
    <row r="3174" spans="1:23" ht="16.5" x14ac:dyDescent="0.25">
      <c r="A3174" s="64" t="s">
        <v>7579</v>
      </c>
      <c r="B3174" s="65" t="s">
        <v>7510</v>
      </c>
      <c r="C3174" s="2" t="s">
        <v>7565</v>
      </c>
      <c r="D3174" s="1" t="s">
        <v>3065</v>
      </c>
      <c r="E3174" s="3">
        <v>1</v>
      </c>
      <c r="F3174" s="3">
        <v>1</v>
      </c>
      <c r="G3174" s="4">
        <f>2431.8/6</f>
        <v>405.3</v>
      </c>
      <c r="H3174" s="4">
        <f>+G3174*E3174</f>
        <v>405.3</v>
      </c>
      <c r="I3174" s="5">
        <v>0.2</v>
      </c>
      <c r="J3174" s="4">
        <f t="shared" si="618"/>
        <v>81.06</v>
      </c>
      <c r="K3174" s="4">
        <f t="shared" si="619"/>
        <v>324.24</v>
      </c>
      <c r="L3174" s="6">
        <v>0.85</v>
      </c>
      <c r="M3174" s="4">
        <f t="shared" si="620"/>
        <v>275.60399999999998</v>
      </c>
      <c r="N3174" s="4">
        <f t="shared" si="621"/>
        <v>599.84400000000005</v>
      </c>
      <c r="O3174" s="6">
        <v>0.75</v>
      </c>
      <c r="P3174" s="85">
        <f t="shared" si="616"/>
        <v>243.18</v>
      </c>
      <c r="Q3174" s="86">
        <f t="shared" si="617"/>
        <v>567.42000000000007</v>
      </c>
      <c r="R3174" s="6">
        <v>0.95</v>
      </c>
      <c r="S3174" s="85">
        <f t="shared" ref="S3174:S3234" si="622">+K3174*R3174</f>
        <v>308.02800000000002</v>
      </c>
      <c r="T3174" s="86">
        <f t="shared" ref="T3174:T3234" si="623">+S3174+K3174</f>
        <v>632.26800000000003</v>
      </c>
      <c r="U3174" s="6">
        <v>0.6</v>
      </c>
      <c r="V3174" s="85">
        <f t="shared" ref="V3174:V3234" si="624">+K3174*U3174</f>
        <v>194.54400000000001</v>
      </c>
      <c r="W3174" s="86">
        <f t="shared" ref="W3174:W3234" si="625">+V3174+K3174</f>
        <v>518.78399999999999</v>
      </c>
    </row>
    <row r="3175" spans="1:23" ht="16.5" x14ac:dyDescent="0.25">
      <c r="A3175" s="64" t="s">
        <v>7579</v>
      </c>
      <c r="B3175" s="65" t="s">
        <v>7510</v>
      </c>
      <c r="C3175" s="2" t="s">
        <v>7566</v>
      </c>
      <c r="D3175" s="10" t="s">
        <v>3066</v>
      </c>
      <c r="E3175" s="3">
        <v>4</v>
      </c>
      <c r="F3175" s="3">
        <v>1</v>
      </c>
      <c r="G3175" s="4">
        <f>2536.02/6</f>
        <v>422.67</v>
      </c>
      <c r="H3175" s="4">
        <f>+G3175*E3175</f>
        <v>1690.68</v>
      </c>
      <c r="I3175" s="5">
        <v>0</v>
      </c>
      <c r="J3175" s="4">
        <f t="shared" si="618"/>
        <v>0</v>
      </c>
      <c r="K3175" s="4">
        <f t="shared" si="619"/>
        <v>422.67</v>
      </c>
      <c r="L3175" s="6">
        <v>0.85</v>
      </c>
      <c r="M3175" s="4">
        <f t="shared" si="620"/>
        <v>359.26949999999999</v>
      </c>
      <c r="N3175" s="4">
        <f t="shared" si="621"/>
        <v>781.93949999999995</v>
      </c>
      <c r="O3175" s="6">
        <v>0.75</v>
      </c>
      <c r="P3175" s="85">
        <f t="shared" ref="P3175:P3235" si="626">+K3175*O3175</f>
        <v>317.0025</v>
      </c>
      <c r="Q3175" s="86">
        <f t="shared" ref="Q3175:Q3235" si="627">+K3175+P3175</f>
        <v>739.67250000000001</v>
      </c>
      <c r="R3175" s="6">
        <v>0.95</v>
      </c>
      <c r="S3175" s="85">
        <f t="shared" si="622"/>
        <v>401.53649999999999</v>
      </c>
      <c r="T3175" s="86">
        <f t="shared" si="623"/>
        <v>824.20650000000001</v>
      </c>
      <c r="U3175" s="6">
        <v>0.6</v>
      </c>
      <c r="V3175" s="85">
        <f t="shared" si="624"/>
        <v>253.602</v>
      </c>
      <c r="W3175" s="86">
        <f t="shared" si="625"/>
        <v>676.27200000000005</v>
      </c>
    </row>
    <row r="3176" spans="1:23" ht="16.5" x14ac:dyDescent="0.25">
      <c r="A3176" s="64" t="s">
        <v>7579</v>
      </c>
      <c r="B3176" s="65" t="s">
        <v>7510</v>
      </c>
      <c r="C3176" s="2" t="s">
        <v>7567</v>
      </c>
      <c r="D3176" s="1" t="s">
        <v>3069</v>
      </c>
      <c r="E3176" s="3">
        <v>8</v>
      </c>
      <c r="F3176" s="3">
        <v>1</v>
      </c>
      <c r="G3176" s="7">
        <v>115</v>
      </c>
      <c r="H3176" s="4">
        <f>+G3176*E3176</f>
        <v>920</v>
      </c>
      <c r="I3176" s="5">
        <v>0</v>
      </c>
      <c r="J3176" s="4">
        <f t="shared" si="618"/>
        <v>0</v>
      </c>
      <c r="K3176" s="4">
        <f t="shared" si="619"/>
        <v>115</v>
      </c>
      <c r="L3176" s="6">
        <v>1.1000000000000001</v>
      </c>
      <c r="M3176" s="4">
        <f t="shared" si="620"/>
        <v>126.50000000000001</v>
      </c>
      <c r="N3176" s="4">
        <f t="shared" si="621"/>
        <v>241.5</v>
      </c>
      <c r="O3176" s="6">
        <v>0.75</v>
      </c>
      <c r="P3176" s="85">
        <f t="shared" si="626"/>
        <v>86.25</v>
      </c>
      <c r="Q3176" s="86">
        <f t="shared" si="627"/>
        <v>201.25</v>
      </c>
      <c r="R3176" s="6">
        <v>0.95</v>
      </c>
      <c r="S3176" s="85">
        <f t="shared" si="622"/>
        <v>109.25</v>
      </c>
      <c r="T3176" s="86">
        <f t="shared" si="623"/>
        <v>224.25</v>
      </c>
      <c r="U3176" s="6">
        <v>0.6</v>
      </c>
      <c r="V3176" s="85">
        <f t="shared" si="624"/>
        <v>69</v>
      </c>
      <c r="W3176" s="86">
        <f t="shared" si="625"/>
        <v>184</v>
      </c>
    </row>
    <row r="3177" spans="1:23" ht="16.5" x14ac:dyDescent="0.25">
      <c r="A3177" s="64" t="s">
        <v>7579</v>
      </c>
      <c r="B3177" s="65" t="s">
        <v>7510</v>
      </c>
      <c r="C3177" s="2" t="s">
        <v>7568</v>
      </c>
      <c r="D3177" s="10" t="s">
        <v>3068</v>
      </c>
      <c r="E3177" s="3">
        <v>1</v>
      </c>
      <c r="F3177" s="3">
        <v>1</v>
      </c>
      <c r="G3177" s="4">
        <f>2276.4/4</f>
        <v>569.1</v>
      </c>
      <c r="H3177" s="4">
        <f>+G3177*E3177</f>
        <v>569.1</v>
      </c>
      <c r="I3177" s="5">
        <v>0</v>
      </c>
      <c r="J3177" s="4">
        <f t="shared" si="618"/>
        <v>0</v>
      </c>
      <c r="K3177" s="4">
        <f t="shared" si="619"/>
        <v>569.1</v>
      </c>
      <c r="L3177" s="6">
        <v>0.85</v>
      </c>
      <c r="M3177" s="4">
        <f t="shared" si="620"/>
        <v>483.73500000000001</v>
      </c>
      <c r="N3177" s="4">
        <f t="shared" si="621"/>
        <v>1052.835</v>
      </c>
      <c r="O3177" s="6">
        <v>0.75</v>
      </c>
      <c r="P3177" s="85">
        <f t="shared" si="626"/>
        <v>426.82500000000005</v>
      </c>
      <c r="Q3177" s="86">
        <f t="shared" si="627"/>
        <v>995.92500000000007</v>
      </c>
      <c r="R3177" s="6">
        <v>0.95</v>
      </c>
      <c r="S3177" s="85">
        <f t="shared" si="622"/>
        <v>540.64499999999998</v>
      </c>
      <c r="T3177" s="86">
        <f t="shared" si="623"/>
        <v>1109.7449999999999</v>
      </c>
      <c r="U3177" s="6">
        <v>0.6</v>
      </c>
      <c r="V3177" s="85">
        <f t="shared" si="624"/>
        <v>341.46</v>
      </c>
      <c r="W3177" s="86">
        <f t="shared" si="625"/>
        <v>910.56</v>
      </c>
    </row>
    <row r="3178" spans="1:23" ht="16.5" x14ac:dyDescent="0.25">
      <c r="A3178" s="64" t="s">
        <v>7579</v>
      </c>
      <c r="B3178" s="65" t="s">
        <v>7510</v>
      </c>
      <c r="C3178" s="2" t="s">
        <v>7569</v>
      </c>
      <c r="D3178" s="10" t="s">
        <v>3070</v>
      </c>
      <c r="E3178" s="3">
        <v>1</v>
      </c>
      <c r="F3178" s="3">
        <v>1</v>
      </c>
      <c r="G3178" s="4">
        <f>1752.52/4</f>
        <v>438.13</v>
      </c>
      <c r="H3178" s="4">
        <f>+G3178*E3178</f>
        <v>438.13</v>
      </c>
      <c r="I3178" s="5">
        <v>0</v>
      </c>
      <c r="J3178" s="4">
        <f t="shared" si="618"/>
        <v>0</v>
      </c>
      <c r="K3178" s="4">
        <f t="shared" si="619"/>
        <v>438.13</v>
      </c>
      <c r="L3178" s="6">
        <v>0.85</v>
      </c>
      <c r="M3178" s="4">
        <f t="shared" si="620"/>
        <v>372.41050000000001</v>
      </c>
      <c r="N3178" s="4">
        <f t="shared" si="621"/>
        <v>810.54050000000007</v>
      </c>
      <c r="O3178" s="6">
        <v>0.75</v>
      </c>
      <c r="P3178" s="85">
        <f t="shared" si="626"/>
        <v>328.59749999999997</v>
      </c>
      <c r="Q3178" s="86">
        <f t="shared" si="627"/>
        <v>766.72749999999996</v>
      </c>
      <c r="R3178" s="6">
        <v>0.95</v>
      </c>
      <c r="S3178" s="85">
        <f t="shared" si="622"/>
        <v>416.2235</v>
      </c>
      <c r="T3178" s="86">
        <f t="shared" si="623"/>
        <v>854.35349999999994</v>
      </c>
      <c r="U3178" s="6">
        <v>0.6</v>
      </c>
      <c r="V3178" s="85">
        <f t="shared" si="624"/>
        <v>262.87799999999999</v>
      </c>
      <c r="W3178" s="86">
        <f t="shared" si="625"/>
        <v>701.00800000000004</v>
      </c>
    </row>
    <row r="3179" spans="1:23" ht="16.5" x14ac:dyDescent="0.25">
      <c r="A3179" s="64" t="s">
        <v>7579</v>
      </c>
      <c r="B3179" s="65" t="s">
        <v>7510</v>
      </c>
      <c r="C3179" s="2" t="s">
        <v>7570</v>
      </c>
      <c r="D3179" s="10" t="s">
        <v>3071</v>
      </c>
      <c r="E3179" s="3">
        <v>3</v>
      </c>
      <c r="F3179" s="3">
        <v>1</v>
      </c>
      <c r="G3179" s="4">
        <f>2276.4/4</f>
        <v>569.1</v>
      </c>
      <c r="H3179" s="4">
        <f>+G3179*E3179</f>
        <v>1707.3000000000002</v>
      </c>
      <c r="I3179" s="5">
        <v>0.2</v>
      </c>
      <c r="J3179" s="4">
        <f t="shared" si="618"/>
        <v>113.82000000000001</v>
      </c>
      <c r="K3179" s="4">
        <f t="shared" si="619"/>
        <v>455.28000000000003</v>
      </c>
      <c r="L3179" s="6">
        <v>0.85</v>
      </c>
      <c r="M3179" s="4">
        <f t="shared" si="620"/>
        <v>386.988</v>
      </c>
      <c r="N3179" s="4">
        <f t="shared" si="621"/>
        <v>842.26800000000003</v>
      </c>
      <c r="O3179" s="6">
        <v>0.75</v>
      </c>
      <c r="P3179" s="85">
        <f t="shared" si="626"/>
        <v>341.46000000000004</v>
      </c>
      <c r="Q3179" s="86">
        <f t="shared" si="627"/>
        <v>796.74</v>
      </c>
      <c r="R3179" s="6">
        <v>0.95</v>
      </c>
      <c r="S3179" s="85">
        <f t="shared" si="622"/>
        <v>432.51600000000002</v>
      </c>
      <c r="T3179" s="86">
        <f t="shared" si="623"/>
        <v>887.79600000000005</v>
      </c>
      <c r="U3179" s="6">
        <v>0.6</v>
      </c>
      <c r="V3179" s="85">
        <f t="shared" si="624"/>
        <v>273.16800000000001</v>
      </c>
      <c r="W3179" s="86">
        <f t="shared" si="625"/>
        <v>728.44800000000009</v>
      </c>
    </row>
    <row r="3180" spans="1:23" ht="16.5" x14ac:dyDescent="0.25">
      <c r="A3180" s="64" t="s">
        <v>7579</v>
      </c>
      <c r="B3180" s="65" t="s">
        <v>7510</v>
      </c>
      <c r="C3180" s="2" t="s">
        <v>7571</v>
      </c>
      <c r="D3180" s="1" t="s">
        <v>3072</v>
      </c>
      <c r="E3180" s="3">
        <v>8</v>
      </c>
      <c r="F3180" s="3">
        <v>1</v>
      </c>
      <c r="G3180" s="4">
        <v>751.26</v>
      </c>
      <c r="H3180" s="4">
        <f>+G3180*E3180</f>
        <v>6010.08</v>
      </c>
      <c r="I3180" s="5">
        <v>0.1</v>
      </c>
      <c r="J3180" s="4">
        <f t="shared" si="618"/>
        <v>75.126000000000005</v>
      </c>
      <c r="K3180" s="4">
        <f t="shared" si="619"/>
        <v>676.13400000000001</v>
      </c>
      <c r="L3180" s="6">
        <v>0.85</v>
      </c>
      <c r="M3180" s="4">
        <f t="shared" si="620"/>
        <v>574.71389999999997</v>
      </c>
      <c r="N3180" s="4">
        <f t="shared" si="621"/>
        <v>1250.8479</v>
      </c>
      <c r="O3180" s="6">
        <v>0.75</v>
      </c>
      <c r="P3180" s="85">
        <f t="shared" si="626"/>
        <v>507.10050000000001</v>
      </c>
      <c r="Q3180" s="86">
        <f t="shared" si="627"/>
        <v>1183.2345</v>
      </c>
      <c r="R3180" s="6">
        <v>0.95</v>
      </c>
      <c r="S3180" s="85">
        <f t="shared" si="622"/>
        <v>642.32730000000004</v>
      </c>
      <c r="T3180" s="86">
        <f t="shared" si="623"/>
        <v>1318.4612999999999</v>
      </c>
      <c r="U3180" s="6">
        <v>0.6</v>
      </c>
      <c r="V3180" s="85">
        <f t="shared" si="624"/>
        <v>405.68040000000002</v>
      </c>
      <c r="W3180" s="86">
        <f t="shared" si="625"/>
        <v>1081.8144</v>
      </c>
    </row>
    <row r="3181" spans="1:23" ht="16.5" x14ac:dyDescent="0.25">
      <c r="A3181" s="64" t="s">
        <v>7579</v>
      </c>
      <c r="B3181" s="65" t="s">
        <v>7510</v>
      </c>
      <c r="C3181" s="2" t="s">
        <v>7572</v>
      </c>
      <c r="D3181" s="10" t="s">
        <v>3073</v>
      </c>
      <c r="E3181" s="3">
        <f>4+5+7</f>
        <v>16</v>
      </c>
      <c r="F3181" s="3">
        <v>1</v>
      </c>
      <c r="G3181" s="4">
        <v>464.95</v>
      </c>
      <c r="H3181" s="4">
        <f>+G3181*E3181</f>
        <v>7439.2</v>
      </c>
      <c r="I3181" s="5">
        <v>0.2</v>
      </c>
      <c r="J3181" s="4">
        <f t="shared" si="618"/>
        <v>92.990000000000009</v>
      </c>
      <c r="K3181" s="4">
        <f t="shared" si="619"/>
        <v>371.96</v>
      </c>
      <c r="L3181" s="6">
        <v>0.95</v>
      </c>
      <c r="M3181" s="4">
        <f t="shared" si="620"/>
        <v>353.36199999999997</v>
      </c>
      <c r="N3181" s="4">
        <f t="shared" si="621"/>
        <v>725.32199999999989</v>
      </c>
      <c r="O3181" s="6">
        <v>0.75</v>
      </c>
      <c r="P3181" s="85">
        <f t="shared" si="626"/>
        <v>278.96999999999997</v>
      </c>
      <c r="Q3181" s="86">
        <f t="shared" si="627"/>
        <v>650.92999999999995</v>
      </c>
      <c r="R3181" s="6">
        <v>0.95</v>
      </c>
      <c r="S3181" s="85">
        <f t="shared" si="622"/>
        <v>353.36199999999997</v>
      </c>
      <c r="T3181" s="86">
        <f t="shared" si="623"/>
        <v>725.32199999999989</v>
      </c>
      <c r="U3181" s="6">
        <v>0.6</v>
      </c>
      <c r="V3181" s="85">
        <f t="shared" si="624"/>
        <v>223.17599999999999</v>
      </c>
      <c r="W3181" s="86">
        <f t="shared" si="625"/>
        <v>595.13599999999997</v>
      </c>
    </row>
    <row r="3182" spans="1:23" ht="16.5" x14ac:dyDescent="0.25">
      <c r="A3182" s="64" t="s">
        <v>7579</v>
      </c>
      <c r="B3182" s="65" t="s">
        <v>7510</v>
      </c>
      <c r="C3182" s="2" t="s">
        <v>7573</v>
      </c>
      <c r="D3182" s="10" t="s">
        <v>3074</v>
      </c>
      <c r="E3182" s="3">
        <v>1</v>
      </c>
      <c r="F3182" s="3">
        <v>1</v>
      </c>
      <c r="G3182" s="4">
        <f>1629.28/4</f>
        <v>407.32</v>
      </c>
      <c r="H3182" s="4">
        <f>+G3182*E3182</f>
        <v>407.32</v>
      </c>
      <c r="I3182" s="5">
        <v>0.1</v>
      </c>
      <c r="J3182" s="4">
        <f t="shared" si="618"/>
        <v>40.731999999999999</v>
      </c>
      <c r="K3182" s="4">
        <f t="shared" si="619"/>
        <v>366.58799999999997</v>
      </c>
      <c r="L3182" s="6">
        <v>0.95</v>
      </c>
      <c r="M3182" s="4">
        <f t="shared" si="620"/>
        <v>348.25859999999994</v>
      </c>
      <c r="N3182" s="4">
        <f t="shared" si="621"/>
        <v>714.84659999999985</v>
      </c>
      <c r="O3182" s="6">
        <v>0.75</v>
      </c>
      <c r="P3182" s="85">
        <f t="shared" si="626"/>
        <v>274.94099999999997</v>
      </c>
      <c r="Q3182" s="86">
        <f t="shared" si="627"/>
        <v>641.529</v>
      </c>
      <c r="R3182" s="6">
        <v>0.95</v>
      </c>
      <c r="S3182" s="85">
        <f t="shared" si="622"/>
        <v>348.25859999999994</v>
      </c>
      <c r="T3182" s="86">
        <f t="shared" si="623"/>
        <v>714.84659999999985</v>
      </c>
      <c r="U3182" s="6">
        <v>0.6</v>
      </c>
      <c r="V3182" s="85">
        <f t="shared" si="624"/>
        <v>219.95279999999997</v>
      </c>
      <c r="W3182" s="86">
        <f t="shared" si="625"/>
        <v>586.54079999999999</v>
      </c>
    </row>
    <row r="3183" spans="1:23" ht="16.5" x14ac:dyDescent="0.25">
      <c r="A3183" s="64" t="s">
        <v>7579</v>
      </c>
      <c r="B3183" s="65" t="s">
        <v>7510</v>
      </c>
      <c r="C3183" s="2" t="s">
        <v>7574</v>
      </c>
      <c r="D3183" s="1" t="s">
        <v>3075</v>
      </c>
      <c r="E3183" s="3">
        <v>4</v>
      </c>
      <c r="F3183" s="3">
        <v>1</v>
      </c>
      <c r="G3183" s="4">
        <v>470.47</v>
      </c>
      <c r="H3183" s="4">
        <f>+G3183*E3183</f>
        <v>1881.88</v>
      </c>
      <c r="I3183" s="5">
        <v>0.1</v>
      </c>
      <c r="J3183" s="4">
        <f t="shared" si="618"/>
        <v>47.047000000000004</v>
      </c>
      <c r="K3183" s="4">
        <f t="shared" si="619"/>
        <v>423.423</v>
      </c>
      <c r="L3183" s="6">
        <v>0.95</v>
      </c>
      <c r="M3183" s="4">
        <f t="shared" si="620"/>
        <v>402.25184999999999</v>
      </c>
      <c r="N3183" s="4">
        <f t="shared" si="621"/>
        <v>825.67484999999999</v>
      </c>
      <c r="O3183" s="6">
        <v>0.75</v>
      </c>
      <c r="P3183" s="85">
        <f t="shared" si="626"/>
        <v>317.56725</v>
      </c>
      <c r="Q3183" s="86">
        <f t="shared" si="627"/>
        <v>740.99025000000006</v>
      </c>
      <c r="R3183" s="6">
        <v>0.95</v>
      </c>
      <c r="S3183" s="85">
        <f t="shared" si="622"/>
        <v>402.25184999999999</v>
      </c>
      <c r="T3183" s="86">
        <f t="shared" si="623"/>
        <v>825.67484999999999</v>
      </c>
      <c r="U3183" s="6">
        <v>0.6</v>
      </c>
      <c r="V3183" s="85">
        <f t="shared" si="624"/>
        <v>254.0538</v>
      </c>
      <c r="W3183" s="86">
        <f t="shared" si="625"/>
        <v>677.47680000000003</v>
      </c>
    </row>
    <row r="3184" spans="1:23" ht="16.5" x14ac:dyDescent="0.25">
      <c r="A3184" s="64" t="s">
        <v>7579</v>
      </c>
      <c r="B3184" s="65" t="s">
        <v>7510</v>
      </c>
      <c r="C3184" s="2" t="s">
        <v>7575</v>
      </c>
      <c r="D3184" s="10" t="s">
        <v>3076</v>
      </c>
      <c r="E3184" s="3">
        <v>4</v>
      </c>
      <c r="F3184" s="3">
        <v>1</v>
      </c>
      <c r="G3184" s="4">
        <v>442.7</v>
      </c>
      <c r="H3184" s="4">
        <f>+G3184*E3184</f>
        <v>1770.8</v>
      </c>
      <c r="I3184" s="5">
        <v>0.1</v>
      </c>
      <c r="J3184" s="4">
        <f t="shared" si="618"/>
        <v>44.27</v>
      </c>
      <c r="K3184" s="4">
        <f t="shared" si="619"/>
        <v>398.43</v>
      </c>
      <c r="L3184" s="6">
        <v>0.85</v>
      </c>
      <c r="M3184" s="4">
        <f t="shared" si="620"/>
        <v>338.66550000000001</v>
      </c>
      <c r="N3184" s="4">
        <f t="shared" si="621"/>
        <v>737.09550000000002</v>
      </c>
      <c r="O3184" s="6">
        <v>0.75</v>
      </c>
      <c r="P3184" s="85">
        <f t="shared" si="626"/>
        <v>298.82249999999999</v>
      </c>
      <c r="Q3184" s="86">
        <f t="shared" si="627"/>
        <v>697.25250000000005</v>
      </c>
      <c r="R3184" s="6">
        <v>0.95</v>
      </c>
      <c r="S3184" s="85">
        <f t="shared" si="622"/>
        <v>378.50849999999997</v>
      </c>
      <c r="T3184" s="86">
        <f t="shared" si="623"/>
        <v>776.93849999999998</v>
      </c>
      <c r="U3184" s="6">
        <v>0.6</v>
      </c>
      <c r="V3184" s="85">
        <f t="shared" si="624"/>
        <v>239.05799999999999</v>
      </c>
      <c r="W3184" s="86">
        <f t="shared" si="625"/>
        <v>637.48800000000006</v>
      </c>
    </row>
    <row r="3185" spans="1:23" ht="16.5" x14ac:dyDescent="0.25">
      <c r="A3185" s="64" t="s">
        <v>7579</v>
      </c>
      <c r="B3185" s="65" t="s">
        <v>7510</v>
      </c>
      <c r="C3185" s="2" t="s">
        <v>7576</v>
      </c>
      <c r="D3185" s="10" t="s">
        <v>3077</v>
      </c>
      <c r="E3185" s="3">
        <v>5</v>
      </c>
      <c r="F3185" s="3">
        <v>1</v>
      </c>
      <c r="G3185" s="4">
        <v>491.21</v>
      </c>
      <c r="H3185" s="4">
        <f>+G3185*E3185</f>
        <v>2456.0499999999997</v>
      </c>
      <c r="I3185" s="5">
        <v>0.1</v>
      </c>
      <c r="J3185" s="4">
        <f t="shared" si="618"/>
        <v>49.121000000000002</v>
      </c>
      <c r="K3185" s="4">
        <f t="shared" si="619"/>
        <v>442.089</v>
      </c>
      <c r="L3185" s="6">
        <v>0.85</v>
      </c>
      <c r="M3185" s="4">
        <f t="shared" si="620"/>
        <v>375.77564999999998</v>
      </c>
      <c r="N3185" s="4">
        <f t="shared" si="621"/>
        <v>817.86464999999998</v>
      </c>
      <c r="O3185" s="6">
        <v>0.75</v>
      </c>
      <c r="P3185" s="85">
        <f t="shared" si="626"/>
        <v>331.56675000000001</v>
      </c>
      <c r="Q3185" s="86">
        <f t="shared" si="627"/>
        <v>773.65575000000001</v>
      </c>
      <c r="R3185" s="6">
        <v>0.95</v>
      </c>
      <c r="S3185" s="85">
        <f t="shared" si="622"/>
        <v>419.98454999999996</v>
      </c>
      <c r="T3185" s="86">
        <f t="shared" si="623"/>
        <v>862.07354999999995</v>
      </c>
      <c r="U3185" s="6">
        <v>0.6</v>
      </c>
      <c r="V3185" s="85">
        <f t="shared" si="624"/>
        <v>265.2534</v>
      </c>
      <c r="W3185" s="86">
        <f t="shared" si="625"/>
        <v>707.3424</v>
      </c>
    </row>
    <row r="3186" spans="1:23" ht="16.5" x14ac:dyDescent="0.25">
      <c r="A3186" s="64" t="s">
        <v>7579</v>
      </c>
      <c r="B3186" s="65" t="s">
        <v>7510</v>
      </c>
      <c r="C3186" s="2" t="s">
        <v>7577</v>
      </c>
      <c r="D3186" s="1" t="s">
        <v>3078</v>
      </c>
      <c r="E3186" s="3">
        <v>10</v>
      </c>
      <c r="F3186" s="3">
        <v>1</v>
      </c>
      <c r="G3186" s="4">
        <v>514.32000000000005</v>
      </c>
      <c r="H3186" s="4">
        <f>+G3186*E3186</f>
        <v>5143.2000000000007</v>
      </c>
      <c r="I3186" s="5">
        <v>0.1</v>
      </c>
      <c r="J3186" s="4">
        <f t="shared" si="618"/>
        <v>51.432000000000009</v>
      </c>
      <c r="K3186" s="4">
        <f t="shared" si="619"/>
        <v>462.88800000000003</v>
      </c>
      <c r="L3186" s="6">
        <v>0.85</v>
      </c>
      <c r="M3186" s="4">
        <f t="shared" si="620"/>
        <v>393.45480000000003</v>
      </c>
      <c r="N3186" s="4">
        <f t="shared" si="621"/>
        <v>856.34280000000012</v>
      </c>
      <c r="O3186" s="6">
        <v>0.75</v>
      </c>
      <c r="P3186" s="85">
        <f t="shared" si="626"/>
        <v>347.16600000000005</v>
      </c>
      <c r="Q3186" s="86">
        <f t="shared" si="627"/>
        <v>810.05400000000009</v>
      </c>
      <c r="R3186" s="6">
        <v>0.95</v>
      </c>
      <c r="S3186" s="85">
        <f t="shared" si="622"/>
        <v>439.74360000000001</v>
      </c>
      <c r="T3186" s="86">
        <f t="shared" si="623"/>
        <v>902.63160000000005</v>
      </c>
      <c r="U3186" s="6">
        <v>0.6</v>
      </c>
      <c r="V3186" s="85">
        <f t="shared" si="624"/>
        <v>277.7328</v>
      </c>
      <c r="W3186" s="86">
        <f t="shared" si="625"/>
        <v>740.62080000000003</v>
      </c>
    </row>
    <row r="3187" spans="1:23" ht="16.5" x14ac:dyDescent="0.25">
      <c r="A3187" s="64" t="s">
        <v>7579</v>
      </c>
      <c r="B3187" s="65" t="s">
        <v>8682</v>
      </c>
      <c r="C3187" s="44">
        <v>404001</v>
      </c>
      <c r="D3187" s="1" t="s">
        <v>3951</v>
      </c>
      <c r="E3187" s="3">
        <f>16.96-3.9-1.85-5.3-0.41</f>
        <v>5.5000000000000009</v>
      </c>
      <c r="F3187" s="3">
        <v>1</v>
      </c>
      <c r="G3187" s="7">
        <v>1330.4156</v>
      </c>
      <c r="H3187" s="4">
        <f>+G3187*E3187</f>
        <v>7317.2858000000015</v>
      </c>
      <c r="I3187" s="5">
        <v>0</v>
      </c>
      <c r="J3187" s="4">
        <f t="shared" si="618"/>
        <v>0</v>
      </c>
      <c r="K3187" s="4">
        <f t="shared" si="619"/>
        <v>1330.4156</v>
      </c>
      <c r="L3187" s="6">
        <v>1.4</v>
      </c>
      <c r="M3187" s="4">
        <f t="shared" si="620"/>
        <v>1862.5818399999998</v>
      </c>
      <c r="N3187" s="4">
        <f t="shared" si="621"/>
        <v>3192.9974400000001</v>
      </c>
      <c r="O3187" s="6">
        <v>0.75</v>
      </c>
      <c r="P3187" s="85">
        <f t="shared" si="626"/>
        <v>997.81169999999997</v>
      </c>
      <c r="Q3187" s="86">
        <f t="shared" si="627"/>
        <v>2328.2273</v>
      </c>
      <c r="R3187" s="6">
        <v>0.95</v>
      </c>
      <c r="S3187" s="85">
        <f t="shared" si="622"/>
        <v>1263.89482</v>
      </c>
      <c r="T3187" s="86">
        <f t="shared" si="623"/>
        <v>2594.3104199999998</v>
      </c>
      <c r="U3187" s="6">
        <v>0.6</v>
      </c>
      <c r="V3187" s="85">
        <f t="shared" si="624"/>
        <v>798.24936000000002</v>
      </c>
      <c r="W3187" s="86">
        <f t="shared" si="625"/>
        <v>2128.6649600000001</v>
      </c>
    </row>
    <row r="3188" spans="1:23" ht="16.5" x14ac:dyDescent="0.25">
      <c r="A3188" s="64" t="s">
        <v>7579</v>
      </c>
      <c r="B3188" s="65" t="s">
        <v>8682</v>
      </c>
      <c r="C3188" s="44">
        <v>404002</v>
      </c>
      <c r="D3188" s="10" t="s">
        <v>3940</v>
      </c>
      <c r="E3188" s="3">
        <f>1.74-0.8-0.78</f>
        <v>0.15999999999999992</v>
      </c>
      <c r="F3188" s="3">
        <v>1</v>
      </c>
      <c r="G3188" s="4">
        <v>12318.8</v>
      </c>
      <c r="H3188" s="4">
        <f>+G3188*E3188</f>
        <v>1971.0079999999989</v>
      </c>
      <c r="I3188" s="5">
        <v>0.2</v>
      </c>
      <c r="J3188" s="4">
        <f t="shared" si="618"/>
        <v>2463.7600000000002</v>
      </c>
      <c r="K3188" s="4">
        <f t="shared" si="619"/>
        <v>9855.0399999999991</v>
      </c>
      <c r="L3188" s="6">
        <v>1.4</v>
      </c>
      <c r="M3188" s="4">
        <f t="shared" si="620"/>
        <v>13797.055999999999</v>
      </c>
      <c r="N3188" s="4">
        <f t="shared" si="621"/>
        <v>23652.095999999998</v>
      </c>
      <c r="O3188" s="6">
        <v>0.75</v>
      </c>
      <c r="P3188" s="85">
        <f t="shared" si="626"/>
        <v>7391.2799999999988</v>
      </c>
      <c r="Q3188" s="86">
        <f t="shared" si="627"/>
        <v>17246.32</v>
      </c>
      <c r="R3188" s="6">
        <v>0.95</v>
      </c>
      <c r="S3188" s="85">
        <f t="shared" si="622"/>
        <v>9362.2879999999986</v>
      </c>
      <c r="T3188" s="86">
        <f t="shared" si="623"/>
        <v>19217.327999999998</v>
      </c>
      <c r="U3188" s="6">
        <v>0.6</v>
      </c>
      <c r="V3188" s="85">
        <f t="shared" si="624"/>
        <v>5913.0239999999994</v>
      </c>
      <c r="W3188" s="86">
        <f t="shared" si="625"/>
        <v>15768.063999999998</v>
      </c>
    </row>
    <row r="3189" spans="1:23" ht="16.5" x14ac:dyDescent="0.25">
      <c r="A3189" s="64" t="s">
        <v>7579</v>
      </c>
      <c r="B3189" s="65" t="s">
        <v>8682</v>
      </c>
      <c r="C3189" s="44">
        <v>404003</v>
      </c>
      <c r="D3189" s="10" t="s">
        <v>3953</v>
      </c>
      <c r="E3189" s="3">
        <f>33+16.6-1.15-9-6.1-0.75-9.3-5.45-16.6</f>
        <v>1.25</v>
      </c>
      <c r="F3189" s="3">
        <v>1</v>
      </c>
      <c r="G3189" s="4">
        <v>1871.38</v>
      </c>
      <c r="H3189" s="4">
        <f>+G3189*E3189</f>
        <v>2339.2250000000004</v>
      </c>
      <c r="I3189" s="5">
        <v>0</v>
      </c>
      <c r="J3189" s="4">
        <f t="shared" si="618"/>
        <v>0</v>
      </c>
      <c r="K3189" s="4">
        <f t="shared" si="619"/>
        <v>1871.38</v>
      </c>
      <c r="L3189" s="6">
        <v>1.4</v>
      </c>
      <c r="M3189" s="4">
        <f t="shared" si="620"/>
        <v>2619.9319999999998</v>
      </c>
      <c r="N3189" s="4">
        <f t="shared" si="621"/>
        <v>4491.3119999999999</v>
      </c>
      <c r="O3189" s="6">
        <v>0.75</v>
      </c>
      <c r="P3189" s="85">
        <f t="shared" si="626"/>
        <v>1403.5350000000001</v>
      </c>
      <c r="Q3189" s="86">
        <f t="shared" si="627"/>
        <v>3274.915</v>
      </c>
      <c r="R3189" s="6">
        <v>0.95</v>
      </c>
      <c r="S3189" s="85">
        <f t="shared" si="622"/>
        <v>1777.8109999999999</v>
      </c>
      <c r="T3189" s="86">
        <f t="shared" si="623"/>
        <v>3649.1909999999998</v>
      </c>
      <c r="U3189" s="6">
        <v>0.6</v>
      </c>
      <c r="V3189" s="85">
        <f t="shared" si="624"/>
        <v>1122.828</v>
      </c>
      <c r="W3189" s="86">
        <f t="shared" si="625"/>
        <v>2994.2080000000001</v>
      </c>
    </row>
    <row r="3190" spans="1:23" ht="16.5" x14ac:dyDescent="0.25">
      <c r="A3190" s="64" t="s">
        <v>7579</v>
      </c>
      <c r="B3190" s="65" t="s">
        <v>8682</v>
      </c>
      <c r="C3190" s="44">
        <v>404004</v>
      </c>
      <c r="D3190" s="10" t="s">
        <v>3941</v>
      </c>
      <c r="E3190" s="3">
        <f>3.35+0.26</f>
        <v>3.6100000000000003</v>
      </c>
      <c r="F3190" s="3">
        <v>1</v>
      </c>
      <c r="G3190" s="4">
        <v>7728</v>
      </c>
      <c r="H3190" s="4">
        <f>+G3190*E3190</f>
        <v>27898.080000000002</v>
      </c>
      <c r="I3190" s="5">
        <v>0.2</v>
      </c>
      <c r="J3190" s="4">
        <f t="shared" si="618"/>
        <v>1545.6000000000001</v>
      </c>
      <c r="K3190" s="4">
        <f t="shared" si="619"/>
        <v>6182.4</v>
      </c>
      <c r="L3190" s="6">
        <v>0.85</v>
      </c>
      <c r="M3190" s="4">
        <f t="shared" si="620"/>
        <v>5255.04</v>
      </c>
      <c r="N3190" s="4">
        <f t="shared" si="621"/>
        <v>11437.439999999999</v>
      </c>
      <c r="O3190" s="6">
        <v>0.75</v>
      </c>
      <c r="P3190" s="85">
        <f t="shared" si="626"/>
        <v>4636.7999999999993</v>
      </c>
      <c r="Q3190" s="86">
        <f t="shared" si="627"/>
        <v>10819.199999999999</v>
      </c>
      <c r="R3190" s="6">
        <v>0.95</v>
      </c>
      <c r="S3190" s="85">
        <f t="shared" si="622"/>
        <v>5873.28</v>
      </c>
      <c r="T3190" s="86">
        <f t="shared" si="623"/>
        <v>12055.68</v>
      </c>
      <c r="U3190" s="6">
        <v>0.6</v>
      </c>
      <c r="V3190" s="85">
        <f t="shared" si="624"/>
        <v>3709.4399999999996</v>
      </c>
      <c r="W3190" s="86">
        <f t="shared" si="625"/>
        <v>9891.84</v>
      </c>
    </row>
    <row r="3191" spans="1:23" ht="16.5" x14ac:dyDescent="0.25">
      <c r="A3191" s="64" t="s">
        <v>7579</v>
      </c>
      <c r="B3191" s="65" t="s">
        <v>8682</v>
      </c>
      <c r="C3191" s="44">
        <v>404005</v>
      </c>
      <c r="D3191" s="10" t="s">
        <v>3942</v>
      </c>
      <c r="E3191" s="3">
        <f>25-0.85</f>
        <v>24.15</v>
      </c>
      <c r="F3191" s="3">
        <v>1</v>
      </c>
      <c r="G3191" s="4">
        <v>3689</v>
      </c>
      <c r="H3191" s="4">
        <f>+G3191*E3191</f>
        <v>89089.349999999991</v>
      </c>
      <c r="I3191" s="5">
        <v>0.2</v>
      </c>
      <c r="J3191" s="4">
        <f t="shared" si="618"/>
        <v>737.80000000000007</v>
      </c>
      <c r="K3191" s="4">
        <f t="shared" si="619"/>
        <v>2951.2</v>
      </c>
      <c r="L3191" s="6">
        <v>0.85</v>
      </c>
      <c r="M3191" s="4">
        <f t="shared" si="620"/>
        <v>2508.52</v>
      </c>
      <c r="N3191" s="4">
        <f t="shared" si="621"/>
        <v>5459.7199999999993</v>
      </c>
      <c r="O3191" s="6">
        <v>0.75</v>
      </c>
      <c r="P3191" s="85">
        <f t="shared" si="626"/>
        <v>2213.3999999999996</v>
      </c>
      <c r="Q3191" s="86">
        <f t="shared" si="627"/>
        <v>5164.5999999999995</v>
      </c>
      <c r="R3191" s="6">
        <v>0.95</v>
      </c>
      <c r="S3191" s="85">
        <f t="shared" si="622"/>
        <v>2803.64</v>
      </c>
      <c r="T3191" s="86">
        <f t="shared" si="623"/>
        <v>5754.84</v>
      </c>
      <c r="U3191" s="6">
        <v>0.6</v>
      </c>
      <c r="V3191" s="85">
        <f t="shared" si="624"/>
        <v>1770.7199999999998</v>
      </c>
      <c r="W3191" s="86">
        <f t="shared" si="625"/>
        <v>4721.92</v>
      </c>
    </row>
    <row r="3192" spans="1:23" ht="16.5" x14ac:dyDescent="0.25">
      <c r="A3192" s="64" t="s">
        <v>7579</v>
      </c>
      <c r="B3192" s="65" t="s">
        <v>8682</v>
      </c>
      <c r="C3192" s="44">
        <v>404006</v>
      </c>
      <c r="D3192" s="10" t="s">
        <v>3943</v>
      </c>
      <c r="E3192" s="3">
        <f>24.61-5.14-6.16-0.7-5</f>
        <v>7.6099999999999994</v>
      </c>
      <c r="F3192" s="3">
        <v>1</v>
      </c>
      <c r="G3192" s="4">
        <v>3014</v>
      </c>
      <c r="H3192" s="4">
        <f>+G3192*E3192</f>
        <v>22936.539999999997</v>
      </c>
      <c r="I3192" s="5">
        <v>0</v>
      </c>
      <c r="J3192" s="4">
        <f t="shared" si="618"/>
        <v>0</v>
      </c>
      <c r="K3192" s="4">
        <f t="shared" si="619"/>
        <v>3014</v>
      </c>
      <c r="L3192" s="6">
        <v>1.1499999999999999</v>
      </c>
      <c r="M3192" s="4">
        <f t="shared" si="620"/>
        <v>3466.1</v>
      </c>
      <c r="N3192" s="4">
        <f t="shared" si="621"/>
        <v>6480.1</v>
      </c>
      <c r="O3192" s="6">
        <v>0.75</v>
      </c>
      <c r="P3192" s="85">
        <f t="shared" si="626"/>
        <v>2260.5</v>
      </c>
      <c r="Q3192" s="86">
        <f t="shared" si="627"/>
        <v>5274.5</v>
      </c>
      <c r="R3192" s="6">
        <v>0.95</v>
      </c>
      <c r="S3192" s="85">
        <f t="shared" si="622"/>
        <v>2863.2999999999997</v>
      </c>
      <c r="T3192" s="86">
        <f t="shared" si="623"/>
        <v>5877.2999999999993</v>
      </c>
      <c r="U3192" s="6">
        <v>0.6</v>
      </c>
      <c r="V3192" s="85">
        <f t="shared" si="624"/>
        <v>1808.3999999999999</v>
      </c>
      <c r="W3192" s="86">
        <f t="shared" si="625"/>
        <v>4822.3999999999996</v>
      </c>
    </row>
    <row r="3193" spans="1:23" ht="16.5" x14ac:dyDescent="0.25">
      <c r="A3193" s="64" t="s">
        <v>7579</v>
      </c>
      <c r="B3193" s="65" t="s">
        <v>8682</v>
      </c>
      <c r="C3193" s="44">
        <v>404007</v>
      </c>
      <c r="D3193" s="10" t="s">
        <v>3944</v>
      </c>
      <c r="E3193" s="3">
        <f>0.35+0.26+0.35+0.45+9.38+0.19-0.32-1.3-0.64-0.65-0.72-0.45-1.48-0.8</f>
        <v>4.6199999999999983</v>
      </c>
      <c r="F3193" s="3">
        <v>1</v>
      </c>
      <c r="G3193" s="4">
        <f>56327.43/10</f>
        <v>5632.7430000000004</v>
      </c>
      <c r="H3193" s="4">
        <f>+G3193*E3193</f>
        <v>26023.272659999991</v>
      </c>
      <c r="I3193" s="5">
        <v>0</v>
      </c>
      <c r="J3193" s="4">
        <f t="shared" si="618"/>
        <v>0</v>
      </c>
      <c r="K3193" s="4">
        <f t="shared" si="619"/>
        <v>5632.7430000000004</v>
      </c>
      <c r="L3193" s="6">
        <v>0.85</v>
      </c>
      <c r="M3193" s="4">
        <f t="shared" si="620"/>
        <v>4787.8315499999999</v>
      </c>
      <c r="N3193" s="4">
        <f t="shared" si="621"/>
        <v>10420.574550000001</v>
      </c>
      <c r="O3193" s="6">
        <v>0.75</v>
      </c>
      <c r="P3193" s="85">
        <f t="shared" si="626"/>
        <v>4224.5572499999998</v>
      </c>
      <c r="Q3193" s="86">
        <f t="shared" si="627"/>
        <v>9857.3002500000002</v>
      </c>
      <c r="R3193" s="6">
        <v>0.95</v>
      </c>
      <c r="S3193" s="85">
        <f t="shared" si="622"/>
        <v>5351.1058499999999</v>
      </c>
      <c r="T3193" s="86">
        <f t="shared" si="623"/>
        <v>10983.84885</v>
      </c>
      <c r="U3193" s="6">
        <v>0.6</v>
      </c>
      <c r="V3193" s="85">
        <f t="shared" si="624"/>
        <v>3379.6458000000002</v>
      </c>
      <c r="W3193" s="86">
        <f t="shared" si="625"/>
        <v>9012.3888000000006</v>
      </c>
    </row>
    <row r="3194" spans="1:23" ht="16.5" x14ac:dyDescent="0.25">
      <c r="A3194" s="64" t="s">
        <v>7579</v>
      </c>
      <c r="B3194" s="65" t="s">
        <v>8682</v>
      </c>
      <c r="C3194" s="44">
        <v>404008</v>
      </c>
      <c r="D3194" s="1" t="s">
        <v>3945</v>
      </c>
      <c r="E3194" s="3">
        <f>10-0.57-0.5-0.8-0.47-0.35-0.44-0.3-0.8</f>
        <v>5.77</v>
      </c>
      <c r="F3194" s="3">
        <v>1</v>
      </c>
      <c r="G3194" s="4">
        <v>3000</v>
      </c>
      <c r="H3194" s="4">
        <f>+G3194*E3194</f>
        <v>17310</v>
      </c>
      <c r="I3194" s="5">
        <v>0</v>
      </c>
      <c r="J3194" s="4">
        <f t="shared" si="618"/>
        <v>0</v>
      </c>
      <c r="K3194" s="4">
        <f t="shared" si="619"/>
        <v>3000</v>
      </c>
      <c r="L3194" s="6">
        <v>0.85</v>
      </c>
      <c r="M3194" s="4">
        <f t="shared" si="620"/>
        <v>2550</v>
      </c>
      <c r="N3194" s="4">
        <f t="shared" si="621"/>
        <v>5550</v>
      </c>
      <c r="O3194" s="6">
        <v>0.75</v>
      </c>
      <c r="P3194" s="85">
        <f t="shared" si="626"/>
        <v>2250</v>
      </c>
      <c r="Q3194" s="86">
        <f t="shared" si="627"/>
        <v>5250</v>
      </c>
      <c r="R3194" s="6">
        <v>0.95</v>
      </c>
      <c r="S3194" s="85">
        <f t="shared" si="622"/>
        <v>2850</v>
      </c>
      <c r="T3194" s="86">
        <f t="shared" si="623"/>
        <v>5850</v>
      </c>
      <c r="U3194" s="6">
        <v>0.6</v>
      </c>
      <c r="V3194" s="85">
        <f t="shared" si="624"/>
        <v>1800</v>
      </c>
      <c r="W3194" s="86">
        <f t="shared" si="625"/>
        <v>4800</v>
      </c>
    </row>
    <row r="3195" spans="1:23" ht="16.5" x14ac:dyDescent="0.25">
      <c r="A3195" s="64" t="s">
        <v>7579</v>
      </c>
      <c r="B3195" s="65" t="s">
        <v>8682</v>
      </c>
      <c r="C3195" s="44">
        <v>404010</v>
      </c>
      <c r="D3195" s="10" t="s">
        <v>3946</v>
      </c>
      <c r="E3195" s="3">
        <f>23.53-1.3-1.5-1.2</f>
        <v>19.53</v>
      </c>
      <c r="F3195" s="3">
        <v>1</v>
      </c>
      <c r="G3195" s="4">
        <f>5681.89+64.08589583</f>
        <v>5745.9758958299999</v>
      </c>
      <c r="H3195" s="4">
        <f>+G3195*E3195</f>
        <v>112218.9092455599</v>
      </c>
      <c r="I3195" s="5">
        <v>0</v>
      </c>
      <c r="J3195" s="4">
        <f t="shared" si="618"/>
        <v>0</v>
      </c>
      <c r="K3195" s="4">
        <f t="shared" si="619"/>
        <v>5745.9758958299999</v>
      </c>
      <c r="L3195" s="6">
        <v>1.05</v>
      </c>
      <c r="M3195" s="4">
        <f t="shared" si="620"/>
        <v>6033.2746906214998</v>
      </c>
      <c r="N3195" s="4">
        <f t="shared" si="621"/>
        <v>11779.250586451501</v>
      </c>
      <c r="O3195" s="6">
        <v>0.75</v>
      </c>
      <c r="P3195" s="85">
        <f t="shared" si="626"/>
        <v>4309.4819218724997</v>
      </c>
      <c r="Q3195" s="86">
        <f t="shared" si="627"/>
        <v>10055.4578177025</v>
      </c>
      <c r="R3195" s="6">
        <v>0.95</v>
      </c>
      <c r="S3195" s="85">
        <f t="shared" si="622"/>
        <v>5458.6771010385</v>
      </c>
      <c r="T3195" s="86">
        <f t="shared" si="623"/>
        <v>11204.652996868499</v>
      </c>
      <c r="U3195" s="6">
        <v>0.6</v>
      </c>
      <c r="V3195" s="85">
        <f t="shared" si="624"/>
        <v>3447.5855374979997</v>
      </c>
      <c r="W3195" s="86">
        <f t="shared" si="625"/>
        <v>9193.5614333279991</v>
      </c>
    </row>
    <row r="3196" spans="1:23" ht="16.5" x14ac:dyDescent="0.25">
      <c r="A3196" s="64" t="s">
        <v>7579</v>
      </c>
      <c r="B3196" s="65" t="s">
        <v>8682</v>
      </c>
      <c r="C3196" s="44">
        <v>404011</v>
      </c>
      <c r="D3196" s="1" t="s">
        <v>3950</v>
      </c>
      <c r="E3196" s="3">
        <f>5-1.09</f>
        <v>3.91</v>
      </c>
      <c r="F3196" s="3">
        <v>1</v>
      </c>
      <c r="G3196" s="4">
        <v>5065.4750000000004</v>
      </c>
      <c r="H3196" s="4">
        <f>+G3196*E3196</f>
        <v>19806.007250000002</v>
      </c>
      <c r="I3196" s="5">
        <v>0.2</v>
      </c>
      <c r="J3196" s="4">
        <f t="shared" si="618"/>
        <v>1013.0950000000001</v>
      </c>
      <c r="K3196" s="4">
        <f t="shared" si="619"/>
        <v>4052.38</v>
      </c>
      <c r="L3196" s="6">
        <v>0.85</v>
      </c>
      <c r="M3196" s="4">
        <f t="shared" si="620"/>
        <v>3444.5230000000001</v>
      </c>
      <c r="N3196" s="4">
        <f t="shared" si="621"/>
        <v>7496.9030000000002</v>
      </c>
      <c r="O3196" s="6">
        <v>0.75</v>
      </c>
      <c r="P3196" s="85">
        <f t="shared" si="626"/>
        <v>3039.2849999999999</v>
      </c>
      <c r="Q3196" s="86">
        <f t="shared" si="627"/>
        <v>7091.665</v>
      </c>
      <c r="R3196" s="6">
        <v>0.95</v>
      </c>
      <c r="S3196" s="85">
        <f t="shared" si="622"/>
        <v>3849.761</v>
      </c>
      <c r="T3196" s="86">
        <f t="shared" si="623"/>
        <v>7902.1409999999996</v>
      </c>
      <c r="U3196" s="6">
        <v>0.6</v>
      </c>
      <c r="V3196" s="85">
        <f t="shared" si="624"/>
        <v>2431.4279999999999</v>
      </c>
      <c r="W3196" s="86">
        <f t="shared" si="625"/>
        <v>6483.808</v>
      </c>
    </row>
    <row r="3197" spans="1:23" ht="16.5" x14ac:dyDescent="0.25">
      <c r="A3197" s="64" t="s">
        <v>7579</v>
      </c>
      <c r="B3197" s="65" t="s">
        <v>8682</v>
      </c>
      <c r="C3197" s="44">
        <v>404012</v>
      </c>
      <c r="D3197" s="1" t="s">
        <v>3948</v>
      </c>
      <c r="E3197" s="3">
        <f>10-0.69-0.2-0.45-0.25-0.37</f>
        <v>8.0400000000000027</v>
      </c>
      <c r="F3197" s="3">
        <v>1</v>
      </c>
      <c r="G3197" s="4">
        <v>7696.42</v>
      </c>
      <c r="H3197" s="4">
        <f>+G3197*E3197</f>
        <v>61879.216800000024</v>
      </c>
      <c r="I3197" s="5">
        <v>0.2</v>
      </c>
      <c r="J3197" s="4">
        <f t="shared" si="618"/>
        <v>1539.2840000000001</v>
      </c>
      <c r="K3197" s="4">
        <f t="shared" si="619"/>
        <v>6157.1360000000004</v>
      </c>
      <c r="L3197" s="6">
        <v>0.85</v>
      </c>
      <c r="M3197" s="4">
        <f t="shared" si="620"/>
        <v>5233.5655999999999</v>
      </c>
      <c r="N3197" s="4">
        <f t="shared" si="621"/>
        <v>11390.7016</v>
      </c>
      <c r="O3197" s="6">
        <v>0.75</v>
      </c>
      <c r="P3197" s="85">
        <f t="shared" si="626"/>
        <v>4617.8520000000008</v>
      </c>
      <c r="Q3197" s="86">
        <f t="shared" si="627"/>
        <v>10774.988000000001</v>
      </c>
      <c r="R3197" s="6">
        <v>0.95</v>
      </c>
      <c r="S3197" s="85">
        <f t="shared" si="622"/>
        <v>5849.2791999999999</v>
      </c>
      <c r="T3197" s="86">
        <f t="shared" si="623"/>
        <v>12006.415199999999</v>
      </c>
      <c r="U3197" s="6">
        <v>0.6</v>
      </c>
      <c r="V3197" s="85">
        <f t="shared" si="624"/>
        <v>3694.2816000000003</v>
      </c>
      <c r="W3197" s="86">
        <f t="shared" si="625"/>
        <v>9851.4176000000007</v>
      </c>
    </row>
    <row r="3198" spans="1:23" ht="16.5" x14ac:dyDescent="0.25">
      <c r="A3198" s="64" t="s">
        <v>7579</v>
      </c>
      <c r="B3198" s="65" t="s">
        <v>8682</v>
      </c>
      <c r="C3198" s="44">
        <v>404013</v>
      </c>
      <c r="D3198" s="1" t="s">
        <v>3949</v>
      </c>
      <c r="E3198" s="3">
        <v>10.83</v>
      </c>
      <c r="F3198" s="3">
        <v>1</v>
      </c>
      <c r="G3198" s="7">
        <v>6420.6</v>
      </c>
      <c r="H3198" s="4">
        <f>+G3198*E3198</f>
        <v>69535.097999999998</v>
      </c>
      <c r="I3198" s="5">
        <v>0.2</v>
      </c>
      <c r="J3198" s="4">
        <f t="shared" si="618"/>
        <v>1284.1200000000001</v>
      </c>
      <c r="K3198" s="4">
        <f t="shared" si="619"/>
        <v>5136.4800000000005</v>
      </c>
      <c r="L3198" s="6">
        <v>0.85</v>
      </c>
      <c r="M3198" s="4">
        <f t="shared" si="620"/>
        <v>4366.0080000000007</v>
      </c>
      <c r="N3198" s="4">
        <f t="shared" si="621"/>
        <v>9502.4880000000012</v>
      </c>
      <c r="O3198" s="6">
        <v>0.75</v>
      </c>
      <c r="P3198" s="85">
        <f t="shared" si="626"/>
        <v>3852.3600000000006</v>
      </c>
      <c r="Q3198" s="86">
        <f t="shared" si="627"/>
        <v>8988.84</v>
      </c>
      <c r="R3198" s="6">
        <v>0.95</v>
      </c>
      <c r="S3198" s="85">
        <f t="shared" si="622"/>
        <v>4879.6559999999999</v>
      </c>
      <c r="T3198" s="86">
        <f t="shared" si="623"/>
        <v>10016.136</v>
      </c>
      <c r="U3198" s="6">
        <v>0.6</v>
      </c>
      <c r="V3198" s="85">
        <f t="shared" si="624"/>
        <v>3081.8880000000004</v>
      </c>
      <c r="W3198" s="86">
        <f t="shared" si="625"/>
        <v>8218.3680000000004</v>
      </c>
    </row>
    <row r="3199" spans="1:23" ht="16.5" x14ac:dyDescent="0.25">
      <c r="A3199" s="64" t="s">
        <v>7579</v>
      </c>
      <c r="B3199" s="65" t="s">
        <v>8682</v>
      </c>
      <c r="C3199" s="44">
        <v>404014</v>
      </c>
      <c r="D3199" s="10" t="s">
        <v>3952</v>
      </c>
      <c r="E3199" s="3">
        <f>26.02-1.7-2.1</f>
        <v>22.22</v>
      </c>
      <c r="F3199" s="3">
        <v>1</v>
      </c>
      <c r="G3199" s="4">
        <f>4.8228*575+60.13</f>
        <v>2833.2400000000002</v>
      </c>
      <c r="H3199" s="4">
        <f>+G3199*E3199</f>
        <v>62954.592799999999</v>
      </c>
      <c r="I3199" s="5">
        <v>0</v>
      </c>
      <c r="J3199" s="4">
        <f t="shared" si="618"/>
        <v>0</v>
      </c>
      <c r="K3199" s="4">
        <f t="shared" si="619"/>
        <v>2833.2400000000002</v>
      </c>
      <c r="L3199" s="6">
        <v>1.1499999999999999</v>
      </c>
      <c r="M3199" s="4">
        <f t="shared" si="620"/>
        <v>3258.2260000000001</v>
      </c>
      <c r="N3199" s="4">
        <f t="shared" si="621"/>
        <v>6091.4660000000003</v>
      </c>
      <c r="O3199" s="6">
        <v>0.75</v>
      </c>
      <c r="P3199" s="85">
        <f t="shared" si="626"/>
        <v>2124.9300000000003</v>
      </c>
      <c r="Q3199" s="86">
        <f t="shared" si="627"/>
        <v>4958.17</v>
      </c>
      <c r="R3199" s="6">
        <v>0.95</v>
      </c>
      <c r="S3199" s="85">
        <f t="shared" si="622"/>
        <v>2691.578</v>
      </c>
      <c r="T3199" s="86">
        <f t="shared" si="623"/>
        <v>5524.8180000000002</v>
      </c>
      <c r="U3199" s="6">
        <v>0.6</v>
      </c>
      <c r="V3199" s="85">
        <f t="shared" si="624"/>
        <v>1699.9440000000002</v>
      </c>
      <c r="W3199" s="86">
        <f t="shared" si="625"/>
        <v>4533.1840000000002</v>
      </c>
    </row>
    <row r="3200" spans="1:23" ht="16.5" x14ac:dyDescent="0.25">
      <c r="A3200" s="64" t="s">
        <v>7579</v>
      </c>
      <c r="B3200" s="65" t="s">
        <v>8682</v>
      </c>
      <c r="C3200" s="44">
        <v>404015</v>
      </c>
      <c r="D3200" s="10" t="s">
        <v>3947</v>
      </c>
      <c r="E3200" s="3">
        <f>0.75-0.16</f>
        <v>0.59</v>
      </c>
      <c r="F3200" s="3">
        <v>1</v>
      </c>
      <c r="G3200" s="7">
        <v>11058.8</v>
      </c>
      <c r="H3200" s="4">
        <f>+G3200*E3200</f>
        <v>6524.6919999999991</v>
      </c>
      <c r="I3200" s="5">
        <v>0</v>
      </c>
      <c r="J3200" s="4">
        <f t="shared" si="618"/>
        <v>0</v>
      </c>
      <c r="K3200" s="4">
        <f t="shared" si="619"/>
        <v>11058.8</v>
      </c>
      <c r="L3200" s="6">
        <v>0.85</v>
      </c>
      <c r="M3200" s="4">
        <f t="shared" si="620"/>
        <v>9399.98</v>
      </c>
      <c r="N3200" s="4">
        <f t="shared" si="621"/>
        <v>20458.78</v>
      </c>
      <c r="O3200" s="6">
        <v>0.75</v>
      </c>
      <c r="P3200" s="85">
        <f t="shared" si="626"/>
        <v>8294.0999999999985</v>
      </c>
      <c r="Q3200" s="86">
        <f t="shared" si="627"/>
        <v>19352.899999999998</v>
      </c>
      <c r="R3200" s="6">
        <v>0.95</v>
      </c>
      <c r="S3200" s="85">
        <f t="shared" si="622"/>
        <v>10505.859999999999</v>
      </c>
      <c r="T3200" s="86">
        <f t="shared" si="623"/>
        <v>21564.659999999996</v>
      </c>
      <c r="U3200" s="6">
        <v>0.6</v>
      </c>
      <c r="V3200" s="85">
        <f t="shared" si="624"/>
        <v>6635.28</v>
      </c>
      <c r="W3200" s="86">
        <f t="shared" si="625"/>
        <v>17694.079999999998</v>
      </c>
    </row>
    <row r="3201" spans="1:23" ht="16.5" x14ac:dyDescent="0.25">
      <c r="A3201" s="64" t="s">
        <v>7579</v>
      </c>
      <c r="B3201" s="65" t="s">
        <v>8682</v>
      </c>
      <c r="C3201" s="44">
        <v>404016</v>
      </c>
      <c r="D3201" s="1" t="s">
        <v>3938</v>
      </c>
      <c r="E3201" s="3">
        <f>2.8-1.83</f>
        <v>0.96999999999999975</v>
      </c>
      <c r="F3201" s="3">
        <v>1</v>
      </c>
      <c r="G3201" s="4">
        <f>67507.44/2.8</f>
        <v>24109.800000000003</v>
      </c>
      <c r="H3201" s="4">
        <f>+G3201*E3201</f>
        <v>23386.505999999998</v>
      </c>
      <c r="I3201" s="5">
        <v>0.2</v>
      </c>
      <c r="J3201" s="4">
        <f t="shared" si="618"/>
        <v>4821.9600000000009</v>
      </c>
      <c r="K3201" s="4">
        <f t="shared" si="619"/>
        <v>19287.840000000004</v>
      </c>
      <c r="L3201" s="6">
        <v>0.85</v>
      </c>
      <c r="M3201" s="4">
        <f t="shared" si="620"/>
        <v>16394.664000000004</v>
      </c>
      <c r="N3201" s="4">
        <f t="shared" si="621"/>
        <v>35682.504000000008</v>
      </c>
      <c r="O3201" s="6">
        <v>0.75</v>
      </c>
      <c r="P3201" s="85">
        <f t="shared" si="626"/>
        <v>14465.880000000003</v>
      </c>
      <c r="Q3201" s="86">
        <f t="shared" si="627"/>
        <v>33753.720000000008</v>
      </c>
      <c r="R3201" s="6">
        <v>0.95</v>
      </c>
      <c r="S3201" s="85">
        <f t="shared" si="622"/>
        <v>18323.448000000004</v>
      </c>
      <c r="T3201" s="86">
        <f t="shared" si="623"/>
        <v>37611.288000000008</v>
      </c>
      <c r="U3201" s="6">
        <v>0.6</v>
      </c>
      <c r="V3201" s="85">
        <f t="shared" si="624"/>
        <v>11572.704000000002</v>
      </c>
      <c r="W3201" s="86">
        <f t="shared" si="625"/>
        <v>30860.544000000005</v>
      </c>
    </row>
    <row r="3202" spans="1:23" ht="16.5" x14ac:dyDescent="0.25">
      <c r="A3202" s="64" t="s">
        <v>7579</v>
      </c>
      <c r="B3202" s="65" t="s">
        <v>8682</v>
      </c>
      <c r="C3202" s="44">
        <v>404017</v>
      </c>
      <c r="D3202" s="10" t="s">
        <v>3939</v>
      </c>
      <c r="E3202" s="3">
        <f>1.64+0.67+0.45</f>
        <v>2.7600000000000002</v>
      </c>
      <c r="F3202" s="3">
        <v>1</v>
      </c>
      <c r="G3202" s="4">
        <v>18294.45</v>
      </c>
      <c r="H3202" s="4">
        <f>+G3202*E3202</f>
        <v>50492.682000000008</v>
      </c>
      <c r="I3202" s="5">
        <v>0.1</v>
      </c>
      <c r="J3202" s="4">
        <f t="shared" si="618"/>
        <v>1829.4450000000002</v>
      </c>
      <c r="K3202" s="4">
        <f t="shared" si="619"/>
        <v>16465.005000000001</v>
      </c>
      <c r="L3202" s="6">
        <v>1</v>
      </c>
      <c r="M3202" s="4">
        <f t="shared" si="620"/>
        <v>16465.005000000001</v>
      </c>
      <c r="N3202" s="4">
        <f t="shared" si="621"/>
        <v>32930.01</v>
      </c>
      <c r="O3202" s="6">
        <v>0.75</v>
      </c>
      <c r="P3202" s="85">
        <f t="shared" si="626"/>
        <v>12348.75375</v>
      </c>
      <c r="Q3202" s="86">
        <f t="shared" si="627"/>
        <v>28813.758750000001</v>
      </c>
      <c r="R3202" s="6">
        <v>0.95</v>
      </c>
      <c r="S3202" s="85">
        <f t="shared" si="622"/>
        <v>15641.75475</v>
      </c>
      <c r="T3202" s="86">
        <f t="shared" si="623"/>
        <v>32106.759750000001</v>
      </c>
      <c r="U3202" s="6">
        <v>0.6</v>
      </c>
      <c r="V3202" s="85">
        <f t="shared" si="624"/>
        <v>9879.0030000000006</v>
      </c>
      <c r="W3202" s="86">
        <f t="shared" si="625"/>
        <v>26344.008000000002</v>
      </c>
    </row>
    <row r="3203" spans="1:23" ht="16.5" x14ac:dyDescent="0.25">
      <c r="A3203" s="64" t="s">
        <v>7579</v>
      </c>
      <c r="B3203" s="65" t="s">
        <v>7578</v>
      </c>
      <c r="C3203" s="40" t="s">
        <v>7582</v>
      </c>
      <c r="D3203" s="50" t="s">
        <v>175</v>
      </c>
      <c r="E3203" s="41">
        <v>1</v>
      </c>
      <c r="F3203" s="3">
        <v>1</v>
      </c>
      <c r="G3203" s="12">
        <v>879</v>
      </c>
      <c r="H3203" s="4">
        <f>+G3203*E3203</f>
        <v>879</v>
      </c>
      <c r="I3203" s="42">
        <v>0</v>
      </c>
      <c r="J3203" s="4">
        <f t="shared" si="618"/>
        <v>0</v>
      </c>
      <c r="K3203" s="4">
        <f t="shared" si="619"/>
        <v>879</v>
      </c>
      <c r="L3203" s="13">
        <v>6</v>
      </c>
      <c r="M3203" s="4">
        <f t="shared" si="620"/>
        <v>5274</v>
      </c>
      <c r="N3203" s="4">
        <f t="shared" si="621"/>
        <v>6153</v>
      </c>
      <c r="O3203" s="6">
        <v>0.75</v>
      </c>
      <c r="P3203" s="85">
        <f t="shared" si="626"/>
        <v>659.25</v>
      </c>
      <c r="Q3203" s="86">
        <f t="shared" si="627"/>
        <v>1538.25</v>
      </c>
      <c r="R3203" s="6">
        <v>0.95</v>
      </c>
      <c r="S3203" s="85">
        <f t="shared" si="622"/>
        <v>835.05</v>
      </c>
      <c r="T3203" s="86">
        <f t="shared" si="623"/>
        <v>1714.05</v>
      </c>
      <c r="U3203" s="6">
        <v>0.6</v>
      </c>
      <c r="V3203" s="85">
        <f t="shared" si="624"/>
        <v>527.4</v>
      </c>
      <c r="W3203" s="86">
        <f t="shared" si="625"/>
        <v>1406.4</v>
      </c>
    </row>
    <row r="3204" spans="1:23" s="27" customFormat="1" ht="16.5" x14ac:dyDescent="0.25">
      <c r="A3204" s="64" t="s">
        <v>7579</v>
      </c>
      <c r="B3204" s="65" t="s">
        <v>7578</v>
      </c>
      <c r="C3204" s="40" t="s">
        <v>8355</v>
      </c>
      <c r="D3204" s="10" t="s">
        <v>186</v>
      </c>
      <c r="E3204" s="3">
        <v>1</v>
      </c>
      <c r="F3204" s="3">
        <v>1</v>
      </c>
      <c r="G3204" s="4">
        <f>13979.02+64.08589583</f>
        <v>14043.10589583</v>
      </c>
      <c r="H3204" s="4">
        <f>+G3204*E3204</f>
        <v>14043.10589583</v>
      </c>
      <c r="I3204" s="5">
        <v>0</v>
      </c>
      <c r="J3204" s="4">
        <f t="shared" si="618"/>
        <v>0</v>
      </c>
      <c r="K3204" s="4">
        <f t="shared" si="619"/>
        <v>14043.10589583</v>
      </c>
      <c r="L3204" s="6">
        <v>1.05</v>
      </c>
      <c r="M3204" s="4">
        <f t="shared" si="620"/>
        <v>14745.261190621501</v>
      </c>
      <c r="N3204" s="4">
        <f t="shared" si="621"/>
        <v>28788.367086451501</v>
      </c>
      <c r="O3204" s="6">
        <v>0.75</v>
      </c>
      <c r="P3204" s="85">
        <f t="shared" si="626"/>
        <v>10532.3294218725</v>
      </c>
      <c r="Q3204" s="86">
        <f t="shared" si="627"/>
        <v>24575.4353177025</v>
      </c>
      <c r="R3204" s="6">
        <v>0.95</v>
      </c>
      <c r="S3204" s="85">
        <f t="shared" si="622"/>
        <v>13340.950601038499</v>
      </c>
      <c r="T3204" s="86">
        <f t="shared" si="623"/>
        <v>27384.056496868499</v>
      </c>
      <c r="U3204" s="6">
        <v>0.6</v>
      </c>
      <c r="V3204" s="85">
        <f t="shared" si="624"/>
        <v>8425.8635374980004</v>
      </c>
      <c r="W3204" s="86">
        <f t="shared" si="625"/>
        <v>22468.969433327999</v>
      </c>
    </row>
    <row r="3205" spans="1:23" s="27" customFormat="1" ht="16.5" x14ac:dyDescent="0.25">
      <c r="A3205" s="64" t="s">
        <v>7579</v>
      </c>
      <c r="B3205" s="65" t="s">
        <v>7578</v>
      </c>
      <c r="C3205" s="40" t="s">
        <v>8356</v>
      </c>
      <c r="D3205" s="10" t="s">
        <v>187</v>
      </c>
      <c r="E3205" s="3">
        <v>1</v>
      </c>
      <c r="F3205" s="3">
        <v>1</v>
      </c>
      <c r="G3205" s="4">
        <f>6220.62+64.08589583</f>
        <v>6284.7058958299995</v>
      </c>
      <c r="H3205" s="4">
        <f>+G3205*E3205</f>
        <v>6284.7058958299995</v>
      </c>
      <c r="I3205" s="5">
        <v>0</v>
      </c>
      <c r="J3205" s="4">
        <f t="shared" si="618"/>
        <v>0</v>
      </c>
      <c r="K3205" s="4">
        <f t="shared" si="619"/>
        <v>6284.7058958299995</v>
      </c>
      <c r="L3205" s="6">
        <v>1.05</v>
      </c>
      <c r="M3205" s="4">
        <f t="shared" si="620"/>
        <v>6598.9411906215</v>
      </c>
      <c r="N3205" s="4">
        <f t="shared" si="621"/>
        <v>12883.647086451499</v>
      </c>
      <c r="O3205" s="6">
        <v>0.75</v>
      </c>
      <c r="P3205" s="85">
        <f t="shared" si="626"/>
        <v>4713.5294218724994</v>
      </c>
      <c r="Q3205" s="86">
        <f t="shared" si="627"/>
        <v>10998.2353177025</v>
      </c>
      <c r="R3205" s="6">
        <v>0.95</v>
      </c>
      <c r="S3205" s="85">
        <f t="shared" si="622"/>
        <v>5970.4706010384989</v>
      </c>
      <c r="T3205" s="86">
        <f t="shared" si="623"/>
        <v>12255.176496868498</v>
      </c>
      <c r="U3205" s="6">
        <v>0.6</v>
      </c>
      <c r="V3205" s="85">
        <f t="shared" si="624"/>
        <v>3770.8235374979995</v>
      </c>
      <c r="W3205" s="86">
        <f t="shared" si="625"/>
        <v>10055.529433328</v>
      </c>
    </row>
    <row r="3206" spans="1:23" ht="16.5" x14ac:dyDescent="0.25">
      <c r="A3206" s="64" t="s">
        <v>7579</v>
      </c>
      <c r="B3206" s="65" t="s">
        <v>7578</v>
      </c>
      <c r="C3206" s="2" t="s">
        <v>139</v>
      </c>
      <c r="D3206" s="1" t="s">
        <v>138</v>
      </c>
      <c r="E3206" s="3">
        <v>2</v>
      </c>
      <c r="F3206" s="3">
        <v>1</v>
      </c>
      <c r="G3206" s="4">
        <v>2871</v>
      </c>
      <c r="H3206" s="4">
        <f>+G3206*E3206</f>
        <v>5742</v>
      </c>
      <c r="I3206" s="5">
        <v>0.2</v>
      </c>
      <c r="J3206" s="4">
        <f t="shared" si="618"/>
        <v>574.20000000000005</v>
      </c>
      <c r="K3206" s="4">
        <f t="shared" si="619"/>
        <v>2296.8000000000002</v>
      </c>
      <c r="L3206" s="6">
        <v>0.85</v>
      </c>
      <c r="M3206" s="4">
        <f t="shared" si="620"/>
        <v>1952.2800000000002</v>
      </c>
      <c r="N3206" s="4">
        <f t="shared" si="621"/>
        <v>4249.08</v>
      </c>
      <c r="O3206" s="6">
        <v>0.75</v>
      </c>
      <c r="P3206" s="85">
        <f t="shared" si="626"/>
        <v>1722.6000000000001</v>
      </c>
      <c r="Q3206" s="86">
        <f t="shared" si="627"/>
        <v>4019.4000000000005</v>
      </c>
      <c r="R3206" s="6">
        <v>0.95</v>
      </c>
      <c r="S3206" s="85">
        <f t="shared" si="622"/>
        <v>2181.96</v>
      </c>
      <c r="T3206" s="86">
        <f t="shared" si="623"/>
        <v>4478.76</v>
      </c>
      <c r="U3206" s="6">
        <v>0.6</v>
      </c>
      <c r="V3206" s="85">
        <f t="shared" si="624"/>
        <v>1378.0800000000002</v>
      </c>
      <c r="W3206" s="86">
        <f t="shared" si="625"/>
        <v>3674.88</v>
      </c>
    </row>
    <row r="3207" spans="1:23" ht="16.5" x14ac:dyDescent="0.25">
      <c r="A3207" s="64" t="s">
        <v>7579</v>
      </c>
      <c r="B3207" s="66" t="s">
        <v>7581</v>
      </c>
      <c r="C3207" s="2" t="s">
        <v>247</v>
      </c>
      <c r="D3207" s="10" t="s">
        <v>246</v>
      </c>
      <c r="E3207" s="3">
        <v>2</v>
      </c>
      <c r="F3207" s="3">
        <v>1</v>
      </c>
      <c r="G3207" s="4">
        <v>1454.64</v>
      </c>
      <c r="H3207" s="4">
        <f>+G3207*E3207</f>
        <v>2909.28</v>
      </c>
      <c r="I3207" s="5">
        <v>0.1</v>
      </c>
      <c r="J3207" s="4">
        <f t="shared" si="618"/>
        <v>145.46400000000003</v>
      </c>
      <c r="K3207" s="4">
        <f t="shared" si="619"/>
        <v>1309.1760000000002</v>
      </c>
      <c r="L3207" s="6">
        <v>0.85</v>
      </c>
      <c r="M3207" s="4">
        <f t="shared" si="620"/>
        <v>1112.7996000000001</v>
      </c>
      <c r="N3207" s="4">
        <f t="shared" si="621"/>
        <v>2421.9756000000002</v>
      </c>
      <c r="O3207" s="6">
        <v>0.75</v>
      </c>
      <c r="P3207" s="85">
        <f t="shared" si="626"/>
        <v>981.88200000000006</v>
      </c>
      <c r="Q3207" s="86">
        <f t="shared" si="627"/>
        <v>2291.058</v>
      </c>
      <c r="R3207" s="6">
        <v>0.95</v>
      </c>
      <c r="S3207" s="85">
        <f t="shared" si="622"/>
        <v>1243.7172</v>
      </c>
      <c r="T3207" s="86">
        <f t="shared" si="623"/>
        <v>2552.8932000000004</v>
      </c>
      <c r="U3207" s="6">
        <v>0.6</v>
      </c>
      <c r="V3207" s="85">
        <f t="shared" si="624"/>
        <v>785.50560000000007</v>
      </c>
      <c r="W3207" s="86">
        <f t="shared" si="625"/>
        <v>2094.6816000000003</v>
      </c>
    </row>
    <row r="3208" spans="1:23" ht="16.5" x14ac:dyDescent="0.25">
      <c r="A3208" s="64" t="s">
        <v>7579</v>
      </c>
      <c r="B3208" s="66" t="s">
        <v>7581</v>
      </c>
      <c r="C3208" s="2" t="s">
        <v>243</v>
      </c>
      <c r="D3208" s="10" t="s">
        <v>242</v>
      </c>
      <c r="E3208" s="3">
        <v>1</v>
      </c>
      <c r="F3208" s="3">
        <v>1</v>
      </c>
      <c r="G3208" s="4">
        <v>2000</v>
      </c>
      <c r="H3208" s="4">
        <f>+G3208*E3208</f>
        <v>2000</v>
      </c>
      <c r="I3208" s="5">
        <v>0.2</v>
      </c>
      <c r="J3208" s="4">
        <f t="shared" si="618"/>
        <v>400</v>
      </c>
      <c r="K3208" s="4">
        <f t="shared" si="619"/>
        <v>1600</v>
      </c>
      <c r="L3208" s="6">
        <v>1.4</v>
      </c>
      <c r="M3208" s="4">
        <f t="shared" si="620"/>
        <v>2240</v>
      </c>
      <c r="N3208" s="4">
        <f t="shared" si="621"/>
        <v>3840</v>
      </c>
      <c r="O3208" s="6">
        <v>0.75</v>
      </c>
      <c r="P3208" s="85">
        <f t="shared" si="626"/>
        <v>1200</v>
      </c>
      <c r="Q3208" s="86">
        <f t="shared" si="627"/>
        <v>2800</v>
      </c>
      <c r="R3208" s="6">
        <v>0.95</v>
      </c>
      <c r="S3208" s="85">
        <f t="shared" si="622"/>
        <v>1520</v>
      </c>
      <c r="T3208" s="86">
        <f t="shared" si="623"/>
        <v>3120</v>
      </c>
      <c r="U3208" s="6">
        <v>0.6</v>
      </c>
      <c r="V3208" s="85">
        <f t="shared" si="624"/>
        <v>960</v>
      </c>
      <c r="W3208" s="86">
        <f t="shared" si="625"/>
        <v>2560</v>
      </c>
    </row>
    <row r="3209" spans="1:23" ht="16.5" x14ac:dyDescent="0.25">
      <c r="A3209" s="64" t="s">
        <v>7579</v>
      </c>
      <c r="B3209" s="66" t="s">
        <v>7581</v>
      </c>
      <c r="C3209" s="2" t="s">
        <v>249</v>
      </c>
      <c r="D3209" s="10" t="s">
        <v>248</v>
      </c>
      <c r="E3209" s="3">
        <v>2</v>
      </c>
      <c r="F3209" s="3">
        <v>1</v>
      </c>
      <c r="G3209" s="4">
        <v>1492</v>
      </c>
      <c r="H3209" s="4">
        <f>+G3209*E3209</f>
        <v>2984</v>
      </c>
      <c r="I3209" s="5">
        <v>0</v>
      </c>
      <c r="J3209" s="4">
        <f t="shared" si="618"/>
        <v>0</v>
      </c>
      <c r="K3209" s="4">
        <f t="shared" si="619"/>
        <v>1492</v>
      </c>
      <c r="L3209" s="6">
        <v>0.85</v>
      </c>
      <c r="M3209" s="4">
        <f t="shared" si="620"/>
        <v>1268.2</v>
      </c>
      <c r="N3209" s="4">
        <f t="shared" si="621"/>
        <v>2760.2</v>
      </c>
      <c r="O3209" s="6">
        <v>0.75</v>
      </c>
      <c r="P3209" s="85">
        <f t="shared" si="626"/>
        <v>1119</v>
      </c>
      <c r="Q3209" s="86">
        <f t="shared" si="627"/>
        <v>2611</v>
      </c>
      <c r="R3209" s="6">
        <v>0.95</v>
      </c>
      <c r="S3209" s="85">
        <f t="shared" si="622"/>
        <v>1417.3999999999999</v>
      </c>
      <c r="T3209" s="86">
        <f t="shared" si="623"/>
        <v>2909.3999999999996</v>
      </c>
      <c r="U3209" s="6">
        <v>0.6</v>
      </c>
      <c r="V3209" s="85">
        <f t="shared" si="624"/>
        <v>895.19999999999993</v>
      </c>
      <c r="W3209" s="86">
        <f t="shared" si="625"/>
        <v>2387.1999999999998</v>
      </c>
    </row>
    <row r="3210" spans="1:23" ht="16.5" x14ac:dyDescent="0.25">
      <c r="A3210" s="64" t="s">
        <v>7579</v>
      </c>
      <c r="B3210" s="66" t="s">
        <v>7581</v>
      </c>
      <c r="C3210" s="2" t="s">
        <v>251</v>
      </c>
      <c r="D3210" s="10" t="s">
        <v>250</v>
      </c>
      <c r="E3210" s="3">
        <v>1</v>
      </c>
      <c r="F3210" s="3">
        <v>1</v>
      </c>
      <c r="G3210" s="7">
        <v>4314</v>
      </c>
      <c r="H3210" s="4">
        <f>+G3210*E3210</f>
        <v>4314</v>
      </c>
      <c r="I3210" s="5">
        <v>0.2</v>
      </c>
      <c r="J3210" s="4">
        <f t="shared" si="618"/>
        <v>862.80000000000007</v>
      </c>
      <c r="K3210" s="4">
        <f t="shared" si="619"/>
        <v>3451.2</v>
      </c>
      <c r="L3210" s="6">
        <v>0.85</v>
      </c>
      <c r="M3210" s="4">
        <f t="shared" si="620"/>
        <v>2933.52</v>
      </c>
      <c r="N3210" s="4">
        <f t="shared" si="621"/>
        <v>6384.7199999999993</v>
      </c>
      <c r="O3210" s="6">
        <v>0.75</v>
      </c>
      <c r="P3210" s="85">
        <f t="shared" si="626"/>
        <v>2588.3999999999996</v>
      </c>
      <c r="Q3210" s="86">
        <f t="shared" si="627"/>
        <v>6039.5999999999995</v>
      </c>
      <c r="R3210" s="6">
        <v>0.95</v>
      </c>
      <c r="S3210" s="85">
        <f t="shared" si="622"/>
        <v>3278.64</v>
      </c>
      <c r="T3210" s="86">
        <f t="shared" si="623"/>
        <v>6729.84</v>
      </c>
      <c r="U3210" s="6">
        <v>0.6</v>
      </c>
      <c r="V3210" s="85">
        <f t="shared" si="624"/>
        <v>2070.7199999999998</v>
      </c>
      <c r="W3210" s="86">
        <f t="shared" si="625"/>
        <v>5521.92</v>
      </c>
    </row>
    <row r="3211" spans="1:23" ht="16.5" x14ac:dyDescent="0.25">
      <c r="A3211" s="64" t="s">
        <v>7579</v>
      </c>
      <c r="B3211" s="66" t="s">
        <v>7581</v>
      </c>
      <c r="C3211" s="2" t="s">
        <v>304</v>
      </c>
      <c r="D3211" s="10" t="s">
        <v>303</v>
      </c>
      <c r="E3211" s="3">
        <v>5</v>
      </c>
      <c r="F3211" s="3">
        <v>1</v>
      </c>
      <c r="G3211" s="4">
        <v>934.98</v>
      </c>
      <c r="H3211" s="4">
        <f>+G3211*E3211</f>
        <v>4674.8999999999996</v>
      </c>
      <c r="I3211" s="5">
        <v>0.2</v>
      </c>
      <c r="J3211" s="4">
        <f t="shared" si="618"/>
        <v>186.99600000000001</v>
      </c>
      <c r="K3211" s="4">
        <f t="shared" si="619"/>
        <v>747.98400000000004</v>
      </c>
      <c r="L3211" s="6">
        <v>0.85</v>
      </c>
      <c r="M3211" s="4">
        <f t="shared" si="620"/>
        <v>635.78640000000007</v>
      </c>
      <c r="N3211" s="4">
        <f t="shared" si="621"/>
        <v>1383.7704000000001</v>
      </c>
      <c r="O3211" s="6">
        <v>0.75</v>
      </c>
      <c r="P3211" s="85">
        <f t="shared" si="626"/>
        <v>560.98800000000006</v>
      </c>
      <c r="Q3211" s="86">
        <f t="shared" si="627"/>
        <v>1308.9720000000002</v>
      </c>
      <c r="R3211" s="6">
        <v>0.95</v>
      </c>
      <c r="S3211" s="85">
        <f t="shared" si="622"/>
        <v>710.58479999999997</v>
      </c>
      <c r="T3211" s="86">
        <f t="shared" si="623"/>
        <v>1458.5688</v>
      </c>
      <c r="U3211" s="6">
        <v>0.6</v>
      </c>
      <c r="V3211" s="85">
        <f t="shared" si="624"/>
        <v>448.79040000000003</v>
      </c>
      <c r="W3211" s="86">
        <f t="shared" si="625"/>
        <v>1196.7744</v>
      </c>
    </row>
    <row r="3212" spans="1:23" ht="16.5" x14ac:dyDescent="0.25">
      <c r="A3212" s="64" t="s">
        <v>7579</v>
      </c>
      <c r="B3212" s="66" t="s">
        <v>7581</v>
      </c>
      <c r="C3212" s="2" t="s">
        <v>253</v>
      </c>
      <c r="D3212" s="10" t="s">
        <v>252</v>
      </c>
      <c r="E3212" s="3">
        <v>1</v>
      </c>
      <c r="F3212" s="3">
        <v>1</v>
      </c>
      <c r="G3212" s="7">
        <v>7478.55</v>
      </c>
      <c r="H3212" s="4">
        <f>+G3212*E3212</f>
        <v>7478.55</v>
      </c>
      <c r="I3212" s="5">
        <v>0.2</v>
      </c>
      <c r="J3212" s="4">
        <f t="shared" si="618"/>
        <v>1495.71</v>
      </c>
      <c r="K3212" s="4">
        <f t="shared" si="619"/>
        <v>5982.84</v>
      </c>
      <c r="L3212" s="6">
        <v>1</v>
      </c>
      <c r="M3212" s="4">
        <f t="shared" si="620"/>
        <v>5982.84</v>
      </c>
      <c r="N3212" s="4">
        <f t="shared" si="621"/>
        <v>11965.68</v>
      </c>
      <c r="O3212" s="6">
        <v>0.75</v>
      </c>
      <c r="P3212" s="85">
        <f t="shared" si="626"/>
        <v>4487.13</v>
      </c>
      <c r="Q3212" s="86">
        <f t="shared" si="627"/>
        <v>10469.970000000001</v>
      </c>
      <c r="R3212" s="6">
        <v>0.95</v>
      </c>
      <c r="S3212" s="85">
        <f t="shared" si="622"/>
        <v>5683.6980000000003</v>
      </c>
      <c r="T3212" s="86">
        <f t="shared" si="623"/>
        <v>11666.538</v>
      </c>
      <c r="U3212" s="6">
        <v>0.6</v>
      </c>
      <c r="V3212" s="85">
        <f t="shared" si="624"/>
        <v>3589.7040000000002</v>
      </c>
      <c r="W3212" s="86">
        <f t="shared" si="625"/>
        <v>9572.5439999999999</v>
      </c>
    </row>
    <row r="3213" spans="1:23" ht="16.5" x14ac:dyDescent="0.25">
      <c r="A3213" s="64" t="s">
        <v>7579</v>
      </c>
      <c r="B3213" s="66" t="s">
        <v>7581</v>
      </c>
      <c r="C3213" s="2" t="s">
        <v>255</v>
      </c>
      <c r="D3213" s="10" t="s">
        <v>254</v>
      </c>
      <c r="E3213" s="3">
        <v>1</v>
      </c>
      <c r="F3213" s="3">
        <v>1</v>
      </c>
      <c r="G3213" s="4">
        <v>2231.96</v>
      </c>
      <c r="H3213" s="4">
        <f>+G3213*E3213</f>
        <v>2231.96</v>
      </c>
      <c r="I3213" s="5">
        <v>0.1</v>
      </c>
      <c r="J3213" s="4">
        <f t="shared" si="618"/>
        <v>223.19600000000003</v>
      </c>
      <c r="K3213" s="4">
        <f t="shared" si="619"/>
        <v>2008.7640000000001</v>
      </c>
      <c r="L3213" s="6">
        <v>1</v>
      </c>
      <c r="M3213" s="4">
        <f t="shared" si="620"/>
        <v>2008.7640000000001</v>
      </c>
      <c r="N3213" s="4">
        <f t="shared" si="621"/>
        <v>4017.5280000000002</v>
      </c>
      <c r="O3213" s="6">
        <v>0.75</v>
      </c>
      <c r="P3213" s="85">
        <f t="shared" si="626"/>
        <v>1506.5730000000001</v>
      </c>
      <c r="Q3213" s="86">
        <f t="shared" si="627"/>
        <v>3515.3370000000004</v>
      </c>
      <c r="R3213" s="6">
        <v>0.95</v>
      </c>
      <c r="S3213" s="85">
        <f t="shared" si="622"/>
        <v>1908.3258000000001</v>
      </c>
      <c r="T3213" s="86">
        <f t="shared" si="623"/>
        <v>3917.0898000000002</v>
      </c>
      <c r="U3213" s="6">
        <v>0.6</v>
      </c>
      <c r="V3213" s="85">
        <f t="shared" si="624"/>
        <v>1205.2583999999999</v>
      </c>
      <c r="W3213" s="86">
        <f t="shared" si="625"/>
        <v>3214.0223999999998</v>
      </c>
    </row>
    <row r="3214" spans="1:23" ht="16.5" x14ac:dyDescent="0.25">
      <c r="A3214" s="64" t="s">
        <v>7579</v>
      </c>
      <c r="B3214" s="66" t="s">
        <v>7581</v>
      </c>
      <c r="C3214" s="2" t="s">
        <v>259</v>
      </c>
      <c r="D3214" s="10" t="s">
        <v>258</v>
      </c>
      <c r="E3214" s="3">
        <v>6</v>
      </c>
      <c r="F3214" s="3">
        <v>1</v>
      </c>
      <c r="G3214" s="4">
        <v>4579.63</v>
      </c>
      <c r="H3214" s="4">
        <f>+G3214*E3214</f>
        <v>27477.78</v>
      </c>
      <c r="I3214" s="5">
        <v>0</v>
      </c>
      <c r="J3214" s="4">
        <f t="shared" si="618"/>
        <v>0</v>
      </c>
      <c r="K3214" s="4">
        <f t="shared" si="619"/>
        <v>4579.63</v>
      </c>
      <c r="L3214" s="6">
        <v>1.4</v>
      </c>
      <c r="M3214" s="4">
        <f t="shared" si="620"/>
        <v>6411.482</v>
      </c>
      <c r="N3214" s="4">
        <f t="shared" si="621"/>
        <v>10991.112000000001</v>
      </c>
      <c r="O3214" s="6">
        <v>0.75</v>
      </c>
      <c r="P3214" s="85">
        <f t="shared" si="626"/>
        <v>3434.7224999999999</v>
      </c>
      <c r="Q3214" s="86">
        <f t="shared" si="627"/>
        <v>8014.3525</v>
      </c>
      <c r="R3214" s="6">
        <v>0.95</v>
      </c>
      <c r="S3214" s="85">
        <f t="shared" si="622"/>
        <v>4350.6485000000002</v>
      </c>
      <c r="T3214" s="86">
        <f t="shared" si="623"/>
        <v>8930.2785000000003</v>
      </c>
      <c r="U3214" s="6">
        <v>0.6</v>
      </c>
      <c r="V3214" s="85">
        <f t="shared" si="624"/>
        <v>2747.7779999999998</v>
      </c>
      <c r="W3214" s="86">
        <f t="shared" si="625"/>
        <v>7327.4079999999994</v>
      </c>
    </row>
    <row r="3215" spans="1:23" ht="16.5" x14ac:dyDescent="0.25">
      <c r="A3215" s="64" t="s">
        <v>7579</v>
      </c>
      <c r="B3215" s="66" t="s">
        <v>7581</v>
      </c>
      <c r="C3215" s="2" t="s">
        <v>263</v>
      </c>
      <c r="D3215" s="10" t="s">
        <v>262</v>
      </c>
      <c r="E3215" s="3">
        <v>2</v>
      </c>
      <c r="F3215" s="3">
        <v>1</v>
      </c>
      <c r="G3215" s="4">
        <v>1150</v>
      </c>
      <c r="H3215" s="4">
        <f>+G3215*E3215</f>
        <v>2300</v>
      </c>
      <c r="I3215" s="5">
        <v>0</v>
      </c>
      <c r="J3215" s="4">
        <f t="shared" si="618"/>
        <v>0</v>
      </c>
      <c r="K3215" s="4">
        <f t="shared" si="619"/>
        <v>1150</v>
      </c>
      <c r="L3215" s="6">
        <v>1.4</v>
      </c>
      <c r="M3215" s="4">
        <f t="shared" si="620"/>
        <v>1610</v>
      </c>
      <c r="N3215" s="4">
        <f t="shared" si="621"/>
        <v>2760</v>
      </c>
      <c r="O3215" s="6">
        <v>0.75</v>
      </c>
      <c r="P3215" s="85">
        <f t="shared" si="626"/>
        <v>862.5</v>
      </c>
      <c r="Q3215" s="86">
        <f t="shared" si="627"/>
        <v>2012.5</v>
      </c>
      <c r="R3215" s="6">
        <v>0.95</v>
      </c>
      <c r="S3215" s="85">
        <f t="shared" si="622"/>
        <v>1092.5</v>
      </c>
      <c r="T3215" s="86">
        <f t="shared" si="623"/>
        <v>2242.5</v>
      </c>
      <c r="U3215" s="6">
        <v>0.6</v>
      </c>
      <c r="V3215" s="85">
        <f t="shared" si="624"/>
        <v>690</v>
      </c>
      <c r="W3215" s="86">
        <f t="shared" si="625"/>
        <v>1840</v>
      </c>
    </row>
    <row r="3216" spans="1:23" ht="16.5" x14ac:dyDescent="0.25">
      <c r="A3216" s="64" t="s">
        <v>7579</v>
      </c>
      <c r="B3216" s="66" t="s">
        <v>7581</v>
      </c>
      <c r="C3216" s="2" t="s">
        <v>265</v>
      </c>
      <c r="D3216" s="10" t="s">
        <v>264</v>
      </c>
      <c r="E3216" s="3">
        <v>3</v>
      </c>
      <c r="F3216" s="3">
        <v>1</v>
      </c>
      <c r="G3216" s="4">
        <v>530.97345132700002</v>
      </c>
      <c r="H3216" s="4">
        <f>+G3216*E3216</f>
        <v>1592.9203539810001</v>
      </c>
      <c r="I3216" s="5">
        <v>0</v>
      </c>
      <c r="J3216" s="4">
        <f t="shared" si="618"/>
        <v>0</v>
      </c>
      <c r="K3216" s="4">
        <f t="shared" si="619"/>
        <v>530.97345132700002</v>
      </c>
      <c r="L3216" s="6">
        <v>1.4</v>
      </c>
      <c r="M3216" s="4">
        <f t="shared" si="620"/>
        <v>743.36283185779996</v>
      </c>
      <c r="N3216" s="4">
        <f t="shared" si="621"/>
        <v>1274.3362831847999</v>
      </c>
      <c r="O3216" s="6">
        <v>0.75</v>
      </c>
      <c r="P3216" s="85">
        <f t="shared" si="626"/>
        <v>398.23008849525002</v>
      </c>
      <c r="Q3216" s="86">
        <f t="shared" si="627"/>
        <v>929.20353982225004</v>
      </c>
      <c r="R3216" s="6">
        <v>0.95</v>
      </c>
      <c r="S3216" s="85">
        <f t="shared" si="622"/>
        <v>504.42477876064999</v>
      </c>
      <c r="T3216" s="86">
        <f t="shared" si="623"/>
        <v>1035.3982300876501</v>
      </c>
      <c r="U3216" s="6">
        <v>0.6</v>
      </c>
      <c r="V3216" s="85">
        <f t="shared" si="624"/>
        <v>318.58407079620002</v>
      </c>
      <c r="W3216" s="86">
        <f t="shared" si="625"/>
        <v>849.55752212319999</v>
      </c>
    </row>
    <row r="3217" spans="1:23" ht="16.5" x14ac:dyDescent="0.25">
      <c r="A3217" s="64" t="s">
        <v>7579</v>
      </c>
      <c r="B3217" s="66" t="s">
        <v>7581</v>
      </c>
      <c r="C3217" s="2" t="s">
        <v>267</v>
      </c>
      <c r="D3217" s="10" t="s">
        <v>266</v>
      </c>
      <c r="E3217" s="3">
        <v>3</v>
      </c>
      <c r="F3217" s="3">
        <v>1</v>
      </c>
      <c r="G3217" s="4">
        <v>884.95575221199999</v>
      </c>
      <c r="H3217" s="4">
        <f>+G3217*E3217</f>
        <v>2654.8672566360001</v>
      </c>
      <c r="I3217" s="5">
        <v>0</v>
      </c>
      <c r="J3217" s="4">
        <f t="shared" si="618"/>
        <v>0</v>
      </c>
      <c r="K3217" s="4">
        <f t="shared" si="619"/>
        <v>884.95575221199999</v>
      </c>
      <c r="L3217" s="6">
        <v>1.4</v>
      </c>
      <c r="M3217" s="4">
        <f t="shared" si="620"/>
        <v>1238.9380530967999</v>
      </c>
      <c r="N3217" s="4">
        <f t="shared" si="621"/>
        <v>2123.8938053088</v>
      </c>
      <c r="O3217" s="6">
        <v>0.75</v>
      </c>
      <c r="P3217" s="85">
        <f t="shared" si="626"/>
        <v>663.71681415900002</v>
      </c>
      <c r="Q3217" s="86">
        <f t="shared" si="627"/>
        <v>1548.6725663709999</v>
      </c>
      <c r="R3217" s="6">
        <v>0.95</v>
      </c>
      <c r="S3217" s="85">
        <f t="shared" si="622"/>
        <v>840.70796460139991</v>
      </c>
      <c r="T3217" s="86">
        <f t="shared" si="623"/>
        <v>1725.6637168133998</v>
      </c>
      <c r="U3217" s="6">
        <v>0.6</v>
      </c>
      <c r="V3217" s="85">
        <f t="shared" si="624"/>
        <v>530.9734513272</v>
      </c>
      <c r="W3217" s="86">
        <f t="shared" si="625"/>
        <v>1415.9292035392</v>
      </c>
    </row>
    <row r="3218" spans="1:23" ht="16.5" x14ac:dyDescent="0.25">
      <c r="A3218" s="64" t="s">
        <v>7579</v>
      </c>
      <c r="B3218" s="66" t="s">
        <v>7581</v>
      </c>
      <c r="C3218" s="2" t="s">
        <v>269</v>
      </c>
      <c r="D3218" s="10" t="s">
        <v>268</v>
      </c>
      <c r="E3218" s="3">
        <v>4</v>
      </c>
      <c r="F3218" s="3">
        <v>1</v>
      </c>
      <c r="G3218" s="4">
        <v>663.71681415900002</v>
      </c>
      <c r="H3218" s="4">
        <f>+G3218*E3218</f>
        <v>2654.8672566360001</v>
      </c>
      <c r="I3218" s="5">
        <v>0</v>
      </c>
      <c r="J3218" s="4">
        <f t="shared" ref="J3218:J3279" si="628">+G3218*I3218</f>
        <v>0</v>
      </c>
      <c r="K3218" s="4">
        <f t="shared" ref="K3218:K3279" si="629">+G3218-J3218</f>
        <v>663.71681415900002</v>
      </c>
      <c r="L3218" s="6">
        <v>1.4</v>
      </c>
      <c r="M3218" s="4">
        <f t="shared" si="620"/>
        <v>929.20353982259996</v>
      </c>
      <c r="N3218" s="4">
        <f t="shared" si="621"/>
        <v>1592.9203539815999</v>
      </c>
      <c r="O3218" s="6">
        <v>0.75</v>
      </c>
      <c r="P3218" s="85">
        <f t="shared" si="626"/>
        <v>497.78761061925002</v>
      </c>
      <c r="Q3218" s="86">
        <f t="shared" si="627"/>
        <v>1161.50442477825</v>
      </c>
      <c r="R3218" s="6">
        <v>0.95</v>
      </c>
      <c r="S3218" s="85">
        <f t="shared" si="622"/>
        <v>630.53097345105004</v>
      </c>
      <c r="T3218" s="86">
        <f t="shared" si="623"/>
        <v>1294.2477876100502</v>
      </c>
      <c r="U3218" s="6">
        <v>0.6</v>
      </c>
      <c r="V3218" s="85">
        <f t="shared" si="624"/>
        <v>398.23008849540003</v>
      </c>
      <c r="W3218" s="86">
        <f t="shared" si="625"/>
        <v>1061.9469026544</v>
      </c>
    </row>
    <row r="3219" spans="1:23" ht="16.5" x14ac:dyDescent="0.25">
      <c r="A3219" s="64" t="s">
        <v>7579</v>
      </c>
      <c r="B3219" s="66" t="s">
        <v>7581</v>
      </c>
      <c r="C3219" s="2" t="s">
        <v>271</v>
      </c>
      <c r="D3219" s="10" t="s">
        <v>270</v>
      </c>
      <c r="E3219" s="3">
        <v>2</v>
      </c>
      <c r="F3219" s="3">
        <v>1</v>
      </c>
      <c r="G3219" s="4">
        <v>1955</v>
      </c>
      <c r="H3219" s="4">
        <f>+G3219*E3219</f>
        <v>3910</v>
      </c>
      <c r="I3219" s="5">
        <v>0.2</v>
      </c>
      <c r="J3219" s="4">
        <f t="shared" si="628"/>
        <v>391</v>
      </c>
      <c r="K3219" s="4">
        <f t="shared" si="629"/>
        <v>1564</v>
      </c>
      <c r="L3219" s="6">
        <v>1.4</v>
      </c>
      <c r="M3219" s="4">
        <f t="shared" si="620"/>
        <v>2189.6</v>
      </c>
      <c r="N3219" s="4">
        <f t="shared" si="621"/>
        <v>3753.6</v>
      </c>
      <c r="O3219" s="6">
        <v>0.75</v>
      </c>
      <c r="P3219" s="85">
        <f t="shared" si="626"/>
        <v>1173</v>
      </c>
      <c r="Q3219" s="86">
        <f t="shared" si="627"/>
        <v>2737</v>
      </c>
      <c r="R3219" s="6">
        <v>0.95</v>
      </c>
      <c r="S3219" s="85">
        <f t="shared" si="622"/>
        <v>1485.8</v>
      </c>
      <c r="T3219" s="86">
        <f t="shared" si="623"/>
        <v>3049.8</v>
      </c>
      <c r="U3219" s="6">
        <v>0.6</v>
      </c>
      <c r="V3219" s="85">
        <f t="shared" si="624"/>
        <v>938.4</v>
      </c>
      <c r="W3219" s="86">
        <f t="shared" si="625"/>
        <v>2502.4</v>
      </c>
    </row>
    <row r="3220" spans="1:23" ht="16.5" x14ac:dyDescent="0.25">
      <c r="A3220" s="64" t="s">
        <v>7579</v>
      </c>
      <c r="B3220" s="66" t="s">
        <v>7581</v>
      </c>
      <c r="C3220" s="2" t="s">
        <v>7518</v>
      </c>
      <c r="D3220" s="10" t="s">
        <v>7517</v>
      </c>
      <c r="E3220" s="3">
        <v>1</v>
      </c>
      <c r="F3220" s="3">
        <v>1</v>
      </c>
      <c r="G3220" s="4">
        <v>1674</v>
      </c>
      <c r="H3220" s="4">
        <f>+G3220*E3220</f>
        <v>1674</v>
      </c>
      <c r="I3220" s="5">
        <v>0</v>
      </c>
      <c r="J3220" s="4">
        <f t="shared" si="628"/>
        <v>0</v>
      </c>
      <c r="K3220" s="4">
        <f t="shared" si="629"/>
        <v>1674</v>
      </c>
      <c r="L3220" s="6">
        <v>1.5</v>
      </c>
      <c r="M3220" s="4">
        <f t="shared" si="620"/>
        <v>2511</v>
      </c>
      <c r="N3220" s="4">
        <f t="shared" si="621"/>
        <v>4185</v>
      </c>
      <c r="O3220" s="6">
        <v>0.75</v>
      </c>
      <c r="P3220" s="85">
        <f t="shared" si="626"/>
        <v>1255.5</v>
      </c>
      <c r="Q3220" s="86">
        <f t="shared" si="627"/>
        <v>2929.5</v>
      </c>
      <c r="R3220" s="6">
        <v>0.95</v>
      </c>
      <c r="S3220" s="85">
        <f t="shared" si="622"/>
        <v>1590.3</v>
      </c>
      <c r="T3220" s="86">
        <f t="shared" si="623"/>
        <v>3264.3</v>
      </c>
      <c r="U3220" s="6">
        <v>0.6</v>
      </c>
      <c r="V3220" s="85">
        <f t="shared" si="624"/>
        <v>1004.4</v>
      </c>
      <c r="W3220" s="86">
        <f t="shared" si="625"/>
        <v>2678.4</v>
      </c>
    </row>
    <row r="3221" spans="1:23" ht="16.5" x14ac:dyDescent="0.25">
      <c r="A3221" s="64" t="s">
        <v>7579</v>
      </c>
      <c r="B3221" s="66" t="s">
        <v>7581</v>
      </c>
      <c r="C3221" s="2" t="s">
        <v>274</v>
      </c>
      <c r="D3221" s="10" t="s">
        <v>273</v>
      </c>
      <c r="E3221" s="3">
        <v>2</v>
      </c>
      <c r="F3221" s="3">
        <v>1</v>
      </c>
      <c r="G3221" s="4">
        <f>4708.8/2</f>
        <v>2354.4</v>
      </c>
      <c r="H3221" s="4">
        <f>+G3221*E3221</f>
        <v>4708.8</v>
      </c>
      <c r="I3221" s="5">
        <v>0.2</v>
      </c>
      <c r="J3221" s="4">
        <f t="shared" si="628"/>
        <v>470.88000000000005</v>
      </c>
      <c r="K3221" s="4">
        <f t="shared" si="629"/>
        <v>1883.52</v>
      </c>
      <c r="L3221" s="6">
        <v>0.85</v>
      </c>
      <c r="M3221" s="4">
        <f t="shared" si="620"/>
        <v>1600.992</v>
      </c>
      <c r="N3221" s="4">
        <f t="shared" si="621"/>
        <v>3484.5119999999997</v>
      </c>
      <c r="O3221" s="6">
        <v>0.75</v>
      </c>
      <c r="P3221" s="85">
        <f t="shared" si="626"/>
        <v>1412.6399999999999</v>
      </c>
      <c r="Q3221" s="86">
        <f t="shared" si="627"/>
        <v>3296.16</v>
      </c>
      <c r="R3221" s="6">
        <v>0.95</v>
      </c>
      <c r="S3221" s="85">
        <f t="shared" si="622"/>
        <v>1789.3439999999998</v>
      </c>
      <c r="T3221" s="86">
        <f t="shared" si="623"/>
        <v>3672.8639999999996</v>
      </c>
      <c r="U3221" s="6">
        <v>0.6</v>
      </c>
      <c r="V3221" s="85">
        <f t="shared" si="624"/>
        <v>1130.1119999999999</v>
      </c>
      <c r="W3221" s="86">
        <f t="shared" si="625"/>
        <v>3013.6319999999996</v>
      </c>
    </row>
    <row r="3222" spans="1:23" ht="16.5" x14ac:dyDescent="0.25">
      <c r="A3222" s="64" t="s">
        <v>7579</v>
      </c>
      <c r="B3222" s="66" t="s">
        <v>7581</v>
      </c>
      <c r="C3222" s="2" t="s">
        <v>276</v>
      </c>
      <c r="D3222" s="10" t="s">
        <v>275</v>
      </c>
      <c r="E3222" s="3">
        <v>1</v>
      </c>
      <c r="F3222" s="3">
        <v>1</v>
      </c>
      <c r="G3222" s="4">
        <v>2743</v>
      </c>
      <c r="H3222" s="4">
        <f>+G3222*E3222</f>
        <v>2743</v>
      </c>
      <c r="I3222" s="5">
        <v>0.1</v>
      </c>
      <c r="J3222" s="4">
        <f t="shared" si="628"/>
        <v>274.3</v>
      </c>
      <c r="K3222" s="4">
        <f t="shared" si="629"/>
        <v>2468.6999999999998</v>
      </c>
      <c r="L3222" s="6">
        <v>1</v>
      </c>
      <c r="M3222" s="4">
        <f t="shared" si="620"/>
        <v>2468.6999999999998</v>
      </c>
      <c r="N3222" s="4">
        <f t="shared" si="621"/>
        <v>4937.3999999999996</v>
      </c>
      <c r="O3222" s="6">
        <v>0.75</v>
      </c>
      <c r="P3222" s="85">
        <f t="shared" si="626"/>
        <v>1851.5249999999999</v>
      </c>
      <c r="Q3222" s="86">
        <f t="shared" si="627"/>
        <v>4320.2249999999995</v>
      </c>
      <c r="R3222" s="6">
        <v>0.95</v>
      </c>
      <c r="S3222" s="85">
        <f t="shared" si="622"/>
        <v>2345.2649999999999</v>
      </c>
      <c r="T3222" s="86">
        <f t="shared" si="623"/>
        <v>4813.9650000000001</v>
      </c>
      <c r="U3222" s="6">
        <v>0.6</v>
      </c>
      <c r="V3222" s="85">
        <f t="shared" si="624"/>
        <v>1481.2199999999998</v>
      </c>
      <c r="W3222" s="86">
        <f t="shared" si="625"/>
        <v>3949.9199999999996</v>
      </c>
    </row>
    <row r="3223" spans="1:23" ht="16.5" x14ac:dyDescent="0.25">
      <c r="A3223" s="64" t="s">
        <v>7579</v>
      </c>
      <c r="B3223" s="66" t="s">
        <v>7581</v>
      </c>
      <c r="C3223" s="2" t="s">
        <v>278</v>
      </c>
      <c r="D3223" s="10" t="s">
        <v>277</v>
      </c>
      <c r="E3223" s="3">
        <v>3</v>
      </c>
      <c r="F3223" s="3">
        <v>1</v>
      </c>
      <c r="G3223" s="4">
        <v>4190</v>
      </c>
      <c r="H3223" s="4">
        <f>+G3223*E3223</f>
        <v>12570</v>
      </c>
      <c r="I3223" s="5">
        <v>0.2</v>
      </c>
      <c r="J3223" s="4">
        <f t="shared" si="628"/>
        <v>838</v>
      </c>
      <c r="K3223" s="4">
        <f t="shared" si="629"/>
        <v>3352</v>
      </c>
      <c r="L3223" s="6">
        <v>1.4</v>
      </c>
      <c r="M3223" s="4">
        <f t="shared" si="620"/>
        <v>4692.7999999999993</v>
      </c>
      <c r="N3223" s="4">
        <f t="shared" si="621"/>
        <v>8044.7999999999993</v>
      </c>
      <c r="O3223" s="6">
        <v>0.75</v>
      </c>
      <c r="P3223" s="85">
        <f t="shared" si="626"/>
        <v>2514</v>
      </c>
      <c r="Q3223" s="86">
        <f t="shared" si="627"/>
        <v>5866</v>
      </c>
      <c r="R3223" s="6">
        <v>0.95</v>
      </c>
      <c r="S3223" s="85">
        <f t="shared" si="622"/>
        <v>3184.3999999999996</v>
      </c>
      <c r="T3223" s="86">
        <f t="shared" si="623"/>
        <v>6536.4</v>
      </c>
      <c r="U3223" s="6">
        <v>0.6</v>
      </c>
      <c r="V3223" s="85">
        <f t="shared" si="624"/>
        <v>2011.1999999999998</v>
      </c>
      <c r="W3223" s="86">
        <f t="shared" si="625"/>
        <v>5363.2</v>
      </c>
    </row>
    <row r="3224" spans="1:23" ht="16.5" x14ac:dyDescent="0.25">
      <c r="A3224" s="64" t="s">
        <v>7579</v>
      </c>
      <c r="B3224" s="66" t="s">
        <v>7581</v>
      </c>
      <c r="C3224" s="2" t="s">
        <v>280</v>
      </c>
      <c r="D3224" s="10" t="s">
        <v>279</v>
      </c>
      <c r="E3224" s="3">
        <v>2</v>
      </c>
      <c r="F3224" s="3">
        <v>1</v>
      </c>
      <c r="G3224" s="7">
        <v>2633</v>
      </c>
      <c r="H3224" s="4">
        <f>+G3224*E3224</f>
        <v>5266</v>
      </c>
      <c r="I3224" s="5">
        <v>0.2</v>
      </c>
      <c r="J3224" s="4">
        <f t="shared" si="628"/>
        <v>526.6</v>
      </c>
      <c r="K3224" s="4">
        <f t="shared" si="629"/>
        <v>2106.4</v>
      </c>
      <c r="L3224" s="6">
        <v>0.85</v>
      </c>
      <c r="M3224" s="4">
        <f t="shared" si="620"/>
        <v>1790.44</v>
      </c>
      <c r="N3224" s="4">
        <f t="shared" si="621"/>
        <v>3896.84</v>
      </c>
      <c r="O3224" s="6">
        <v>0.75</v>
      </c>
      <c r="P3224" s="85">
        <f t="shared" si="626"/>
        <v>1579.8000000000002</v>
      </c>
      <c r="Q3224" s="86">
        <f t="shared" si="627"/>
        <v>3686.2000000000003</v>
      </c>
      <c r="R3224" s="6">
        <v>0.95</v>
      </c>
      <c r="S3224" s="85">
        <f t="shared" si="622"/>
        <v>2001.08</v>
      </c>
      <c r="T3224" s="86">
        <f t="shared" si="623"/>
        <v>4107.4799999999996</v>
      </c>
      <c r="U3224" s="6">
        <v>0.6</v>
      </c>
      <c r="V3224" s="85">
        <f t="shared" si="624"/>
        <v>1263.8399999999999</v>
      </c>
      <c r="W3224" s="86">
        <f t="shared" si="625"/>
        <v>3370.24</v>
      </c>
    </row>
    <row r="3225" spans="1:23" ht="16.5" x14ac:dyDescent="0.25">
      <c r="A3225" s="64" t="s">
        <v>7579</v>
      </c>
      <c r="B3225" s="66" t="s">
        <v>7581</v>
      </c>
      <c r="C3225" s="2" t="s">
        <v>282</v>
      </c>
      <c r="D3225" s="10" t="s">
        <v>281</v>
      </c>
      <c r="E3225" s="3">
        <v>1</v>
      </c>
      <c r="F3225" s="3">
        <v>1</v>
      </c>
      <c r="G3225" s="4">
        <v>864</v>
      </c>
      <c r="H3225" s="4">
        <f>+G3225*E3225</f>
        <v>864</v>
      </c>
      <c r="I3225" s="5">
        <v>0.2</v>
      </c>
      <c r="J3225" s="4">
        <f t="shared" si="628"/>
        <v>172.8</v>
      </c>
      <c r="K3225" s="4">
        <f t="shared" si="629"/>
        <v>691.2</v>
      </c>
      <c r="L3225" s="6">
        <v>0.85</v>
      </c>
      <c r="M3225" s="4">
        <f t="shared" si="620"/>
        <v>587.52</v>
      </c>
      <c r="N3225" s="4">
        <f t="shared" si="621"/>
        <v>1278.72</v>
      </c>
      <c r="O3225" s="6">
        <v>0.75</v>
      </c>
      <c r="P3225" s="85">
        <f t="shared" si="626"/>
        <v>518.40000000000009</v>
      </c>
      <c r="Q3225" s="86">
        <f t="shared" si="627"/>
        <v>1209.6000000000001</v>
      </c>
      <c r="R3225" s="6">
        <v>0.95</v>
      </c>
      <c r="S3225" s="85">
        <f t="shared" si="622"/>
        <v>656.64</v>
      </c>
      <c r="T3225" s="86">
        <f t="shared" si="623"/>
        <v>1347.8400000000001</v>
      </c>
      <c r="U3225" s="6">
        <v>0.6</v>
      </c>
      <c r="V3225" s="85">
        <f t="shared" si="624"/>
        <v>414.72</v>
      </c>
      <c r="W3225" s="86">
        <f t="shared" si="625"/>
        <v>1105.92</v>
      </c>
    </row>
    <row r="3226" spans="1:23" ht="16.5" x14ac:dyDescent="0.25">
      <c r="A3226" s="64" t="s">
        <v>7579</v>
      </c>
      <c r="B3226" s="66" t="s">
        <v>7581</v>
      </c>
      <c r="C3226" s="2" t="s">
        <v>286</v>
      </c>
      <c r="D3226" s="10" t="s">
        <v>285</v>
      </c>
      <c r="E3226" s="3">
        <v>2</v>
      </c>
      <c r="F3226" s="3">
        <v>1</v>
      </c>
      <c r="G3226" s="4">
        <v>934.98</v>
      </c>
      <c r="H3226" s="4">
        <f>+G3226*E3226</f>
        <v>1869.96</v>
      </c>
      <c r="I3226" s="5">
        <v>0.2</v>
      </c>
      <c r="J3226" s="4">
        <f t="shared" si="628"/>
        <v>186.99600000000001</v>
      </c>
      <c r="K3226" s="4">
        <f t="shared" si="629"/>
        <v>747.98400000000004</v>
      </c>
      <c r="L3226" s="6">
        <v>0.85</v>
      </c>
      <c r="M3226" s="4">
        <f t="shared" si="620"/>
        <v>635.78640000000007</v>
      </c>
      <c r="N3226" s="4">
        <f t="shared" si="621"/>
        <v>1383.7704000000001</v>
      </c>
      <c r="O3226" s="6">
        <v>0.75</v>
      </c>
      <c r="P3226" s="85">
        <f t="shared" si="626"/>
        <v>560.98800000000006</v>
      </c>
      <c r="Q3226" s="86">
        <f t="shared" si="627"/>
        <v>1308.9720000000002</v>
      </c>
      <c r="R3226" s="6">
        <v>0.95</v>
      </c>
      <c r="S3226" s="85">
        <f t="shared" si="622"/>
        <v>710.58479999999997</v>
      </c>
      <c r="T3226" s="86">
        <f t="shared" si="623"/>
        <v>1458.5688</v>
      </c>
      <c r="U3226" s="6">
        <v>0.6</v>
      </c>
      <c r="V3226" s="85">
        <f t="shared" si="624"/>
        <v>448.79040000000003</v>
      </c>
      <c r="W3226" s="86">
        <f t="shared" si="625"/>
        <v>1196.7744</v>
      </c>
    </row>
    <row r="3227" spans="1:23" ht="16.5" x14ac:dyDescent="0.25">
      <c r="A3227" s="64" t="s">
        <v>7579</v>
      </c>
      <c r="B3227" s="66" t="s">
        <v>7581</v>
      </c>
      <c r="C3227" s="2" t="s">
        <v>288</v>
      </c>
      <c r="D3227" s="10" t="s">
        <v>287</v>
      </c>
      <c r="E3227" s="3">
        <v>2</v>
      </c>
      <c r="F3227" s="3">
        <v>1</v>
      </c>
      <c r="G3227" s="4">
        <v>934.98</v>
      </c>
      <c r="H3227" s="4">
        <f>+G3227*E3227</f>
        <v>1869.96</v>
      </c>
      <c r="I3227" s="5">
        <v>0.2</v>
      </c>
      <c r="J3227" s="4">
        <f t="shared" si="628"/>
        <v>186.99600000000001</v>
      </c>
      <c r="K3227" s="4">
        <f t="shared" si="629"/>
        <v>747.98400000000004</v>
      </c>
      <c r="L3227" s="6">
        <v>0.85</v>
      </c>
      <c r="M3227" s="4">
        <f t="shared" si="620"/>
        <v>635.78640000000007</v>
      </c>
      <c r="N3227" s="4">
        <f t="shared" si="621"/>
        <v>1383.7704000000001</v>
      </c>
      <c r="O3227" s="6">
        <v>0.75</v>
      </c>
      <c r="P3227" s="85">
        <f t="shared" si="626"/>
        <v>560.98800000000006</v>
      </c>
      <c r="Q3227" s="86">
        <f t="shared" si="627"/>
        <v>1308.9720000000002</v>
      </c>
      <c r="R3227" s="6">
        <v>0.95</v>
      </c>
      <c r="S3227" s="85">
        <f t="shared" si="622"/>
        <v>710.58479999999997</v>
      </c>
      <c r="T3227" s="86">
        <f t="shared" si="623"/>
        <v>1458.5688</v>
      </c>
      <c r="U3227" s="6">
        <v>0.6</v>
      </c>
      <c r="V3227" s="85">
        <f t="shared" si="624"/>
        <v>448.79040000000003</v>
      </c>
      <c r="W3227" s="86">
        <f t="shared" si="625"/>
        <v>1196.7744</v>
      </c>
    </row>
    <row r="3228" spans="1:23" ht="16.5" x14ac:dyDescent="0.25">
      <c r="A3228" s="64" t="s">
        <v>7579</v>
      </c>
      <c r="B3228" s="66" t="s">
        <v>7581</v>
      </c>
      <c r="C3228" s="2" t="s">
        <v>294</v>
      </c>
      <c r="D3228" s="10" t="s">
        <v>293</v>
      </c>
      <c r="E3228" s="3">
        <v>8</v>
      </c>
      <c r="F3228" s="3">
        <v>1</v>
      </c>
      <c r="G3228" s="4">
        <v>1349.4</v>
      </c>
      <c r="H3228" s="4">
        <f>+G3228*E3228</f>
        <v>10795.2</v>
      </c>
      <c r="I3228" s="5">
        <v>0.2</v>
      </c>
      <c r="J3228" s="4">
        <f t="shared" si="628"/>
        <v>269.88000000000005</v>
      </c>
      <c r="K3228" s="4">
        <f t="shared" si="629"/>
        <v>1079.52</v>
      </c>
      <c r="L3228" s="6">
        <v>0.85</v>
      </c>
      <c r="M3228" s="4">
        <f t="shared" si="620"/>
        <v>917.59199999999998</v>
      </c>
      <c r="N3228" s="4">
        <f t="shared" si="621"/>
        <v>1997.1120000000001</v>
      </c>
      <c r="O3228" s="6">
        <v>0.75</v>
      </c>
      <c r="P3228" s="85">
        <f t="shared" si="626"/>
        <v>809.64</v>
      </c>
      <c r="Q3228" s="86">
        <f t="shared" si="627"/>
        <v>1889.1599999999999</v>
      </c>
      <c r="R3228" s="6">
        <v>0.95</v>
      </c>
      <c r="S3228" s="85">
        <f t="shared" si="622"/>
        <v>1025.5439999999999</v>
      </c>
      <c r="T3228" s="86">
        <f t="shared" si="623"/>
        <v>2105.0639999999999</v>
      </c>
      <c r="U3228" s="6">
        <v>0.6</v>
      </c>
      <c r="V3228" s="85">
        <f t="shared" si="624"/>
        <v>647.71199999999999</v>
      </c>
      <c r="W3228" s="86">
        <f t="shared" si="625"/>
        <v>1727.232</v>
      </c>
    </row>
    <row r="3229" spans="1:23" ht="16.5" x14ac:dyDescent="0.25">
      <c r="A3229" s="64" t="s">
        <v>7579</v>
      </c>
      <c r="B3229" s="66" t="s">
        <v>7581</v>
      </c>
      <c r="C3229" s="2" t="s">
        <v>296</v>
      </c>
      <c r="D3229" s="10" t="s">
        <v>295</v>
      </c>
      <c r="E3229" s="3">
        <v>4</v>
      </c>
      <c r="F3229" s="3">
        <v>1</v>
      </c>
      <c r="G3229" s="4">
        <v>2456.04</v>
      </c>
      <c r="H3229" s="4">
        <f>+G3229*E3229</f>
        <v>9824.16</v>
      </c>
      <c r="I3229" s="5">
        <v>0.2</v>
      </c>
      <c r="J3229" s="4">
        <f t="shared" si="628"/>
        <v>491.20800000000003</v>
      </c>
      <c r="K3229" s="4">
        <f t="shared" si="629"/>
        <v>1964.8319999999999</v>
      </c>
      <c r="L3229" s="6">
        <v>0.85</v>
      </c>
      <c r="M3229" s="4">
        <f t="shared" si="620"/>
        <v>1670.1071999999999</v>
      </c>
      <c r="N3229" s="4">
        <f t="shared" si="621"/>
        <v>3634.9391999999998</v>
      </c>
      <c r="O3229" s="6">
        <v>0.75</v>
      </c>
      <c r="P3229" s="85">
        <f t="shared" si="626"/>
        <v>1473.6239999999998</v>
      </c>
      <c r="Q3229" s="86">
        <f t="shared" si="627"/>
        <v>3438.4559999999997</v>
      </c>
      <c r="R3229" s="6">
        <v>0.95</v>
      </c>
      <c r="S3229" s="85">
        <f t="shared" si="622"/>
        <v>1866.5903999999998</v>
      </c>
      <c r="T3229" s="86">
        <f t="shared" si="623"/>
        <v>3831.4223999999995</v>
      </c>
      <c r="U3229" s="6">
        <v>0.6</v>
      </c>
      <c r="V3229" s="85">
        <f t="shared" si="624"/>
        <v>1178.8991999999998</v>
      </c>
      <c r="W3229" s="86">
        <f t="shared" si="625"/>
        <v>3143.7311999999997</v>
      </c>
    </row>
    <row r="3230" spans="1:23" ht="16.5" x14ac:dyDescent="0.25">
      <c r="A3230" s="64" t="s">
        <v>7579</v>
      </c>
      <c r="B3230" s="66" t="s">
        <v>7581</v>
      </c>
      <c r="C3230" s="2" t="s">
        <v>298</v>
      </c>
      <c r="D3230" s="1" t="s">
        <v>297</v>
      </c>
      <c r="E3230" s="3">
        <v>1</v>
      </c>
      <c r="F3230" s="3">
        <v>1</v>
      </c>
      <c r="G3230" s="4">
        <v>5943.71</v>
      </c>
      <c r="H3230" s="4">
        <f>+G3230*E3230</f>
        <v>5943.71</v>
      </c>
      <c r="I3230" s="5">
        <v>0.2</v>
      </c>
      <c r="J3230" s="4">
        <f t="shared" si="628"/>
        <v>1188.742</v>
      </c>
      <c r="K3230" s="4">
        <f t="shared" si="629"/>
        <v>4754.9679999999998</v>
      </c>
      <c r="L3230" s="6">
        <v>0.85</v>
      </c>
      <c r="M3230" s="4">
        <f t="shared" si="620"/>
        <v>4041.7227999999996</v>
      </c>
      <c r="N3230" s="4">
        <f t="shared" si="621"/>
        <v>8796.6908000000003</v>
      </c>
      <c r="O3230" s="6">
        <v>0.75</v>
      </c>
      <c r="P3230" s="85">
        <f t="shared" si="626"/>
        <v>3566.2259999999997</v>
      </c>
      <c r="Q3230" s="86">
        <f t="shared" si="627"/>
        <v>8321.1939999999995</v>
      </c>
      <c r="R3230" s="6">
        <v>0.95</v>
      </c>
      <c r="S3230" s="85">
        <f t="shared" si="622"/>
        <v>4517.2195999999994</v>
      </c>
      <c r="T3230" s="86">
        <f t="shared" si="623"/>
        <v>9272.1875999999993</v>
      </c>
      <c r="U3230" s="6">
        <v>0.6</v>
      </c>
      <c r="V3230" s="85">
        <f t="shared" si="624"/>
        <v>2852.9807999999998</v>
      </c>
      <c r="W3230" s="86">
        <f t="shared" si="625"/>
        <v>7607.9488000000001</v>
      </c>
    </row>
    <row r="3231" spans="1:23" ht="16.5" x14ac:dyDescent="0.25">
      <c r="A3231" s="64" t="s">
        <v>7579</v>
      </c>
      <c r="B3231" s="66" t="s">
        <v>7581</v>
      </c>
      <c r="C3231" s="2" t="s">
        <v>300</v>
      </c>
      <c r="D3231" s="10" t="s">
        <v>299</v>
      </c>
      <c r="E3231" s="3">
        <v>6</v>
      </c>
      <c r="F3231" s="3">
        <v>1</v>
      </c>
      <c r="G3231" s="4">
        <f>1.49*575+60.13</f>
        <v>916.88</v>
      </c>
      <c r="H3231" s="4">
        <f>+G3231*E3231</f>
        <v>5501.28</v>
      </c>
      <c r="I3231" s="5">
        <v>0</v>
      </c>
      <c r="J3231" s="4">
        <f t="shared" si="628"/>
        <v>0</v>
      </c>
      <c r="K3231" s="4">
        <f t="shared" si="629"/>
        <v>916.88</v>
      </c>
      <c r="L3231" s="6">
        <v>1.1499999999999999</v>
      </c>
      <c r="M3231" s="4">
        <f t="shared" si="620"/>
        <v>1054.4119999999998</v>
      </c>
      <c r="N3231" s="4">
        <f t="shared" si="621"/>
        <v>1971.2919999999999</v>
      </c>
      <c r="O3231" s="6">
        <v>0.75</v>
      </c>
      <c r="P3231" s="85">
        <f t="shared" si="626"/>
        <v>687.66</v>
      </c>
      <c r="Q3231" s="86">
        <f t="shared" si="627"/>
        <v>1604.54</v>
      </c>
      <c r="R3231" s="6">
        <v>0.95</v>
      </c>
      <c r="S3231" s="85">
        <f t="shared" si="622"/>
        <v>871.03599999999994</v>
      </c>
      <c r="T3231" s="86">
        <f t="shared" si="623"/>
        <v>1787.9159999999999</v>
      </c>
      <c r="U3231" s="6">
        <v>0.6</v>
      </c>
      <c r="V3231" s="85">
        <f t="shared" si="624"/>
        <v>550.12799999999993</v>
      </c>
      <c r="W3231" s="86">
        <f t="shared" si="625"/>
        <v>1467.0079999999998</v>
      </c>
    </row>
    <row r="3232" spans="1:23" ht="16.5" x14ac:dyDescent="0.25">
      <c r="A3232" s="64" t="s">
        <v>7579</v>
      </c>
      <c r="B3232" s="66" t="s">
        <v>7581</v>
      </c>
      <c r="C3232" s="2" t="s">
        <v>302</v>
      </c>
      <c r="D3232" s="10" t="s">
        <v>301</v>
      </c>
      <c r="E3232" s="3">
        <v>2</v>
      </c>
      <c r="F3232" s="3">
        <v>1</v>
      </c>
      <c r="G3232" s="4">
        <v>2312</v>
      </c>
      <c r="H3232" s="4">
        <f>+G3232*E3232</f>
        <v>4624</v>
      </c>
      <c r="I3232" s="5">
        <v>0.2</v>
      </c>
      <c r="J3232" s="4">
        <f t="shared" si="628"/>
        <v>462.40000000000003</v>
      </c>
      <c r="K3232" s="4">
        <f t="shared" si="629"/>
        <v>1849.6</v>
      </c>
      <c r="L3232" s="6">
        <v>0.85</v>
      </c>
      <c r="M3232" s="4">
        <f t="shared" si="620"/>
        <v>1572.1599999999999</v>
      </c>
      <c r="N3232" s="4">
        <f t="shared" si="621"/>
        <v>3421.7599999999998</v>
      </c>
      <c r="O3232" s="6">
        <v>0.75</v>
      </c>
      <c r="P3232" s="85">
        <f t="shared" si="626"/>
        <v>1387.1999999999998</v>
      </c>
      <c r="Q3232" s="86">
        <f t="shared" si="627"/>
        <v>3236.7999999999997</v>
      </c>
      <c r="R3232" s="6">
        <v>0.95</v>
      </c>
      <c r="S3232" s="85">
        <f t="shared" si="622"/>
        <v>1757.12</v>
      </c>
      <c r="T3232" s="86">
        <f t="shared" si="623"/>
        <v>3606.72</v>
      </c>
      <c r="U3232" s="6">
        <v>0.6</v>
      </c>
      <c r="V3232" s="85">
        <f t="shared" si="624"/>
        <v>1109.76</v>
      </c>
      <c r="W3232" s="86">
        <f t="shared" si="625"/>
        <v>2959.3599999999997</v>
      </c>
    </row>
    <row r="3233" spans="1:23" ht="16.5" x14ac:dyDescent="0.25">
      <c r="A3233" s="64" t="s">
        <v>7579</v>
      </c>
      <c r="B3233" s="66" t="s">
        <v>7581</v>
      </c>
      <c r="C3233" s="2" t="s">
        <v>306</v>
      </c>
      <c r="D3233" s="10" t="s">
        <v>305</v>
      </c>
      <c r="E3233" s="3">
        <v>3</v>
      </c>
      <c r="F3233" s="3">
        <v>1</v>
      </c>
      <c r="G3233" s="4">
        <v>2288.5</v>
      </c>
      <c r="H3233" s="4">
        <f>+G3233*E3233</f>
        <v>6865.5</v>
      </c>
      <c r="I3233" s="5">
        <v>0.1</v>
      </c>
      <c r="J3233" s="4">
        <f t="shared" si="628"/>
        <v>228.85000000000002</v>
      </c>
      <c r="K3233" s="4">
        <f t="shared" si="629"/>
        <v>2059.65</v>
      </c>
      <c r="L3233" s="6">
        <v>1.05</v>
      </c>
      <c r="M3233" s="4">
        <f t="shared" si="620"/>
        <v>2162.6325000000002</v>
      </c>
      <c r="N3233" s="4">
        <f t="shared" si="621"/>
        <v>4222.2825000000003</v>
      </c>
      <c r="O3233" s="6">
        <v>0.75</v>
      </c>
      <c r="P3233" s="85">
        <f t="shared" si="626"/>
        <v>1544.7375000000002</v>
      </c>
      <c r="Q3233" s="86">
        <f t="shared" si="627"/>
        <v>3604.3875000000003</v>
      </c>
      <c r="R3233" s="6">
        <v>0.95</v>
      </c>
      <c r="S3233" s="85">
        <f t="shared" si="622"/>
        <v>1956.6675</v>
      </c>
      <c r="T3233" s="86">
        <f t="shared" si="623"/>
        <v>4016.3175000000001</v>
      </c>
      <c r="U3233" s="6">
        <v>0.6</v>
      </c>
      <c r="V3233" s="85">
        <f t="shared" si="624"/>
        <v>1235.79</v>
      </c>
      <c r="W3233" s="86">
        <f t="shared" si="625"/>
        <v>3295.44</v>
      </c>
    </row>
    <row r="3234" spans="1:23" ht="16.5" x14ac:dyDescent="0.25">
      <c r="A3234" s="64" t="s">
        <v>7579</v>
      </c>
      <c r="B3234" s="66" t="s">
        <v>7581</v>
      </c>
      <c r="C3234" s="2" t="s">
        <v>308</v>
      </c>
      <c r="D3234" s="10" t="s">
        <v>307</v>
      </c>
      <c r="E3234" s="3">
        <v>1</v>
      </c>
      <c r="F3234" s="3">
        <v>1</v>
      </c>
      <c r="G3234" s="4">
        <v>2500</v>
      </c>
      <c r="H3234" s="4">
        <f>+G3234*E3234</f>
        <v>2500</v>
      </c>
      <c r="I3234" s="5">
        <v>0.2</v>
      </c>
      <c r="J3234" s="4">
        <f t="shared" si="628"/>
        <v>500</v>
      </c>
      <c r="K3234" s="4">
        <f t="shared" si="629"/>
        <v>2000</v>
      </c>
      <c r="L3234" s="6">
        <v>0.85</v>
      </c>
      <c r="M3234" s="4">
        <f t="shared" ref="M3234:M3295" si="630">+K3234*L3234</f>
        <v>1700</v>
      </c>
      <c r="N3234" s="4">
        <f t="shared" ref="N3234:N3295" si="631">+K3234+M3234</f>
        <v>3700</v>
      </c>
      <c r="O3234" s="6">
        <v>0.75</v>
      </c>
      <c r="P3234" s="85">
        <f t="shared" si="626"/>
        <v>1500</v>
      </c>
      <c r="Q3234" s="86">
        <f t="shared" si="627"/>
        <v>3500</v>
      </c>
      <c r="R3234" s="6">
        <v>0.95</v>
      </c>
      <c r="S3234" s="85">
        <f t="shared" si="622"/>
        <v>1900</v>
      </c>
      <c r="T3234" s="86">
        <f t="shared" si="623"/>
        <v>3900</v>
      </c>
      <c r="U3234" s="6">
        <v>0.6</v>
      </c>
      <c r="V3234" s="85">
        <f t="shared" si="624"/>
        <v>1200</v>
      </c>
      <c r="W3234" s="86">
        <f t="shared" si="625"/>
        <v>3200</v>
      </c>
    </row>
    <row r="3235" spans="1:23" ht="16.5" x14ac:dyDescent="0.25">
      <c r="A3235" s="64" t="s">
        <v>7579</v>
      </c>
      <c r="B3235" s="66" t="s">
        <v>7581</v>
      </c>
      <c r="C3235" s="2" t="s">
        <v>310</v>
      </c>
      <c r="D3235" s="10" t="s">
        <v>309</v>
      </c>
      <c r="E3235" s="3">
        <v>2</v>
      </c>
      <c r="F3235" s="3">
        <v>1</v>
      </c>
      <c r="G3235" s="7">
        <v>3742</v>
      </c>
      <c r="H3235" s="4">
        <f>+G3235*E3235</f>
        <v>7484</v>
      </c>
      <c r="I3235" s="5">
        <v>0.2</v>
      </c>
      <c r="J3235" s="4">
        <f t="shared" si="628"/>
        <v>748.40000000000009</v>
      </c>
      <c r="K3235" s="4">
        <f t="shared" si="629"/>
        <v>2993.6</v>
      </c>
      <c r="L3235" s="6">
        <v>0.85</v>
      </c>
      <c r="M3235" s="4">
        <f t="shared" si="630"/>
        <v>2544.56</v>
      </c>
      <c r="N3235" s="4">
        <f t="shared" si="631"/>
        <v>5538.16</v>
      </c>
      <c r="O3235" s="6">
        <v>0.75</v>
      </c>
      <c r="P3235" s="85">
        <f t="shared" si="626"/>
        <v>2245.1999999999998</v>
      </c>
      <c r="Q3235" s="86">
        <f t="shared" si="627"/>
        <v>5238.7999999999993</v>
      </c>
      <c r="R3235" s="6">
        <v>0.95</v>
      </c>
      <c r="S3235" s="85">
        <f t="shared" ref="S3235:S3296" si="632">+K3235*R3235</f>
        <v>2843.9199999999996</v>
      </c>
      <c r="T3235" s="86">
        <f t="shared" ref="T3235:T3296" si="633">+S3235+K3235</f>
        <v>5837.5199999999995</v>
      </c>
      <c r="U3235" s="6">
        <v>0.6</v>
      </c>
      <c r="V3235" s="85">
        <f t="shared" ref="V3235:V3296" si="634">+K3235*U3235</f>
        <v>1796.1599999999999</v>
      </c>
      <c r="W3235" s="86">
        <f t="shared" ref="W3235:W3296" si="635">+V3235+K3235</f>
        <v>4789.76</v>
      </c>
    </row>
    <row r="3236" spans="1:23" ht="16.5" x14ac:dyDescent="0.25">
      <c r="A3236" s="64" t="s">
        <v>7579</v>
      </c>
      <c r="B3236" s="66" t="s">
        <v>7581</v>
      </c>
      <c r="C3236" s="2" t="s">
        <v>344</v>
      </c>
      <c r="D3236" s="10" t="s">
        <v>343</v>
      </c>
      <c r="E3236" s="3">
        <v>1</v>
      </c>
      <c r="F3236" s="3">
        <v>1</v>
      </c>
      <c r="G3236" s="4">
        <v>1500</v>
      </c>
      <c r="H3236" s="4">
        <f>+G3236*E3236</f>
        <v>1500</v>
      </c>
      <c r="I3236" s="5">
        <v>0.2</v>
      </c>
      <c r="J3236" s="4">
        <f t="shared" si="628"/>
        <v>300</v>
      </c>
      <c r="K3236" s="4">
        <f t="shared" si="629"/>
        <v>1200</v>
      </c>
      <c r="L3236" s="6">
        <v>0.85</v>
      </c>
      <c r="M3236" s="4">
        <f t="shared" si="630"/>
        <v>1020</v>
      </c>
      <c r="N3236" s="4">
        <f t="shared" si="631"/>
        <v>2220</v>
      </c>
      <c r="O3236" s="6">
        <v>0.75</v>
      </c>
      <c r="P3236" s="85">
        <f t="shared" ref="P3236:P3297" si="636">+K3236*O3236</f>
        <v>900</v>
      </c>
      <c r="Q3236" s="86">
        <f t="shared" ref="Q3236:Q3297" si="637">+K3236+P3236</f>
        <v>2100</v>
      </c>
      <c r="R3236" s="6">
        <v>0.95</v>
      </c>
      <c r="S3236" s="85">
        <f t="shared" si="632"/>
        <v>1140</v>
      </c>
      <c r="T3236" s="86">
        <f t="shared" si="633"/>
        <v>2340</v>
      </c>
      <c r="U3236" s="6">
        <v>0.6</v>
      </c>
      <c r="V3236" s="85">
        <f t="shared" si="634"/>
        <v>720</v>
      </c>
      <c r="W3236" s="86">
        <f t="shared" si="635"/>
        <v>1920</v>
      </c>
    </row>
    <row r="3237" spans="1:23" ht="16.5" x14ac:dyDescent="0.25">
      <c r="A3237" s="64" t="s">
        <v>7579</v>
      </c>
      <c r="B3237" s="66" t="s">
        <v>7581</v>
      </c>
      <c r="C3237" s="2" t="s">
        <v>4942</v>
      </c>
      <c r="D3237" s="10" t="s">
        <v>4941</v>
      </c>
      <c r="E3237" s="3">
        <v>1</v>
      </c>
      <c r="F3237" s="3">
        <v>1</v>
      </c>
      <c r="G3237" s="4">
        <v>627</v>
      </c>
      <c r="H3237" s="4">
        <f>+G3237*E3237</f>
        <v>627</v>
      </c>
      <c r="I3237" s="5">
        <v>0</v>
      </c>
      <c r="J3237" s="4">
        <f t="shared" si="628"/>
        <v>0</v>
      </c>
      <c r="K3237" s="4">
        <f t="shared" si="629"/>
        <v>627</v>
      </c>
      <c r="L3237" s="6">
        <v>0.95</v>
      </c>
      <c r="M3237" s="4">
        <f t="shared" si="630"/>
        <v>595.65</v>
      </c>
      <c r="N3237" s="4">
        <f t="shared" si="631"/>
        <v>1222.6500000000001</v>
      </c>
      <c r="O3237" s="6">
        <v>0.75</v>
      </c>
      <c r="P3237" s="85">
        <f t="shared" si="636"/>
        <v>470.25</v>
      </c>
      <c r="Q3237" s="86">
        <f t="shared" si="637"/>
        <v>1097.25</v>
      </c>
      <c r="R3237" s="6">
        <v>0.95</v>
      </c>
      <c r="S3237" s="85">
        <f t="shared" si="632"/>
        <v>595.65</v>
      </c>
      <c r="T3237" s="86">
        <f t="shared" si="633"/>
        <v>1222.6500000000001</v>
      </c>
      <c r="U3237" s="6">
        <v>0.6</v>
      </c>
      <c r="V3237" s="85">
        <f t="shared" si="634"/>
        <v>376.2</v>
      </c>
      <c r="W3237" s="86">
        <f t="shared" si="635"/>
        <v>1003.2</v>
      </c>
    </row>
    <row r="3238" spans="1:23" ht="16.5" x14ac:dyDescent="0.25">
      <c r="A3238" s="64" t="s">
        <v>7579</v>
      </c>
      <c r="B3238" s="66" t="s">
        <v>7581</v>
      </c>
      <c r="C3238" s="2" t="s">
        <v>5623</v>
      </c>
      <c r="D3238" s="10" t="s">
        <v>5622</v>
      </c>
      <c r="E3238" s="3">
        <v>1</v>
      </c>
      <c r="F3238" s="3">
        <v>1</v>
      </c>
      <c r="G3238" s="4">
        <v>5930.1</v>
      </c>
      <c r="H3238" s="4">
        <f>+G3238*E3238</f>
        <v>5930.1</v>
      </c>
      <c r="I3238" s="5">
        <v>0.1</v>
      </c>
      <c r="J3238" s="4">
        <f t="shared" si="628"/>
        <v>593.0100000000001</v>
      </c>
      <c r="K3238" s="4">
        <f t="shared" si="629"/>
        <v>5337.09</v>
      </c>
      <c r="L3238" s="6">
        <v>1.4</v>
      </c>
      <c r="M3238" s="4">
        <f t="shared" si="630"/>
        <v>7471.9259999999995</v>
      </c>
      <c r="N3238" s="4">
        <f t="shared" si="631"/>
        <v>12809.016</v>
      </c>
      <c r="O3238" s="6">
        <v>0.75</v>
      </c>
      <c r="P3238" s="85">
        <f t="shared" si="636"/>
        <v>4002.8175000000001</v>
      </c>
      <c r="Q3238" s="86">
        <f t="shared" si="637"/>
        <v>9339.9075000000012</v>
      </c>
      <c r="R3238" s="6">
        <v>0.95</v>
      </c>
      <c r="S3238" s="85">
        <f t="shared" si="632"/>
        <v>5070.2354999999998</v>
      </c>
      <c r="T3238" s="86">
        <f t="shared" si="633"/>
        <v>10407.325499999999</v>
      </c>
      <c r="U3238" s="6">
        <v>0.6</v>
      </c>
      <c r="V3238" s="85">
        <f t="shared" si="634"/>
        <v>3202.2539999999999</v>
      </c>
      <c r="W3238" s="86">
        <f t="shared" si="635"/>
        <v>8539.344000000001</v>
      </c>
    </row>
    <row r="3239" spans="1:23" ht="16.5" x14ac:dyDescent="0.25">
      <c r="A3239" s="64" t="s">
        <v>7579</v>
      </c>
      <c r="B3239" s="66" t="s">
        <v>7581</v>
      </c>
      <c r="C3239" s="2" t="s">
        <v>6891</v>
      </c>
      <c r="D3239" s="10" t="s">
        <v>6890</v>
      </c>
      <c r="E3239" s="3">
        <v>3</v>
      </c>
      <c r="F3239" s="3">
        <v>1</v>
      </c>
      <c r="G3239" s="4">
        <v>442.477876106</v>
      </c>
      <c r="H3239" s="4">
        <f>+G3239*E3239</f>
        <v>1327.433628318</v>
      </c>
      <c r="I3239" s="5">
        <v>0</v>
      </c>
      <c r="J3239" s="4">
        <f t="shared" si="628"/>
        <v>0</v>
      </c>
      <c r="K3239" s="4">
        <f t="shared" si="629"/>
        <v>442.477876106</v>
      </c>
      <c r="L3239" s="6">
        <v>1.4</v>
      </c>
      <c r="M3239" s="4">
        <f t="shared" si="630"/>
        <v>619.46902654839994</v>
      </c>
      <c r="N3239" s="4">
        <f t="shared" si="631"/>
        <v>1061.9469026544</v>
      </c>
      <c r="O3239" s="6">
        <v>0.75</v>
      </c>
      <c r="P3239" s="85">
        <f t="shared" si="636"/>
        <v>331.85840707950001</v>
      </c>
      <c r="Q3239" s="86">
        <f t="shared" si="637"/>
        <v>774.33628318549995</v>
      </c>
      <c r="R3239" s="6">
        <v>0.95</v>
      </c>
      <c r="S3239" s="85">
        <f t="shared" si="632"/>
        <v>420.35398230069995</v>
      </c>
      <c r="T3239" s="86">
        <f t="shared" si="633"/>
        <v>862.83185840669989</v>
      </c>
      <c r="U3239" s="6">
        <v>0.6</v>
      </c>
      <c r="V3239" s="85">
        <f t="shared" si="634"/>
        <v>265.4867256636</v>
      </c>
      <c r="W3239" s="86">
        <f t="shared" si="635"/>
        <v>707.96460176959999</v>
      </c>
    </row>
    <row r="3240" spans="1:23" ht="16.5" x14ac:dyDescent="0.25">
      <c r="A3240" s="64" t="s">
        <v>7579</v>
      </c>
      <c r="B3240" s="66" t="s">
        <v>7581</v>
      </c>
      <c r="C3240" s="2" t="s">
        <v>284</v>
      </c>
      <c r="D3240" s="10" t="s">
        <v>283</v>
      </c>
      <c r="E3240" s="3">
        <v>4</v>
      </c>
      <c r="F3240" s="3">
        <v>1</v>
      </c>
      <c r="G3240" s="4">
        <v>902</v>
      </c>
      <c r="H3240" s="4">
        <f>+G3240*E3240</f>
        <v>3608</v>
      </c>
      <c r="I3240" s="5">
        <v>0.25</v>
      </c>
      <c r="J3240" s="4">
        <f t="shared" si="628"/>
        <v>225.5</v>
      </c>
      <c r="K3240" s="4">
        <f t="shared" si="629"/>
        <v>676.5</v>
      </c>
      <c r="L3240" s="6">
        <v>0.85</v>
      </c>
      <c r="M3240" s="4">
        <f t="shared" si="630"/>
        <v>575.02499999999998</v>
      </c>
      <c r="N3240" s="4">
        <f t="shared" si="631"/>
        <v>1251.5250000000001</v>
      </c>
      <c r="O3240" s="6">
        <v>0.75</v>
      </c>
      <c r="P3240" s="85">
        <f t="shared" si="636"/>
        <v>507.375</v>
      </c>
      <c r="Q3240" s="86">
        <f t="shared" si="637"/>
        <v>1183.875</v>
      </c>
      <c r="R3240" s="6">
        <v>0.95</v>
      </c>
      <c r="S3240" s="85">
        <f t="shared" si="632"/>
        <v>642.67499999999995</v>
      </c>
      <c r="T3240" s="86">
        <f t="shared" si="633"/>
        <v>1319.175</v>
      </c>
      <c r="U3240" s="6">
        <v>0.6</v>
      </c>
      <c r="V3240" s="85">
        <f t="shared" si="634"/>
        <v>405.9</v>
      </c>
      <c r="W3240" s="86">
        <f t="shared" si="635"/>
        <v>1082.4000000000001</v>
      </c>
    </row>
    <row r="3241" spans="1:23" ht="16.5" x14ac:dyDescent="0.25">
      <c r="A3241" s="64" t="s">
        <v>7579</v>
      </c>
      <c r="B3241" s="66" t="s">
        <v>7581</v>
      </c>
      <c r="C3241" s="2" t="s">
        <v>341</v>
      </c>
      <c r="D3241" s="10" t="s">
        <v>340</v>
      </c>
      <c r="E3241" s="3">
        <v>13</v>
      </c>
      <c r="F3241" s="3">
        <v>1</v>
      </c>
      <c r="G3241" s="7">
        <v>907.2</v>
      </c>
      <c r="H3241" s="4">
        <f>+G3241*E3241</f>
        <v>11793.6</v>
      </c>
      <c r="I3241" s="5">
        <v>0.2</v>
      </c>
      <c r="J3241" s="4">
        <f t="shared" si="628"/>
        <v>181.44000000000003</v>
      </c>
      <c r="K3241" s="4">
        <f t="shared" si="629"/>
        <v>725.76</v>
      </c>
      <c r="L3241" s="6">
        <v>0.85</v>
      </c>
      <c r="M3241" s="4">
        <f t="shared" si="630"/>
        <v>616.89599999999996</v>
      </c>
      <c r="N3241" s="4">
        <f t="shared" si="631"/>
        <v>1342.6559999999999</v>
      </c>
      <c r="O3241" s="6">
        <v>0.75</v>
      </c>
      <c r="P3241" s="85">
        <f t="shared" si="636"/>
        <v>544.31999999999994</v>
      </c>
      <c r="Q3241" s="86">
        <f t="shared" si="637"/>
        <v>1270.08</v>
      </c>
      <c r="R3241" s="6">
        <v>0.95</v>
      </c>
      <c r="S3241" s="85">
        <f t="shared" si="632"/>
        <v>689.47199999999998</v>
      </c>
      <c r="T3241" s="86">
        <f t="shared" si="633"/>
        <v>1415.232</v>
      </c>
      <c r="U3241" s="6">
        <v>0.6</v>
      </c>
      <c r="V3241" s="85">
        <f t="shared" si="634"/>
        <v>435.45599999999996</v>
      </c>
      <c r="W3241" s="86">
        <f t="shared" si="635"/>
        <v>1161.2159999999999</v>
      </c>
    </row>
    <row r="3242" spans="1:23" ht="16.5" x14ac:dyDescent="0.25">
      <c r="A3242" s="64" t="s">
        <v>7579</v>
      </c>
      <c r="B3242" s="66" t="s">
        <v>7581</v>
      </c>
      <c r="C3242" s="2" t="s">
        <v>346</v>
      </c>
      <c r="D3242" s="10" t="s">
        <v>345</v>
      </c>
      <c r="E3242" s="3">
        <v>3</v>
      </c>
      <c r="F3242" s="3">
        <v>1</v>
      </c>
      <c r="G3242" s="4">
        <v>1808</v>
      </c>
      <c r="H3242" s="4">
        <f>+G3242*E3242</f>
        <v>5424</v>
      </c>
      <c r="I3242" s="5">
        <v>0.2</v>
      </c>
      <c r="J3242" s="4">
        <f t="shared" si="628"/>
        <v>361.6</v>
      </c>
      <c r="K3242" s="4">
        <f t="shared" si="629"/>
        <v>1446.4</v>
      </c>
      <c r="L3242" s="6">
        <v>0.85</v>
      </c>
      <c r="M3242" s="4">
        <f t="shared" si="630"/>
        <v>1229.44</v>
      </c>
      <c r="N3242" s="4">
        <f t="shared" si="631"/>
        <v>2675.84</v>
      </c>
      <c r="O3242" s="6">
        <v>0.75</v>
      </c>
      <c r="P3242" s="85">
        <f t="shared" si="636"/>
        <v>1084.8000000000002</v>
      </c>
      <c r="Q3242" s="86">
        <f t="shared" si="637"/>
        <v>2531.2000000000003</v>
      </c>
      <c r="R3242" s="6">
        <v>0.95</v>
      </c>
      <c r="S3242" s="85">
        <f t="shared" si="632"/>
        <v>1374.08</v>
      </c>
      <c r="T3242" s="86">
        <f t="shared" si="633"/>
        <v>2820.48</v>
      </c>
      <c r="U3242" s="6">
        <v>0.6</v>
      </c>
      <c r="V3242" s="85">
        <f t="shared" si="634"/>
        <v>867.84</v>
      </c>
      <c r="W3242" s="86">
        <f t="shared" si="635"/>
        <v>2314.2400000000002</v>
      </c>
    </row>
    <row r="3243" spans="1:23" ht="16.5" x14ac:dyDescent="0.25">
      <c r="A3243" s="64" t="s">
        <v>7579</v>
      </c>
      <c r="B3243" s="66" t="s">
        <v>7581</v>
      </c>
      <c r="C3243" s="2" t="s">
        <v>7583</v>
      </c>
      <c r="D3243" s="10" t="s">
        <v>342</v>
      </c>
      <c r="E3243" s="3">
        <v>7</v>
      </c>
      <c r="F3243" s="3">
        <v>1</v>
      </c>
      <c r="G3243" s="4">
        <v>1900.72</v>
      </c>
      <c r="H3243" s="4">
        <f>+G3243*E3243</f>
        <v>13305.04</v>
      </c>
      <c r="I3243" s="5">
        <v>0.2</v>
      </c>
      <c r="J3243" s="4">
        <f t="shared" si="628"/>
        <v>380.14400000000001</v>
      </c>
      <c r="K3243" s="4">
        <f t="shared" si="629"/>
        <v>1520.576</v>
      </c>
      <c r="L3243" s="6">
        <v>0.95</v>
      </c>
      <c r="M3243" s="4">
        <f t="shared" si="630"/>
        <v>1444.5472</v>
      </c>
      <c r="N3243" s="4">
        <f t="shared" si="631"/>
        <v>2965.1232</v>
      </c>
      <c r="O3243" s="6">
        <v>0.75</v>
      </c>
      <c r="P3243" s="85">
        <f t="shared" si="636"/>
        <v>1140.432</v>
      </c>
      <c r="Q3243" s="86">
        <f t="shared" si="637"/>
        <v>2661.0079999999998</v>
      </c>
      <c r="R3243" s="6">
        <v>0.95</v>
      </c>
      <c r="S3243" s="85">
        <f t="shared" si="632"/>
        <v>1444.5472</v>
      </c>
      <c r="T3243" s="86">
        <f t="shared" si="633"/>
        <v>2965.1232</v>
      </c>
      <c r="U3243" s="6">
        <v>0.6</v>
      </c>
      <c r="V3243" s="85">
        <f t="shared" si="634"/>
        <v>912.34559999999999</v>
      </c>
      <c r="W3243" s="86">
        <f t="shared" si="635"/>
        <v>2432.9216000000001</v>
      </c>
    </row>
    <row r="3244" spans="1:23" ht="16.5" x14ac:dyDescent="0.25">
      <c r="A3244" s="64" t="s">
        <v>7579</v>
      </c>
      <c r="B3244" s="66" t="s">
        <v>7581</v>
      </c>
      <c r="C3244" s="2" t="s">
        <v>7520</v>
      </c>
      <c r="D3244" s="10" t="s">
        <v>7519</v>
      </c>
      <c r="E3244" s="3">
        <v>6</v>
      </c>
      <c r="F3244" s="3">
        <v>1</v>
      </c>
      <c r="G3244" s="4">
        <v>2754</v>
      </c>
      <c r="H3244" s="4">
        <f>+G3244*E3244</f>
        <v>16524</v>
      </c>
      <c r="I3244" s="5">
        <v>0</v>
      </c>
      <c r="J3244" s="4">
        <f t="shared" si="628"/>
        <v>0</v>
      </c>
      <c r="K3244" s="4">
        <f t="shared" si="629"/>
        <v>2754</v>
      </c>
      <c r="L3244" s="6">
        <v>1.5</v>
      </c>
      <c r="M3244" s="4">
        <f t="shared" si="630"/>
        <v>4131</v>
      </c>
      <c r="N3244" s="4">
        <f t="shared" si="631"/>
        <v>6885</v>
      </c>
      <c r="O3244" s="6">
        <v>0.75</v>
      </c>
      <c r="P3244" s="85">
        <f t="shared" si="636"/>
        <v>2065.5</v>
      </c>
      <c r="Q3244" s="86">
        <f t="shared" si="637"/>
        <v>4819.5</v>
      </c>
      <c r="R3244" s="6">
        <v>0.95</v>
      </c>
      <c r="S3244" s="85">
        <f t="shared" si="632"/>
        <v>2616.2999999999997</v>
      </c>
      <c r="T3244" s="86">
        <f t="shared" si="633"/>
        <v>5370.2999999999993</v>
      </c>
      <c r="U3244" s="6">
        <v>0.6</v>
      </c>
      <c r="V3244" s="85">
        <f t="shared" si="634"/>
        <v>1652.3999999999999</v>
      </c>
      <c r="W3244" s="86">
        <f t="shared" si="635"/>
        <v>4406.3999999999996</v>
      </c>
    </row>
    <row r="3245" spans="1:23" ht="16.5" x14ac:dyDescent="0.25">
      <c r="A3245" s="64" t="s">
        <v>7579</v>
      </c>
      <c r="B3245" s="66" t="s">
        <v>7581</v>
      </c>
      <c r="C3245" s="2" t="s">
        <v>7522</v>
      </c>
      <c r="D3245" s="10" t="s">
        <v>7521</v>
      </c>
      <c r="E3245" s="3">
        <v>13</v>
      </c>
      <c r="F3245" s="3">
        <v>1</v>
      </c>
      <c r="G3245" s="4">
        <v>2736</v>
      </c>
      <c r="H3245" s="4">
        <f>+G3245*E3245</f>
        <v>35568</v>
      </c>
      <c r="I3245" s="5">
        <v>0</v>
      </c>
      <c r="J3245" s="4">
        <f t="shared" si="628"/>
        <v>0</v>
      </c>
      <c r="K3245" s="4">
        <f t="shared" si="629"/>
        <v>2736</v>
      </c>
      <c r="L3245" s="6">
        <v>1.5</v>
      </c>
      <c r="M3245" s="4">
        <f t="shared" si="630"/>
        <v>4104</v>
      </c>
      <c r="N3245" s="4">
        <f t="shared" si="631"/>
        <v>6840</v>
      </c>
      <c r="O3245" s="6">
        <v>0.75</v>
      </c>
      <c r="P3245" s="85">
        <f t="shared" si="636"/>
        <v>2052</v>
      </c>
      <c r="Q3245" s="86">
        <f t="shared" si="637"/>
        <v>4788</v>
      </c>
      <c r="R3245" s="6">
        <v>0.95</v>
      </c>
      <c r="S3245" s="85">
        <f t="shared" si="632"/>
        <v>2599.1999999999998</v>
      </c>
      <c r="T3245" s="86">
        <f t="shared" si="633"/>
        <v>5335.2</v>
      </c>
      <c r="U3245" s="6">
        <v>0.6</v>
      </c>
      <c r="V3245" s="85">
        <f t="shared" si="634"/>
        <v>1641.6</v>
      </c>
      <c r="W3245" s="86">
        <f t="shared" si="635"/>
        <v>4377.6000000000004</v>
      </c>
    </row>
    <row r="3246" spans="1:23" ht="16.5" x14ac:dyDescent="0.25">
      <c r="A3246" s="64" t="s">
        <v>7579</v>
      </c>
      <c r="B3246" s="66" t="s">
        <v>7581</v>
      </c>
      <c r="C3246" s="2" t="s">
        <v>339</v>
      </c>
      <c r="D3246" s="10" t="s">
        <v>338</v>
      </c>
      <c r="E3246" s="3">
        <v>2</v>
      </c>
      <c r="F3246" s="3">
        <v>1</v>
      </c>
      <c r="G3246" s="4">
        <v>822</v>
      </c>
      <c r="H3246" s="4">
        <f>+G3246*E3246</f>
        <v>1644</v>
      </c>
      <c r="I3246" s="5">
        <v>0.25</v>
      </c>
      <c r="J3246" s="4">
        <f t="shared" si="628"/>
        <v>205.5</v>
      </c>
      <c r="K3246" s="4">
        <f t="shared" si="629"/>
        <v>616.5</v>
      </c>
      <c r="L3246" s="6">
        <v>0.85</v>
      </c>
      <c r="M3246" s="4">
        <f t="shared" si="630"/>
        <v>524.02499999999998</v>
      </c>
      <c r="N3246" s="4">
        <f t="shared" si="631"/>
        <v>1140.5250000000001</v>
      </c>
      <c r="O3246" s="6">
        <v>0.75</v>
      </c>
      <c r="P3246" s="85">
        <f t="shared" si="636"/>
        <v>462.375</v>
      </c>
      <c r="Q3246" s="86">
        <f t="shared" si="637"/>
        <v>1078.875</v>
      </c>
      <c r="R3246" s="6">
        <v>0.95</v>
      </c>
      <c r="S3246" s="85">
        <f t="shared" si="632"/>
        <v>585.67499999999995</v>
      </c>
      <c r="T3246" s="86">
        <f t="shared" si="633"/>
        <v>1202.175</v>
      </c>
      <c r="U3246" s="6">
        <v>0.6</v>
      </c>
      <c r="V3246" s="85">
        <f t="shared" si="634"/>
        <v>369.9</v>
      </c>
      <c r="W3246" s="86">
        <f t="shared" si="635"/>
        <v>986.4</v>
      </c>
    </row>
    <row r="3247" spans="1:23" ht="16.5" x14ac:dyDescent="0.25">
      <c r="A3247" s="64" t="s">
        <v>7579</v>
      </c>
      <c r="B3247" s="66" t="s">
        <v>7581</v>
      </c>
      <c r="C3247" s="2" t="s">
        <v>7540</v>
      </c>
      <c r="D3247" s="10" t="s">
        <v>7539</v>
      </c>
      <c r="E3247" s="3">
        <v>2</v>
      </c>
      <c r="F3247" s="3">
        <v>1</v>
      </c>
      <c r="G3247" s="4">
        <v>810</v>
      </c>
      <c r="H3247" s="4">
        <f>+G3247*E3247</f>
        <v>1620</v>
      </c>
      <c r="I3247" s="5">
        <v>0</v>
      </c>
      <c r="J3247" s="4">
        <f t="shared" si="628"/>
        <v>0</v>
      </c>
      <c r="K3247" s="4">
        <f t="shared" si="629"/>
        <v>810</v>
      </c>
      <c r="L3247" s="6">
        <v>1.5</v>
      </c>
      <c r="M3247" s="4">
        <f t="shared" si="630"/>
        <v>1215</v>
      </c>
      <c r="N3247" s="4">
        <f t="shared" si="631"/>
        <v>2025</v>
      </c>
      <c r="O3247" s="6">
        <v>0.75</v>
      </c>
      <c r="P3247" s="85">
        <f t="shared" si="636"/>
        <v>607.5</v>
      </c>
      <c r="Q3247" s="86">
        <f t="shared" si="637"/>
        <v>1417.5</v>
      </c>
      <c r="R3247" s="6">
        <v>0.95</v>
      </c>
      <c r="S3247" s="85">
        <f t="shared" si="632"/>
        <v>769.5</v>
      </c>
      <c r="T3247" s="86">
        <f t="shared" si="633"/>
        <v>1579.5</v>
      </c>
      <c r="U3247" s="6">
        <v>0.6</v>
      </c>
      <c r="V3247" s="85">
        <f t="shared" si="634"/>
        <v>486</v>
      </c>
      <c r="W3247" s="86">
        <f t="shared" si="635"/>
        <v>1296</v>
      </c>
    </row>
    <row r="3248" spans="1:23" ht="16.5" x14ac:dyDescent="0.25">
      <c r="A3248" s="64" t="s">
        <v>7579</v>
      </c>
      <c r="B3248" s="66" t="s">
        <v>7581</v>
      </c>
      <c r="C3248" s="2" t="s">
        <v>7538</v>
      </c>
      <c r="D3248" s="10" t="s">
        <v>7537</v>
      </c>
      <c r="E3248" s="3">
        <v>4</v>
      </c>
      <c r="F3248" s="3">
        <v>1</v>
      </c>
      <c r="G3248" s="4">
        <v>918</v>
      </c>
      <c r="H3248" s="4">
        <f>+G3248*E3248</f>
        <v>3672</v>
      </c>
      <c r="I3248" s="5">
        <v>0</v>
      </c>
      <c r="J3248" s="4">
        <f t="shared" si="628"/>
        <v>0</v>
      </c>
      <c r="K3248" s="4">
        <f t="shared" si="629"/>
        <v>918</v>
      </c>
      <c r="L3248" s="6">
        <v>1.5</v>
      </c>
      <c r="M3248" s="4">
        <f t="shared" si="630"/>
        <v>1377</v>
      </c>
      <c r="N3248" s="4">
        <f t="shared" si="631"/>
        <v>2295</v>
      </c>
      <c r="O3248" s="6">
        <v>0.75</v>
      </c>
      <c r="P3248" s="85">
        <f t="shared" si="636"/>
        <v>688.5</v>
      </c>
      <c r="Q3248" s="86">
        <f t="shared" si="637"/>
        <v>1606.5</v>
      </c>
      <c r="R3248" s="6">
        <v>0.95</v>
      </c>
      <c r="S3248" s="85">
        <f t="shared" si="632"/>
        <v>872.09999999999991</v>
      </c>
      <c r="T3248" s="86">
        <f t="shared" si="633"/>
        <v>1790.1</v>
      </c>
      <c r="U3248" s="6">
        <v>0.6</v>
      </c>
      <c r="V3248" s="85">
        <f t="shared" si="634"/>
        <v>550.79999999999995</v>
      </c>
      <c r="W3248" s="86">
        <f t="shared" si="635"/>
        <v>1468.8</v>
      </c>
    </row>
    <row r="3249" spans="1:23" ht="16.5" x14ac:dyDescent="0.25">
      <c r="A3249" s="64" t="s">
        <v>7579</v>
      </c>
      <c r="B3249" s="66" t="s">
        <v>7581</v>
      </c>
      <c r="C3249" s="2" t="s">
        <v>7536</v>
      </c>
      <c r="D3249" s="10" t="s">
        <v>7535</v>
      </c>
      <c r="E3249" s="3">
        <v>14</v>
      </c>
      <c r="F3249" s="3">
        <v>1</v>
      </c>
      <c r="G3249" s="4">
        <v>3411</v>
      </c>
      <c r="H3249" s="4">
        <f>+G3249*E3249</f>
        <v>47754</v>
      </c>
      <c r="I3249" s="5">
        <v>0</v>
      </c>
      <c r="J3249" s="4">
        <f t="shared" si="628"/>
        <v>0</v>
      </c>
      <c r="K3249" s="4">
        <f t="shared" si="629"/>
        <v>3411</v>
      </c>
      <c r="L3249" s="6">
        <v>1.5</v>
      </c>
      <c r="M3249" s="4">
        <f t="shared" si="630"/>
        <v>5116.5</v>
      </c>
      <c r="N3249" s="4">
        <f t="shared" si="631"/>
        <v>8527.5</v>
      </c>
      <c r="O3249" s="6">
        <v>0.75</v>
      </c>
      <c r="P3249" s="85">
        <f t="shared" si="636"/>
        <v>2558.25</v>
      </c>
      <c r="Q3249" s="86">
        <f t="shared" si="637"/>
        <v>5969.25</v>
      </c>
      <c r="R3249" s="6">
        <v>0.95</v>
      </c>
      <c r="S3249" s="85">
        <f t="shared" si="632"/>
        <v>3240.45</v>
      </c>
      <c r="T3249" s="86">
        <f t="shared" si="633"/>
        <v>6651.45</v>
      </c>
      <c r="U3249" s="6">
        <v>0.6</v>
      </c>
      <c r="V3249" s="85">
        <f t="shared" si="634"/>
        <v>2046.6</v>
      </c>
      <c r="W3249" s="86">
        <f t="shared" si="635"/>
        <v>5457.6</v>
      </c>
    </row>
    <row r="3250" spans="1:23" ht="16.5" x14ac:dyDescent="0.25">
      <c r="A3250" s="64" t="s">
        <v>7579</v>
      </c>
      <c r="B3250" s="66" t="s">
        <v>7581</v>
      </c>
      <c r="C3250" s="2" t="s">
        <v>7548</v>
      </c>
      <c r="D3250" s="10" t="s">
        <v>7547</v>
      </c>
      <c r="E3250" s="3">
        <v>8</v>
      </c>
      <c r="F3250" s="3">
        <v>1</v>
      </c>
      <c r="G3250" s="4">
        <v>2853</v>
      </c>
      <c r="H3250" s="4">
        <f>+G3250*E3250</f>
        <v>22824</v>
      </c>
      <c r="I3250" s="5">
        <v>0</v>
      </c>
      <c r="J3250" s="4">
        <f t="shared" si="628"/>
        <v>0</v>
      </c>
      <c r="K3250" s="4">
        <f t="shared" si="629"/>
        <v>2853</v>
      </c>
      <c r="L3250" s="6">
        <v>1.5</v>
      </c>
      <c r="M3250" s="4">
        <f t="shared" si="630"/>
        <v>4279.5</v>
      </c>
      <c r="N3250" s="4">
        <f t="shared" si="631"/>
        <v>7132.5</v>
      </c>
      <c r="O3250" s="6">
        <v>0.75</v>
      </c>
      <c r="P3250" s="85">
        <f t="shared" si="636"/>
        <v>2139.75</v>
      </c>
      <c r="Q3250" s="86">
        <f t="shared" si="637"/>
        <v>4992.75</v>
      </c>
      <c r="R3250" s="6">
        <v>0.95</v>
      </c>
      <c r="S3250" s="85">
        <f t="shared" si="632"/>
        <v>2710.35</v>
      </c>
      <c r="T3250" s="86">
        <f t="shared" si="633"/>
        <v>5563.35</v>
      </c>
      <c r="U3250" s="6">
        <v>0.6</v>
      </c>
      <c r="V3250" s="85">
        <f t="shared" si="634"/>
        <v>1711.8</v>
      </c>
      <c r="W3250" s="86">
        <f t="shared" si="635"/>
        <v>4564.8</v>
      </c>
    </row>
    <row r="3251" spans="1:23" ht="16.5" x14ac:dyDescent="0.25">
      <c r="A3251" s="64" t="s">
        <v>7579</v>
      </c>
      <c r="B3251" s="66" t="s">
        <v>7581</v>
      </c>
      <c r="C3251" s="2" t="s">
        <v>245</v>
      </c>
      <c r="D3251" s="10" t="s">
        <v>244</v>
      </c>
      <c r="E3251" s="3">
        <v>5</v>
      </c>
      <c r="F3251" s="3">
        <v>1</v>
      </c>
      <c r="G3251" s="7">
        <v>1697.4</v>
      </c>
      <c r="H3251" s="4">
        <f>+G3251*E3251</f>
        <v>8487</v>
      </c>
      <c r="I3251" s="5">
        <v>0.2</v>
      </c>
      <c r="J3251" s="4">
        <f t="shared" si="628"/>
        <v>339.48</v>
      </c>
      <c r="K3251" s="4">
        <f t="shared" si="629"/>
        <v>1357.92</v>
      </c>
      <c r="L3251" s="6">
        <v>0.85</v>
      </c>
      <c r="M3251" s="4">
        <f t="shared" si="630"/>
        <v>1154.232</v>
      </c>
      <c r="N3251" s="4">
        <f t="shared" si="631"/>
        <v>2512.152</v>
      </c>
      <c r="O3251" s="6">
        <v>0.75</v>
      </c>
      <c r="P3251" s="85">
        <f t="shared" si="636"/>
        <v>1018.44</v>
      </c>
      <c r="Q3251" s="86">
        <f t="shared" si="637"/>
        <v>2376.36</v>
      </c>
      <c r="R3251" s="6">
        <v>0.95</v>
      </c>
      <c r="S3251" s="85">
        <f t="shared" si="632"/>
        <v>1290.0240000000001</v>
      </c>
      <c r="T3251" s="86">
        <f t="shared" si="633"/>
        <v>2647.9440000000004</v>
      </c>
      <c r="U3251" s="6">
        <v>0.6</v>
      </c>
      <c r="V3251" s="85">
        <f t="shared" si="634"/>
        <v>814.75200000000007</v>
      </c>
      <c r="W3251" s="86">
        <f t="shared" si="635"/>
        <v>2172.672</v>
      </c>
    </row>
    <row r="3252" spans="1:23" ht="16.5" x14ac:dyDescent="0.25">
      <c r="A3252" s="64" t="s">
        <v>7579</v>
      </c>
      <c r="B3252" s="66" t="s">
        <v>7581</v>
      </c>
      <c r="C3252" s="2" t="s">
        <v>7542</v>
      </c>
      <c r="D3252" s="10" t="s">
        <v>7541</v>
      </c>
      <c r="E3252" s="3">
        <v>7</v>
      </c>
      <c r="F3252" s="3">
        <v>1</v>
      </c>
      <c r="G3252" s="4">
        <v>1908</v>
      </c>
      <c r="H3252" s="4">
        <f>+G3252*E3252</f>
        <v>13356</v>
      </c>
      <c r="I3252" s="5">
        <v>0</v>
      </c>
      <c r="J3252" s="4">
        <f t="shared" si="628"/>
        <v>0</v>
      </c>
      <c r="K3252" s="4">
        <f t="shared" si="629"/>
        <v>1908</v>
      </c>
      <c r="L3252" s="6">
        <v>1.5</v>
      </c>
      <c r="M3252" s="4">
        <f t="shared" si="630"/>
        <v>2862</v>
      </c>
      <c r="N3252" s="4">
        <f t="shared" si="631"/>
        <v>4770</v>
      </c>
      <c r="O3252" s="6">
        <v>0.75</v>
      </c>
      <c r="P3252" s="85">
        <f t="shared" si="636"/>
        <v>1431</v>
      </c>
      <c r="Q3252" s="86">
        <f t="shared" si="637"/>
        <v>3339</v>
      </c>
      <c r="R3252" s="6">
        <v>0.95</v>
      </c>
      <c r="S3252" s="85">
        <f t="shared" si="632"/>
        <v>1812.6</v>
      </c>
      <c r="T3252" s="86">
        <f t="shared" si="633"/>
        <v>3720.6</v>
      </c>
      <c r="U3252" s="6">
        <v>0.6</v>
      </c>
      <c r="V3252" s="85">
        <f t="shared" si="634"/>
        <v>1144.8</v>
      </c>
      <c r="W3252" s="86">
        <f t="shared" si="635"/>
        <v>3052.8</v>
      </c>
    </row>
    <row r="3253" spans="1:23" ht="16.5" x14ac:dyDescent="0.25">
      <c r="A3253" s="64" t="s">
        <v>7579</v>
      </c>
      <c r="B3253" s="66" t="s">
        <v>7581</v>
      </c>
      <c r="C3253" s="2" t="s">
        <v>7544</v>
      </c>
      <c r="D3253" s="10" t="s">
        <v>7543</v>
      </c>
      <c r="E3253" s="3">
        <v>7</v>
      </c>
      <c r="F3253" s="3">
        <v>1</v>
      </c>
      <c r="G3253" s="4">
        <v>1566</v>
      </c>
      <c r="H3253" s="4">
        <f>+G3253*E3253</f>
        <v>10962</v>
      </c>
      <c r="I3253" s="5">
        <v>0</v>
      </c>
      <c r="J3253" s="4">
        <f t="shared" si="628"/>
        <v>0</v>
      </c>
      <c r="K3253" s="4">
        <f t="shared" si="629"/>
        <v>1566</v>
      </c>
      <c r="L3253" s="6">
        <v>1.5</v>
      </c>
      <c r="M3253" s="4">
        <f t="shared" si="630"/>
        <v>2349</v>
      </c>
      <c r="N3253" s="4">
        <f t="shared" si="631"/>
        <v>3915</v>
      </c>
      <c r="O3253" s="6">
        <v>0.75</v>
      </c>
      <c r="P3253" s="85">
        <f t="shared" si="636"/>
        <v>1174.5</v>
      </c>
      <c r="Q3253" s="86">
        <f t="shared" si="637"/>
        <v>2740.5</v>
      </c>
      <c r="R3253" s="6">
        <v>0.95</v>
      </c>
      <c r="S3253" s="85">
        <f t="shared" si="632"/>
        <v>1487.6999999999998</v>
      </c>
      <c r="T3253" s="86">
        <f t="shared" si="633"/>
        <v>3053.7</v>
      </c>
      <c r="U3253" s="6">
        <v>0.6</v>
      </c>
      <c r="V3253" s="85">
        <f t="shared" si="634"/>
        <v>939.59999999999991</v>
      </c>
      <c r="W3253" s="86">
        <f t="shared" si="635"/>
        <v>2505.6</v>
      </c>
    </row>
    <row r="3254" spans="1:23" ht="16.5" x14ac:dyDescent="0.25">
      <c r="A3254" s="64" t="s">
        <v>7579</v>
      </c>
      <c r="B3254" s="66" t="s">
        <v>7581</v>
      </c>
      <c r="C3254" s="2" t="s">
        <v>7546</v>
      </c>
      <c r="D3254" s="10" t="s">
        <v>7545</v>
      </c>
      <c r="E3254" s="3">
        <v>1</v>
      </c>
      <c r="F3254" s="3">
        <v>1</v>
      </c>
      <c r="G3254" s="4">
        <f>13506.7/2</f>
        <v>6753.35</v>
      </c>
      <c r="H3254" s="4">
        <f>+G3254*E3254</f>
        <v>6753.35</v>
      </c>
      <c r="I3254" s="5">
        <v>0</v>
      </c>
      <c r="J3254" s="4">
        <f t="shared" si="628"/>
        <v>0</v>
      </c>
      <c r="K3254" s="4">
        <f t="shared" si="629"/>
        <v>6753.35</v>
      </c>
      <c r="L3254" s="6">
        <v>1.5</v>
      </c>
      <c r="M3254" s="4">
        <f t="shared" si="630"/>
        <v>10130.025000000001</v>
      </c>
      <c r="N3254" s="4">
        <f t="shared" si="631"/>
        <v>16883.375</v>
      </c>
      <c r="O3254" s="6">
        <v>0.75</v>
      </c>
      <c r="P3254" s="85">
        <f t="shared" si="636"/>
        <v>5065.0125000000007</v>
      </c>
      <c r="Q3254" s="86">
        <f t="shared" si="637"/>
        <v>11818.362500000001</v>
      </c>
      <c r="R3254" s="6">
        <v>0.95</v>
      </c>
      <c r="S3254" s="85">
        <f t="shared" si="632"/>
        <v>6415.6824999999999</v>
      </c>
      <c r="T3254" s="86">
        <f t="shared" si="633"/>
        <v>13169.032500000001</v>
      </c>
      <c r="U3254" s="6">
        <v>0.6</v>
      </c>
      <c r="V3254" s="85">
        <f t="shared" si="634"/>
        <v>4052.01</v>
      </c>
      <c r="W3254" s="86">
        <f t="shared" si="635"/>
        <v>10805.36</v>
      </c>
    </row>
    <row r="3255" spans="1:23" ht="16.5" x14ac:dyDescent="0.25">
      <c r="A3255" s="64" t="s">
        <v>7579</v>
      </c>
      <c r="B3255" s="66" t="s">
        <v>7581</v>
      </c>
      <c r="C3255" s="2" t="s">
        <v>4944</v>
      </c>
      <c r="D3255" s="10" t="s">
        <v>4943</v>
      </c>
      <c r="E3255" s="3">
        <v>1</v>
      </c>
      <c r="F3255" s="3">
        <v>1</v>
      </c>
      <c r="G3255" s="4">
        <v>4956</v>
      </c>
      <c r="H3255" s="4">
        <f>+G3255*E3255</f>
        <v>4956</v>
      </c>
      <c r="I3255" s="5">
        <v>0.2</v>
      </c>
      <c r="J3255" s="4">
        <f t="shared" si="628"/>
        <v>991.2</v>
      </c>
      <c r="K3255" s="4">
        <f t="shared" si="629"/>
        <v>3964.8</v>
      </c>
      <c r="L3255" s="6">
        <v>0.95</v>
      </c>
      <c r="M3255" s="4">
        <f t="shared" si="630"/>
        <v>3766.56</v>
      </c>
      <c r="N3255" s="4">
        <f t="shared" si="631"/>
        <v>7731.3600000000006</v>
      </c>
      <c r="O3255" s="6">
        <v>0.75</v>
      </c>
      <c r="P3255" s="85">
        <f t="shared" si="636"/>
        <v>2973.6000000000004</v>
      </c>
      <c r="Q3255" s="86">
        <f t="shared" si="637"/>
        <v>6938.4000000000005</v>
      </c>
      <c r="R3255" s="6">
        <v>0.95</v>
      </c>
      <c r="S3255" s="85">
        <f t="shared" si="632"/>
        <v>3766.56</v>
      </c>
      <c r="T3255" s="86">
        <f t="shared" si="633"/>
        <v>7731.3600000000006</v>
      </c>
      <c r="U3255" s="6">
        <v>0.6</v>
      </c>
      <c r="V3255" s="85">
        <f t="shared" si="634"/>
        <v>2378.88</v>
      </c>
      <c r="W3255" s="86">
        <f t="shared" si="635"/>
        <v>6343.68</v>
      </c>
    </row>
    <row r="3256" spans="1:23" ht="16.5" x14ac:dyDescent="0.25">
      <c r="A3256" s="64" t="s">
        <v>7579</v>
      </c>
      <c r="B3256" s="66" t="s">
        <v>7581</v>
      </c>
      <c r="C3256" s="2" t="s">
        <v>7531</v>
      </c>
      <c r="D3256" s="10" t="s">
        <v>7530</v>
      </c>
      <c r="E3256" s="3">
        <v>5</v>
      </c>
      <c r="F3256" s="3">
        <v>1</v>
      </c>
      <c r="G3256" s="4">
        <v>3492</v>
      </c>
      <c r="H3256" s="4">
        <f>+G3256*E3256</f>
        <v>17460</v>
      </c>
      <c r="I3256" s="5">
        <v>0</v>
      </c>
      <c r="J3256" s="4">
        <f t="shared" si="628"/>
        <v>0</v>
      </c>
      <c r="K3256" s="4">
        <f t="shared" si="629"/>
        <v>3492</v>
      </c>
      <c r="L3256" s="6">
        <v>1.5</v>
      </c>
      <c r="M3256" s="4">
        <f t="shared" si="630"/>
        <v>5238</v>
      </c>
      <c r="N3256" s="4">
        <f t="shared" si="631"/>
        <v>8730</v>
      </c>
      <c r="O3256" s="6">
        <v>0.75</v>
      </c>
      <c r="P3256" s="85">
        <f t="shared" si="636"/>
        <v>2619</v>
      </c>
      <c r="Q3256" s="86">
        <f t="shared" si="637"/>
        <v>6111</v>
      </c>
      <c r="R3256" s="6">
        <v>0.95</v>
      </c>
      <c r="S3256" s="85">
        <f t="shared" si="632"/>
        <v>3317.3999999999996</v>
      </c>
      <c r="T3256" s="86">
        <f t="shared" si="633"/>
        <v>6809.4</v>
      </c>
      <c r="U3256" s="6">
        <v>0.6</v>
      </c>
      <c r="V3256" s="85">
        <f t="shared" si="634"/>
        <v>2095.1999999999998</v>
      </c>
      <c r="W3256" s="86">
        <f t="shared" si="635"/>
        <v>5587.2</v>
      </c>
    </row>
    <row r="3257" spans="1:23" ht="16.5" x14ac:dyDescent="0.25">
      <c r="A3257" s="64" t="s">
        <v>7579</v>
      </c>
      <c r="B3257" s="66" t="s">
        <v>7581</v>
      </c>
      <c r="C3257" s="2" t="s">
        <v>290</v>
      </c>
      <c r="D3257" s="10" t="s">
        <v>289</v>
      </c>
      <c r="E3257" s="3">
        <v>2</v>
      </c>
      <c r="F3257" s="3">
        <v>1</v>
      </c>
      <c r="G3257" s="4">
        <v>2857.6</v>
      </c>
      <c r="H3257" s="4">
        <f>+G3257*E3257</f>
        <v>5715.2</v>
      </c>
      <c r="I3257" s="5">
        <v>0.2</v>
      </c>
      <c r="J3257" s="4">
        <f t="shared" si="628"/>
        <v>571.52</v>
      </c>
      <c r="K3257" s="4">
        <f t="shared" si="629"/>
        <v>2286.08</v>
      </c>
      <c r="L3257" s="6">
        <v>0.85</v>
      </c>
      <c r="M3257" s="4">
        <f t="shared" si="630"/>
        <v>1943.1679999999999</v>
      </c>
      <c r="N3257" s="4">
        <f t="shared" si="631"/>
        <v>4229.2479999999996</v>
      </c>
      <c r="O3257" s="6">
        <v>0.75</v>
      </c>
      <c r="P3257" s="85">
        <f t="shared" si="636"/>
        <v>1714.56</v>
      </c>
      <c r="Q3257" s="86">
        <f t="shared" si="637"/>
        <v>4000.64</v>
      </c>
      <c r="R3257" s="6">
        <v>0.95</v>
      </c>
      <c r="S3257" s="85">
        <f t="shared" si="632"/>
        <v>2171.7759999999998</v>
      </c>
      <c r="T3257" s="86">
        <f t="shared" si="633"/>
        <v>4457.8559999999998</v>
      </c>
      <c r="U3257" s="6">
        <v>0.6</v>
      </c>
      <c r="V3257" s="85">
        <f t="shared" si="634"/>
        <v>1371.6479999999999</v>
      </c>
      <c r="W3257" s="86">
        <f t="shared" si="635"/>
        <v>3657.7280000000001</v>
      </c>
    </row>
    <row r="3258" spans="1:23" ht="16.5" x14ac:dyDescent="0.25">
      <c r="A3258" s="64" t="s">
        <v>7579</v>
      </c>
      <c r="B3258" s="66" t="s">
        <v>7581</v>
      </c>
      <c r="C3258" s="2" t="s">
        <v>261</v>
      </c>
      <c r="D3258" s="10" t="s">
        <v>260</v>
      </c>
      <c r="E3258" s="3">
        <v>2</v>
      </c>
      <c r="F3258" s="3">
        <v>1</v>
      </c>
      <c r="G3258" s="4">
        <v>1600</v>
      </c>
      <c r="H3258" s="4">
        <f>+G3258*E3258</f>
        <v>3200</v>
      </c>
      <c r="I3258" s="5">
        <v>0.2</v>
      </c>
      <c r="J3258" s="4">
        <f t="shared" si="628"/>
        <v>320</v>
      </c>
      <c r="K3258" s="4">
        <f t="shared" si="629"/>
        <v>1280</v>
      </c>
      <c r="L3258" s="6">
        <v>0.85</v>
      </c>
      <c r="M3258" s="4">
        <f t="shared" si="630"/>
        <v>1088</v>
      </c>
      <c r="N3258" s="4">
        <f t="shared" si="631"/>
        <v>2368</v>
      </c>
      <c r="O3258" s="6">
        <v>0.75</v>
      </c>
      <c r="P3258" s="85">
        <f t="shared" si="636"/>
        <v>960</v>
      </c>
      <c r="Q3258" s="86">
        <f t="shared" si="637"/>
        <v>2240</v>
      </c>
      <c r="R3258" s="6">
        <v>0.95</v>
      </c>
      <c r="S3258" s="85">
        <f t="shared" si="632"/>
        <v>1216</v>
      </c>
      <c r="T3258" s="86">
        <f t="shared" si="633"/>
        <v>2496</v>
      </c>
      <c r="U3258" s="6">
        <v>0.6</v>
      </c>
      <c r="V3258" s="85">
        <f t="shared" si="634"/>
        <v>768</v>
      </c>
      <c r="W3258" s="86">
        <f t="shared" si="635"/>
        <v>2048</v>
      </c>
    </row>
    <row r="3259" spans="1:23" ht="16.5" x14ac:dyDescent="0.25">
      <c r="A3259" s="64" t="s">
        <v>7579</v>
      </c>
      <c r="B3259" s="66" t="s">
        <v>7581</v>
      </c>
      <c r="C3259" s="2" t="s">
        <v>292</v>
      </c>
      <c r="D3259" s="10" t="s">
        <v>291</v>
      </c>
      <c r="E3259" s="3">
        <v>-1</v>
      </c>
      <c r="F3259" s="3">
        <v>1</v>
      </c>
      <c r="G3259" s="4">
        <v>2186.6999999999998</v>
      </c>
      <c r="H3259" s="4">
        <f>+G3259*E3259</f>
        <v>-2186.6999999999998</v>
      </c>
      <c r="I3259" s="5">
        <v>0.2</v>
      </c>
      <c r="J3259" s="4">
        <f t="shared" si="628"/>
        <v>437.34</v>
      </c>
      <c r="K3259" s="4">
        <f t="shared" si="629"/>
        <v>1749.36</v>
      </c>
      <c r="L3259" s="6">
        <v>0.85</v>
      </c>
      <c r="M3259" s="4">
        <f t="shared" si="630"/>
        <v>1486.9559999999999</v>
      </c>
      <c r="N3259" s="4">
        <f t="shared" si="631"/>
        <v>3236.3159999999998</v>
      </c>
      <c r="O3259" s="6">
        <v>0.75</v>
      </c>
      <c r="P3259" s="85">
        <f t="shared" si="636"/>
        <v>1312.02</v>
      </c>
      <c r="Q3259" s="86">
        <f t="shared" si="637"/>
        <v>3061.38</v>
      </c>
      <c r="R3259" s="6">
        <v>0.95</v>
      </c>
      <c r="S3259" s="85">
        <f t="shared" si="632"/>
        <v>1661.8919999999998</v>
      </c>
      <c r="T3259" s="86">
        <f t="shared" si="633"/>
        <v>3411.2519999999995</v>
      </c>
      <c r="U3259" s="6">
        <v>0.6</v>
      </c>
      <c r="V3259" s="85">
        <f t="shared" si="634"/>
        <v>1049.616</v>
      </c>
      <c r="W3259" s="86">
        <f t="shared" si="635"/>
        <v>2798.9759999999997</v>
      </c>
    </row>
    <row r="3260" spans="1:23" ht="16.5" x14ac:dyDescent="0.25">
      <c r="A3260" s="64" t="s">
        <v>7579</v>
      </c>
      <c r="B3260" s="66" t="s">
        <v>7581</v>
      </c>
      <c r="C3260" s="2" t="s">
        <v>7584</v>
      </c>
      <c r="D3260" s="10" t="s">
        <v>7524</v>
      </c>
      <c r="E3260" s="3">
        <v>2</v>
      </c>
      <c r="F3260" s="3">
        <v>1</v>
      </c>
      <c r="G3260" s="4">
        <v>774</v>
      </c>
      <c r="H3260" s="4">
        <f>+G3260*E3260</f>
        <v>1548</v>
      </c>
      <c r="I3260" s="5">
        <v>0</v>
      </c>
      <c r="J3260" s="4">
        <f t="shared" si="628"/>
        <v>0</v>
      </c>
      <c r="K3260" s="4">
        <f t="shared" si="629"/>
        <v>774</v>
      </c>
      <c r="L3260" s="6">
        <v>1.5</v>
      </c>
      <c r="M3260" s="4">
        <f t="shared" si="630"/>
        <v>1161</v>
      </c>
      <c r="N3260" s="4">
        <f t="shared" si="631"/>
        <v>1935</v>
      </c>
      <c r="O3260" s="6">
        <v>0.75</v>
      </c>
      <c r="P3260" s="85">
        <f t="shared" si="636"/>
        <v>580.5</v>
      </c>
      <c r="Q3260" s="86">
        <f t="shared" si="637"/>
        <v>1354.5</v>
      </c>
      <c r="R3260" s="6">
        <v>0.95</v>
      </c>
      <c r="S3260" s="85">
        <f t="shared" si="632"/>
        <v>735.3</v>
      </c>
      <c r="T3260" s="86">
        <f t="shared" si="633"/>
        <v>1509.3</v>
      </c>
      <c r="U3260" s="6">
        <v>0.6</v>
      </c>
      <c r="V3260" s="85">
        <f t="shared" si="634"/>
        <v>464.4</v>
      </c>
      <c r="W3260" s="86">
        <f t="shared" si="635"/>
        <v>1238.4000000000001</v>
      </c>
    </row>
    <row r="3261" spans="1:23" ht="16.5" x14ac:dyDescent="0.25">
      <c r="A3261" s="64" t="s">
        <v>7579</v>
      </c>
      <c r="B3261" s="66" t="s">
        <v>7581</v>
      </c>
      <c r="C3261" s="2" t="s">
        <v>7585</v>
      </c>
      <c r="D3261" s="10" t="s">
        <v>7525</v>
      </c>
      <c r="E3261" s="3">
        <v>9</v>
      </c>
      <c r="F3261" s="3">
        <v>1</v>
      </c>
      <c r="G3261" s="4">
        <v>2152</v>
      </c>
      <c r="H3261" s="4">
        <f>+G3261*E3261</f>
        <v>19368</v>
      </c>
      <c r="I3261" s="5">
        <v>0</v>
      </c>
      <c r="J3261" s="4">
        <f t="shared" si="628"/>
        <v>0</v>
      </c>
      <c r="K3261" s="4">
        <f t="shared" si="629"/>
        <v>2152</v>
      </c>
      <c r="L3261" s="6">
        <v>1.5</v>
      </c>
      <c r="M3261" s="4">
        <f t="shared" si="630"/>
        <v>3228</v>
      </c>
      <c r="N3261" s="4">
        <f t="shared" si="631"/>
        <v>5380</v>
      </c>
      <c r="O3261" s="6">
        <v>0.75</v>
      </c>
      <c r="P3261" s="85">
        <f t="shared" si="636"/>
        <v>1614</v>
      </c>
      <c r="Q3261" s="86">
        <f t="shared" si="637"/>
        <v>3766</v>
      </c>
      <c r="R3261" s="6">
        <v>0.95</v>
      </c>
      <c r="S3261" s="85">
        <f t="shared" si="632"/>
        <v>2044.3999999999999</v>
      </c>
      <c r="T3261" s="86">
        <f t="shared" si="633"/>
        <v>4196.3999999999996</v>
      </c>
      <c r="U3261" s="6">
        <v>0.6</v>
      </c>
      <c r="V3261" s="85">
        <f t="shared" si="634"/>
        <v>1291.2</v>
      </c>
      <c r="W3261" s="86">
        <f t="shared" si="635"/>
        <v>3443.2</v>
      </c>
    </row>
    <row r="3262" spans="1:23" ht="16.5" x14ac:dyDescent="0.25">
      <c r="A3262" s="64" t="s">
        <v>7579</v>
      </c>
      <c r="B3262" s="66" t="s">
        <v>7581</v>
      </c>
      <c r="C3262" s="2" t="s">
        <v>7586</v>
      </c>
      <c r="D3262" s="10" t="s">
        <v>7526</v>
      </c>
      <c r="E3262" s="3">
        <v>13</v>
      </c>
      <c r="F3262" s="3">
        <v>1</v>
      </c>
      <c r="G3262" s="4">
        <v>1098</v>
      </c>
      <c r="H3262" s="4">
        <f>+G3262*E3262</f>
        <v>14274</v>
      </c>
      <c r="I3262" s="5">
        <v>0</v>
      </c>
      <c r="J3262" s="4">
        <f t="shared" si="628"/>
        <v>0</v>
      </c>
      <c r="K3262" s="4">
        <f t="shared" si="629"/>
        <v>1098</v>
      </c>
      <c r="L3262" s="6">
        <v>1.5</v>
      </c>
      <c r="M3262" s="4">
        <f t="shared" si="630"/>
        <v>1647</v>
      </c>
      <c r="N3262" s="4">
        <f t="shared" si="631"/>
        <v>2745</v>
      </c>
      <c r="O3262" s="6">
        <v>0.75</v>
      </c>
      <c r="P3262" s="85">
        <f t="shared" si="636"/>
        <v>823.5</v>
      </c>
      <c r="Q3262" s="86">
        <f t="shared" si="637"/>
        <v>1921.5</v>
      </c>
      <c r="R3262" s="6">
        <v>0.95</v>
      </c>
      <c r="S3262" s="85">
        <f t="shared" si="632"/>
        <v>1043.0999999999999</v>
      </c>
      <c r="T3262" s="86">
        <f t="shared" si="633"/>
        <v>2141.1</v>
      </c>
      <c r="U3262" s="6">
        <v>0.6</v>
      </c>
      <c r="V3262" s="85">
        <f t="shared" si="634"/>
        <v>658.8</v>
      </c>
      <c r="W3262" s="86">
        <f t="shared" si="635"/>
        <v>1756.8</v>
      </c>
    </row>
    <row r="3263" spans="1:23" ht="16.5" x14ac:dyDescent="0.25">
      <c r="A3263" s="64" t="s">
        <v>7579</v>
      </c>
      <c r="B3263" s="66" t="s">
        <v>7581</v>
      </c>
      <c r="C3263" s="2" t="s">
        <v>7587</v>
      </c>
      <c r="D3263" s="10" t="s">
        <v>7527</v>
      </c>
      <c r="E3263" s="3">
        <v>4</v>
      </c>
      <c r="F3263" s="3">
        <v>1</v>
      </c>
      <c r="G3263" s="4">
        <v>905</v>
      </c>
      <c r="H3263" s="4">
        <f>+G3263*E3263</f>
        <v>3620</v>
      </c>
      <c r="I3263" s="5">
        <v>0</v>
      </c>
      <c r="J3263" s="4">
        <f t="shared" si="628"/>
        <v>0</v>
      </c>
      <c r="K3263" s="4">
        <f t="shared" si="629"/>
        <v>905</v>
      </c>
      <c r="L3263" s="6">
        <v>1.5</v>
      </c>
      <c r="M3263" s="4">
        <f t="shared" si="630"/>
        <v>1357.5</v>
      </c>
      <c r="N3263" s="4">
        <f t="shared" si="631"/>
        <v>2262.5</v>
      </c>
      <c r="O3263" s="6">
        <v>0.75</v>
      </c>
      <c r="P3263" s="85">
        <f t="shared" si="636"/>
        <v>678.75</v>
      </c>
      <c r="Q3263" s="86">
        <f t="shared" si="637"/>
        <v>1583.75</v>
      </c>
      <c r="R3263" s="6">
        <v>0.95</v>
      </c>
      <c r="S3263" s="85">
        <f t="shared" si="632"/>
        <v>859.75</v>
      </c>
      <c r="T3263" s="86">
        <f t="shared" si="633"/>
        <v>1764.75</v>
      </c>
      <c r="U3263" s="6">
        <v>0.6</v>
      </c>
      <c r="V3263" s="85">
        <f t="shared" si="634"/>
        <v>543</v>
      </c>
      <c r="W3263" s="86">
        <f t="shared" si="635"/>
        <v>1448</v>
      </c>
    </row>
    <row r="3264" spans="1:23" ht="16.5" x14ac:dyDescent="0.25">
      <c r="A3264" s="64" t="s">
        <v>7579</v>
      </c>
      <c r="B3264" s="66" t="s">
        <v>7581</v>
      </c>
      <c r="C3264" s="2" t="s">
        <v>7588</v>
      </c>
      <c r="D3264" s="10" t="s">
        <v>7528</v>
      </c>
      <c r="E3264" s="3">
        <v>5</v>
      </c>
      <c r="F3264" s="3">
        <v>1</v>
      </c>
      <c r="G3264" s="4">
        <v>1350</v>
      </c>
      <c r="H3264" s="4">
        <f>+G3264*E3264</f>
        <v>6750</v>
      </c>
      <c r="I3264" s="5">
        <v>0</v>
      </c>
      <c r="J3264" s="4">
        <f t="shared" si="628"/>
        <v>0</v>
      </c>
      <c r="K3264" s="4">
        <f t="shared" si="629"/>
        <v>1350</v>
      </c>
      <c r="L3264" s="6">
        <v>1.5</v>
      </c>
      <c r="M3264" s="4">
        <f t="shared" si="630"/>
        <v>2025</v>
      </c>
      <c r="N3264" s="4">
        <f t="shared" si="631"/>
        <v>3375</v>
      </c>
      <c r="O3264" s="6">
        <v>0.75</v>
      </c>
      <c r="P3264" s="85">
        <f t="shared" si="636"/>
        <v>1012.5</v>
      </c>
      <c r="Q3264" s="86">
        <f t="shared" si="637"/>
        <v>2362.5</v>
      </c>
      <c r="R3264" s="6">
        <v>0.95</v>
      </c>
      <c r="S3264" s="85">
        <f t="shared" si="632"/>
        <v>1282.5</v>
      </c>
      <c r="T3264" s="86">
        <f t="shared" si="633"/>
        <v>2632.5</v>
      </c>
      <c r="U3264" s="6">
        <v>0.6</v>
      </c>
      <c r="V3264" s="85">
        <f t="shared" si="634"/>
        <v>810</v>
      </c>
      <c r="W3264" s="86">
        <f t="shared" si="635"/>
        <v>2160</v>
      </c>
    </row>
    <row r="3265" spans="1:23" ht="16.5" x14ac:dyDescent="0.25">
      <c r="A3265" s="64" t="s">
        <v>7579</v>
      </c>
      <c r="B3265" s="66" t="s">
        <v>7581</v>
      </c>
      <c r="C3265" s="2" t="s">
        <v>7589</v>
      </c>
      <c r="D3265" s="10" t="s">
        <v>5624</v>
      </c>
      <c r="E3265" s="3">
        <v>1</v>
      </c>
      <c r="F3265" s="3">
        <v>1</v>
      </c>
      <c r="G3265" s="4">
        <v>3469</v>
      </c>
      <c r="H3265" s="4">
        <f>+G3265*E3265</f>
        <v>3469</v>
      </c>
      <c r="I3265" s="5">
        <v>0.2</v>
      </c>
      <c r="J3265" s="4">
        <f t="shared" si="628"/>
        <v>693.80000000000007</v>
      </c>
      <c r="K3265" s="4">
        <f t="shared" si="629"/>
        <v>2775.2</v>
      </c>
      <c r="L3265" s="6">
        <v>0.85</v>
      </c>
      <c r="M3265" s="4">
        <f t="shared" si="630"/>
        <v>2358.9199999999996</v>
      </c>
      <c r="N3265" s="4">
        <f t="shared" si="631"/>
        <v>5134.119999999999</v>
      </c>
      <c r="O3265" s="6">
        <v>0.75</v>
      </c>
      <c r="P3265" s="85">
        <f t="shared" si="636"/>
        <v>2081.3999999999996</v>
      </c>
      <c r="Q3265" s="86">
        <f t="shared" si="637"/>
        <v>4856.5999999999995</v>
      </c>
      <c r="R3265" s="6">
        <v>0.95</v>
      </c>
      <c r="S3265" s="85">
        <f t="shared" si="632"/>
        <v>2636.4399999999996</v>
      </c>
      <c r="T3265" s="86">
        <f t="shared" si="633"/>
        <v>5411.6399999999994</v>
      </c>
      <c r="U3265" s="6">
        <v>0.6</v>
      </c>
      <c r="V3265" s="85">
        <f t="shared" si="634"/>
        <v>1665.12</v>
      </c>
      <c r="W3265" s="86">
        <f t="shared" si="635"/>
        <v>4440.32</v>
      </c>
    </row>
    <row r="3266" spans="1:23" ht="16.5" x14ac:dyDescent="0.25">
      <c r="A3266" s="64" t="s">
        <v>7579</v>
      </c>
      <c r="B3266" s="66" t="s">
        <v>7581</v>
      </c>
      <c r="C3266" s="2" t="s">
        <v>7590</v>
      </c>
      <c r="D3266" s="10" t="s">
        <v>7550</v>
      </c>
      <c r="E3266" s="3">
        <v>4</v>
      </c>
      <c r="F3266" s="3">
        <v>1</v>
      </c>
      <c r="G3266" s="4">
        <v>684</v>
      </c>
      <c r="H3266" s="4">
        <f>+G3266*E3266</f>
        <v>2736</v>
      </c>
      <c r="I3266" s="5">
        <v>0</v>
      </c>
      <c r="J3266" s="4">
        <f t="shared" si="628"/>
        <v>0</v>
      </c>
      <c r="K3266" s="4">
        <f t="shared" si="629"/>
        <v>684</v>
      </c>
      <c r="L3266" s="6">
        <v>1.5</v>
      </c>
      <c r="M3266" s="4">
        <f t="shared" si="630"/>
        <v>1026</v>
      </c>
      <c r="N3266" s="4">
        <f t="shared" si="631"/>
        <v>1710</v>
      </c>
      <c r="O3266" s="6">
        <v>0.75</v>
      </c>
      <c r="P3266" s="85">
        <f t="shared" si="636"/>
        <v>513</v>
      </c>
      <c r="Q3266" s="86">
        <f t="shared" si="637"/>
        <v>1197</v>
      </c>
      <c r="R3266" s="6">
        <v>0.95</v>
      </c>
      <c r="S3266" s="85">
        <f t="shared" si="632"/>
        <v>649.79999999999995</v>
      </c>
      <c r="T3266" s="86">
        <f t="shared" si="633"/>
        <v>1333.8</v>
      </c>
      <c r="U3266" s="6">
        <v>0.6</v>
      </c>
      <c r="V3266" s="85">
        <f t="shared" si="634"/>
        <v>410.4</v>
      </c>
      <c r="W3266" s="86">
        <f t="shared" si="635"/>
        <v>1094.4000000000001</v>
      </c>
    </row>
    <row r="3267" spans="1:23" ht="16.5" x14ac:dyDescent="0.25">
      <c r="A3267" s="64" t="s">
        <v>7579</v>
      </c>
      <c r="B3267" s="66" t="s">
        <v>7581</v>
      </c>
      <c r="C3267" s="2" t="s">
        <v>257</v>
      </c>
      <c r="D3267" s="10" t="s">
        <v>256</v>
      </c>
      <c r="E3267" s="3">
        <v>1</v>
      </c>
      <c r="F3267" s="3">
        <v>1</v>
      </c>
      <c r="G3267" s="4">
        <v>3127.44</v>
      </c>
      <c r="H3267" s="4">
        <f>+G3267*E3267</f>
        <v>3127.44</v>
      </c>
      <c r="I3267" s="5">
        <v>0.1</v>
      </c>
      <c r="J3267" s="4">
        <f t="shared" si="628"/>
        <v>312.74400000000003</v>
      </c>
      <c r="K3267" s="4">
        <f t="shared" si="629"/>
        <v>2814.6959999999999</v>
      </c>
      <c r="L3267" s="6">
        <v>1</v>
      </c>
      <c r="M3267" s="4">
        <f t="shared" si="630"/>
        <v>2814.6959999999999</v>
      </c>
      <c r="N3267" s="4">
        <f t="shared" si="631"/>
        <v>5629.3919999999998</v>
      </c>
      <c r="O3267" s="6">
        <v>0.75</v>
      </c>
      <c r="P3267" s="85">
        <f t="shared" si="636"/>
        <v>2111.0219999999999</v>
      </c>
      <c r="Q3267" s="86">
        <f t="shared" si="637"/>
        <v>4925.7179999999998</v>
      </c>
      <c r="R3267" s="6">
        <v>0.95</v>
      </c>
      <c r="S3267" s="85">
        <f t="shared" si="632"/>
        <v>2673.9611999999997</v>
      </c>
      <c r="T3267" s="86">
        <f t="shared" si="633"/>
        <v>5488.6571999999996</v>
      </c>
      <c r="U3267" s="6">
        <v>0.6</v>
      </c>
      <c r="V3267" s="85">
        <f t="shared" si="634"/>
        <v>1688.8175999999999</v>
      </c>
      <c r="W3267" s="86">
        <f t="shared" si="635"/>
        <v>4503.5136000000002</v>
      </c>
    </row>
    <row r="3268" spans="1:23" ht="16.5" x14ac:dyDescent="0.25">
      <c r="A3268" s="64" t="s">
        <v>7579</v>
      </c>
      <c r="B3268" s="66" t="s">
        <v>7581</v>
      </c>
      <c r="C3268" s="2" t="s">
        <v>7591</v>
      </c>
      <c r="D3268" s="10" t="s">
        <v>272</v>
      </c>
      <c r="E3268" s="3">
        <v>1</v>
      </c>
      <c r="F3268" s="3">
        <v>1</v>
      </c>
      <c r="G3268" s="7">
        <v>8371.2999999999993</v>
      </c>
      <c r="H3268" s="4">
        <f>+G3268*E3268</f>
        <v>8371.2999999999993</v>
      </c>
      <c r="I3268" s="5">
        <v>0.2</v>
      </c>
      <c r="J3268" s="4">
        <f t="shared" si="628"/>
        <v>1674.26</v>
      </c>
      <c r="K3268" s="4">
        <f t="shared" si="629"/>
        <v>6697.0399999999991</v>
      </c>
      <c r="L3268" s="6">
        <v>1</v>
      </c>
      <c r="M3268" s="4">
        <f t="shared" si="630"/>
        <v>6697.0399999999991</v>
      </c>
      <c r="N3268" s="4">
        <f t="shared" si="631"/>
        <v>13394.079999999998</v>
      </c>
      <c r="O3268" s="6">
        <v>0.75</v>
      </c>
      <c r="P3268" s="85">
        <f t="shared" si="636"/>
        <v>5022.7799999999988</v>
      </c>
      <c r="Q3268" s="86">
        <f t="shared" si="637"/>
        <v>11719.819999999998</v>
      </c>
      <c r="R3268" s="6">
        <v>0.95</v>
      </c>
      <c r="S3268" s="85">
        <f t="shared" si="632"/>
        <v>6362.1879999999992</v>
      </c>
      <c r="T3268" s="86">
        <f t="shared" si="633"/>
        <v>13059.227999999999</v>
      </c>
      <c r="U3268" s="6">
        <v>0.6</v>
      </c>
      <c r="V3268" s="85">
        <f t="shared" si="634"/>
        <v>4018.2239999999993</v>
      </c>
      <c r="W3268" s="86">
        <f t="shared" si="635"/>
        <v>10715.263999999999</v>
      </c>
    </row>
    <row r="3269" spans="1:23" ht="16.5" x14ac:dyDescent="0.25">
      <c r="A3269" s="64" t="s">
        <v>7579</v>
      </c>
      <c r="B3269" s="66" t="s">
        <v>7581</v>
      </c>
      <c r="C3269" s="2" t="s">
        <v>7592</v>
      </c>
      <c r="D3269" s="10" t="s">
        <v>7549</v>
      </c>
      <c r="E3269" s="3">
        <v>1</v>
      </c>
      <c r="F3269" s="3">
        <v>1</v>
      </c>
      <c r="G3269" s="4">
        <v>1206</v>
      </c>
      <c r="H3269" s="4">
        <f>+G3269*E3269</f>
        <v>1206</v>
      </c>
      <c r="I3269" s="5">
        <v>0</v>
      </c>
      <c r="J3269" s="4">
        <f t="shared" si="628"/>
        <v>0</v>
      </c>
      <c r="K3269" s="4">
        <f t="shared" si="629"/>
        <v>1206</v>
      </c>
      <c r="L3269" s="6">
        <v>1.5</v>
      </c>
      <c r="M3269" s="4">
        <f t="shared" si="630"/>
        <v>1809</v>
      </c>
      <c r="N3269" s="4">
        <f t="shared" si="631"/>
        <v>3015</v>
      </c>
      <c r="O3269" s="6">
        <v>0.75</v>
      </c>
      <c r="P3269" s="85">
        <f t="shared" si="636"/>
        <v>904.5</v>
      </c>
      <c r="Q3269" s="86">
        <f t="shared" si="637"/>
        <v>2110.5</v>
      </c>
      <c r="R3269" s="6">
        <v>0.95</v>
      </c>
      <c r="S3269" s="85">
        <f t="shared" si="632"/>
        <v>1145.7</v>
      </c>
      <c r="T3269" s="86">
        <f t="shared" si="633"/>
        <v>2351.6999999999998</v>
      </c>
      <c r="U3269" s="6">
        <v>0.6</v>
      </c>
      <c r="V3269" s="85">
        <f t="shared" si="634"/>
        <v>723.6</v>
      </c>
      <c r="W3269" s="86">
        <f t="shared" si="635"/>
        <v>1929.6</v>
      </c>
    </row>
    <row r="3270" spans="1:23" ht="16.5" x14ac:dyDescent="0.25">
      <c r="A3270" s="64" t="s">
        <v>7579</v>
      </c>
      <c r="B3270" s="66" t="s">
        <v>7581</v>
      </c>
      <c r="C3270" s="2" t="s">
        <v>7593</v>
      </c>
      <c r="D3270" s="10" t="s">
        <v>7523</v>
      </c>
      <c r="E3270" s="3">
        <v>10</v>
      </c>
      <c r="F3270" s="3">
        <v>1</v>
      </c>
      <c r="G3270" s="4">
        <v>1251</v>
      </c>
      <c r="H3270" s="4">
        <f>+G3270*E3270</f>
        <v>12510</v>
      </c>
      <c r="I3270" s="5">
        <v>0</v>
      </c>
      <c r="J3270" s="4">
        <f t="shared" si="628"/>
        <v>0</v>
      </c>
      <c r="K3270" s="4">
        <f t="shared" si="629"/>
        <v>1251</v>
      </c>
      <c r="L3270" s="6">
        <v>1.5</v>
      </c>
      <c r="M3270" s="4">
        <f t="shared" si="630"/>
        <v>1876.5</v>
      </c>
      <c r="N3270" s="4">
        <f t="shared" si="631"/>
        <v>3127.5</v>
      </c>
      <c r="O3270" s="6">
        <v>0.75</v>
      </c>
      <c r="P3270" s="85">
        <f t="shared" si="636"/>
        <v>938.25</v>
      </c>
      <c r="Q3270" s="86">
        <f t="shared" si="637"/>
        <v>2189.25</v>
      </c>
      <c r="R3270" s="6">
        <v>0.95</v>
      </c>
      <c r="S3270" s="85">
        <f t="shared" si="632"/>
        <v>1188.45</v>
      </c>
      <c r="T3270" s="86">
        <f t="shared" si="633"/>
        <v>2439.4499999999998</v>
      </c>
      <c r="U3270" s="6">
        <v>0.6</v>
      </c>
      <c r="V3270" s="85">
        <f t="shared" si="634"/>
        <v>750.6</v>
      </c>
      <c r="W3270" s="86">
        <f t="shared" si="635"/>
        <v>2001.6</v>
      </c>
    </row>
    <row r="3271" spans="1:23" ht="16.5" x14ac:dyDescent="0.25">
      <c r="A3271" s="64" t="s">
        <v>7579</v>
      </c>
      <c r="B3271" s="66" t="s">
        <v>7581</v>
      </c>
      <c r="C3271" s="2" t="s">
        <v>7594</v>
      </c>
      <c r="D3271" s="10" t="s">
        <v>7529</v>
      </c>
      <c r="E3271" s="3">
        <v>2</v>
      </c>
      <c r="F3271" s="3">
        <v>1</v>
      </c>
      <c r="G3271" s="4">
        <v>663.71681415900002</v>
      </c>
      <c r="H3271" s="4">
        <f>+G3271*E3271</f>
        <v>1327.433628318</v>
      </c>
      <c r="I3271" s="5">
        <v>0</v>
      </c>
      <c r="J3271" s="4">
        <f t="shared" si="628"/>
        <v>0</v>
      </c>
      <c r="K3271" s="4">
        <f t="shared" si="629"/>
        <v>663.71681415900002</v>
      </c>
      <c r="L3271" s="6">
        <v>1.5</v>
      </c>
      <c r="M3271" s="4">
        <f t="shared" si="630"/>
        <v>995.57522123850003</v>
      </c>
      <c r="N3271" s="4">
        <f t="shared" si="631"/>
        <v>1659.2920353975001</v>
      </c>
      <c r="O3271" s="6">
        <v>0.75</v>
      </c>
      <c r="P3271" s="85">
        <f t="shared" si="636"/>
        <v>497.78761061925002</v>
      </c>
      <c r="Q3271" s="86">
        <f t="shared" si="637"/>
        <v>1161.50442477825</v>
      </c>
      <c r="R3271" s="6">
        <v>0.95</v>
      </c>
      <c r="S3271" s="85">
        <f t="shared" si="632"/>
        <v>630.53097345105004</v>
      </c>
      <c r="T3271" s="86">
        <f t="shared" si="633"/>
        <v>1294.2477876100502</v>
      </c>
      <c r="U3271" s="6">
        <v>0.6</v>
      </c>
      <c r="V3271" s="85">
        <f t="shared" si="634"/>
        <v>398.23008849540003</v>
      </c>
      <c r="W3271" s="86">
        <f t="shared" si="635"/>
        <v>1061.9469026544</v>
      </c>
    </row>
    <row r="3272" spans="1:23" ht="16.5" x14ac:dyDescent="0.25">
      <c r="A3272" s="64" t="s">
        <v>7579</v>
      </c>
      <c r="B3272" s="66" t="s">
        <v>7581</v>
      </c>
      <c r="C3272" s="2" t="s">
        <v>7534</v>
      </c>
      <c r="D3272" s="10" t="s">
        <v>7533</v>
      </c>
      <c r="E3272" s="3">
        <v>1</v>
      </c>
      <c r="F3272" s="3">
        <v>1</v>
      </c>
      <c r="G3272" s="4">
        <v>2033</v>
      </c>
      <c r="H3272" s="4">
        <f>+G3272*E3272</f>
        <v>2033</v>
      </c>
      <c r="I3272" s="5">
        <v>0</v>
      </c>
      <c r="J3272" s="4">
        <f t="shared" si="628"/>
        <v>0</v>
      </c>
      <c r="K3272" s="4">
        <f t="shared" si="629"/>
        <v>2033</v>
      </c>
      <c r="L3272" s="6">
        <v>1.5</v>
      </c>
      <c r="M3272" s="4">
        <f t="shared" si="630"/>
        <v>3049.5</v>
      </c>
      <c r="N3272" s="4">
        <f t="shared" si="631"/>
        <v>5082.5</v>
      </c>
      <c r="O3272" s="6">
        <v>0.75</v>
      </c>
      <c r="P3272" s="85">
        <f t="shared" si="636"/>
        <v>1524.75</v>
      </c>
      <c r="Q3272" s="86">
        <f t="shared" si="637"/>
        <v>3557.75</v>
      </c>
      <c r="R3272" s="6">
        <v>0.95</v>
      </c>
      <c r="S3272" s="85">
        <f t="shared" si="632"/>
        <v>1931.35</v>
      </c>
      <c r="T3272" s="86">
        <f t="shared" si="633"/>
        <v>3964.35</v>
      </c>
      <c r="U3272" s="6">
        <v>0.6</v>
      </c>
      <c r="V3272" s="85">
        <f t="shared" si="634"/>
        <v>1219.8</v>
      </c>
      <c r="W3272" s="86">
        <f t="shared" si="635"/>
        <v>3252.8</v>
      </c>
    </row>
    <row r="3273" spans="1:23" s="27" customFormat="1" ht="16.5" x14ac:dyDescent="0.25">
      <c r="A3273" s="78" t="s">
        <v>7167</v>
      </c>
      <c r="B3273" s="65" t="s">
        <v>7168</v>
      </c>
      <c r="C3273" s="44" t="s">
        <v>7459</v>
      </c>
      <c r="D3273" s="10" t="s">
        <v>3937</v>
      </c>
      <c r="E3273" s="3">
        <f>21+21.7+5.02-0.61-1.1-0.62-0.55-0.63-1.64-1.18-0.54-4.6-0.72-0.72-1.22-0.71-0.6-0.7-0.57-0.56-4.1</f>
        <v>26.35</v>
      </c>
      <c r="F3273" s="3">
        <v>1</v>
      </c>
      <c r="G3273" s="4">
        <v>1542</v>
      </c>
      <c r="H3273" s="4">
        <f>+G3273*E3273</f>
        <v>40631.700000000004</v>
      </c>
      <c r="I3273" s="5">
        <v>0</v>
      </c>
      <c r="J3273" s="4">
        <f t="shared" si="628"/>
        <v>0</v>
      </c>
      <c r="K3273" s="4">
        <f t="shared" si="629"/>
        <v>1542</v>
      </c>
      <c r="L3273" s="6">
        <v>1.1499999999999999</v>
      </c>
      <c r="M3273" s="4">
        <f t="shared" si="630"/>
        <v>1773.3</v>
      </c>
      <c r="N3273" s="4">
        <f t="shared" si="631"/>
        <v>3315.3</v>
      </c>
      <c r="O3273" s="6">
        <v>1</v>
      </c>
      <c r="P3273" s="85">
        <f t="shared" si="636"/>
        <v>1542</v>
      </c>
      <c r="Q3273" s="86">
        <f t="shared" si="637"/>
        <v>3084</v>
      </c>
      <c r="R3273" s="6">
        <v>1.25</v>
      </c>
      <c r="S3273" s="85">
        <f t="shared" si="632"/>
        <v>1927.5</v>
      </c>
      <c r="T3273" s="86">
        <f t="shared" si="633"/>
        <v>3469.5</v>
      </c>
      <c r="U3273" s="6">
        <v>0.6</v>
      </c>
      <c r="V3273" s="85">
        <f t="shared" si="634"/>
        <v>925.19999999999993</v>
      </c>
      <c r="W3273" s="86">
        <f t="shared" si="635"/>
        <v>2467.1999999999998</v>
      </c>
    </row>
    <row r="3274" spans="1:23" s="27" customFormat="1" ht="16.5" x14ac:dyDescent="0.25">
      <c r="A3274" s="78" t="s">
        <v>7167</v>
      </c>
      <c r="B3274" s="65" t="s">
        <v>7168</v>
      </c>
      <c r="C3274" s="44" t="s">
        <v>7460</v>
      </c>
      <c r="D3274" s="10" t="s">
        <v>3897</v>
      </c>
      <c r="E3274" s="3">
        <f>2-0.78</f>
        <v>1.22</v>
      </c>
      <c r="F3274" s="3">
        <v>1</v>
      </c>
      <c r="G3274" s="4">
        <v>10614.5</v>
      </c>
      <c r="H3274" s="4">
        <f>+G3274*E3274</f>
        <v>12949.69</v>
      </c>
      <c r="I3274" s="5">
        <v>0.2</v>
      </c>
      <c r="J3274" s="4">
        <f t="shared" si="628"/>
        <v>2122.9</v>
      </c>
      <c r="K3274" s="4">
        <f t="shared" si="629"/>
        <v>8491.6</v>
      </c>
      <c r="L3274" s="6">
        <v>0.85</v>
      </c>
      <c r="M3274" s="4">
        <f t="shared" si="630"/>
        <v>7217.86</v>
      </c>
      <c r="N3274" s="4">
        <f t="shared" si="631"/>
        <v>15709.46</v>
      </c>
      <c r="O3274" s="6">
        <v>0.75</v>
      </c>
      <c r="P3274" s="85">
        <f t="shared" si="636"/>
        <v>6368.7000000000007</v>
      </c>
      <c r="Q3274" s="86">
        <f t="shared" si="637"/>
        <v>14860.300000000001</v>
      </c>
      <c r="R3274" s="6">
        <v>0.95</v>
      </c>
      <c r="S3274" s="85">
        <f t="shared" si="632"/>
        <v>8067.0199999999995</v>
      </c>
      <c r="T3274" s="86">
        <f t="shared" si="633"/>
        <v>16558.62</v>
      </c>
      <c r="U3274" s="6">
        <v>0.6</v>
      </c>
      <c r="V3274" s="85">
        <f t="shared" si="634"/>
        <v>5094.96</v>
      </c>
      <c r="W3274" s="86">
        <f t="shared" si="635"/>
        <v>13586.560000000001</v>
      </c>
    </row>
    <row r="3275" spans="1:23" s="27" customFormat="1" ht="16.5" x14ac:dyDescent="0.25">
      <c r="A3275" s="78" t="s">
        <v>7167</v>
      </c>
      <c r="B3275" s="65" t="s">
        <v>7168</v>
      </c>
      <c r="C3275" s="44" t="s">
        <v>7461</v>
      </c>
      <c r="D3275" s="10" t="s">
        <v>3898</v>
      </c>
      <c r="E3275" s="3">
        <f>6-0.85</f>
        <v>5.15</v>
      </c>
      <c r="F3275" s="3">
        <v>1</v>
      </c>
      <c r="G3275" s="4">
        <v>2700</v>
      </c>
      <c r="H3275" s="4">
        <f>+G3275*E3275</f>
        <v>13905.000000000002</v>
      </c>
      <c r="I3275" s="5">
        <v>0</v>
      </c>
      <c r="J3275" s="4">
        <f t="shared" si="628"/>
        <v>0</v>
      </c>
      <c r="K3275" s="4">
        <f t="shared" si="629"/>
        <v>2700</v>
      </c>
      <c r="L3275" s="6">
        <v>0.95</v>
      </c>
      <c r="M3275" s="4">
        <f t="shared" si="630"/>
        <v>2565</v>
      </c>
      <c r="N3275" s="4">
        <f t="shared" si="631"/>
        <v>5265</v>
      </c>
      <c r="O3275" s="6">
        <v>0.75</v>
      </c>
      <c r="P3275" s="85">
        <f t="shared" si="636"/>
        <v>2025</v>
      </c>
      <c r="Q3275" s="86">
        <f t="shared" si="637"/>
        <v>4725</v>
      </c>
      <c r="R3275" s="6">
        <v>1.05</v>
      </c>
      <c r="S3275" s="85">
        <f t="shared" si="632"/>
        <v>2835</v>
      </c>
      <c r="T3275" s="86">
        <f t="shared" si="633"/>
        <v>5535</v>
      </c>
      <c r="U3275" s="6">
        <v>0.6</v>
      </c>
      <c r="V3275" s="85">
        <f t="shared" si="634"/>
        <v>1620</v>
      </c>
      <c r="W3275" s="86">
        <f t="shared" si="635"/>
        <v>4320</v>
      </c>
    </row>
    <row r="3276" spans="1:23" s="27" customFormat="1" ht="16.5" x14ac:dyDescent="0.25">
      <c r="A3276" s="78" t="s">
        <v>7167</v>
      </c>
      <c r="B3276" s="65" t="s">
        <v>7168</v>
      </c>
      <c r="C3276" s="44" t="s">
        <v>7462</v>
      </c>
      <c r="D3276" s="10" t="s">
        <v>3899</v>
      </c>
      <c r="E3276" s="3">
        <v>4</v>
      </c>
      <c r="F3276" s="3">
        <v>1</v>
      </c>
      <c r="G3276" s="7">
        <v>1737.5</v>
      </c>
      <c r="H3276" s="4">
        <f>+G3276*E3276</f>
        <v>6950</v>
      </c>
      <c r="I3276" s="5">
        <v>0</v>
      </c>
      <c r="J3276" s="4">
        <f t="shared" si="628"/>
        <v>0</v>
      </c>
      <c r="K3276" s="4">
        <f t="shared" si="629"/>
        <v>1737.5</v>
      </c>
      <c r="L3276" s="6">
        <v>0.85</v>
      </c>
      <c r="M3276" s="4">
        <f t="shared" si="630"/>
        <v>1476.875</v>
      </c>
      <c r="N3276" s="4">
        <f t="shared" si="631"/>
        <v>3214.375</v>
      </c>
      <c r="O3276" s="6">
        <v>0.75</v>
      </c>
      <c r="P3276" s="85">
        <f t="shared" si="636"/>
        <v>1303.125</v>
      </c>
      <c r="Q3276" s="86">
        <f t="shared" si="637"/>
        <v>3040.625</v>
      </c>
      <c r="R3276" s="6">
        <v>0.95</v>
      </c>
      <c r="S3276" s="85">
        <f t="shared" si="632"/>
        <v>1650.625</v>
      </c>
      <c r="T3276" s="86">
        <f t="shared" si="633"/>
        <v>3388.125</v>
      </c>
      <c r="U3276" s="6">
        <v>0.6</v>
      </c>
      <c r="V3276" s="85">
        <f t="shared" si="634"/>
        <v>1042.5</v>
      </c>
      <c r="W3276" s="86">
        <f t="shared" si="635"/>
        <v>2780</v>
      </c>
    </row>
    <row r="3277" spans="1:23" s="27" customFormat="1" ht="16.5" x14ac:dyDescent="0.25">
      <c r="A3277" s="78" t="s">
        <v>7167</v>
      </c>
      <c r="B3277" s="65" t="s">
        <v>7168</v>
      </c>
      <c r="C3277" s="44" t="s">
        <v>4036</v>
      </c>
      <c r="D3277" s="8" t="s">
        <v>4035</v>
      </c>
      <c r="E3277" s="3">
        <v>10</v>
      </c>
      <c r="F3277" s="3">
        <v>1</v>
      </c>
      <c r="G3277" s="4">
        <v>348.73</v>
      </c>
      <c r="H3277" s="4">
        <f>+G3277*E3277</f>
        <v>3487.3</v>
      </c>
      <c r="I3277" s="5">
        <v>0.05</v>
      </c>
      <c r="J3277" s="4">
        <f t="shared" si="628"/>
        <v>17.436500000000002</v>
      </c>
      <c r="K3277" s="4">
        <f t="shared" si="629"/>
        <v>331.29349999999999</v>
      </c>
      <c r="L3277" s="6">
        <v>1</v>
      </c>
      <c r="M3277" s="4">
        <f t="shared" si="630"/>
        <v>331.29349999999999</v>
      </c>
      <c r="N3277" s="4">
        <f t="shared" si="631"/>
        <v>662.58699999999999</v>
      </c>
      <c r="O3277" s="6">
        <v>0.75</v>
      </c>
      <c r="P3277" s="85">
        <f t="shared" si="636"/>
        <v>248.470125</v>
      </c>
      <c r="Q3277" s="86">
        <f t="shared" si="637"/>
        <v>579.76362500000005</v>
      </c>
      <c r="R3277" s="6">
        <v>1.1499999999999999</v>
      </c>
      <c r="S3277" s="85">
        <f t="shared" si="632"/>
        <v>380.98752499999995</v>
      </c>
      <c r="T3277" s="86">
        <f t="shared" si="633"/>
        <v>712.281025</v>
      </c>
      <c r="U3277" s="6">
        <v>0.6</v>
      </c>
      <c r="V3277" s="85">
        <f t="shared" si="634"/>
        <v>198.77609999999999</v>
      </c>
      <c r="W3277" s="86">
        <f t="shared" si="635"/>
        <v>530.06960000000004</v>
      </c>
    </row>
    <row r="3278" spans="1:23" s="27" customFormat="1" ht="16.5" x14ac:dyDescent="0.25">
      <c r="A3278" s="78" t="s">
        <v>7167</v>
      </c>
      <c r="B3278" s="65" t="s">
        <v>7168</v>
      </c>
      <c r="C3278" s="44" t="s">
        <v>3906</v>
      </c>
      <c r="D3278" s="1" t="s">
        <v>3905</v>
      </c>
      <c r="E3278" s="3">
        <v>1.23</v>
      </c>
      <c r="F3278" s="3">
        <v>1</v>
      </c>
      <c r="G3278" s="4">
        <f>5913.47-1360.1+312.83+22.45-1608.83+370.03-0.12+0.03</f>
        <v>3649.7600000000007</v>
      </c>
      <c r="H3278" s="4">
        <f>+G3278*E3278</f>
        <v>4489.2048000000004</v>
      </c>
      <c r="I3278" s="5">
        <v>0</v>
      </c>
      <c r="J3278" s="4">
        <f t="shared" si="628"/>
        <v>0</v>
      </c>
      <c r="K3278" s="4">
        <f t="shared" si="629"/>
        <v>3649.7600000000007</v>
      </c>
      <c r="L3278" s="6">
        <v>0.85</v>
      </c>
      <c r="M3278" s="4">
        <f t="shared" si="630"/>
        <v>3102.2960000000003</v>
      </c>
      <c r="N3278" s="4">
        <f t="shared" si="631"/>
        <v>6752.0560000000005</v>
      </c>
      <c r="O3278" s="6">
        <v>0.75</v>
      </c>
      <c r="P3278" s="85">
        <f t="shared" si="636"/>
        <v>2737.3200000000006</v>
      </c>
      <c r="Q3278" s="86">
        <f t="shared" si="637"/>
        <v>6387.0800000000017</v>
      </c>
      <c r="R3278" s="6">
        <v>0.95</v>
      </c>
      <c r="S3278" s="85">
        <f t="shared" si="632"/>
        <v>3467.2720000000004</v>
      </c>
      <c r="T3278" s="86">
        <f t="shared" si="633"/>
        <v>7117.0320000000011</v>
      </c>
      <c r="U3278" s="6">
        <v>0.6</v>
      </c>
      <c r="V3278" s="85">
        <f t="shared" si="634"/>
        <v>2189.8560000000002</v>
      </c>
      <c r="W3278" s="86">
        <f t="shared" si="635"/>
        <v>5839.6160000000009</v>
      </c>
    </row>
    <row r="3279" spans="1:23" s="27" customFormat="1" ht="16.5" x14ac:dyDescent="0.25">
      <c r="A3279" s="78" t="s">
        <v>7167</v>
      </c>
      <c r="B3279" s="65" t="s">
        <v>7168</v>
      </c>
      <c r="C3279" s="44" t="s">
        <v>7463</v>
      </c>
      <c r="D3279" s="10" t="s">
        <v>3900</v>
      </c>
      <c r="E3279" s="3">
        <f>9-0.85</f>
        <v>8.15</v>
      </c>
      <c r="F3279" s="3">
        <v>1</v>
      </c>
      <c r="G3279" s="7">
        <v>2908</v>
      </c>
      <c r="H3279" s="4">
        <f>+G3279*E3279</f>
        <v>23700.2</v>
      </c>
      <c r="I3279" s="5">
        <v>0</v>
      </c>
      <c r="J3279" s="4">
        <f t="shared" si="628"/>
        <v>0</v>
      </c>
      <c r="K3279" s="4">
        <f t="shared" si="629"/>
        <v>2908</v>
      </c>
      <c r="L3279" s="6">
        <v>0.85</v>
      </c>
      <c r="M3279" s="4">
        <f t="shared" si="630"/>
        <v>2471.7999999999997</v>
      </c>
      <c r="N3279" s="4">
        <f t="shared" si="631"/>
        <v>5379.7999999999993</v>
      </c>
      <c r="O3279" s="6">
        <v>0.75</v>
      </c>
      <c r="P3279" s="85">
        <f t="shared" si="636"/>
        <v>2181</v>
      </c>
      <c r="Q3279" s="86">
        <f t="shared" si="637"/>
        <v>5089</v>
      </c>
      <c r="R3279" s="6">
        <v>0.95</v>
      </c>
      <c r="S3279" s="85">
        <f t="shared" si="632"/>
        <v>2762.6</v>
      </c>
      <c r="T3279" s="86">
        <f t="shared" si="633"/>
        <v>5670.6</v>
      </c>
      <c r="U3279" s="6">
        <v>0.6</v>
      </c>
      <c r="V3279" s="85">
        <f t="shared" si="634"/>
        <v>1744.8</v>
      </c>
      <c r="W3279" s="86">
        <f t="shared" si="635"/>
        <v>4652.8</v>
      </c>
    </row>
    <row r="3280" spans="1:23" s="27" customFormat="1" ht="16.5" x14ac:dyDescent="0.25">
      <c r="A3280" s="78" t="s">
        <v>7167</v>
      </c>
      <c r="B3280" s="65" t="s">
        <v>7168</v>
      </c>
      <c r="C3280" s="44" t="s">
        <v>4034</v>
      </c>
      <c r="D3280" s="1" t="s">
        <v>4033</v>
      </c>
      <c r="E3280" s="3">
        <v>1.7</v>
      </c>
      <c r="F3280" s="3">
        <v>1</v>
      </c>
      <c r="G3280" s="4">
        <v>12776.61</v>
      </c>
      <c r="H3280" s="4">
        <f>+G3280*E3280</f>
        <v>21720.237000000001</v>
      </c>
      <c r="I3280" s="5">
        <v>0</v>
      </c>
      <c r="J3280" s="4">
        <f t="shared" ref="J3280:J3342" si="638">+G3280*I3280</f>
        <v>0</v>
      </c>
      <c r="K3280" s="4">
        <f t="shared" ref="K3280:K3342" si="639">+G3280-J3280</f>
        <v>12776.61</v>
      </c>
      <c r="L3280" s="6">
        <v>0.95</v>
      </c>
      <c r="M3280" s="4">
        <f t="shared" si="630"/>
        <v>12137.779500000001</v>
      </c>
      <c r="N3280" s="4">
        <f t="shared" si="631"/>
        <v>24914.389500000001</v>
      </c>
      <c r="O3280" s="6">
        <v>0.75</v>
      </c>
      <c r="P3280" s="85">
        <f t="shared" si="636"/>
        <v>9582.4575000000004</v>
      </c>
      <c r="Q3280" s="86">
        <f t="shared" si="637"/>
        <v>22359.067500000001</v>
      </c>
      <c r="R3280" s="6">
        <v>1.05</v>
      </c>
      <c r="S3280" s="85">
        <f t="shared" si="632"/>
        <v>13415.440500000001</v>
      </c>
      <c r="T3280" s="86">
        <f t="shared" si="633"/>
        <v>26192.050500000001</v>
      </c>
      <c r="U3280" s="6">
        <v>0.6</v>
      </c>
      <c r="V3280" s="85">
        <f t="shared" si="634"/>
        <v>7665.9660000000003</v>
      </c>
      <c r="W3280" s="86">
        <f t="shared" si="635"/>
        <v>20442.576000000001</v>
      </c>
    </row>
    <row r="3281" spans="1:23" s="27" customFormat="1" ht="16.5" x14ac:dyDescent="0.25">
      <c r="A3281" s="78" t="s">
        <v>7167</v>
      </c>
      <c r="B3281" s="65" t="s">
        <v>7168</v>
      </c>
      <c r="C3281" s="44" t="s">
        <v>3908</v>
      </c>
      <c r="D3281" s="1" t="s">
        <v>3907</v>
      </c>
      <c r="E3281" s="3">
        <v>14.24</v>
      </c>
      <c r="F3281" s="3">
        <v>1</v>
      </c>
      <c r="G3281" s="4">
        <f>15258.59/15.24</f>
        <v>1001.2198162729659</v>
      </c>
      <c r="H3281" s="4">
        <f>+G3281*E3281</f>
        <v>14257.370183727035</v>
      </c>
      <c r="I3281" s="5">
        <v>0</v>
      </c>
      <c r="J3281" s="4">
        <f t="shared" si="638"/>
        <v>0</v>
      </c>
      <c r="K3281" s="4">
        <f t="shared" si="639"/>
        <v>1001.2198162729659</v>
      </c>
      <c r="L3281" s="6">
        <v>0.85</v>
      </c>
      <c r="M3281" s="4">
        <f t="shared" si="630"/>
        <v>851.03684383202096</v>
      </c>
      <c r="N3281" s="4">
        <f t="shared" si="631"/>
        <v>1852.2566601049868</v>
      </c>
      <c r="O3281" s="6">
        <v>0.75</v>
      </c>
      <c r="P3281" s="85">
        <f t="shared" si="636"/>
        <v>750.91486220472439</v>
      </c>
      <c r="Q3281" s="86">
        <f t="shared" si="637"/>
        <v>1752.1346784776902</v>
      </c>
      <c r="R3281" s="6">
        <v>0.95</v>
      </c>
      <c r="S3281" s="85">
        <f t="shared" si="632"/>
        <v>951.15882545931754</v>
      </c>
      <c r="T3281" s="86">
        <f t="shared" si="633"/>
        <v>1952.3786417322835</v>
      </c>
      <c r="U3281" s="6">
        <v>0.6</v>
      </c>
      <c r="V3281" s="85">
        <f t="shared" si="634"/>
        <v>600.73188976377946</v>
      </c>
      <c r="W3281" s="86">
        <f t="shared" si="635"/>
        <v>1601.9517060367452</v>
      </c>
    </row>
    <row r="3282" spans="1:23" s="27" customFormat="1" ht="16.5" x14ac:dyDescent="0.25">
      <c r="A3282" s="78" t="s">
        <v>7167</v>
      </c>
      <c r="B3282" s="65" t="s">
        <v>7168</v>
      </c>
      <c r="C3282" s="44" t="s">
        <v>7464</v>
      </c>
      <c r="D3282" s="10" t="s">
        <v>3901</v>
      </c>
      <c r="E3282" s="3">
        <v>9.42</v>
      </c>
      <c r="F3282" s="3">
        <v>1</v>
      </c>
      <c r="G3282" s="4">
        <v>1888.26</v>
      </c>
      <c r="H3282" s="4">
        <f>+G3282*E3282</f>
        <v>17787.409199999998</v>
      </c>
      <c r="I3282" s="5">
        <v>0.2</v>
      </c>
      <c r="J3282" s="4">
        <f t="shared" si="638"/>
        <v>377.65200000000004</v>
      </c>
      <c r="K3282" s="4">
        <f t="shared" si="639"/>
        <v>1510.6079999999999</v>
      </c>
      <c r="L3282" s="6">
        <v>0.95</v>
      </c>
      <c r="M3282" s="4">
        <f t="shared" si="630"/>
        <v>1435.0775999999998</v>
      </c>
      <c r="N3282" s="4">
        <f t="shared" si="631"/>
        <v>2945.6855999999998</v>
      </c>
      <c r="O3282" s="6">
        <v>0.75</v>
      </c>
      <c r="P3282" s="85">
        <f t="shared" si="636"/>
        <v>1132.9559999999999</v>
      </c>
      <c r="Q3282" s="86">
        <f t="shared" si="637"/>
        <v>2643.5639999999999</v>
      </c>
      <c r="R3282" s="6">
        <v>1.05</v>
      </c>
      <c r="S3282" s="85">
        <f t="shared" si="632"/>
        <v>1586.1384</v>
      </c>
      <c r="T3282" s="86">
        <f t="shared" si="633"/>
        <v>3096.7464</v>
      </c>
      <c r="U3282" s="6">
        <v>0.6</v>
      </c>
      <c r="V3282" s="85">
        <f t="shared" si="634"/>
        <v>906.36479999999995</v>
      </c>
      <c r="W3282" s="86">
        <f t="shared" si="635"/>
        <v>2416.9728</v>
      </c>
    </row>
    <row r="3283" spans="1:23" s="27" customFormat="1" ht="16.5" x14ac:dyDescent="0.25">
      <c r="A3283" s="78" t="s">
        <v>7167</v>
      </c>
      <c r="B3283" s="65" t="s">
        <v>7168</v>
      </c>
      <c r="C3283" s="44" t="s">
        <v>7465</v>
      </c>
      <c r="D3283" s="10" t="s">
        <v>3902</v>
      </c>
      <c r="E3283" s="3">
        <f>2-1.64</f>
        <v>0.3600000000000001</v>
      </c>
      <c r="F3283" s="3">
        <v>1</v>
      </c>
      <c r="G3283" s="4">
        <v>1180.08</v>
      </c>
      <c r="H3283" s="4">
        <f>+G3283*E3283</f>
        <v>424.82880000000011</v>
      </c>
      <c r="I3283" s="5">
        <v>0</v>
      </c>
      <c r="J3283" s="4">
        <f t="shared" si="638"/>
        <v>0</v>
      </c>
      <c r="K3283" s="4">
        <f t="shared" si="639"/>
        <v>1180.08</v>
      </c>
      <c r="L3283" s="6">
        <v>0.95</v>
      </c>
      <c r="M3283" s="4">
        <f t="shared" si="630"/>
        <v>1121.0759999999998</v>
      </c>
      <c r="N3283" s="4">
        <f t="shared" si="631"/>
        <v>2301.1559999999999</v>
      </c>
      <c r="O3283" s="6">
        <v>0.75</v>
      </c>
      <c r="P3283" s="85">
        <f t="shared" si="636"/>
        <v>885.06</v>
      </c>
      <c r="Q3283" s="86">
        <f t="shared" si="637"/>
        <v>2065.14</v>
      </c>
      <c r="R3283" s="6">
        <v>1.05</v>
      </c>
      <c r="S3283" s="85">
        <f t="shared" si="632"/>
        <v>1239.0840000000001</v>
      </c>
      <c r="T3283" s="86">
        <f t="shared" si="633"/>
        <v>2419.1639999999998</v>
      </c>
      <c r="U3283" s="6">
        <v>0.6</v>
      </c>
      <c r="V3283" s="85">
        <f t="shared" si="634"/>
        <v>708.04799999999989</v>
      </c>
      <c r="W3283" s="86">
        <f t="shared" si="635"/>
        <v>1888.1279999999997</v>
      </c>
    </row>
    <row r="3284" spans="1:23" s="27" customFormat="1" ht="16.5" x14ac:dyDescent="0.25">
      <c r="A3284" s="78" t="s">
        <v>7167</v>
      </c>
      <c r="B3284" s="65" t="s">
        <v>7168</v>
      </c>
      <c r="C3284" s="44" t="s">
        <v>7466</v>
      </c>
      <c r="D3284" s="10" t="s">
        <v>3903</v>
      </c>
      <c r="E3284" s="3">
        <f>3.5-0.23</f>
        <v>3.27</v>
      </c>
      <c r="F3284" s="3">
        <v>1</v>
      </c>
      <c r="G3284" s="7">
        <v>5687</v>
      </c>
      <c r="H3284" s="4">
        <f>+G3284*E3284</f>
        <v>18596.490000000002</v>
      </c>
      <c r="I3284" s="5">
        <v>0.2</v>
      </c>
      <c r="J3284" s="4">
        <f t="shared" si="638"/>
        <v>1137.4000000000001</v>
      </c>
      <c r="K3284" s="4">
        <f t="shared" si="639"/>
        <v>4549.6000000000004</v>
      </c>
      <c r="L3284" s="6">
        <v>0.85</v>
      </c>
      <c r="M3284" s="4">
        <f t="shared" si="630"/>
        <v>3867.1600000000003</v>
      </c>
      <c r="N3284" s="4">
        <f t="shared" si="631"/>
        <v>8416.76</v>
      </c>
      <c r="O3284" s="6">
        <v>0.75</v>
      </c>
      <c r="P3284" s="85">
        <f t="shared" si="636"/>
        <v>3412.2000000000003</v>
      </c>
      <c r="Q3284" s="86">
        <f t="shared" si="637"/>
        <v>7961.8000000000011</v>
      </c>
      <c r="R3284" s="6">
        <v>0.95</v>
      </c>
      <c r="S3284" s="85">
        <f t="shared" si="632"/>
        <v>4322.12</v>
      </c>
      <c r="T3284" s="86">
        <f t="shared" si="633"/>
        <v>8871.7200000000012</v>
      </c>
      <c r="U3284" s="6">
        <v>0.6</v>
      </c>
      <c r="V3284" s="85">
        <f t="shared" si="634"/>
        <v>2729.76</v>
      </c>
      <c r="W3284" s="86">
        <f t="shared" si="635"/>
        <v>7279.3600000000006</v>
      </c>
    </row>
    <row r="3285" spans="1:23" s="27" customFormat="1" ht="16.5" x14ac:dyDescent="0.25">
      <c r="A3285" s="78" t="s">
        <v>7167</v>
      </c>
      <c r="B3285" s="65" t="s">
        <v>7168</v>
      </c>
      <c r="C3285" s="44" t="s">
        <v>7467</v>
      </c>
      <c r="D3285" s="1" t="s">
        <v>3904</v>
      </c>
      <c r="E3285" s="3">
        <v>1.42</v>
      </c>
      <c r="F3285" s="3">
        <v>1</v>
      </c>
      <c r="G3285" s="4">
        <f>5134.04-24.2-25.12-9.8+2.25-0.09+0.07-127.16-0.45+2.62-1+0.2</f>
        <v>4951.3599999999997</v>
      </c>
      <c r="H3285" s="4">
        <f>+G3285*E3285</f>
        <v>7030.9311999999991</v>
      </c>
      <c r="I3285" s="5">
        <v>0</v>
      </c>
      <c r="J3285" s="4">
        <f t="shared" si="638"/>
        <v>0</v>
      </c>
      <c r="K3285" s="4">
        <f t="shared" si="639"/>
        <v>4951.3599999999997</v>
      </c>
      <c r="L3285" s="6">
        <v>0.85</v>
      </c>
      <c r="M3285" s="4">
        <f t="shared" si="630"/>
        <v>4208.6559999999999</v>
      </c>
      <c r="N3285" s="4">
        <f t="shared" si="631"/>
        <v>9160.0159999999996</v>
      </c>
      <c r="O3285" s="6">
        <v>0.75</v>
      </c>
      <c r="P3285" s="85">
        <f t="shared" si="636"/>
        <v>3713.5199999999995</v>
      </c>
      <c r="Q3285" s="86">
        <f t="shared" si="637"/>
        <v>8664.8799999999992</v>
      </c>
      <c r="R3285" s="6">
        <v>0.95</v>
      </c>
      <c r="S3285" s="85">
        <f t="shared" si="632"/>
        <v>4703.7919999999995</v>
      </c>
      <c r="T3285" s="86">
        <f t="shared" si="633"/>
        <v>9655.1519999999982</v>
      </c>
      <c r="U3285" s="6">
        <v>0.6</v>
      </c>
      <c r="V3285" s="85">
        <f t="shared" si="634"/>
        <v>2970.8159999999998</v>
      </c>
      <c r="W3285" s="86">
        <f t="shared" si="635"/>
        <v>7922.1759999999995</v>
      </c>
    </row>
    <row r="3286" spans="1:23" s="27" customFormat="1" ht="16.5" x14ac:dyDescent="0.25">
      <c r="A3286" s="78" t="s">
        <v>7167</v>
      </c>
      <c r="B3286" s="65" t="s">
        <v>7168</v>
      </c>
      <c r="C3286" s="44" t="s">
        <v>7468</v>
      </c>
      <c r="D3286" s="1" t="s">
        <v>3919</v>
      </c>
      <c r="E3286" s="3">
        <f>7.62+7.62-9.08-1.5</f>
        <v>4.66</v>
      </c>
      <c r="F3286" s="3">
        <v>1</v>
      </c>
      <c r="G3286" s="7">
        <f>27059.99/7.62</f>
        <v>3551.1797900262468</v>
      </c>
      <c r="H3286" s="4">
        <f>+G3286*E3286</f>
        <v>16548.497821522309</v>
      </c>
      <c r="I3286" s="5">
        <v>0</v>
      </c>
      <c r="J3286" s="4">
        <f t="shared" si="638"/>
        <v>0</v>
      </c>
      <c r="K3286" s="4">
        <f t="shared" si="639"/>
        <v>3551.1797900262468</v>
      </c>
      <c r="L3286" s="6">
        <v>0.85</v>
      </c>
      <c r="M3286" s="4">
        <f t="shared" si="630"/>
        <v>3018.5028215223097</v>
      </c>
      <c r="N3286" s="4">
        <f t="shared" si="631"/>
        <v>6569.6826115485565</v>
      </c>
      <c r="O3286" s="6">
        <v>0.75</v>
      </c>
      <c r="P3286" s="85">
        <f t="shared" si="636"/>
        <v>2663.3848425196852</v>
      </c>
      <c r="Q3286" s="86">
        <f t="shared" si="637"/>
        <v>6214.564632545932</v>
      </c>
      <c r="R3286" s="6">
        <v>0.95</v>
      </c>
      <c r="S3286" s="85">
        <f t="shared" si="632"/>
        <v>3373.6208005249341</v>
      </c>
      <c r="T3286" s="86">
        <f t="shared" si="633"/>
        <v>6924.8005905511809</v>
      </c>
      <c r="U3286" s="6">
        <v>0.6</v>
      </c>
      <c r="V3286" s="85">
        <f t="shared" si="634"/>
        <v>2130.7078740157481</v>
      </c>
      <c r="W3286" s="86">
        <f t="shared" si="635"/>
        <v>5681.8876640419949</v>
      </c>
    </row>
    <row r="3287" spans="1:23" s="27" customFormat="1" ht="16.5" x14ac:dyDescent="0.25">
      <c r="A3287" s="78" t="s">
        <v>7167</v>
      </c>
      <c r="B3287" s="65" t="s">
        <v>7168</v>
      </c>
      <c r="C3287" s="44" t="s">
        <v>7469</v>
      </c>
      <c r="D3287" s="1" t="s">
        <v>3920</v>
      </c>
      <c r="E3287" s="3">
        <f>7.62+0.33</f>
        <v>7.95</v>
      </c>
      <c r="F3287" s="3">
        <v>1</v>
      </c>
      <c r="G3287" s="7">
        <f>15411.97/7.62</f>
        <v>2022.5682414698163</v>
      </c>
      <c r="H3287" s="4">
        <f>+G3287*E3287</f>
        <v>16079.417519685039</v>
      </c>
      <c r="I3287" s="5">
        <v>0</v>
      </c>
      <c r="J3287" s="4">
        <f t="shared" si="638"/>
        <v>0</v>
      </c>
      <c r="K3287" s="4">
        <f t="shared" si="639"/>
        <v>2022.5682414698163</v>
      </c>
      <c r="L3287" s="6">
        <v>0.85</v>
      </c>
      <c r="M3287" s="4">
        <f t="shared" si="630"/>
        <v>1719.1830052493438</v>
      </c>
      <c r="N3287" s="4">
        <f t="shared" si="631"/>
        <v>3741.75124671916</v>
      </c>
      <c r="O3287" s="6">
        <v>0.75</v>
      </c>
      <c r="P3287" s="85">
        <f t="shared" si="636"/>
        <v>1516.9261811023621</v>
      </c>
      <c r="Q3287" s="86">
        <f t="shared" si="637"/>
        <v>3539.4944225721783</v>
      </c>
      <c r="R3287" s="6">
        <v>0.95</v>
      </c>
      <c r="S3287" s="85">
        <f t="shared" si="632"/>
        <v>1921.4398293963254</v>
      </c>
      <c r="T3287" s="86">
        <f t="shared" si="633"/>
        <v>3944.0080708661417</v>
      </c>
      <c r="U3287" s="6">
        <v>0.6</v>
      </c>
      <c r="V3287" s="85">
        <f t="shared" si="634"/>
        <v>1213.5409448818898</v>
      </c>
      <c r="W3287" s="86">
        <f t="shared" si="635"/>
        <v>3236.1091863517058</v>
      </c>
    </row>
    <row r="3288" spans="1:23" s="27" customFormat="1" ht="16.5" x14ac:dyDescent="0.25">
      <c r="A3288" s="78" t="s">
        <v>7167</v>
      </c>
      <c r="B3288" s="65" t="s">
        <v>7168</v>
      </c>
      <c r="C3288" s="44" t="s">
        <v>7470</v>
      </c>
      <c r="D3288" s="1" t="s">
        <v>3921</v>
      </c>
      <c r="E3288" s="3">
        <f>7.62-4.36</f>
        <v>3.26</v>
      </c>
      <c r="F3288" s="3">
        <v>1</v>
      </c>
      <c r="G3288" s="7">
        <f>19760.09/7.62</f>
        <v>2593.1876640419946</v>
      </c>
      <c r="H3288" s="4">
        <f>+G3288*E3288</f>
        <v>8453.7917847769022</v>
      </c>
      <c r="I3288" s="5">
        <v>0</v>
      </c>
      <c r="J3288" s="4">
        <f t="shared" si="638"/>
        <v>0</v>
      </c>
      <c r="K3288" s="4">
        <f t="shared" si="639"/>
        <v>2593.1876640419946</v>
      </c>
      <c r="L3288" s="6">
        <v>0.95</v>
      </c>
      <c r="M3288" s="4">
        <f t="shared" si="630"/>
        <v>2463.5282808398947</v>
      </c>
      <c r="N3288" s="4">
        <f t="shared" si="631"/>
        <v>5056.7159448818893</v>
      </c>
      <c r="O3288" s="6">
        <v>0.75</v>
      </c>
      <c r="P3288" s="85">
        <f t="shared" si="636"/>
        <v>1944.8907480314961</v>
      </c>
      <c r="Q3288" s="86">
        <f t="shared" si="637"/>
        <v>4538.0784120734907</v>
      </c>
      <c r="R3288" s="6">
        <v>1.05</v>
      </c>
      <c r="S3288" s="85">
        <f t="shared" si="632"/>
        <v>2722.8470472440945</v>
      </c>
      <c r="T3288" s="86">
        <f t="shared" si="633"/>
        <v>5316.0347112860891</v>
      </c>
      <c r="U3288" s="6">
        <v>0.6</v>
      </c>
      <c r="V3288" s="85">
        <f t="shared" si="634"/>
        <v>1555.9125984251966</v>
      </c>
      <c r="W3288" s="86">
        <f t="shared" si="635"/>
        <v>4149.100262467191</v>
      </c>
    </row>
    <row r="3289" spans="1:23" s="27" customFormat="1" ht="16.5" x14ac:dyDescent="0.25">
      <c r="A3289" s="78" t="s">
        <v>7167</v>
      </c>
      <c r="B3289" s="65" t="s">
        <v>7168</v>
      </c>
      <c r="C3289" s="44" t="s">
        <v>7471</v>
      </c>
      <c r="D3289" s="1" t="s">
        <v>3925</v>
      </c>
      <c r="E3289" s="3">
        <f>5.62-0.5-0.15-0.5</f>
        <v>4.47</v>
      </c>
      <c r="F3289" s="3">
        <v>1</v>
      </c>
      <c r="G3289" s="7">
        <f>22001.37/7.62</f>
        <v>2887.3188976377951</v>
      </c>
      <c r="H3289" s="4">
        <f>+G3289*E3289</f>
        <v>12906.315472440943</v>
      </c>
      <c r="I3289" s="5">
        <v>0</v>
      </c>
      <c r="J3289" s="4">
        <f t="shared" si="638"/>
        <v>0</v>
      </c>
      <c r="K3289" s="4">
        <f t="shared" si="639"/>
        <v>2887.3188976377951</v>
      </c>
      <c r="L3289" s="6">
        <v>1</v>
      </c>
      <c r="M3289" s="4">
        <f t="shared" si="630"/>
        <v>2887.3188976377951</v>
      </c>
      <c r="N3289" s="4">
        <f t="shared" si="631"/>
        <v>5774.6377952755902</v>
      </c>
      <c r="O3289" s="6">
        <v>0.75</v>
      </c>
      <c r="P3289" s="85">
        <f t="shared" si="636"/>
        <v>2165.4891732283463</v>
      </c>
      <c r="Q3289" s="86">
        <f t="shared" si="637"/>
        <v>5052.8080708661419</v>
      </c>
      <c r="R3289" s="6">
        <v>1.1499999999999999</v>
      </c>
      <c r="S3289" s="85">
        <f t="shared" si="632"/>
        <v>3320.4167322834642</v>
      </c>
      <c r="T3289" s="86">
        <f t="shared" si="633"/>
        <v>6207.7356299212588</v>
      </c>
      <c r="U3289" s="6">
        <v>0.6</v>
      </c>
      <c r="V3289" s="85">
        <f t="shared" si="634"/>
        <v>1732.391338582677</v>
      </c>
      <c r="W3289" s="86">
        <f t="shared" si="635"/>
        <v>4619.7102362204723</v>
      </c>
    </row>
    <row r="3290" spans="1:23" s="27" customFormat="1" ht="16.5" x14ac:dyDescent="0.25">
      <c r="A3290" s="78" t="s">
        <v>7167</v>
      </c>
      <c r="B3290" s="65" t="s">
        <v>7168</v>
      </c>
      <c r="C3290" s="44" t="s">
        <v>7472</v>
      </c>
      <c r="D3290" s="1" t="s">
        <v>3922</v>
      </c>
      <c r="E3290" s="3">
        <v>0.82</v>
      </c>
      <c r="F3290" s="3">
        <v>1</v>
      </c>
      <c r="G3290" s="7">
        <v>3630</v>
      </c>
      <c r="H3290" s="4">
        <f>+G3290*E3290</f>
        <v>2976.6</v>
      </c>
      <c r="I3290" s="5">
        <v>0.2</v>
      </c>
      <c r="J3290" s="4">
        <f t="shared" si="638"/>
        <v>726</v>
      </c>
      <c r="K3290" s="4">
        <f t="shared" si="639"/>
        <v>2904</v>
      </c>
      <c r="L3290" s="6">
        <v>0.85</v>
      </c>
      <c r="M3290" s="4">
        <f t="shared" si="630"/>
        <v>2468.4</v>
      </c>
      <c r="N3290" s="4">
        <f t="shared" si="631"/>
        <v>5372.4</v>
      </c>
      <c r="O3290" s="6">
        <v>0.75</v>
      </c>
      <c r="P3290" s="85">
        <f t="shared" si="636"/>
        <v>2178</v>
      </c>
      <c r="Q3290" s="86">
        <f t="shared" si="637"/>
        <v>5082</v>
      </c>
      <c r="R3290" s="6">
        <v>0.95</v>
      </c>
      <c r="S3290" s="85">
        <f t="shared" si="632"/>
        <v>2758.7999999999997</v>
      </c>
      <c r="T3290" s="86">
        <f t="shared" si="633"/>
        <v>5662.7999999999993</v>
      </c>
      <c r="U3290" s="6">
        <v>0.6</v>
      </c>
      <c r="V3290" s="85">
        <f t="shared" si="634"/>
        <v>1742.3999999999999</v>
      </c>
      <c r="W3290" s="86">
        <f t="shared" si="635"/>
        <v>4646.3999999999996</v>
      </c>
    </row>
    <row r="3291" spans="1:23" s="27" customFormat="1" ht="16.5" x14ac:dyDescent="0.25">
      <c r="A3291" s="78" t="s">
        <v>7167</v>
      </c>
      <c r="B3291" s="65" t="s">
        <v>7168</v>
      </c>
      <c r="C3291" s="44" t="s">
        <v>7473</v>
      </c>
      <c r="D3291" s="1" t="s">
        <v>3923</v>
      </c>
      <c r="E3291" s="3">
        <f>7.62+2.74</f>
        <v>10.36</v>
      </c>
      <c r="F3291" s="3">
        <v>1</v>
      </c>
      <c r="G3291" s="7">
        <f>24706.8/7.62</f>
        <v>3242.3622047244094</v>
      </c>
      <c r="H3291" s="4">
        <f>+G3291*E3291</f>
        <v>33590.872440944877</v>
      </c>
      <c r="I3291" s="5">
        <v>0</v>
      </c>
      <c r="J3291" s="4">
        <f t="shared" si="638"/>
        <v>0</v>
      </c>
      <c r="K3291" s="4">
        <f t="shared" si="639"/>
        <v>3242.3622047244094</v>
      </c>
      <c r="L3291" s="6">
        <v>1</v>
      </c>
      <c r="M3291" s="4">
        <f t="shared" si="630"/>
        <v>3242.3622047244094</v>
      </c>
      <c r="N3291" s="4">
        <f t="shared" si="631"/>
        <v>6484.7244094488187</v>
      </c>
      <c r="O3291" s="6">
        <v>0.75</v>
      </c>
      <c r="P3291" s="85">
        <f t="shared" si="636"/>
        <v>2431.7716535433069</v>
      </c>
      <c r="Q3291" s="86">
        <f t="shared" si="637"/>
        <v>5674.1338582677163</v>
      </c>
      <c r="R3291" s="6">
        <v>1.1499999999999999</v>
      </c>
      <c r="S3291" s="85">
        <f t="shared" si="632"/>
        <v>3728.7165354330705</v>
      </c>
      <c r="T3291" s="86">
        <f t="shared" si="633"/>
        <v>6971.0787401574798</v>
      </c>
      <c r="U3291" s="6">
        <v>0.6</v>
      </c>
      <c r="V3291" s="85">
        <f t="shared" si="634"/>
        <v>1945.4173228346456</v>
      </c>
      <c r="W3291" s="86">
        <f t="shared" si="635"/>
        <v>5187.7795275590552</v>
      </c>
    </row>
    <row r="3292" spans="1:23" s="27" customFormat="1" ht="16.5" x14ac:dyDescent="0.25">
      <c r="A3292" s="78" t="s">
        <v>7167</v>
      </c>
      <c r="B3292" s="65" t="s">
        <v>7168</v>
      </c>
      <c r="C3292" s="44" t="s">
        <v>7474</v>
      </c>
      <c r="D3292" s="1" t="s">
        <v>3924</v>
      </c>
      <c r="E3292" s="3">
        <f>7.62-0.03-0.5-0.35-0.5-0.5-0.3-0.25</f>
        <v>5.19</v>
      </c>
      <c r="F3292" s="3">
        <v>1</v>
      </c>
      <c r="G3292" s="7">
        <f>21710.24/7.62</f>
        <v>2849.1128608923887</v>
      </c>
      <c r="H3292" s="4">
        <f>+G3292*E3292</f>
        <v>14786.895748031498</v>
      </c>
      <c r="I3292" s="5">
        <v>0</v>
      </c>
      <c r="J3292" s="4">
        <f t="shared" si="638"/>
        <v>0</v>
      </c>
      <c r="K3292" s="4">
        <f t="shared" si="639"/>
        <v>2849.1128608923887</v>
      </c>
      <c r="L3292" s="6">
        <v>1</v>
      </c>
      <c r="M3292" s="4">
        <f t="shared" si="630"/>
        <v>2849.1128608923887</v>
      </c>
      <c r="N3292" s="4">
        <f t="shared" si="631"/>
        <v>5698.2257217847773</v>
      </c>
      <c r="O3292" s="6">
        <v>0.75</v>
      </c>
      <c r="P3292" s="85">
        <f t="shared" si="636"/>
        <v>2136.8346456692916</v>
      </c>
      <c r="Q3292" s="86">
        <f t="shared" si="637"/>
        <v>4985.9475065616807</v>
      </c>
      <c r="R3292" s="6">
        <v>1.1499999999999999</v>
      </c>
      <c r="S3292" s="85">
        <f t="shared" si="632"/>
        <v>3276.4797900262465</v>
      </c>
      <c r="T3292" s="86">
        <f t="shared" si="633"/>
        <v>6125.5926509186356</v>
      </c>
      <c r="U3292" s="6">
        <v>0.6</v>
      </c>
      <c r="V3292" s="85">
        <f t="shared" si="634"/>
        <v>1709.4677165354331</v>
      </c>
      <c r="W3292" s="86">
        <f t="shared" si="635"/>
        <v>4558.5805774278215</v>
      </c>
    </row>
    <row r="3293" spans="1:23" s="27" customFormat="1" ht="16.5" x14ac:dyDescent="0.25">
      <c r="A3293" s="78" t="s">
        <v>7167</v>
      </c>
      <c r="B3293" s="65" t="s">
        <v>7168</v>
      </c>
      <c r="C3293" s="44" t="s">
        <v>7475</v>
      </c>
      <c r="D3293" s="10" t="s">
        <v>3934</v>
      </c>
      <c r="E3293" s="3">
        <v>1</v>
      </c>
      <c r="F3293" s="3">
        <v>1</v>
      </c>
      <c r="G3293" s="4">
        <v>7230</v>
      </c>
      <c r="H3293" s="4">
        <f>+G3293*E3293</f>
        <v>7230</v>
      </c>
      <c r="I3293" s="5">
        <v>0.25</v>
      </c>
      <c r="J3293" s="4">
        <f t="shared" si="638"/>
        <v>1807.5</v>
      </c>
      <c r="K3293" s="4">
        <f t="shared" si="639"/>
        <v>5422.5</v>
      </c>
      <c r="L3293" s="6">
        <v>1.4</v>
      </c>
      <c r="M3293" s="4">
        <f t="shared" si="630"/>
        <v>7591.4999999999991</v>
      </c>
      <c r="N3293" s="4">
        <f t="shared" si="631"/>
        <v>13014</v>
      </c>
      <c r="O3293" s="6">
        <v>0.75</v>
      </c>
      <c r="P3293" s="85">
        <f t="shared" si="636"/>
        <v>4066.875</v>
      </c>
      <c r="Q3293" s="86">
        <f t="shared" si="637"/>
        <v>9489.375</v>
      </c>
      <c r="R3293" s="6">
        <v>1.55</v>
      </c>
      <c r="S3293" s="85">
        <f t="shared" si="632"/>
        <v>8404.875</v>
      </c>
      <c r="T3293" s="86">
        <f t="shared" si="633"/>
        <v>13827.375</v>
      </c>
      <c r="U3293" s="6">
        <v>0.6</v>
      </c>
      <c r="V3293" s="85">
        <f t="shared" si="634"/>
        <v>3253.5</v>
      </c>
      <c r="W3293" s="86">
        <f t="shared" si="635"/>
        <v>8676</v>
      </c>
    </row>
    <row r="3294" spans="1:23" s="27" customFormat="1" ht="16.5" x14ac:dyDescent="0.25">
      <c r="A3294" s="78" t="s">
        <v>7167</v>
      </c>
      <c r="B3294" s="65" t="s">
        <v>7168</v>
      </c>
      <c r="C3294" s="44" t="s">
        <v>7476</v>
      </c>
      <c r="D3294" s="10" t="s">
        <v>3935</v>
      </c>
      <c r="E3294" s="3">
        <f>11.4+14.85+7.07+1.52+10.49+15.65+6.93+10.8+3.08+4.2+11.71+10.95+10.72+2.65+15.98+12+12+6.86+9.55+1.85+1.86+3.38+11.83+4.26+6.48+1.42+1.15+9.74+3.92+3.04-0.4-0.6-0.45-0.38-0.9-1.45-10.48-0.3-0.7-6.86-0.4-10.95-1.9-1.5-9.74-5-5-6.48-0.2</f>
        <v>163.65000000000003</v>
      </c>
      <c r="F3294" s="3">
        <v>1</v>
      </c>
      <c r="G3294" s="4">
        <v>1539.16</v>
      </c>
      <c r="H3294" s="4">
        <f>+G3294*E3294</f>
        <v>251883.53400000007</v>
      </c>
      <c r="I3294" s="5">
        <v>0</v>
      </c>
      <c r="J3294" s="4">
        <f t="shared" si="638"/>
        <v>0</v>
      </c>
      <c r="K3294" s="4">
        <f t="shared" si="639"/>
        <v>1539.16</v>
      </c>
      <c r="L3294" s="6">
        <v>1.2</v>
      </c>
      <c r="M3294" s="4">
        <f t="shared" si="630"/>
        <v>1846.992</v>
      </c>
      <c r="N3294" s="4">
        <f t="shared" si="631"/>
        <v>3386.152</v>
      </c>
      <c r="O3294" s="6">
        <v>0.75</v>
      </c>
      <c r="P3294" s="85">
        <f t="shared" si="636"/>
        <v>1154.3700000000001</v>
      </c>
      <c r="Q3294" s="86">
        <f t="shared" si="637"/>
        <v>2693.53</v>
      </c>
      <c r="R3294" s="6">
        <v>1.35</v>
      </c>
      <c r="S3294" s="85">
        <f t="shared" si="632"/>
        <v>2077.8660000000004</v>
      </c>
      <c r="T3294" s="86">
        <f t="shared" si="633"/>
        <v>3617.0260000000007</v>
      </c>
      <c r="U3294" s="6">
        <v>0.6</v>
      </c>
      <c r="V3294" s="85">
        <f t="shared" si="634"/>
        <v>923.49599999999998</v>
      </c>
      <c r="W3294" s="86">
        <f t="shared" si="635"/>
        <v>2462.6559999999999</v>
      </c>
    </row>
    <row r="3295" spans="1:23" s="27" customFormat="1" ht="16.5" x14ac:dyDescent="0.25">
      <c r="A3295" s="78" t="s">
        <v>7167</v>
      </c>
      <c r="B3295" s="65" t="s">
        <v>7168</v>
      </c>
      <c r="C3295" s="44" t="s">
        <v>7477</v>
      </c>
      <c r="D3295" s="10" t="s">
        <v>3936</v>
      </c>
      <c r="E3295" s="3">
        <v>2</v>
      </c>
      <c r="F3295" s="3">
        <v>1</v>
      </c>
      <c r="G3295" s="4">
        <v>4600</v>
      </c>
      <c r="H3295" s="4">
        <f>+G3295*E3295</f>
        <v>9200</v>
      </c>
      <c r="I3295" s="5">
        <v>0.15</v>
      </c>
      <c r="J3295" s="4">
        <f t="shared" si="638"/>
        <v>690</v>
      </c>
      <c r="K3295" s="4">
        <f t="shared" si="639"/>
        <v>3910</v>
      </c>
      <c r="L3295" s="6">
        <v>1.1000000000000001</v>
      </c>
      <c r="M3295" s="4">
        <f t="shared" si="630"/>
        <v>4301</v>
      </c>
      <c r="N3295" s="4">
        <f t="shared" si="631"/>
        <v>8211</v>
      </c>
      <c r="O3295" s="6">
        <v>0.75</v>
      </c>
      <c r="P3295" s="85">
        <f t="shared" si="636"/>
        <v>2932.5</v>
      </c>
      <c r="Q3295" s="86">
        <f t="shared" si="637"/>
        <v>6842.5</v>
      </c>
      <c r="R3295" s="6">
        <v>1.25</v>
      </c>
      <c r="S3295" s="85">
        <f t="shared" si="632"/>
        <v>4887.5</v>
      </c>
      <c r="T3295" s="86">
        <f t="shared" si="633"/>
        <v>8797.5</v>
      </c>
      <c r="U3295" s="6">
        <v>0.6</v>
      </c>
      <c r="V3295" s="85">
        <f t="shared" si="634"/>
        <v>2346</v>
      </c>
      <c r="W3295" s="86">
        <f t="shared" si="635"/>
        <v>6256</v>
      </c>
    </row>
    <row r="3296" spans="1:23" s="27" customFormat="1" ht="16.5" x14ac:dyDescent="0.25">
      <c r="A3296" s="78" t="s">
        <v>7167</v>
      </c>
      <c r="B3296" s="65" t="s">
        <v>7168</v>
      </c>
      <c r="C3296" s="44" t="s">
        <v>7478</v>
      </c>
      <c r="D3296" s="1" t="s">
        <v>3963</v>
      </c>
      <c r="E3296" s="3">
        <f>3-1.09-0.66</f>
        <v>1.25</v>
      </c>
      <c r="F3296" s="3">
        <v>1</v>
      </c>
      <c r="G3296" s="4">
        <f>7179.48/3</f>
        <v>2393.16</v>
      </c>
      <c r="H3296" s="4">
        <f>+G3296*E3296</f>
        <v>2991.45</v>
      </c>
      <c r="I3296" s="5">
        <v>0.2</v>
      </c>
      <c r="J3296" s="4">
        <f t="shared" si="638"/>
        <v>478.63200000000001</v>
      </c>
      <c r="K3296" s="4">
        <f t="shared" si="639"/>
        <v>1914.5279999999998</v>
      </c>
      <c r="L3296" s="6">
        <v>0.85</v>
      </c>
      <c r="M3296" s="4">
        <f t="shared" ref="M3296:M3358" si="640">+K3296*L3296</f>
        <v>1627.3487999999998</v>
      </c>
      <c r="N3296" s="4">
        <f t="shared" ref="N3296:N3358" si="641">+K3296+M3296</f>
        <v>3541.8767999999995</v>
      </c>
      <c r="O3296" s="6">
        <v>0.75</v>
      </c>
      <c r="P3296" s="85">
        <f t="shared" si="636"/>
        <v>1435.8959999999997</v>
      </c>
      <c r="Q3296" s="86">
        <f t="shared" si="637"/>
        <v>3350.4239999999995</v>
      </c>
      <c r="R3296" s="6">
        <v>0.95</v>
      </c>
      <c r="S3296" s="85">
        <f t="shared" si="632"/>
        <v>1818.8015999999998</v>
      </c>
      <c r="T3296" s="86">
        <f t="shared" si="633"/>
        <v>3733.3295999999996</v>
      </c>
      <c r="U3296" s="6">
        <v>0.6</v>
      </c>
      <c r="V3296" s="85">
        <f t="shared" si="634"/>
        <v>1148.7167999999999</v>
      </c>
      <c r="W3296" s="86">
        <f t="shared" si="635"/>
        <v>3063.2447999999995</v>
      </c>
    </row>
    <row r="3297" spans="1:23" s="27" customFormat="1" ht="16.5" x14ac:dyDescent="0.25">
      <c r="A3297" s="78" t="s">
        <v>7167</v>
      </c>
      <c r="B3297" s="65" t="s">
        <v>7168</v>
      </c>
      <c r="C3297" s="44" t="s">
        <v>7479</v>
      </c>
      <c r="D3297" s="1" t="s">
        <v>4032</v>
      </c>
      <c r="E3297" s="3">
        <v>0.48</v>
      </c>
      <c r="F3297" s="3">
        <v>1</v>
      </c>
      <c r="G3297" s="4">
        <v>6119.13</v>
      </c>
      <c r="H3297" s="4">
        <f>+G3297*E3297</f>
        <v>2937.1824000000001</v>
      </c>
      <c r="I3297" s="5">
        <v>0</v>
      </c>
      <c r="J3297" s="4">
        <f t="shared" si="638"/>
        <v>0</v>
      </c>
      <c r="K3297" s="4">
        <f t="shared" si="639"/>
        <v>6119.13</v>
      </c>
      <c r="L3297" s="6">
        <v>0.85</v>
      </c>
      <c r="M3297" s="4">
        <f t="shared" si="640"/>
        <v>5201.2605000000003</v>
      </c>
      <c r="N3297" s="4">
        <f t="shared" si="641"/>
        <v>11320.390500000001</v>
      </c>
      <c r="O3297" s="6">
        <v>0.75</v>
      </c>
      <c r="P3297" s="85">
        <f t="shared" si="636"/>
        <v>4589.3474999999999</v>
      </c>
      <c r="Q3297" s="86">
        <f t="shared" si="637"/>
        <v>10708.477500000001</v>
      </c>
      <c r="R3297" s="6">
        <v>0.95</v>
      </c>
      <c r="S3297" s="85">
        <f t="shared" ref="S3297:S3359" si="642">+K3297*R3297</f>
        <v>5813.1734999999999</v>
      </c>
      <c r="T3297" s="86">
        <f t="shared" ref="T3297:T3359" si="643">+S3297+K3297</f>
        <v>11932.3035</v>
      </c>
      <c r="U3297" s="6">
        <v>0.6</v>
      </c>
      <c r="V3297" s="85">
        <f t="shared" ref="V3297:V3359" si="644">+K3297*U3297</f>
        <v>3671.4780000000001</v>
      </c>
      <c r="W3297" s="86">
        <f t="shared" ref="W3297:W3359" si="645">+V3297+K3297</f>
        <v>9790.6080000000002</v>
      </c>
    </row>
    <row r="3298" spans="1:23" s="27" customFormat="1" ht="16.5" x14ac:dyDescent="0.25">
      <c r="A3298" s="78" t="s">
        <v>7167</v>
      </c>
      <c r="B3298" s="65" t="s">
        <v>7168</v>
      </c>
      <c r="C3298" s="44" t="s">
        <v>7480</v>
      </c>
      <c r="D3298" s="10" t="s">
        <v>4061</v>
      </c>
      <c r="E3298" s="3">
        <f>4.2-1.5</f>
        <v>2.7</v>
      </c>
      <c r="F3298" s="3">
        <v>1</v>
      </c>
      <c r="G3298" s="7">
        <v>1980.5</v>
      </c>
      <c r="H3298" s="4">
        <f>+G3298*E3298</f>
        <v>5347.35</v>
      </c>
      <c r="I3298" s="5">
        <v>0.2</v>
      </c>
      <c r="J3298" s="4">
        <f t="shared" si="638"/>
        <v>396.1</v>
      </c>
      <c r="K3298" s="4">
        <f t="shared" si="639"/>
        <v>1584.4</v>
      </c>
      <c r="L3298" s="6">
        <v>0.85</v>
      </c>
      <c r="M3298" s="4">
        <f t="shared" si="640"/>
        <v>1346.74</v>
      </c>
      <c r="N3298" s="4">
        <f t="shared" si="641"/>
        <v>2931.1400000000003</v>
      </c>
      <c r="O3298" s="6">
        <v>0.75</v>
      </c>
      <c r="P3298" s="85">
        <f t="shared" ref="P3298:P3360" si="646">+K3298*O3298</f>
        <v>1188.3000000000002</v>
      </c>
      <c r="Q3298" s="86">
        <f t="shared" ref="Q3298:Q3360" si="647">+K3298+P3298</f>
        <v>2772.7000000000003</v>
      </c>
      <c r="R3298" s="6">
        <v>0.95</v>
      </c>
      <c r="S3298" s="85">
        <f t="shared" si="642"/>
        <v>1505.18</v>
      </c>
      <c r="T3298" s="86">
        <f t="shared" si="643"/>
        <v>3089.58</v>
      </c>
      <c r="U3298" s="6">
        <v>0.6</v>
      </c>
      <c r="V3298" s="85">
        <f t="shared" si="644"/>
        <v>950.64</v>
      </c>
      <c r="W3298" s="86">
        <f t="shared" si="645"/>
        <v>2535.04</v>
      </c>
    </row>
    <row r="3299" spans="1:23" s="27" customFormat="1" ht="16.5" x14ac:dyDescent="0.25">
      <c r="A3299" s="78" t="s">
        <v>7167</v>
      </c>
      <c r="B3299" s="65" t="s">
        <v>7168</v>
      </c>
      <c r="C3299" s="44" t="s">
        <v>7481</v>
      </c>
      <c r="D3299" s="10" t="s">
        <v>4028</v>
      </c>
      <c r="E3299" s="3">
        <f>2-0.65</f>
        <v>1.35</v>
      </c>
      <c r="F3299" s="3">
        <v>1</v>
      </c>
      <c r="G3299" s="7">
        <v>15735.3</v>
      </c>
      <c r="H3299" s="4">
        <f>+G3299*E3299</f>
        <v>21242.654999999999</v>
      </c>
      <c r="I3299" s="5">
        <v>0.2</v>
      </c>
      <c r="J3299" s="4">
        <f t="shared" si="638"/>
        <v>3147.06</v>
      </c>
      <c r="K3299" s="4">
        <f t="shared" si="639"/>
        <v>12588.24</v>
      </c>
      <c r="L3299" s="6">
        <v>0.85</v>
      </c>
      <c r="M3299" s="4">
        <f t="shared" si="640"/>
        <v>10700.003999999999</v>
      </c>
      <c r="N3299" s="4">
        <f t="shared" si="641"/>
        <v>23288.243999999999</v>
      </c>
      <c r="O3299" s="6">
        <v>0.75</v>
      </c>
      <c r="P3299" s="85">
        <f t="shared" si="646"/>
        <v>9441.18</v>
      </c>
      <c r="Q3299" s="86">
        <f t="shared" si="647"/>
        <v>22029.42</v>
      </c>
      <c r="R3299" s="6">
        <v>0.95</v>
      </c>
      <c r="S3299" s="85">
        <f t="shared" si="642"/>
        <v>11958.828</v>
      </c>
      <c r="T3299" s="86">
        <f t="shared" si="643"/>
        <v>24547.067999999999</v>
      </c>
      <c r="U3299" s="6">
        <v>0.6</v>
      </c>
      <c r="V3299" s="85">
        <f t="shared" si="644"/>
        <v>7552.9439999999995</v>
      </c>
      <c r="W3299" s="86">
        <f t="shared" si="645"/>
        <v>20141.184000000001</v>
      </c>
    </row>
    <row r="3300" spans="1:23" s="27" customFormat="1" ht="16.5" x14ac:dyDescent="0.25">
      <c r="A3300" s="78" t="s">
        <v>7167</v>
      </c>
      <c r="B3300" s="65" t="s">
        <v>7168</v>
      </c>
      <c r="C3300" s="44" t="s">
        <v>7482</v>
      </c>
      <c r="D3300" s="10" t="s">
        <v>4031</v>
      </c>
      <c r="E3300" s="3">
        <f>8-2.07-2.07</f>
        <v>3.86</v>
      </c>
      <c r="F3300" s="3">
        <v>1</v>
      </c>
      <c r="G3300" s="4">
        <v>9657.32</v>
      </c>
      <c r="H3300" s="4">
        <f>+G3300*E3300</f>
        <v>37277.2552</v>
      </c>
      <c r="I3300" s="5">
        <v>0.2</v>
      </c>
      <c r="J3300" s="4">
        <f t="shared" si="638"/>
        <v>1931.4639999999999</v>
      </c>
      <c r="K3300" s="4">
        <f t="shared" si="639"/>
        <v>7725.8559999999998</v>
      </c>
      <c r="L3300" s="6">
        <v>0.85</v>
      </c>
      <c r="M3300" s="4">
        <f t="shared" si="640"/>
        <v>6566.9775999999993</v>
      </c>
      <c r="N3300" s="4">
        <f t="shared" si="641"/>
        <v>14292.833599999998</v>
      </c>
      <c r="O3300" s="6">
        <v>0.75</v>
      </c>
      <c r="P3300" s="85">
        <f t="shared" si="646"/>
        <v>5794.3919999999998</v>
      </c>
      <c r="Q3300" s="86">
        <f t="shared" si="647"/>
        <v>13520.248</v>
      </c>
      <c r="R3300" s="6">
        <v>0.95</v>
      </c>
      <c r="S3300" s="85">
        <f t="shared" si="642"/>
        <v>7339.5631999999996</v>
      </c>
      <c r="T3300" s="86">
        <f t="shared" si="643"/>
        <v>15065.4192</v>
      </c>
      <c r="U3300" s="6">
        <v>0.6</v>
      </c>
      <c r="V3300" s="85">
        <f t="shared" si="644"/>
        <v>4635.5135999999993</v>
      </c>
      <c r="W3300" s="86">
        <f t="shared" si="645"/>
        <v>12361.369599999998</v>
      </c>
    </row>
    <row r="3301" spans="1:23" s="27" customFormat="1" ht="16.5" x14ac:dyDescent="0.25">
      <c r="A3301" s="78" t="s">
        <v>7167</v>
      </c>
      <c r="B3301" s="65" t="s">
        <v>7168</v>
      </c>
      <c r="C3301" s="44" t="s">
        <v>7483</v>
      </c>
      <c r="D3301" s="1" t="s">
        <v>4051</v>
      </c>
      <c r="E3301" s="3">
        <v>20</v>
      </c>
      <c r="F3301" s="3">
        <v>1</v>
      </c>
      <c r="G3301" s="4">
        <v>496.66666666666669</v>
      </c>
      <c r="H3301" s="4">
        <f>+G3301*E3301</f>
        <v>9933.3333333333339</v>
      </c>
      <c r="I3301" s="5">
        <v>0.05</v>
      </c>
      <c r="J3301" s="4">
        <f t="shared" si="638"/>
        <v>24.833333333333336</v>
      </c>
      <c r="K3301" s="4">
        <f t="shared" si="639"/>
        <v>471.83333333333337</v>
      </c>
      <c r="L3301" s="6">
        <v>1</v>
      </c>
      <c r="M3301" s="4">
        <f t="shared" si="640"/>
        <v>471.83333333333337</v>
      </c>
      <c r="N3301" s="4">
        <f t="shared" si="641"/>
        <v>943.66666666666674</v>
      </c>
      <c r="O3301" s="6">
        <v>0.75</v>
      </c>
      <c r="P3301" s="85">
        <f t="shared" si="646"/>
        <v>353.875</v>
      </c>
      <c r="Q3301" s="86">
        <f t="shared" si="647"/>
        <v>825.70833333333337</v>
      </c>
      <c r="R3301" s="6">
        <v>1.1499999999999999</v>
      </c>
      <c r="S3301" s="85">
        <f t="shared" si="642"/>
        <v>542.60833333333335</v>
      </c>
      <c r="T3301" s="86">
        <f t="shared" si="643"/>
        <v>1014.4416666666667</v>
      </c>
      <c r="U3301" s="6">
        <v>0.6</v>
      </c>
      <c r="V3301" s="85">
        <f t="shared" si="644"/>
        <v>283.10000000000002</v>
      </c>
      <c r="W3301" s="86">
        <f t="shared" si="645"/>
        <v>754.93333333333339</v>
      </c>
    </row>
    <row r="3302" spans="1:23" s="27" customFormat="1" ht="16.5" x14ac:dyDescent="0.25">
      <c r="A3302" s="78" t="s">
        <v>7167</v>
      </c>
      <c r="B3302" s="65" t="s">
        <v>7168</v>
      </c>
      <c r="C3302" s="44" t="s">
        <v>7484</v>
      </c>
      <c r="D3302" s="8" t="s">
        <v>4037</v>
      </c>
      <c r="E3302" s="3">
        <v>14.9</v>
      </c>
      <c r="F3302" s="3">
        <v>1</v>
      </c>
      <c r="G3302" s="4">
        <v>378.59</v>
      </c>
      <c r="H3302" s="4">
        <f>+G3302*E3302</f>
        <v>5640.991</v>
      </c>
      <c r="I3302" s="5">
        <v>0</v>
      </c>
      <c r="J3302" s="4">
        <f t="shared" si="638"/>
        <v>0</v>
      </c>
      <c r="K3302" s="4">
        <f t="shared" si="639"/>
        <v>378.59</v>
      </c>
      <c r="L3302" s="6">
        <v>1</v>
      </c>
      <c r="M3302" s="4">
        <f t="shared" si="640"/>
        <v>378.59</v>
      </c>
      <c r="N3302" s="4">
        <f t="shared" si="641"/>
        <v>757.18</v>
      </c>
      <c r="O3302" s="6">
        <v>0.75</v>
      </c>
      <c r="P3302" s="85">
        <f t="shared" si="646"/>
        <v>283.9425</v>
      </c>
      <c r="Q3302" s="86">
        <f t="shared" si="647"/>
        <v>662.53250000000003</v>
      </c>
      <c r="R3302" s="6">
        <v>1.1499999999999999</v>
      </c>
      <c r="S3302" s="85">
        <f t="shared" si="642"/>
        <v>435.37849999999992</v>
      </c>
      <c r="T3302" s="86">
        <f t="shared" si="643"/>
        <v>813.96849999999995</v>
      </c>
      <c r="U3302" s="6">
        <v>0.6</v>
      </c>
      <c r="V3302" s="85">
        <f t="shared" si="644"/>
        <v>227.15399999999997</v>
      </c>
      <c r="W3302" s="86">
        <f t="shared" si="645"/>
        <v>605.74399999999991</v>
      </c>
    </row>
    <row r="3303" spans="1:23" s="27" customFormat="1" ht="16.5" x14ac:dyDescent="0.25">
      <c r="A3303" s="78" t="s">
        <v>7167</v>
      </c>
      <c r="B3303" s="65" t="s">
        <v>7168</v>
      </c>
      <c r="C3303" s="44" t="s">
        <v>7485</v>
      </c>
      <c r="D3303" s="8" t="s">
        <v>4038</v>
      </c>
      <c r="E3303" s="3">
        <f>1-0.76</f>
        <v>0.24</v>
      </c>
      <c r="F3303" s="3">
        <v>1</v>
      </c>
      <c r="G3303" s="4">
        <v>780</v>
      </c>
      <c r="H3303" s="4">
        <f>+G3303*E3303</f>
        <v>187.2</v>
      </c>
      <c r="I3303" s="5">
        <v>0.1</v>
      </c>
      <c r="J3303" s="4">
        <f t="shared" si="638"/>
        <v>78</v>
      </c>
      <c r="K3303" s="4">
        <f t="shared" si="639"/>
        <v>702</v>
      </c>
      <c r="L3303" s="6">
        <v>1</v>
      </c>
      <c r="M3303" s="4">
        <f t="shared" si="640"/>
        <v>702</v>
      </c>
      <c r="N3303" s="4">
        <f t="shared" si="641"/>
        <v>1404</v>
      </c>
      <c r="O3303" s="6">
        <v>0.75</v>
      </c>
      <c r="P3303" s="85">
        <f t="shared" si="646"/>
        <v>526.5</v>
      </c>
      <c r="Q3303" s="86">
        <f t="shared" si="647"/>
        <v>1228.5</v>
      </c>
      <c r="R3303" s="6">
        <v>1.1499999999999999</v>
      </c>
      <c r="S3303" s="85">
        <f t="shared" si="642"/>
        <v>807.3</v>
      </c>
      <c r="T3303" s="86">
        <f t="shared" si="643"/>
        <v>1509.3</v>
      </c>
      <c r="U3303" s="6">
        <v>0.6</v>
      </c>
      <c r="V3303" s="85">
        <f t="shared" si="644"/>
        <v>421.2</v>
      </c>
      <c r="W3303" s="86">
        <f t="shared" si="645"/>
        <v>1123.2</v>
      </c>
    </row>
    <row r="3304" spans="1:23" s="27" customFormat="1" ht="16.5" x14ac:dyDescent="0.25">
      <c r="A3304" s="78" t="s">
        <v>7167</v>
      </c>
      <c r="B3304" s="65" t="s">
        <v>7168</v>
      </c>
      <c r="C3304" s="44" t="s">
        <v>7486</v>
      </c>
      <c r="D3304" s="8" t="s">
        <v>4039</v>
      </c>
      <c r="E3304" s="3">
        <v>15</v>
      </c>
      <c r="F3304" s="3">
        <v>1</v>
      </c>
      <c r="G3304" s="4">
        <v>253.23</v>
      </c>
      <c r="H3304" s="4">
        <f>+G3304*E3304</f>
        <v>3798.45</v>
      </c>
      <c r="I3304" s="5">
        <v>0</v>
      </c>
      <c r="J3304" s="4">
        <f t="shared" si="638"/>
        <v>0</v>
      </c>
      <c r="K3304" s="4">
        <f t="shared" si="639"/>
        <v>253.23</v>
      </c>
      <c r="L3304" s="6">
        <v>1</v>
      </c>
      <c r="M3304" s="4">
        <f t="shared" si="640"/>
        <v>253.23</v>
      </c>
      <c r="N3304" s="4">
        <f t="shared" si="641"/>
        <v>506.46</v>
      </c>
      <c r="O3304" s="6">
        <v>0.75</v>
      </c>
      <c r="P3304" s="85">
        <f t="shared" si="646"/>
        <v>189.92249999999999</v>
      </c>
      <c r="Q3304" s="86">
        <f t="shared" si="647"/>
        <v>443.15249999999997</v>
      </c>
      <c r="R3304" s="6">
        <v>1.1499999999999999</v>
      </c>
      <c r="S3304" s="85">
        <f t="shared" si="642"/>
        <v>291.21449999999999</v>
      </c>
      <c r="T3304" s="86">
        <f t="shared" si="643"/>
        <v>544.44449999999995</v>
      </c>
      <c r="U3304" s="6">
        <v>0.6</v>
      </c>
      <c r="V3304" s="85">
        <f t="shared" si="644"/>
        <v>151.93799999999999</v>
      </c>
      <c r="W3304" s="86">
        <f t="shared" si="645"/>
        <v>405.16800000000001</v>
      </c>
    </row>
    <row r="3305" spans="1:23" s="27" customFormat="1" ht="16.5" x14ac:dyDescent="0.25">
      <c r="A3305" s="78" t="s">
        <v>7167</v>
      </c>
      <c r="B3305" s="65" t="s">
        <v>7168</v>
      </c>
      <c r="C3305" s="44" t="s">
        <v>7487</v>
      </c>
      <c r="D3305" s="8" t="s">
        <v>4040</v>
      </c>
      <c r="E3305" s="3">
        <v>7</v>
      </c>
      <c r="F3305" s="3">
        <v>1</v>
      </c>
      <c r="G3305" s="4">
        <v>1225</v>
      </c>
      <c r="H3305" s="4">
        <f>+G3305*E3305</f>
        <v>8575</v>
      </c>
      <c r="I3305" s="5">
        <v>0</v>
      </c>
      <c r="J3305" s="4">
        <f t="shared" si="638"/>
        <v>0</v>
      </c>
      <c r="K3305" s="4">
        <f t="shared" si="639"/>
        <v>1225</v>
      </c>
      <c r="L3305" s="6">
        <v>1</v>
      </c>
      <c r="M3305" s="4">
        <f t="shared" si="640"/>
        <v>1225</v>
      </c>
      <c r="N3305" s="4">
        <f t="shared" si="641"/>
        <v>2450</v>
      </c>
      <c r="O3305" s="6">
        <v>0.75</v>
      </c>
      <c r="P3305" s="85">
        <f t="shared" si="646"/>
        <v>918.75</v>
      </c>
      <c r="Q3305" s="86">
        <f t="shared" si="647"/>
        <v>2143.75</v>
      </c>
      <c r="R3305" s="6">
        <v>1.1499999999999999</v>
      </c>
      <c r="S3305" s="85">
        <f t="shared" si="642"/>
        <v>1408.75</v>
      </c>
      <c r="T3305" s="86">
        <f t="shared" si="643"/>
        <v>2633.75</v>
      </c>
      <c r="U3305" s="6">
        <v>0.6</v>
      </c>
      <c r="V3305" s="85">
        <f t="shared" si="644"/>
        <v>735</v>
      </c>
      <c r="W3305" s="86">
        <f t="shared" si="645"/>
        <v>1960</v>
      </c>
    </row>
    <row r="3306" spans="1:23" s="27" customFormat="1" ht="16.5" x14ac:dyDescent="0.25">
      <c r="A3306" s="78" t="s">
        <v>7167</v>
      </c>
      <c r="B3306" s="65" t="s">
        <v>7168</v>
      </c>
      <c r="C3306" s="44" t="s">
        <v>7488</v>
      </c>
      <c r="D3306" s="8" t="s">
        <v>4049</v>
      </c>
      <c r="E3306" s="3">
        <f>30-6</f>
        <v>24</v>
      </c>
      <c r="F3306" s="3">
        <v>1</v>
      </c>
      <c r="G3306" s="4">
        <v>433.66666666666669</v>
      </c>
      <c r="H3306" s="4">
        <f>+G3306*E3306</f>
        <v>10408</v>
      </c>
      <c r="I3306" s="5">
        <v>0.05</v>
      </c>
      <c r="J3306" s="4">
        <f t="shared" si="638"/>
        <v>21.683333333333337</v>
      </c>
      <c r="K3306" s="4">
        <f t="shared" si="639"/>
        <v>411.98333333333335</v>
      </c>
      <c r="L3306" s="6">
        <v>0.95</v>
      </c>
      <c r="M3306" s="4">
        <f t="shared" si="640"/>
        <v>391.38416666666666</v>
      </c>
      <c r="N3306" s="4">
        <f t="shared" si="641"/>
        <v>803.36750000000006</v>
      </c>
      <c r="O3306" s="6">
        <v>0.75</v>
      </c>
      <c r="P3306" s="85">
        <f t="shared" si="646"/>
        <v>308.98750000000001</v>
      </c>
      <c r="Q3306" s="86">
        <f t="shared" si="647"/>
        <v>720.9708333333333</v>
      </c>
      <c r="R3306" s="6">
        <v>1.05</v>
      </c>
      <c r="S3306" s="85">
        <f t="shared" si="642"/>
        <v>432.58250000000004</v>
      </c>
      <c r="T3306" s="86">
        <f t="shared" si="643"/>
        <v>844.56583333333333</v>
      </c>
      <c r="U3306" s="6">
        <v>0.6</v>
      </c>
      <c r="V3306" s="85">
        <f t="shared" si="644"/>
        <v>247.19</v>
      </c>
      <c r="W3306" s="86">
        <f t="shared" si="645"/>
        <v>659.1733333333334</v>
      </c>
    </row>
    <row r="3307" spans="1:23" s="27" customFormat="1" ht="16.5" x14ac:dyDescent="0.25">
      <c r="A3307" s="78" t="s">
        <v>7167</v>
      </c>
      <c r="B3307" s="65" t="s">
        <v>7168</v>
      </c>
      <c r="C3307" s="44" t="s">
        <v>7489</v>
      </c>
      <c r="D3307" s="1" t="s">
        <v>4050</v>
      </c>
      <c r="E3307" s="3">
        <v>12</v>
      </c>
      <c r="F3307" s="3">
        <v>1</v>
      </c>
      <c r="G3307" s="4">
        <v>220</v>
      </c>
      <c r="H3307" s="4">
        <f>+G3307*E3307</f>
        <v>2640</v>
      </c>
      <c r="I3307" s="5">
        <v>0.05</v>
      </c>
      <c r="J3307" s="4">
        <f t="shared" si="638"/>
        <v>11</v>
      </c>
      <c r="K3307" s="4">
        <f t="shared" si="639"/>
        <v>209</v>
      </c>
      <c r="L3307" s="6">
        <v>1</v>
      </c>
      <c r="M3307" s="4">
        <f t="shared" si="640"/>
        <v>209</v>
      </c>
      <c r="N3307" s="4">
        <f t="shared" si="641"/>
        <v>418</v>
      </c>
      <c r="O3307" s="6">
        <v>0.75</v>
      </c>
      <c r="P3307" s="85">
        <f t="shared" si="646"/>
        <v>156.75</v>
      </c>
      <c r="Q3307" s="86">
        <f t="shared" si="647"/>
        <v>365.75</v>
      </c>
      <c r="R3307" s="6">
        <v>1.1499999999999999</v>
      </c>
      <c r="S3307" s="85">
        <f t="shared" si="642"/>
        <v>240.35</v>
      </c>
      <c r="T3307" s="86">
        <f t="shared" si="643"/>
        <v>449.35</v>
      </c>
      <c r="U3307" s="6">
        <v>0.6</v>
      </c>
      <c r="V3307" s="85">
        <f t="shared" si="644"/>
        <v>125.39999999999999</v>
      </c>
      <c r="W3307" s="86">
        <f t="shared" si="645"/>
        <v>334.4</v>
      </c>
    </row>
    <row r="3308" spans="1:23" s="27" customFormat="1" ht="16.5" x14ac:dyDescent="0.25">
      <c r="A3308" s="78" t="s">
        <v>7167</v>
      </c>
      <c r="B3308" s="65" t="s">
        <v>7168</v>
      </c>
      <c r="C3308" s="44" t="s">
        <v>7490</v>
      </c>
      <c r="D3308" s="1" t="s">
        <v>4063</v>
      </c>
      <c r="E3308" s="3">
        <f>25-13.52</f>
        <v>11.48</v>
      </c>
      <c r="F3308" s="3">
        <v>1</v>
      </c>
      <c r="G3308" s="4">
        <v>625</v>
      </c>
      <c r="H3308" s="4">
        <f>+G3308*E3308</f>
        <v>7175</v>
      </c>
      <c r="I3308" s="5">
        <v>0.35</v>
      </c>
      <c r="J3308" s="4">
        <f t="shared" si="638"/>
        <v>218.75</v>
      </c>
      <c r="K3308" s="4">
        <f t="shared" si="639"/>
        <v>406.25</v>
      </c>
      <c r="L3308" s="6">
        <v>0.85</v>
      </c>
      <c r="M3308" s="4">
        <f t="shared" si="640"/>
        <v>345.3125</v>
      </c>
      <c r="N3308" s="4">
        <f t="shared" si="641"/>
        <v>751.5625</v>
      </c>
      <c r="O3308" s="6">
        <v>0.75</v>
      </c>
      <c r="P3308" s="85">
        <f t="shared" si="646"/>
        <v>304.6875</v>
      </c>
      <c r="Q3308" s="86">
        <f t="shared" si="647"/>
        <v>710.9375</v>
      </c>
      <c r="R3308" s="6">
        <v>0.95</v>
      </c>
      <c r="S3308" s="85">
        <f t="shared" si="642"/>
        <v>385.9375</v>
      </c>
      <c r="T3308" s="86">
        <f t="shared" si="643"/>
        <v>792.1875</v>
      </c>
      <c r="U3308" s="6">
        <v>0.6</v>
      </c>
      <c r="V3308" s="85">
        <f t="shared" si="644"/>
        <v>243.75</v>
      </c>
      <c r="W3308" s="86">
        <f t="shared" si="645"/>
        <v>650</v>
      </c>
    </row>
    <row r="3309" spans="1:23" s="27" customFormat="1" ht="16.5" x14ac:dyDescent="0.25">
      <c r="A3309" s="78" t="s">
        <v>7167</v>
      </c>
      <c r="B3309" s="65" t="s">
        <v>7168</v>
      </c>
      <c r="C3309" s="44" t="s">
        <v>7491</v>
      </c>
      <c r="D3309" s="1" t="s">
        <v>7381</v>
      </c>
      <c r="E3309" s="3">
        <f>2-0.0893</f>
        <v>1.9107000000000001</v>
      </c>
      <c r="F3309" s="3">
        <v>1</v>
      </c>
      <c r="G3309" s="7">
        <v>1925.69</v>
      </c>
      <c r="H3309" s="4">
        <f>+G3309*E3309</f>
        <v>3679.4158830000001</v>
      </c>
      <c r="I3309" s="5">
        <v>0.2</v>
      </c>
      <c r="J3309" s="4">
        <f t="shared" si="638"/>
        <v>385.13800000000003</v>
      </c>
      <c r="K3309" s="4">
        <f t="shared" si="639"/>
        <v>1540.5520000000001</v>
      </c>
      <c r="L3309" s="6">
        <v>0.85</v>
      </c>
      <c r="M3309" s="4">
        <f t="shared" si="640"/>
        <v>1309.4692</v>
      </c>
      <c r="N3309" s="4">
        <f t="shared" si="641"/>
        <v>2850.0212000000001</v>
      </c>
      <c r="O3309" s="6">
        <v>0.75</v>
      </c>
      <c r="P3309" s="85">
        <f t="shared" si="646"/>
        <v>1155.4140000000002</v>
      </c>
      <c r="Q3309" s="86">
        <f t="shared" si="647"/>
        <v>2695.9660000000003</v>
      </c>
      <c r="R3309" s="6">
        <v>0.95</v>
      </c>
      <c r="S3309" s="85">
        <f t="shared" si="642"/>
        <v>1463.5244</v>
      </c>
      <c r="T3309" s="86">
        <f t="shared" si="643"/>
        <v>3004.0763999999999</v>
      </c>
      <c r="U3309" s="6">
        <v>0.6</v>
      </c>
      <c r="V3309" s="85">
        <f t="shared" si="644"/>
        <v>924.33120000000008</v>
      </c>
      <c r="W3309" s="86">
        <f t="shared" si="645"/>
        <v>2464.8832000000002</v>
      </c>
    </row>
    <row r="3310" spans="1:23" s="27" customFormat="1" ht="16.5" x14ac:dyDescent="0.25">
      <c r="A3310" s="78" t="s">
        <v>7167</v>
      </c>
      <c r="B3310" s="65" t="s">
        <v>7168</v>
      </c>
      <c r="C3310" s="44" t="s">
        <v>7492</v>
      </c>
      <c r="D3310" s="10" t="s">
        <v>4054</v>
      </c>
      <c r="E3310" s="3">
        <v>15.5</v>
      </c>
      <c r="F3310" s="3">
        <v>1</v>
      </c>
      <c r="G3310" s="4">
        <v>625</v>
      </c>
      <c r="H3310" s="4">
        <f>+G3310*E3310</f>
        <v>9687.5</v>
      </c>
      <c r="I3310" s="5">
        <v>0.35</v>
      </c>
      <c r="J3310" s="4">
        <f t="shared" si="638"/>
        <v>218.75</v>
      </c>
      <c r="K3310" s="4">
        <f t="shared" si="639"/>
        <v>406.25</v>
      </c>
      <c r="L3310" s="6">
        <v>0.85</v>
      </c>
      <c r="M3310" s="4">
        <f t="shared" si="640"/>
        <v>345.3125</v>
      </c>
      <c r="N3310" s="4">
        <f t="shared" si="641"/>
        <v>751.5625</v>
      </c>
      <c r="O3310" s="6">
        <v>0.75</v>
      </c>
      <c r="P3310" s="85">
        <f t="shared" si="646"/>
        <v>304.6875</v>
      </c>
      <c r="Q3310" s="86">
        <f t="shared" si="647"/>
        <v>710.9375</v>
      </c>
      <c r="R3310" s="6">
        <v>0.95</v>
      </c>
      <c r="S3310" s="85">
        <f t="shared" si="642"/>
        <v>385.9375</v>
      </c>
      <c r="T3310" s="86">
        <f t="shared" si="643"/>
        <v>792.1875</v>
      </c>
      <c r="U3310" s="6">
        <v>0.6</v>
      </c>
      <c r="V3310" s="85">
        <f t="shared" si="644"/>
        <v>243.75</v>
      </c>
      <c r="W3310" s="86">
        <f t="shared" si="645"/>
        <v>650</v>
      </c>
    </row>
    <row r="3311" spans="1:23" s="27" customFormat="1" ht="16.5" x14ac:dyDescent="0.25">
      <c r="A3311" s="78" t="s">
        <v>7167</v>
      </c>
      <c r="B3311" s="65" t="s">
        <v>7168</v>
      </c>
      <c r="C3311" s="44" t="s">
        <v>7493</v>
      </c>
      <c r="D3311" s="1" t="s">
        <v>4055</v>
      </c>
      <c r="E3311" s="3">
        <v>5</v>
      </c>
      <c r="F3311" s="3">
        <v>1</v>
      </c>
      <c r="G3311" s="4">
        <v>767</v>
      </c>
      <c r="H3311" s="4">
        <f>+G3311*E3311</f>
        <v>3835</v>
      </c>
      <c r="I3311" s="5">
        <v>0.35</v>
      </c>
      <c r="J3311" s="4">
        <f t="shared" si="638"/>
        <v>268.45</v>
      </c>
      <c r="K3311" s="4">
        <f t="shared" si="639"/>
        <v>498.55</v>
      </c>
      <c r="L3311" s="6">
        <v>0.85</v>
      </c>
      <c r="M3311" s="4">
        <f t="shared" si="640"/>
        <v>423.76749999999998</v>
      </c>
      <c r="N3311" s="4">
        <f t="shared" si="641"/>
        <v>922.3175</v>
      </c>
      <c r="O3311" s="6">
        <v>0.75</v>
      </c>
      <c r="P3311" s="85">
        <f t="shared" si="646"/>
        <v>373.91250000000002</v>
      </c>
      <c r="Q3311" s="86">
        <f t="shared" si="647"/>
        <v>872.46250000000009</v>
      </c>
      <c r="R3311" s="6">
        <v>0.95</v>
      </c>
      <c r="S3311" s="85">
        <f t="shared" si="642"/>
        <v>473.6225</v>
      </c>
      <c r="T3311" s="86">
        <f t="shared" si="643"/>
        <v>972.17250000000001</v>
      </c>
      <c r="U3311" s="6">
        <v>0.6</v>
      </c>
      <c r="V3311" s="85">
        <f t="shared" si="644"/>
        <v>299.13</v>
      </c>
      <c r="W3311" s="86">
        <f t="shared" si="645"/>
        <v>797.68000000000006</v>
      </c>
    </row>
    <row r="3312" spans="1:23" s="27" customFormat="1" ht="16.5" x14ac:dyDescent="0.25">
      <c r="A3312" s="78" t="s">
        <v>7167</v>
      </c>
      <c r="B3312" s="65" t="s">
        <v>7168</v>
      </c>
      <c r="C3312" s="44" t="s">
        <v>7494</v>
      </c>
      <c r="D3312" s="10" t="s">
        <v>4056</v>
      </c>
      <c r="E3312" s="3">
        <f>4-2.86</f>
        <v>1.1400000000000001</v>
      </c>
      <c r="F3312" s="3">
        <v>1</v>
      </c>
      <c r="G3312" s="4">
        <v>1744.29</v>
      </c>
      <c r="H3312" s="4">
        <f>+G3312*E3312</f>
        <v>1988.4906000000001</v>
      </c>
      <c r="I3312" s="5">
        <v>0.1</v>
      </c>
      <c r="J3312" s="4">
        <f t="shared" si="638"/>
        <v>174.429</v>
      </c>
      <c r="K3312" s="4">
        <f t="shared" si="639"/>
        <v>1569.8609999999999</v>
      </c>
      <c r="L3312" s="6">
        <v>0.85</v>
      </c>
      <c r="M3312" s="4">
        <f t="shared" si="640"/>
        <v>1334.3818499999998</v>
      </c>
      <c r="N3312" s="4">
        <f t="shared" si="641"/>
        <v>2904.2428499999996</v>
      </c>
      <c r="O3312" s="6">
        <v>0.75</v>
      </c>
      <c r="P3312" s="85">
        <f t="shared" si="646"/>
        <v>1177.3957499999999</v>
      </c>
      <c r="Q3312" s="86">
        <f t="shared" si="647"/>
        <v>2747.2567499999996</v>
      </c>
      <c r="R3312" s="6">
        <v>0.95</v>
      </c>
      <c r="S3312" s="85">
        <f t="shared" si="642"/>
        <v>1491.3679499999998</v>
      </c>
      <c r="T3312" s="86">
        <f t="shared" si="643"/>
        <v>3061.2289499999997</v>
      </c>
      <c r="U3312" s="6">
        <v>0.6</v>
      </c>
      <c r="V3312" s="85">
        <f t="shared" si="644"/>
        <v>941.9165999999999</v>
      </c>
      <c r="W3312" s="86">
        <f t="shared" si="645"/>
        <v>2511.7775999999999</v>
      </c>
    </row>
    <row r="3313" spans="1:23" s="27" customFormat="1" ht="16.5" x14ac:dyDescent="0.25">
      <c r="A3313" s="78" t="s">
        <v>7167</v>
      </c>
      <c r="B3313" s="65" t="s">
        <v>7168</v>
      </c>
      <c r="C3313" s="44" t="s">
        <v>7495</v>
      </c>
      <c r="D3313" s="1" t="s">
        <v>4057</v>
      </c>
      <c r="E3313" s="3">
        <f>25-0.65</f>
        <v>24.35</v>
      </c>
      <c r="F3313" s="3">
        <v>1</v>
      </c>
      <c r="G3313" s="4">
        <v>1197.06</v>
      </c>
      <c r="H3313" s="4">
        <f>+G3313*E3313</f>
        <v>29148.411</v>
      </c>
      <c r="I3313" s="5">
        <v>0.1</v>
      </c>
      <c r="J3313" s="4">
        <f t="shared" si="638"/>
        <v>119.706</v>
      </c>
      <c r="K3313" s="4">
        <f t="shared" si="639"/>
        <v>1077.354</v>
      </c>
      <c r="L3313" s="6">
        <v>0.85</v>
      </c>
      <c r="M3313" s="4">
        <f t="shared" si="640"/>
        <v>915.7509</v>
      </c>
      <c r="N3313" s="4">
        <f t="shared" si="641"/>
        <v>1993.1049</v>
      </c>
      <c r="O3313" s="6">
        <v>0.75</v>
      </c>
      <c r="P3313" s="85">
        <f t="shared" si="646"/>
        <v>808.01549999999997</v>
      </c>
      <c r="Q3313" s="86">
        <f t="shared" si="647"/>
        <v>1885.3695</v>
      </c>
      <c r="R3313" s="6">
        <v>0.95</v>
      </c>
      <c r="S3313" s="85">
        <f t="shared" si="642"/>
        <v>1023.4863</v>
      </c>
      <c r="T3313" s="86">
        <f t="shared" si="643"/>
        <v>2100.8402999999998</v>
      </c>
      <c r="U3313" s="6">
        <v>0.6</v>
      </c>
      <c r="V3313" s="85">
        <f t="shared" si="644"/>
        <v>646.41240000000005</v>
      </c>
      <c r="W3313" s="86">
        <f t="shared" si="645"/>
        <v>1723.7664</v>
      </c>
    </row>
    <row r="3314" spans="1:23" s="27" customFormat="1" ht="16.5" x14ac:dyDescent="0.25">
      <c r="A3314" s="78" t="s">
        <v>7167</v>
      </c>
      <c r="B3314" s="65" t="s">
        <v>7168</v>
      </c>
      <c r="C3314" s="44" t="s">
        <v>7496</v>
      </c>
      <c r="D3314" s="1" t="s">
        <v>4058</v>
      </c>
      <c r="E3314" s="3">
        <v>8</v>
      </c>
      <c r="F3314" s="3">
        <v>1</v>
      </c>
      <c r="G3314" s="4">
        <v>1062</v>
      </c>
      <c r="H3314" s="4">
        <f>+G3314*E3314</f>
        <v>8496</v>
      </c>
      <c r="I3314" s="5">
        <v>0.35</v>
      </c>
      <c r="J3314" s="4">
        <f t="shared" si="638"/>
        <v>371.7</v>
      </c>
      <c r="K3314" s="4">
        <f t="shared" si="639"/>
        <v>690.3</v>
      </c>
      <c r="L3314" s="6">
        <v>0.85</v>
      </c>
      <c r="M3314" s="4">
        <f t="shared" si="640"/>
        <v>586.755</v>
      </c>
      <c r="N3314" s="4">
        <f t="shared" si="641"/>
        <v>1277.0549999999998</v>
      </c>
      <c r="O3314" s="6">
        <v>0.75</v>
      </c>
      <c r="P3314" s="85">
        <f t="shared" si="646"/>
        <v>517.72499999999991</v>
      </c>
      <c r="Q3314" s="86">
        <f t="shared" si="647"/>
        <v>1208.0249999999999</v>
      </c>
      <c r="R3314" s="6">
        <v>0.95</v>
      </c>
      <c r="S3314" s="85">
        <f t="shared" si="642"/>
        <v>655.78499999999997</v>
      </c>
      <c r="T3314" s="86">
        <f t="shared" si="643"/>
        <v>1346.085</v>
      </c>
      <c r="U3314" s="6">
        <v>0.6</v>
      </c>
      <c r="V3314" s="85">
        <f t="shared" si="644"/>
        <v>414.17999999999995</v>
      </c>
      <c r="W3314" s="86">
        <f t="shared" si="645"/>
        <v>1104.48</v>
      </c>
    </row>
    <row r="3315" spans="1:23" s="27" customFormat="1" ht="16.5" x14ac:dyDescent="0.25">
      <c r="A3315" s="78" t="s">
        <v>7167</v>
      </c>
      <c r="B3315" s="65" t="s">
        <v>7168</v>
      </c>
      <c r="C3315" s="44" t="s">
        <v>7497</v>
      </c>
      <c r="D3315" s="1" t="s">
        <v>4062</v>
      </c>
      <c r="E3315" s="3">
        <f>25-1.62</f>
        <v>23.38</v>
      </c>
      <c r="F3315" s="3">
        <v>1</v>
      </c>
      <c r="G3315" s="4">
        <v>625</v>
      </c>
      <c r="H3315" s="4">
        <f>+G3315*E3315</f>
        <v>14612.5</v>
      </c>
      <c r="I3315" s="5">
        <v>0.35</v>
      </c>
      <c r="J3315" s="4">
        <f t="shared" si="638"/>
        <v>218.75</v>
      </c>
      <c r="K3315" s="4">
        <f t="shared" si="639"/>
        <v>406.25</v>
      </c>
      <c r="L3315" s="6">
        <v>0.85</v>
      </c>
      <c r="M3315" s="4">
        <f t="shared" si="640"/>
        <v>345.3125</v>
      </c>
      <c r="N3315" s="4">
        <f t="shared" si="641"/>
        <v>751.5625</v>
      </c>
      <c r="O3315" s="6">
        <v>0.75</v>
      </c>
      <c r="P3315" s="85">
        <f t="shared" si="646"/>
        <v>304.6875</v>
      </c>
      <c r="Q3315" s="86">
        <f t="shared" si="647"/>
        <v>710.9375</v>
      </c>
      <c r="R3315" s="6">
        <v>0.95</v>
      </c>
      <c r="S3315" s="85">
        <f t="shared" si="642"/>
        <v>385.9375</v>
      </c>
      <c r="T3315" s="86">
        <f t="shared" si="643"/>
        <v>792.1875</v>
      </c>
      <c r="U3315" s="6">
        <v>0.6</v>
      </c>
      <c r="V3315" s="85">
        <f t="shared" si="644"/>
        <v>243.75</v>
      </c>
      <c r="W3315" s="86">
        <f t="shared" si="645"/>
        <v>650</v>
      </c>
    </row>
    <row r="3316" spans="1:23" s="27" customFormat="1" ht="16.5" x14ac:dyDescent="0.25">
      <c r="A3316" s="78" t="s">
        <v>7167</v>
      </c>
      <c r="B3316" s="65" t="s">
        <v>7168</v>
      </c>
      <c r="C3316" s="44" t="s">
        <v>7498</v>
      </c>
      <c r="D3316" s="1" t="s">
        <v>4064</v>
      </c>
      <c r="E3316" s="3">
        <v>1.4</v>
      </c>
      <c r="F3316" s="3">
        <v>1</v>
      </c>
      <c r="G3316" s="4">
        <v>1750</v>
      </c>
      <c r="H3316" s="4">
        <f>+G3316*E3316</f>
        <v>2450</v>
      </c>
      <c r="I3316" s="5">
        <v>0.35</v>
      </c>
      <c r="J3316" s="4">
        <f t="shared" si="638"/>
        <v>612.5</v>
      </c>
      <c r="K3316" s="4">
        <f t="shared" si="639"/>
        <v>1137.5</v>
      </c>
      <c r="L3316" s="6">
        <v>0.85</v>
      </c>
      <c r="M3316" s="4">
        <f t="shared" si="640"/>
        <v>966.875</v>
      </c>
      <c r="N3316" s="4">
        <f t="shared" si="641"/>
        <v>2104.375</v>
      </c>
      <c r="O3316" s="6">
        <v>0.75</v>
      </c>
      <c r="P3316" s="85">
        <f t="shared" si="646"/>
        <v>853.125</v>
      </c>
      <c r="Q3316" s="86">
        <f t="shared" si="647"/>
        <v>1990.625</v>
      </c>
      <c r="R3316" s="6">
        <v>0.95</v>
      </c>
      <c r="S3316" s="85">
        <f t="shared" si="642"/>
        <v>1080.625</v>
      </c>
      <c r="T3316" s="86">
        <f t="shared" si="643"/>
        <v>2218.125</v>
      </c>
      <c r="U3316" s="6">
        <v>0.6</v>
      </c>
      <c r="V3316" s="85">
        <f t="shared" si="644"/>
        <v>682.5</v>
      </c>
      <c r="W3316" s="86">
        <f t="shared" si="645"/>
        <v>1820</v>
      </c>
    </row>
    <row r="3317" spans="1:23" s="27" customFormat="1" ht="16.5" x14ac:dyDescent="0.25">
      <c r="A3317" s="78" t="s">
        <v>7167</v>
      </c>
      <c r="B3317" s="65" t="s">
        <v>7168</v>
      </c>
      <c r="C3317" s="44" t="s">
        <v>3931</v>
      </c>
      <c r="D3317" s="10" t="s">
        <v>3930</v>
      </c>
      <c r="E3317" s="3">
        <v>0.5</v>
      </c>
      <c r="F3317" s="3">
        <v>1</v>
      </c>
      <c r="G3317" s="4">
        <f>7031.25/0.45</f>
        <v>15625</v>
      </c>
      <c r="H3317" s="4">
        <f>+G3317*E3317</f>
        <v>7812.5</v>
      </c>
      <c r="I3317" s="5">
        <v>0.2</v>
      </c>
      <c r="J3317" s="4">
        <f t="shared" si="638"/>
        <v>3125</v>
      </c>
      <c r="K3317" s="4">
        <f t="shared" si="639"/>
        <v>12500</v>
      </c>
      <c r="L3317" s="6">
        <v>0.95</v>
      </c>
      <c r="M3317" s="4">
        <f t="shared" si="640"/>
        <v>11875</v>
      </c>
      <c r="N3317" s="4">
        <f t="shared" si="641"/>
        <v>24375</v>
      </c>
      <c r="O3317" s="6">
        <v>0.75</v>
      </c>
      <c r="P3317" s="85">
        <f t="shared" si="646"/>
        <v>9375</v>
      </c>
      <c r="Q3317" s="86">
        <f t="shared" si="647"/>
        <v>21875</v>
      </c>
      <c r="R3317" s="6">
        <v>1.05</v>
      </c>
      <c r="S3317" s="85">
        <f t="shared" si="642"/>
        <v>13125</v>
      </c>
      <c r="T3317" s="86">
        <f t="shared" si="643"/>
        <v>25625</v>
      </c>
      <c r="U3317" s="6">
        <v>0.6</v>
      </c>
      <c r="V3317" s="85">
        <f t="shared" si="644"/>
        <v>7500</v>
      </c>
      <c r="W3317" s="86">
        <f t="shared" si="645"/>
        <v>20000</v>
      </c>
    </row>
    <row r="3318" spans="1:23" s="27" customFormat="1" ht="16.5" x14ac:dyDescent="0.25">
      <c r="A3318" s="78" t="s">
        <v>7167</v>
      </c>
      <c r="B3318" s="65" t="s">
        <v>7168</v>
      </c>
      <c r="C3318" s="44" t="s">
        <v>4030</v>
      </c>
      <c r="D3318" s="10" t="s">
        <v>4029</v>
      </c>
      <c r="E3318" s="3">
        <v>0.46</v>
      </c>
      <c r="F3318" s="3">
        <v>1</v>
      </c>
      <c r="G3318" s="4">
        <f>25748.4/0.86</f>
        <v>29940.000000000004</v>
      </c>
      <c r="H3318" s="4">
        <f>+G3318*E3318</f>
        <v>13772.400000000001</v>
      </c>
      <c r="I3318" s="5">
        <v>0.2</v>
      </c>
      <c r="J3318" s="4">
        <f t="shared" si="638"/>
        <v>5988.0000000000009</v>
      </c>
      <c r="K3318" s="4">
        <f t="shared" si="639"/>
        <v>23952.000000000004</v>
      </c>
      <c r="L3318" s="6">
        <v>0.85</v>
      </c>
      <c r="M3318" s="4">
        <f t="shared" si="640"/>
        <v>20359.200000000004</v>
      </c>
      <c r="N3318" s="4">
        <f t="shared" si="641"/>
        <v>44311.200000000012</v>
      </c>
      <c r="O3318" s="6">
        <v>0.75</v>
      </c>
      <c r="P3318" s="85">
        <f t="shared" si="646"/>
        <v>17964.000000000004</v>
      </c>
      <c r="Q3318" s="86">
        <f t="shared" si="647"/>
        <v>41916.000000000007</v>
      </c>
      <c r="R3318" s="6">
        <v>0.95</v>
      </c>
      <c r="S3318" s="85">
        <f t="shared" si="642"/>
        <v>22754.400000000001</v>
      </c>
      <c r="T3318" s="86">
        <f t="shared" si="643"/>
        <v>46706.400000000009</v>
      </c>
      <c r="U3318" s="6">
        <v>0.6</v>
      </c>
      <c r="V3318" s="85">
        <f t="shared" si="644"/>
        <v>14371.200000000003</v>
      </c>
      <c r="W3318" s="86">
        <f t="shared" si="645"/>
        <v>38323.200000000004</v>
      </c>
    </row>
    <row r="3319" spans="1:23" s="27" customFormat="1" ht="16.5" x14ac:dyDescent="0.25">
      <c r="A3319" s="78" t="s">
        <v>7167</v>
      </c>
      <c r="B3319" s="65" t="s">
        <v>7168</v>
      </c>
      <c r="C3319" s="44" t="s">
        <v>4053</v>
      </c>
      <c r="D3319" s="10" t="s">
        <v>4052</v>
      </c>
      <c r="E3319" s="3">
        <v>3</v>
      </c>
      <c r="F3319" s="3">
        <v>1</v>
      </c>
      <c r="G3319" s="7">
        <f>6559.5/10</f>
        <v>655.95</v>
      </c>
      <c r="H3319" s="4">
        <f>+G3319*E3319</f>
        <v>1967.8500000000001</v>
      </c>
      <c r="I3319" s="5">
        <v>0.2</v>
      </c>
      <c r="J3319" s="4">
        <f t="shared" si="638"/>
        <v>131.19000000000003</v>
      </c>
      <c r="K3319" s="4">
        <f t="shared" si="639"/>
        <v>524.76</v>
      </c>
      <c r="L3319" s="6">
        <v>0.85</v>
      </c>
      <c r="M3319" s="4">
        <f t="shared" si="640"/>
        <v>446.04599999999999</v>
      </c>
      <c r="N3319" s="4">
        <f t="shared" si="641"/>
        <v>970.80600000000004</v>
      </c>
      <c r="O3319" s="6">
        <v>0.75</v>
      </c>
      <c r="P3319" s="85">
        <f t="shared" si="646"/>
        <v>393.57</v>
      </c>
      <c r="Q3319" s="86">
        <f t="shared" si="647"/>
        <v>918.32999999999993</v>
      </c>
      <c r="R3319" s="6">
        <v>0.95</v>
      </c>
      <c r="S3319" s="85">
        <f t="shared" si="642"/>
        <v>498.52199999999999</v>
      </c>
      <c r="T3319" s="86">
        <f t="shared" si="643"/>
        <v>1023.2819999999999</v>
      </c>
      <c r="U3319" s="6">
        <v>0.6</v>
      </c>
      <c r="V3319" s="85">
        <f t="shared" si="644"/>
        <v>314.85599999999999</v>
      </c>
      <c r="W3319" s="86">
        <f t="shared" si="645"/>
        <v>839.61599999999999</v>
      </c>
    </row>
    <row r="3320" spans="1:23" s="27" customFormat="1" ht="16.5" x14ac:dyDescent="0.25">
      <c r="A3320" s="78" t="s">
        <v>7167</v>
      </c>
      <c r="B3320" s="65" t="s">
        <v>7168</v>
      </c>
      <c r="C3320" s="44" t="s">
        <v>4060</v>
      </c>
      <c r="D3320" s="10" t="s">
        <v>4059</v>
      </c>
      <c r="E3320" s="3">
        <v>4.66</v>
      </c>
      <c r="F3320" s="3">
        <v>1</v>
      </c>
      <c r="G3320" s="4">
        <v>395</v>
      </c>
      <c r="H3320" s="4">
        <f>+G3320*E3320</f>
        <v>1840.7</v>
      </c>
      <c r="I3320" s="5">
        <v>0.1</v>
      </c>
      <c r="J3320" s="4">
        <f t="shared" si="638"/>
        <v>39.5</v>
      </c>
      <c r="K3320" s="4">
        <f t="shared" si="639"/>
        <v>355.5</v>
      </c>
      <c r="L3320" s="6">
        <v>0.85</v>
      </c>
      <c r="M3320" s="4">
        <f t="shared" si="640"/>
        <v>302.17500000000001</v>
      </c>
      <c r="N3320" s="4">
        <f t="shared" si="641"/>
        <v>657.67499999999995</v>
      </c>
      <c r="O3320" s="6">
        <v>0.75</v>
      </c>
      <c r="P3320" s="85">
        <f t="shared" si="646"/>
        <v>266.625</v>
      </c>
      <c r="Q3320" s="86">
        <f t="shared" si="647"/>
        <v>622.125</v>
      </c>
      <c r="R3320" s="6">
        <v>0.95</v>
      </c>
      <c r="S3320" s="85">
        <f t="shared" si="642"/>
        <v>337.72499999999997</v>
      </c>
      <c r="T3320" s="86">
        <f t="shared" si="643"/>
        <v>693.22499999999991</v>
      </c>
      <c r="U3320" s="6">
        <v>0.6</v>
      </c>
      <c r="V3320" s="85">
        <f t="shared" si="644"/>
        <v>213.29999999999998</v>
      </c>
      <c r="W3320" s="86">
        <f t="shared" si="645"/>
        <v>568.79999999999995</v>
      </c>
    </row>
    <row r="3321" spans="1:23" ht="16.5" x14ac:dyDescent="0.25">
      <c r="A3321" s="78" t="s">
        <v>7167</v>
      </c>
      <c r="B3321" s="68" t="s">
        <v>7169</v>
      </c>
      <c r="C3321" s="44">
        <v>502000</v>
      </c>
      <c r="D3321" s="71" t="s">
        <v>8320</v>
      </c>
      <c r="E3321" s="45">
        <v>19</v>
      </c>
      <c r="F3321" s="3">
        <v>1</v>
      </c>
      <c r="G3321" s="7">
        <v>1841.21</v>
      </c>
      <c r="H3321" s="4">
        <f>+G3321*E3321</f>
        <v>34982.99</v>
      </c>
      <c r="I3321" s="5">
        <v>0</v>
      </c>
      <c r="J3321" s="4">
        <f t="shared" si="638"/>
        <v>0</v>
      </c>
      <c r="K3321" s="4">
        <f t="shared" si="639"/>
        <v>1841.21</v>
      </c>
      <c r="L3321" s="6">
        <v>2.25</v>
      </c>
      <c r="M3321" s="4">
        <f t="shared" si="640"/>
        <v>4142.7224999999999</v>
      </c>
      <c r="N3321" s="4">
        <f t="shared" si="641"/>
        <v>5983.9324999999999</v>
      </c>
      <c r="O3321" s="6">
        <v>1.5</v>
      </c>
      <c r="P3321" s="85">
        <f t="shared" si="646"/>
        <v>2761.8150000000001</v>
      </c>
      <c r="Q3321" s="86">
        <f t="shared" si="647"/>
        <v>4603.0249999999996</v>
      </c>
      <c r="R3321" s="6">
        <v>2.5</v>
      </c>
      <c r="S3321" s="85">
        <f t="shared" si="642"/>
        <v>4603.0249999999996</v>
      </c>
      <c r="T3321" s="86">
        <f t="shared" si="643"/>
        <v>6444.2349999999997</v>
      </c>
      <c r="U3321" s="6">
        <v>1.75</v>
      </c>
      <c r="V3321" s="85">
        <f t="shared" si="644"/>
        <v>3222.1175000000003</v>
      </c>
      <c r="W3321" s="86">
        <f t="shared" si="645"/>
        <v>5063.3275000000003</v>
      </c>
    </row>
    <row r="3322" spans="1:23" ht="16.5" x14ac:dyDescent="0.25">
      <c r="A3322" s="78" t="s">
        <v>7167</v>
      </c>
      <c r="B3322" s="68" t="s">
        <v>7169</v>
      </c>
      <c r="C3322" s="44">
        <v>502001</v>
      </c>
      <c r="D3322" s="71" t="s">
        <v>8321</v>
      </c>
      <c r="E3322" s="45">
        <v>22</v>
      </c>
      <c r="F3322" s="3">
        <v>1</v>
      </c>
      <c r="G3322" s="7">
        <v>2507.6799999999998</v>
      </c>
      <c r="H3322" s="4">
        <f>+G3322*E3322</f>
        <v>55168.959999999999</v>
      </c>
      <c r="I3322" s="5">
        <v>0</v>
      </c>
      <c r="J3322" s="4">
        <f t="shared" si="638"/>
        <v>0</v>
      </c>
      <c r="K3322" s="4">
        <f t="shared" si="639"/>
        <v>2507.6799999999998</v>
      </c>
      <c r="L3322" s="6">
        <v>2.25</v>
      </c>
      <c r="M3322" s="4">
        <f t="shared" si="640"/>
        <v>5642.28</v>
      </c>
      <c r="N3322" s="4">
        <f t="shared" si="641"/>
        <v>8149.9599999999991</v>
      </c>
      <c r="O3322" s="6">
        <v>1.5</v>
      </c>
      <c r="P3322" s="85">
        <f t="shared" si="646"/>
        <v>3761.5199999999995</v>
      </c>
      <c r="Q3322" s="86">
        <f t="shared" si="647"/>
        <v>6269.1999999999989</v>
      </c>
      <c r="R3322" s="6">
        <v>2.5</v>
      </c>
      <c r="S3322" s="85">
        <f t="shared" si="642"/>
        <v>6269.2</v>
      </c>
      <c r="T3322" s="86">
        <f t="shared" si="643"/>
        <v>8776.8799999999992</v>
      </c>
      <c r="U3322" s="6">
        <v>1.75</v>
      </c>
      <c r="V3322" s="85">
        <f t="shared" si="644"/>
        <v>4388.4399999999996</v>
      </c>
      <c r="W3322" s="86">
        <f t="shared" si="645"/>
        <v>6896.119999999999</v>
      </c>
    </row>
    <row r="3323" spans="1:23" ht="16.5" x14ac:dyDescent="0.25">
      <c r="A3323" s="78" t="s">
        <v>7167</v>
      </c>
      <c r="B3323" s="68" t="s">
        <v>7169</v>
      </c>
      <c r="C3323" s="44">
        <v>502002</v>
      </c>
      <c r="D3323" s="71" t="s">
        <v>8322</v>
      </c>
      <c r="E3323" s="45">
        <v>7</v>
      </c>
      <c r="F3323" s="3">
        <v>1</v>
      </c>
      <c r="G3323" s="7">
        <v>2616.6</v>
      </c>
      <c r="H3323" s="4">
        <f>+G3323*E3323</f>
        <v>18316.2</v>
      </c>
      <c r="I3323" s="5">
        <v>0</v>
      </c>
      <c r="J3323" s="4">
        <f t="shared" si="638"/>
        <v>0</v>
      </c>
      <c r="K3323" s="4">
        <f t="shared" si="639"/>
        <v>2616.6</v>
      </c>
      <c r="L3323" s="6">
        <v>2.25</v>
      </c>
      <c r="M3323" s="4">
        <f t="shared" si="640"/>
        <v>5887.3499999999995</v>
      </c>
      <c r="N3323" s="4">
        <f t="shared" si="641"/>
        <v>8503.9499999999989</v>
      </c>
      <c r="O3323" s="6">
        <v>1.5</v>
      </c>
      <c r="P3323" s="85">
        <f t="shared" si="646"/>
        <v>3924.8999999999996</v>
      </c>
      <c r="Q3323" s="86">
        <f t="shared" si="647"/>
        <v>6541.5</v>
      </c>
      <c r="R3323" s="6">
        <v>2.5</v>
      </c>
      <c r="S3323" s="85">
        <f t="shared" si="642"/>
        <v>6541.5</v>
      </c>
      <c r="T3323" s="86">
        <f t="shared" si="643"/>
        <v>9158.1</v>
      </c>
      <c r="U3323" s="6">
        <v>1.75</v>
      </c>
      <c r="V3323" s="85">
        <f t="shared" si="644"/>
        <v>4579.05</v>
      </c>
      <c r="W3323" s="86">
        <f t="shared" si="645"/>
        <v>7195.65</v>
      </c>
    </row>
    <row r="3324" spans="1:23" ht="16.5" x14ac:dyDescent="0.25">
      <c r="A3324" s="78" t="s">
        <v>7167</v>
      </c>
      <c r="B3324" s="68" t="s">
        <v>7169</v>
      </c>
      <c r="C3324" s="44">
        <v>502003</v>
      </c>
      <c r="D3324" s="10" t="s">
        <v>8438</v>
      </c>
      <c r="E3324" s="3">
        <v>1</v>
      </c>
      <c r="F3324" s="3">
        <v>1</v>
      </c>
      <c r="G3324" s="4">
        <v>6910.5</v>
      </c>
      <c r="H3324" s="4">
        <f>+G3324*E3324</f>
        <v>6910.5</v>
      </c>
      <c r="I3324" s="5">
        <v>0.25</v>
      </c>
      <c r="J3324" s="4">
        <f t="shared" si="638"/>
        <v>1727.625</v>
      </c>
      <c r="K3324" s="4">
        <f t="shared" si="639"/>
        <v>5182.875</v>
      </c>
      <c r="L3324" s="6">
        <v>2.25</v>
      </c>
      <c r="M3324" s="4">
        <f t="shared" si="640"/>
        <v>11661.46875</v>
      </c>
      <c r="N3324" s="4">
        <f t="shared" si="641"/>
        <v>16844.34375</v>
      </c>
      <c r="O3324" s="6">
        <v>1.5</v>
      </c>
      <c r="P3324" s="85">
        <f t="shared" si="646"/>
        <v>7774.3125</v>
      </c>
      <c r="Q3324" s="86">
        <f t="shared" si="647"/>
        <v>12957.1875</v>
      </c>
      <c r="R3324" s="6">
        <v>2.5</v>
      </c>
      <c r="S3324" s="85">
        <f t="shared" si="642"/>
        <v>12957.1875</v>
      </c>
      <c r="T3324" s="86">
        <f t="shared" si="643"/>
        <v>18140.0625</v>
      </c>
      <c r="U3324" s="6">
        <v>1.75</v>
      </c>
      <c r="V3324" s="85">
        <f t="shared" si="644"/>
        <v>9070.03125</v>
      </c>
      <c r="W3324" s="86">
        <f t="shared" si="645"/>
        <v>14252.90625</v>
      </c>
    </row>
    <row r="3325" spans="1:23" ht="16.5" x14ac:dyDescent="0.25">
      <c r="A3325" s="78" t="s">
        <v>7167</v>
      </c>
      <c r="B3325" s="68" t="s">
        <v>7169</v>
      </c>
      <c r="C3325" s="44">
        <v>502004</v>
      </c>
      <c r="D3325" s="71" t="s">
        <v>8445</v>
      </c>
      <c r="E3325" s="45">
        <v>29</v>
      </c>
      <c r="F3325" s="3">
        <v>1</v>
      </c>
      <c r="G3325" s="7">
        <v>1220.08</v>
      </c>
      <c r="H3325" s="4">
        <f>+G3325*E3325</f>
        <v>35382.32</v>
      </c>
      <c r="I3325" s="5">
        <v>0</v>
      </c>
      <c r="J3325" s="4">
        <f t="shared" si="638"/>
        <v>0</v>
      </c>
      <c r="K3325" s="4">
        <f t="shared" si="639"/>
        <v>1220.08</v>
      </c>
      <c r="L3325" s="6">
        <v>2.25</v>
      </c>
      <c r="M3325" s="4">
        <f t="shared" si="640"/>
        <v>2745.18</v>
      </c>
      <c r="N3325" s="4">
        <f t="shared" si="641"/>
        <v>3965.2599999999998</v>
      </c>
      <c r="O3325" s="6">
        <v>1.5</v>
      </c>
      <c r="P3325" s="85">
        <f t="shared" si="646"/>
        <v>1830.12</v>
      </c>
      <c r="Q3325" s="86">
        <f t="shared" si="647"/>
        <v>3050.2</v>
      </c>
      <c r="R3325" s="6">
        <v>2.5</v>
      </c>
      <c r="S3325" s="85">
        <f t="shared" si="642"/>
        <v>3050.2</v>
      </c>
      <c r="T3325" s="86">
        <f t="shared" si="643"/>
        <v>4270.28</v>
      </c>
      <c r="U3325" s="6">
        <v>1.75</v>
      </c>
      <c r="V3325" s="85">
        <f t="shared" si="644"/>
        <v>2135.14</v>
      </c>
      <c r="W3325" s="86">
        <f t="shared" si="645"/>
        <v>3355.22</v>
      </c>
    </row>
    <row r="3326" spans="1:23" ht="16.5" x14ac:dyDescent="0.25">
      <c r="A3326" s="78" t="s">
        <v>7167</v>
      </c>
      <c r="B3326" s="68" t="s">
        <v>7169</v>
      </c>
      <c r="C3326" s="44">
        <v>502005</v>
      </c>
      <c r="D3326" s="37" t="s">
        <v>8601</v>
      </c>
      <c r="E3326" s="45">
        <v>16</v>
      </c>
      <c r="F3326" s="3">
        <v>1</v>
      </c>
      <c r="G3326" s="7">
        <v>828.29</v>
      </c>
      <c r="H3326" s="4">
        <f>+G3326*E3326</f>
        <v>13252.64</v>
      </c>
      <c r="I3326" s="5">
        <v>0</v>
      </c>
      <c r="J3326" s="4">
        <f t="shared" si="638"/>
        <v>0</v>
      </c>
      <c r="K3326" s="4">
        <f t="shared" si="639"/>
        <v>828.29</v>
      </c>
      <c r="L3326" s="6">
        <v>2.25</v>
      </c>
      <c r="M3326" s="4">
        <f t="shared" si="640"/>
        <v>1863.6524999999999</v>
      </c>
      <c r="N3326" s="4">
        <f t="shared" si="641"/>
        <v>2691.9425000000001</v>
      </c>
      <c r="O3326" s="6">
        <v>1.5</v>
      </c>
      <c r="P3326" s="85">
        <f t="shared" si="646"/>
        <v>1242.4349999999999</v>
      </c>
      <c r="Q3326" s="86">
        <f t="shared" si="647"/>
        <v>2070.7249999999999</v>
      </c>
      <c r="R3326" s="6">
        <v>2.5</v>
      </c>
      <c r="S3326" s="85">
        <f t="shared" si="642"/>
        <v>2070.7249999999999</v>
      </c>
      <c r="T3326" s="86">
        <f t="shared" si="643"/>
        <v>2899.0149999999999</v>
      </c>
      <c r="U3326" s="6">
        <v>1.75</v>
      </c>
      <c r="V3326" s="85">
        <f t="shared" si="644"/>
        <v>1449.5074999999999</v>
      </c>
      <c r="W3326" s="86">
        <f t="shared" si="645"/>
        <v>2277.7974999999997</v>
      </c>
    </row>
    <row r="3327" spans="1:23" ht="16.5" x14ac:dyDescent="0.25">
      <c r="A3327" s="78" t="s">
        <v>7167</v>
      </c>
      <c r="B3327" s="68" t="s">
        <v>7169</v>
      </c>
      <c r="C3327" s="44">
        <v>502006</v>
      </c>
      <c r="D3327" s="71" t="s">
        <v>8408</v>
      </c>
      <c r="E3327" s="45">
        <v>8</v>
      </c>
      <c r="F3327" s="3">
        <v>1</v>
      </c>
      <c r="G3327" s="7">
        <v>2206.86</v>
      </c>
      <c r="H3327" s="4">
        <f>+G3327*E3327</f>
        <v>17654.88</v>
      </c>
      <c r="I3327" s="5">
        <v>0</v>
      </c>
      <c r="J3327" s="4">
        <f t="shared" si="638"/>
        <v>0</v>
      </c>
      <c r="K3327" s="4">
        <f t="shared" si="639"/>
        <v>2206.86</v>
      </c>
      <c r="L3327" s="6">
        <v>2.25</v>
      </c>
      <c r="M3327" s="4">
        <f t="shared" si="640"/>
        <v>4965.4350000000004</v>
      </c>
      <c r="N3327" s="4">
        <f t="shared" si="641"/>
        <v>7172.2950000000001</v>
      </c>
      <c r="O3327" s="6">
        <v>1.5</v>
      </c>
      <c r="P3327" s="85">
        <f t="shared" si="646"/>
        <v>3310.29</v>
      </c>
      <c r="Q3327" s="86">
        <f t="shared" si="647"/>
        <v>5517.15</v>
      </c>
      <c r="R3327" s="6">
        <v>2.5</v>
      </c>
      <c r="S3327" s="85">
        <f t="shared" si="642"/>
        <v>5517.1500000000005</v>
      </c>
      <c r="T3327" s="86">
        <f t="shared" si="643"/>
        <v>7724.01</v>
      </c>
      <c r="U3327" s="6">
        <v>1.75</v>
      </c>
      <c r="V3327" s="85">
        <f t="shared" si="644"/>
        <v>3862.0050000000001</v>
      </c>
      <c r="W3327" s="86">
        <f t="shared" si="645"/>
        <v>6068.8649999999998</v>
      </c>
    </row>
    <row r="3328" spans="1:23" ht="16.5" x14ac:dyDescent="0.25">
      <c r="A3328" s="78" t="s">
        <v>7167</v>
      </c>
      <c r="B3328" s="68" t="s">
        <v>7169</v>
      </c>
      <c r="C3328" s="44">
        <v>502007</v>
      </c>
      <c r="D3328" s="71" t="s">
        <v>8565</v>
      </c>
      <c r="E3328" s="45">
        <f>33+40</f>
        <v>73</v>
      </c>
      <c r="F3328" s="3">
        <v>1</v>
      </c>
      <c r="G3328" s="7">
        <v>1704.9</v>
      </c>
      <c r="H3328" s="4">
        <f>+G3328*E3328</f>
        <v>124457.70000000001</v>
      </c>
      <c r="I3328" s="5">
        <v>0</v>
      </c>
      <c r="J3328" s="4">
        <f t="shared" si="638"/>
        <v>0</v>
      </c>
      <c r="K3328" s="4">
        <f t="shared" si="639"/>
        <v>1704.9</v>
      </c>
      <c r="L3328" s="6">
        <v>2.25</v>
      </c>
      <c r="M3328" s="4">
        <f t="shared" si="640"/>
        <v>3836.0250000000001</v>
      </c>
      <c r="N3328" s="4">
        <f t="shared" si="641"/>
        <v>5540.9250000000002</v>
      </c>
      <c r="O3328" s="6">
        <v>1.5</v>
      </c>
      <c r="P3328" s="85">
        <f t="shared" si="646"/>
        <v>2557.3500000000004</v>
      </c>
      <c r="Q3328" s="86">
        <f t="shared" si="647"/>
        <v>4262.25</v>
      </c>
      <c r="R3328" s="6">
        <v>2.5</v>
      </c>
      <c r="S3328" s="85">
        <f t="shared" si="642"/>
        <v>4262.25</v>
      </c>
      <c r="T3328" s="86">
        <f t="shared" si="643"/>
        <v>5967.15</v>
      </c>
      <c r="U3328" s="6">
        <v>1.75</v>
      </c>
      <c r="V3328" s="85">
        <f t="shared" si="644"/>
        <v>2983.5750000000003</v>
      </c>
      <c r="W3328" s="86">
        <f t="shared" si="645"/>
        <v>4688.4750000000004</v>
      </c>
    </row>
    <row r="3329" spans="1:23" ht="16.5" x14ac:dyDescent="0.25">
      <c r="A3329" s="78" t="s">
        <v>7167</v>
      </c>
      <c r="B3329" s="68" t="s">
        <v>7169</v>
      </c>
      <c r="C3329" s="44">
        <v>502008</v>
      </c>
      <c r="D3329" s="71" t="s">
        <v>8533</v>
      </c>
      <c r="E3329" s="45">
        <v>53</v>
      </c>
      <c r="F3329" s="3">
        <v>1</v>
      </c>
      <c r="G3329" s="7">
        <v>1328.68</v>
      </c>
      <c r="H3329" s="4">
        <f>+G3329*E3329</f>
        <v>70420.040000000008</v>
      </c>
      <c r="I3329" s="5">
        <v>0</v>
      </c>
      <c r="J3329" s="4">
        <f t="shared" si="638"/>
        <v>0</v>
      </c>
      <c r="K3329" s="4">
        <f t="shared" si="639"/>
        <v>1328.68</v>
      </c>
      <c r="L3329" s="6">
        <v>2.25</v>
      </c>
      <c r="M3329" s="4">
        <f t="shared" si="640"/>
        <v>2989.53</v>
      </c>
      <c r="N3329" s="4">
        <f t="shared" si="641"/>
        <v>4318.21</v>
      </c>
      <c r="O3329" s="6">
        <v>1.5</v>
      </c>
      <c r="P3329" s="85">
        <f t="shared" si="646"/>
        <v>1993.02</v>
      </c>
      <c r="Q3329" s="86">
        <f t="shared" si="647"/>
        <v>3321.7</v>
      </c>
      <c r="R3329" s="6">
        <v>2.5</v>
      </c>
      <c r="S3329" s="85">
        <f t="shared" si="642"/>
        <v>3321.7000000000003</v>
      </c>
      <c r="T3329" s="86">
        <f t="shared" si="643"/>
        <v>4650.38</v>
      </c>
      <c r="U3329" s="6">
        <v>1.75</v>
      </c>
      <c r="V3329" s="85">
        <f t="shared" si="644"/>
        <v>2325.19</v>
      </c>
      <c r="W3329" s="86">
        <f t="shared" si="645"/>
        <v>3653.87</v>
      </c>
    </row>
    <row r="3330" spans="1:23" ht="16.5" x14ac:dyDescent="0.25">
      <c r="A3330" s="78" t="s">
        <v>7167</v>
      </c>
      <c r="B3330" s="68" t="s">
        <v>7169</v>
      </c>
      <c r="C3330" s="44">
        <v>502009</v>
      </c>
      <c r="D3330" s="43" t="s">
        <v>8446</v>
      </c>
      <c r="E3330" s="44">
        <v>9</v>
      </c>
      <c r="F3330" s="3">
        <v>1</v>
      </c>
      <c r="G3330" s="7">
        <v>1236.33</v>
      </c>
      <c r="H3330" s="4">
        <f>+G3330*E3330</f>
        <v>11126.97</v>
      </c>
      <c r="I3330" s="5">
        <v>0</v>
      </c>
      <c r="J3330" s="4">
        <f t="shared" si="638"/>
        <v>0</v>
      </c>
      <c r="K3330" s="4">
        <f t="shared" si="639"/>
        <v>1236.33</v>
      </c>
      <c r="L3330" s="6">
        <v>2.25</v>
      </c>
      <c r="M3330" s="4">
        <f t="shared" si="640"/>
        <v>2781.7424999999998</v>
      </c>
      <c r="N3330" s="4">
        <f t="shared" si="641"/>
        <v>4018.0724999999998</v>
      </c>
      <c r="O3330" s="6">
        <v>1.5</v>
      </c>
      <c r="P3330" s="85">
        <f t="shared" si="646"/>
        <v>1854.4949999999999</v>
      </c>
      <c r="Q3330" s="86">
        <f t="shared" si="647"/>
        <v>3090.8249999999998</v>
      </c>
      <c r="R3330" s="6">
        <v>2.5</v>
      </c>
      <c r="S3330" s="85">
        <f t="shared" si="642"/>
        <v>3090.8249999999998</v>
      </c>
      <c r="T3330" s="86">
        <f t="shared" si="643"/>
        <v>4327.1549999999997</v>
      </c>
      <c r="U3330" s="6">
        <v>1.75</v>
      </c>
      <c r="V3330" s="85">
        <f t="shared" si="644"/>
        <v>2163.5774999999999</v>
      </c>
      <c r="W3330" s="86">
        <f t="shared" si="645"/>
        <v>3399.9074999999998</v>
      </c>
    </row>
    <row r="3331" spans="1:23" ht="16.5" x14ac:dyDescent="0.25">
      <c r="A3331" s="78" t="s">
        <v>7167</v>
      </c>
      <c r="B3331" s="68" t="s">
        <v>7169</v>
      </c>
      <c r="C3331" s="44">
        <v>502010</v>
      </c>
      <c r="D3331" s="71" t="s">
        <v>8563</v>
      </c>
      <c r="E3331" s="45">
        <v>8</v>
      </c>
      <c r="F3331" s="3">
        <v>1</v>
      </c>
      <c r="G3331" s="7">
        <v>1777.42</v>
      </c>
      <c r="H3331" s="4">
        <f>+G3331*E3331</f>
        <v>14219.36</v>
      </c>
      <c r="I3331" s="5">
        <v>0</v>
      </c>
      <c r="J3331" s="4">
        <f t="shared" si="638"/>
        <v>0</v>
      </c>
      <c r="K3331" s="4">
        <f t="shared" si="639"/>
        <v>1777.42</v>
      </c>
      <c r="L3331" s="6">
        <v>2.25</v>
      </c>
      <c r="M3331" s="4">
        <f t="shared" si="640"/>
        <v>3999.1950000000002</v>
      </c>
      <c r="N3331" s="4">
        <f t="shared" si="641"/>
        <v>5776.6149999999998</v>
      </c>
      <c r="O3331" s="6">
        <v>1.5</v>
      </c>
      <c r="P3331" s="85">
        <f t="shared" si="646"/>
        <v>2666.13</v>
      </c>
      <c r="Q3331" s="86">
        <f t="shared" si="647"/>
        <v>4443.55</v>
      </c>
      <c r="R3331" s="6">
        <v>2.5</v>
      </c>
      <c r="S3331" s="85">
        <f t="shared" si="642"/>
        <v>4443.55</v>
      </c>
      <c r="T3331" s="86">
        <f t="shared" si="643"/>
        <v>6220.97</v>
      </c>
      <c r="U3331" s="6">
        <v>1.75</v>
      </c>
      <c r="V3331" s="85">
        <f t="shared" si="644"/>
        <v>3110.4850000000001</v>
      </c>
      <c r="W3331" s="86">
        <f t="shared" si="645"/>
        <v>4887.9050000000007</v>
      </c>
    </row>
    <row r="3332" spans="1:23" ht="16.5" x14ac:dyDescent="0.25">
      <c r="A3332" s="78" t="s">
        <v>7167</v>
      </c>
      <c r="B3332" s="68" t="s">
        <v>7169</v>
      </c>
      <c r="C3332" s="44">
        <v>502011</v>
      </c>
      <c r="D3332" s="71" t="s">
        <v>8496</v>
      </c>
      <c r="E3332" s="45">
        <v>8</v>
      </c>
      <c r="F3332" s="3">
        <v>1</v>
      </c>
      <c r="G3332" s="7">
        <v>2501.25</v>
      </c>
      <c r="H3332" s="4">
        <f>+G3332*E3332</f>
        <v>20010</v>
      </c>
      <c r="I3332" s="5">
        <v>0</v>
      </c>
      <c r="J3332" s="4">
        <f t="shared" si="638"/>
        <v>0</v>
      </c>
      <c r="K3332" s="4">
        <f t="shared" si="639"/>
        <v>2501.25</v>
      </c>
      <c r="L3332" s="6">
        <v>2.25</v>
      </c>
      <c r="M3332" s="4">
        <f t="shared" si="640"/>
        <v>5627.8125</v>
      </c>
      <c r="N3332" s="4">
        <f t="shared" si="641"/>
        <v>8129.0625</v>
      </c>
      <c r="O3332" s="6">
        <v>1.5</v>
      </c>
      <c r="P3332" s="85">
        <f t="shared" si="646"/>
        <v>3751.875</v>
      </c>
      <c r="Q3332" s="86">
        <f t="shared" si="647"/>
        <v>6253.125</v>
      </c>
      <c r="R3332" s="6">
        <v>2.5</v>
      </c>
      <c r="S3332" s="85">
        <f t="shared" si="642"/>
        <v>6253.125</v>
      </c>
      <c r="T3332" s="86">
        <f t="shared" si="643"/>
        <v>8754.375</v>
      </c>
      <c r="U3332" s="6">
        <v>1.75</v>
      </c>
      <c r="V3332" s="85">
        <f t="shared" si="644"/>
        <v>4377.1875</v>
      </c>
      <c r="W3332" s="86">
        <f t="shared" si="645"/>
        <v>6878.4375</v>
      </c>
    </row>
    <row r="3333" spans="1:23" ht="16.5" x14ac:dyDescent="0.25">
      <c r="A3333" s="78" t="s">
        <v>7167</v>
      </c>
      <c r="B3333" s="68" t="s">
        <v>7169</v>
      </c>
      <c r="C3333" s="44">
        <v>502012</v>
      </c>
      <c r="D3333" s="71" t="s">
        <v>8432</v>
      </c>
      <c r="E3333" s="45">
        <v>4</v>
      </c>
      <c r="F3333" s="3">
        <v>1</v>
      </c>
      <c r="G3333" s="7">
        <v>1452.93</v>
      </c>
      <c r="H3333" s="4">
        <f>+G3333*E3333</f>
        <v>5811.72</v>
      </c>
      <c r="I3333" s="5">
        <v>0</v>
      </c>
      <c r="J3333" s="4">
        <f t="shared" si="638"/>
        <v>0</v>
      </c>
      <c r="K3333" s="4">
        <f t="shared" si="639"/>
        <v>1452.93</v>
      </c>
      <c r="L3333" s="6">
        <v>2.25</v>
      </c>
      <c r="M3333" s="4">
        <f t="shared" si="640"/>
        <v>3269.0925000000002</v>
      </c>
      <c r="N3333" s="4">
        <f t="shared" si="641"/>
        <v>4722.0225</v>
      </c>
      <c r="O3333" s="6">
        <v>1.5</v>
      </c>
      <c r="P3333" s="85">
        <f t="shared" si="646"/>
        <v>2179.395</v>
      </c>
      <c r="Q3333" s="86">
        <f t="shared" si="647"/>
        <v>3632.3249999999998</v>
      </c>
      <c r="R3333" s="6">
        <v>2.5</v>
      </c>
      <c r="S3333" s="85">
        <f t="shared" si="642"/>
        <v>3632.3250000000003</v>
      </c>
      <c r="T3333" s="86">
        <f t="shared" si="643"/>
        <v>5085.2550000000001</v>
      </c>
      <c r="U3333" s="6">
        <v>1.75</v>
      </c>
      <c r="V3333" s="85">
        <f t="shared" si="644"/>
        <v>2542.6275000000001</v>
      </c>
      <c r="W3333" s="86">
        <f t="shared" si="645"/>
        <v>3995.5574999999999</v>
      </c>
    </row>
    <row r="3334" spans="1:23" ht="16.5" x14ac:dyDescent="0.25">
      <c r="A3334" s="78" t="s">
        <v>7167</v>
      </c>
      <c r="B3334" s="68" t="s">
        <v>7169</v>
      </c>
      <c r="C3334" s="44">
        <v>502013</v>
      </c>
      <c r="D3334" s="71" t="s">
        <v>8527</v>
      </c>
      <c r="E3334" s="45">
        <v>46</v>
      </c>
      <c r="F3334" s="3">
        <v>1</v>
      </c>
      <c r="G3334" s="7">
        <v>1149.31</v>
      </c>
      <c r="H3334" s="4">
        <f>+G3334*E3334</f>
        <v>52868.259999999995</v>
      </c>
      <c r="I3334" s="5">
        <v>0</v>
      </c>
      <c r="J3334" s="4">
        <f t="shared" si="638"/>
        <v>0</v>
      </c>
      <c r="K3334" s="4">
        <f t="shared" si="639"/>
        <v>1149.31</v>
      </c>
      <c r="L3334" s="6">
        <v>2.25</v>
      </c>
      <c r="M3334" s="4">
        <f t="shared" si="640"/>
        <v>2585.9474999999998</v>
      </c>
      <c r="N3334" s="4">
        <f t="shared" si="641"/>
        <v>3735.2574999999997</v>
      </c>
      <c r="O3334" s="6">
        <v>1.5</v>
      </c>
      <c r="P3334" s="85">
        <f t="shared" si="646"/>
        <v>1723.9649999999999</v>
      </c>
      <c r="Q3334" s="86">
        <f t="shared" si="647"/>
        <v>2873.2749999999996</v>
      </c>
      <c r="R3334" s="6">
        <v>2.5</v>
      </c>
      <c r="S3334" s="85">
        <f t="shared" si="642"/>
        <v>2873.2749999999996</v>
      </c>
      <c r="T3334" s="86">
        <f t="shared" si="643"/>
        <v>4022.5849999999996</v>
      </c>
      <c r="U3334" s="6">
        <v>1.75</v>
      </c>
      <c r="V3334" s="85">
        <f t="shared" si="644"/>
        <v>2011.2925</v>
      </c>
      <c r="W3334" s="86">
        <f t="shared" si="645"/>
        <v>3160.6025</v>
      </c>
    </row>
    <row r="3335" spans="1:23" ht="16.5" x14ac:dyDescent="0.25">
      <c r="A3335" s="78" t="s">
        <v>7167</v>
      </c>
      <c r="B3335" s="68" t="s">
        <v>7169</v>
      </c>
      <c r="C3335" s="44">
        <v>502014</v>
      </c>
      <c r="D3335" s="43" t="s">
        <v>8502</v>
      </c>
      <c r="E3335" s="44">
        <v>20</v>
      </c>
      <c r="F3335" s="3">
        <v>1</v>
      </c>
      <c r="G3335" s="7">
        <v>938.14</v>
      </c>
      <c r="H3335" s="4">
        <f>+G3335*E3335</f>
        <v>18762.8</v>
      </c>
      <c r="I3335" s="5">
        <v>0</v>
      </c>
      <c r="J3335" s="4">
        <f t="shared" si="638"/>
        <v>0</v>
      </c>
      <c r="K3335" s="4">
        <f t="shared" si="639"/>
        <v>938.14</v>
      </c>
      <c r="L3335" s="6">
        <v>2.25</v>
      </c>
      <c r="M3335" s="4">
        <f t="shared" si="640"/>
        <v>2110.8150000000001</v>
      </c>
      <c r="N3335" s="4">
        <f t="shared" si="641"/>
        <v>3048.9549999999999</v>
      </c>
      <c r="O3335" s="6">
        <v>1.5</v>
      </c>
      <c r="P3335" s="85">
        <f t="shared" si="646"/>
        <v>1407.21</v>
      </c>
      <c r="Q3335" s="86">
        <f t="shared" si="647"/>
        <v>2345.35</v>
      </c>
      <c r="R3335" s="6">
        <v>2.5</v>
      </c>
      <c r="S3335" s="85">
        <f t="shared" si="642"/>
        <v>2345.35</v>
      </c>
      <c r="T3335" s="86">
        <f t="shared" si="643"/>
        <v>3283.49</v>
      </c>
      <c r="U3335" s="6">
        <v>1.75</v>
      </c>
      <c r="V3335" s="85">
        <f t="shared" si="644"/>
        <v>1641.7449999999999</v>
      </c>
      <c r="W3335" s="86">
        <f t="shared" si="645"/>
        <v>2579.8849999999998</v>
      </c>
    </row>
    <row r="3336" spans="1:23" ht="16.5" x14ac:dyDescent="0.25">
      <c r="A3336" s="78" t="s">
        <v>7167</v>
      </c>
      <c r="B3336" s="68" t="s">
        <v>7169</v>
      </c>
      <c r="C3336" s="44">
        <v>502015</v>
      </c>
      <c r="D3336" s="71" t="s">
        <v>8553</v>
      </c>
      <c r="E3336" s="45">
        <v>23</v>
      </c>
      <c r="F3336" s="3">
        <v>1</v>
      </c>
      <c r="G3336" s="7">
        <v>1654.56</v>
      </c>
      <c r="H3336" s="4">
        <f>+G3336*E3336</f>
        <v>38054.879999999997</v>
      </c>
      <c r="I3336" s="5">
        <v>0</v>
      </c>
      <c r="J3336" s="4">
        <f t="shared" si="638"/>
        <v>0</v>
      </c>
      <c r="K3336" s="4">
        <f t="shared" si="639"/>
        <v>1654.56</v>
      </c>
      <c r="L3336" s="6">
        <v>2.25</v>
      </c>
      <c r="M3336" s="4">
        <f t="shared" si="640"/>
        <v>3722.7599999999998</v>
      </c>
      <c r="N3336" s="4">
        <f t="shared" si="641"/>
        <v>5377.32</v>
      </c>
      <c r="O3336" s="6">
        <v>1.5</v>
      </c>
      <c r="P3336" s="85">
        <f t="shared" si="646"/>
        <v>2481.84</v>
      </c>
      <c r="Q3336" s="86">
        <f t="shared" si="647"/>
        <v>4136.3999999999996</v>
      </c>
      <c r="R3336" s="6">
        <v>2.5</v>
      </c>
      <c r="S3336" s="85">
        <f t="shared" si="642"/>
        <v>4136.3999999999996</v>
      </c>
      <c r="T3336" s="86">
        <f t="shared" si="643"/>
        <v>5790.9599999999991</v>
      </c>
      <c r="U3336" s="6">
        <v>1.75</v>
      </c>
      <c r="V3336" s="85">
        <f t="shared" si="644"/>
        <v>2895.48</v>
      </c>
      <c r="W3336" s="86">
        <f t="shared" si="645"/>
        <v>4550.04</v>
      </c>
    </row>
    <row r="3337" spans="1:23" ht="16.5" x14ac:dyDescent="0.25">
      <c r="A3337" s="78" t="s">
        <v>7167</v>
      </c>
      <c r="B3337" s="68" t="s">
        <v>7169</v>
      </c>
      <c r="C3337" s="46">
        <v>502016</v>
      </c>
      <c r="D3337" s="71" t="s">
        <v>8436</v>
      </c>
      <c r="E3337" s="45">
        <f>13+15</f>
        <v>28</v>
      </c>
      <c r="F3337" s="3">
        <v>1</v>
      </c>
      <c r="G3337" s="7">
        <v>1017.79</v>
      </c>
      <c r="H3337" s="4">
        <f>+G3337*E3337</f>
        <v>28498.12</v>
      </c>
      <c r="I3337" s="5">
        <v>0</v>
      </c>
      <c r="J3337" s="4">
        <f t="shared" si="638"/>
        <v>0</v>
      </c>
      <c r="K3337" s="4">
        <f t="shared" si="639"/>
        <v>1017.79</v>
      </c>
      <c r="L3337" s="6">
        <v>2.25</v>
      </c>
      <c r="M3337" s="4">
        <f t="shared" si="640"/>
        <v>2290.0275000000001</v>
      </c>
      <c r="N3337" s="4">
        <f t="shared" si="641"/>
        <v>3307.8175000000001</v>
      </c>
      <c r="O3337" s="6">
        <v>1.5</v>
      </c>
      <c r="P3337" s="85">
        <f t="shared" si="646"/>
        <v>1526.6849999999999</v>
      </c>
      <c r="Q3337" s="86">
        <f t="shared" si="647"/>
        <v>2544.4749999999999</v>
      </c>
      <c r="R3337" s="6">
        <v>2.5</v>
      </c>
      <c r="S3337" s="85">
        <f t="shared" si="642"/>
        <v>2544.4749999999999</v>
      </c>
      <c r="T3337" s="86">
        <f t="shared" si="643"/>
        <v>3562.2649999999999</v>
      </c>
      <c r="U3337" s="6">
        <v>1.75</v>
      </c>
      <c r="V3337" s="85">
        <f t="shared" si="644"/>
        <v>1781.1324999999999</v>
      </c>
      <c r="W3337" s="86">
        <f t="shared" si="645"/>
        <v>2798.9224999999997</v>
      </c>
    </row>
    <row r="3338" spans="1:23" ht="16.5" x14ac:dyDescent="0.25">
      <c r="A3338" s="78" t="s">
        <v>7167</v>
      </c>
      <c r="B3338" s="68" t="s">
        <v>7169</v>
      </c>
      <c r="C3338" s="44">
        <v>502017</v>
      </c>
      <c r="D3338" s="71" t="s">
        <v>8610</v>
      </c>
      <c r="E3338" s="45">
        <v>17</v>
      </c>
      <c r="F3338" s="3">
        <v>1</v>
      </c>
      <c r="G3338" s="7">
        <v>848.83</v>
      </c>
      <c r="H3338" s="4">
        <f>+G3338*E3338</f>
        <v>14430.11</v>
      </c>
      <c r="I3338" s="5">
        <v>0</v>
      </c>
      <c r="J3338" s="4">
        <f t="shared" si="638"/>
        <v>0</v>
      </c>
      <c r="K3338" s="4">
        <f t="shared" si="639"/>
        <v>848.83</v>
      </c>
      <c r="L3338" s="6">
        <v>2.25</v>
      </c>
      <c r="M3338" s="4">
        <f t="shared" si="640"/>
        <v>1909.8675000000001</v>
      </c>
      <c r="N3338" s="4">
        <f t="shared" si="641"/>
        <v>2758.6975000000002</v>
      </c>
      <c r="O3338" s="6">
        <v>1.5</v>
      </c>
      <c r="P3338" s="85">
        <f t="shared" si="646"/>
        <v>1273.2450000000001</v>
      </c>
      <c r="Q3338" s="86">
        <f t="shared" si="647"/>
        <v>2122.0750000000003</v>
      </c>
      <c r="R3338" s="6">
        <v>2.5</v>
      </c>
      <c r="S3338" s="85">
        <f t="shared" si="642"/>
        <v>2122.0750000000003</v>
      </c>
      <c r="T3338" s="86">
        <f t="shared" si="643"/>
        <v>2970.9050000000002</v>
      </c>
      <c r="U3338" s="6">
        <v>1.75</v>
      </c>
      <c r="V3338" s="85">
        <f t="shared" si="644"/>
        <v>1485.4525000000001</v>
      </c>
      <c r="W3338" s="86">
        <f t="shared" si="645"/>
        <v>2334.2825000000003</v>
      </c>
    </row>
    <row r="3339" spans="1:23" ht="16.5" x14ac:dyDescent="0.25">
      <c r="A3339" s="78" t="s">
        <v>7167</v>
      </c>
      <c r="B3339" s="68" t="s">
        <v>7169</v>
      </c>
      <c r="C3339" s="44">
        <v>502018</v>
      </c>
      <c r="D3339" s="71" t="s">
        <v>8611</v>
      </c>
      <c r="E3339" s="45">
        <v>16</v>
      </c>
      <c r="F3339" s="3">
        <v>1</v>
      </c>
      <c r="G3339" s="7">
        <v>957.75</v>
      </c>
      <c r="H3339" s="4">
        <f>+G3339*E3339</f>
        <v>15324</v>
      </c>
      <c r="I3339" s="5">
        <v>0</v>
      </c>
      <c r="J3339" s="4">
        <f t="shared" si="638"/>
        <v>0</v>
      </c>
      <c r="K3339" s="4">
        <f t="shared" si="639"/>
        <v>957.75</v>
      </c>
      <c r="L3339" s="6">
        <v>2.25</v>
      </c>
      <c r="M3339" s="4">
        <f t="shared" si="640"/>
        <v>2154.9375</v>
      </c>
      <c r="N3339" s="4">
        <f t="shared" si="641"/>
        <v>3112.6875</v>
      </c>
      <c r="O3339" s="6">
        <v>1.5</v>
      </c>
      <c r="P3339" s="85">
        <f t="shared" si="646"/>
        <v>1436.625</v>
      </c>
      <c r="Q3339" s="86">
        <f t="shared" si="647"/>
        <v>2394.375</v>
      </c>
      <c r="R3339" s="6">
        <v>2.5</v>
      </c>
      <c r="S3339" s="85">
        <f t="shared" si="642"/>
        <v>2394.375</v>
      </c>
      <c r="T3339" s="86">
        <f t="shared" si="643"/>
        <v>3352.125</v>
      </c>
      <c r="U3339" s="6">
        <v>1.75</v>
      </c>
      <c r="V3339" s="85">
        <f t="shared" si="644"/>
        <v>1676.0625</v>
      </c>
      <c r="W3339" s="86">
        <f t="shared" si="645"/>
        <v>2633.8125</v>
      </c>
    </row>
    <row r="3340" spans="1:23" ht="16.5" x14ac:dyDescent="0.25">
      <c r="A3340" s="78" t="s">
        <v>7167</v>
      </c>
      <c r="B3340" s="68" t="s">
        <v>7169</v>
      </c>
      <c r="C3340" s="44">
        <v>502019</v>
      </c>
      <c r="D3340" s="71" t="s">
        <v>8573</v>
      </c>
      <c r="E3340" s="45">
        <v>18</v>
      </c>
      <c r="F3340" s="3">
        <v>1</v>
      </c>
      <c r="G3340" s="7">
        <v>2147.7399999999998</v>
      </c>
      <c r="H3340" s="4">
        <f>+G3340*E3340</f>
        <v>38659.319999999992</v>
      </c>
      <c r="I3340" s="5">
        <v>0</v>
      </c>
      <c r="J3340" s="4">
        <f t="shared" si="638"/>
        <v>0</v>
      </c>
      <c r="K3340" s="4">
        <f t="shared" si="639"/>
        <v>2147.7399999999998</v>
      </c>
      <c r="L3340" s="6">
        <v>2.25</v>
      </c>
      <c r="M3340" s="4">
        <f t="shared" si="640"/>
        <v>4832.4149999999991</v>
      </c>
      <c r="N3340" s="4">
        <f t="shared" si="641"/>
        <v>6980.1549999999988</v>
      </c>
      <c r="O3340" s="6">
        <v>1.5</v>
      </c>
      <c r="P3340" s="85">
        <f t="shared" si="646"/>
        <v>3221.6099999999997</v>
      </c>
      <c r="Q3340" s="86">
        <f t="shared" si="647"/>
        <v>5369.3499999999995</v>
      </c>
      <c r="R3340" s="6">
        <v>2.5</v>
      </c>
      <c r="S3340" s="85">
        <f t="shared" si="642"/>
        <v>5369.3499999999995</v>
      </c>
      <c r="T3340" s="86">
        <f t="shared" si="643"/>
        <v>7517.0899999999992</v>
      </c>
      <c r="U3340" s="6">
        <v>1.75</v>
      </c>
      <c r="V3340" s="85">
        <f t="shared" si="644"/>
        <v>3758.5449999999996</v>
      </c>
      <c r="W3340" s="86">
        <f t="shared" si="645"/>
        <v>5906.2849999999999</v>
      </c>
    </row>
    <row r="3341" spans="1:23" ht="16.5" x14ac:dyDescent="0.25">
      <c r="A3341" s="78" t="s">
        <v>7167</v>
      </c>
      <c r="B3341" s="68" t="s">
        <v>7169</v>
      </c>
      <c r="C3341" s="44">
        <v>502020</v>
      </c>
      <c r="D3341" s="71" t="s">
        <v>8673</v>
      </c>
      <c r="E3341" s="45">
        <v>4</v>
      </c>
      <c r="F3341" s="3">
        <v>1</v>
      </c>
      <c r="G3341" s="7">
        <v>2490.09</v>
      </c>
      <c r="H3341" s="4">
        <f>+G3341*E3341</f>
        <v>9960.36</v>
      </c>
      <c r="I3341" s="5">
        <v>0</v>
      </c>
      <c r="J3341" s="4">
        <f t="shared" si="638"/>
        <v>0</v>
      </c>
      <c r="K3341" s="4">
        <f t="shared" si="639"/>
        <v>2490.09</v>
      </c>
      <c r="L3341" s="6">
        <v>2.25</v>
      </c>
      <c r="M3341" s="4">
        <f t="shared" si="640"/>
        <v>5602.7025000000003</v>
      </c>
      <c r="N3341" s="4">
        <f t="shared" si="641"/>
        <v>8092.7925000000005</v>
      </c>
      <c r="O3341" s="6">
        <v>1.5</v>
      </c>
      <c r="P3341" s="85">
        <f t="shared" si="646"/>
        <v>3735.1350000000002</v>
      </c>
      <c r="Q3341" s="86">
        <f t="shared" si="647"/>
        <v>6225.2250000000004</v>
      </c>
      <c r="R3341" s="6">
        <v>2.5</v>
      </c>
      <c r="S3341" s="85">
        <f t="shared" si="642"/>
        <v>6225.2250000000004</v>
      </c>
      <c r="T3341" s="86">
        <f t="shared" si="643"/>
        <v>8715.3150000000005</v>
      </c>
      <c r="U3341" s="6">
        <v>1.75</v>
      </c>
      <c r="V3341" s="85">
        <f t="shared" si="644"/>
        <v>4357.6575000000003</v>
      </c>
      <c r="W3341" s="86">
        <f t="shared" si="645"/>
        <v>6847.7475000000004</v>
      </c>
    </row>
    <row r="3342" spans="1:23" ht="16.5" x14ac:dyDescent="0.25">
      <c r="A3342" s="78" t="s">
        <v>7167</v>
      </c>
      <c r="B3342" s="68" t="s">
        <v>7169</v>
      </c>
      <c r="C3342" s="44">
        <v>502021</v>
      </c>
      <c r="D3342" s="71" t="s">
        <v>8604</v>
      </c>
      <c r="E3342" s="45">
        <v>7</v>
      </c>
      <c r="F3342" s="3">
        <v>1</v>
      </c>
      <c r="G3342" s="7">
        <v>1726.07</v>
      </c>
      <c r="H3342" s="4">
        <f>+G3342*E3342</f>
        <v>12082.49</v>
      </c>
      <c r="I3342" s="5">
        <v>0</v>
      </c>
      <c r="J3342" s="4">
        <f t="shared" si="638"/>
        <v>0</v>
      </c>
      <c r="K3342" s="4">
        <f t="shared" si="639"/>
        <v>1726.07</v>
      </c>
      <c r="L3342" s="6">
        <v>2.25</v>
      </c>
      <c r="M3342" s="4">
        <f t="shared" si="640"/>
        <v>3883.6574999999998</v>
      </c>
      <c r="N3342" s="4">
        <f t="shared" si="641"/>
        <v>5609.7275</v>
      </c>
      <c r="O3342" s="6">
        <v>1.5</v>
      </c>
      <c r="P3342" s="85">
        <f t="shared" si="646"/>
        <v>2589.105</v>
      </c>
      <c r="Q3342" s="86">
        <f t="shared" si="647"/>
        <v>4315.1750000000002</v>
      </c>
      <c r="R3342" s="6">
        <v>2.5</v>
      </c>
      <c r="S3342" s="85">
        <f t="shared" si="642"/>
        <v>4315.1750000000002</v>
      </c>
      <c r="T3342" s="86">
        <f t="shared" si="643"/>
        <v>6041.2449999999999</v>
      </c>
      <c r="U3342" s="6">
        <v>1.75</v>
      </c>
      <c r="V3342" s="85">
        <f t="shared" si="644"/>
        <v>3020.6224999999999</v>
      </c>
      <c r="W3342" s="86">
        <f t="shared" si="645"/>
        <v>4746.6925000000001</v>
      </c>
    </row>
    <row r="3343" spans="1:23" ht="16.5" x14ac:dyDescent="0.25">
      <c r="A3343" s="78" t="s">
        <v>7167</v>
      </c>
      <c r="B3343" s="68" t="s">
        <v>7169</v>
      </c>
      <c r="C3343" s="44">
        <v>502022</v>
      </c>
      <c r="D3343" s="71" t="s">
        <v>8666</v>
      </c>
      <c r="E3343" s="45">
        <f>7+15</f>
        <v>22</v>
      </c>
      <c r="F3343" s="3">
        <v>1</v>
      </c>
      <c r="G3343" s="7">
        <v>2046.81</v>
      </c>
      <c r="H3343" s="4">
        <f>+G3343*E3343</f>
        <v>45029.82</v>
      </c>
      <c r="I3343" s="5">
        <v>0</v>
      </c>
      <c r="J3343" s="4">
        <f t="shared" ref="J3343:J3406" si="648">+G3343*I3343</f>
        <v>0</v>
      </c>
      <c r="K3343" s="4">
        <f t="shared" ref="K3343:K3406" si="649">+G3343-J3343</f>
        <v>2046.81</v>
      </c>
      <c r="L3343" s="6">
        <v>2.25</v>
      </c>
      <c r="M3343" s="4">
        <f t="shared" si="640"/>
        <v>4605.3225000000002</v>
      </c>
      <c r="N3343" s="4">
        <f t="shared" si="641"/>
        <v>6652.1324999999997</v>
      </c>
      <c r="O3343" s="6">
        <v>1.5</v>
      </c>
      <c r="P3343" s="85">
        <f t="shared" si="646"/>
        <v>3070.2150000000001</v>
      </c>
      <c r="Q3343" s="86">
        <f t="shared" si="647"/>
        <v>5117.0249999999996</v>
      </c>
      <c r="R3343" s="6">
        <v>2.5</v>
      </c>
      <c r="S3343" s="85">
        <f t="shared" si="642"/>
        <v>5117.0249999999996</v>
      </c>
      <c r="T3343" s="86">
        <f t="shared" si="643"/>
        <v>7163.8349999999991</v>
      </c>
      <c r="U3343" s="6">
        <v>1.75</v>
      </c>
      <c r="V3343" s="85">
        <f t="shared" si="644"/>
        <v>3581.9175</v>
      </c>
      <c r="W3343" s="86">
        <f t="shared" si="645"/>
        <v>5628.7275</v>
      </c>
    </row>
    <row r="3344" spans="1:23" ht="16.5" x14ac:dyDescent="0.25">
      <c r="A3344" s="78" t="s">
        <v>7167</v>
      </c>
      <c r="B3344" s="68" t="s">
        <v>7169</v>
      </c>
      <c r="C3344" s="44">
        <v>502023</v>
      </c>
      <c r="D3344" s="71" t="s">
        <v>8555</v>
      </c>
      <c r="E3344" s="45">
        <v>6</v>
      </c>
      <c r="F3344" s="3">
        <v>1</v>
      </c>
      <c r="G3344" s="7">
        <f>30927.78/30</f>
        <v>1030.9259999999999</v>
      </c>
      <c r="H3344" s="4">
        <f>+G3344*E3344</f>
        <v>6185.5559999999996</v>
      </c>
      <c r="I3344" s="5">
        <v>0</v>
      </c>
      <c r="J3344" s="4">
        <f t="shared" si="648"/>
        <v>0</v>
      </c>
      <c r="K3344" s="4">
        <f t="shared" si="649"/>
        <v>1030.9259999999999</v>
      </c>
      <c r="L3344" s="6">
        <v>2.25</v>
      </c>
      <c r="M3344" s="4">
        <f t="shared" si="640"/>
        <v>2319.5834999999997</v>
      </c>
      <c r="N3344" s="4">
        <f t="shared" si="641"/>
        <v>3350.5094999999997</v>
      </c>
      <c r="O3344" s="6">
        <v>1.5</v>
      </c>
      <c r="P3344" s="85">
        <f t="shared" si="646"/>
        <v>1546.3889999999999</v>
      </c>
      <c r="Q3344" s="86">
        <f t="shared" si="647"/>
        <v>2577.3149999999996</v>
      </c>
      <c r="R3344" s="6">
        <v>2.5</v>
      </c>
      <c r="S3344" s="85">
        <f t="shared" si="642"/>
        <v>2577.3149999999996</v>
      </c>
      <c r="T3344" s="86">
        <f t="shared" si="643"/>
        <v>3608.2409999999995</v>
      </c>
      <c r="U3344" s="6">
        <v>1.75</v>
      </c>
      <c r="V3344" s="85">
        <f t="shared" si="644"/>
        <v>1804.1205</v>
      </c>
      <c r="W3344" s="86">
        <f t="shared" si="645"/>
        <v>2835.0464999999999</v>
      </c>
    </row>
    <row r="3345" spans="1:23" ht="16.5" x14ac:dyDescent="0.25">
      <c r="A3345" s="78" t="s">
        <v>7167</v>
      </c>
      <c r="B3345" s="68" t="s">
        <v>7169</v>
      </c>
      <c r="C3345" s="44">
        <v>502024</v>
      </c>
      <c r="D3345" s="71" t="s">
        <v>8598</v>
      </c>
      <c r="E3345" s="45">
        <v>20</v>
      </c>
      <c r="F3345" s="3">
        <v>1</v>
      </c>
      <c r="G3345" s="7">
        <v>995.4</v>
      </c>
      <c r="H3345" s="4">
        <f>+G3345*E3345</f>
        <v>19908</v>
      </c>
      <c r="I3345" s="5">
        <v>0</v>
      </c>
      <c r="J3345" s="4">
        <f t="shared" si="648"/>
        <v>0</v>
      </c>
      <c r="K3345" s="4">
        <f t="shared" si="649"/>
        <v>995.4</v>
      </c>
      <c r="L3345" s="6">
        <v>2.25</v>
      </c>
      <c r="M3345" s="4">
        <f t="shared" si="640"/>
        <v>2239.65</v>
      </c>
      <c r="N3345" s="4">
        <f t="shared" si="641"/>
        <v>3235.05</v>
      </c>
      <c r="O3345" s="6">
        <v>1.5</v>
      </c>
      <c r="P3345" s="85">
        <f t="shared" si="646"/>
        <v>1493.1</v>
      </c>
      <c r="Q3345" s="86">
        <f t="shared" si="647"/>
        <v>2488.5</v>
      </c>
      <c r="R3345" s="6">
        <v>2.5</v>
      </c>
      <c r="S3345" s="85">
        <f t="shared" si="642"/>
        <v>2488.5</v>
      </c>
      <c r="T3345" s="86">
        <f t="shared" si="643"/>
        <v>3483.9</v>
      </c>
      <c r="U3345" s="6">
        <v>1.75</v>
      </c>
      <c r="V3345" s="85">
        <f t="shared" si="644"/>
        <v>1741.95</v>
      </c>
      <c r="W3345" s="86">
        <f t="shared" si="645"/>
        <v>2737.35</v>
      </c>
    </row>
    <row r="3346" spans="1:23" ht="16.5" x14ac:dyDescent="0.25">
      <c r="A3346" s="78" t="s">
        <v>7167</v>
      </c>
      <c r="B3346" s="68" t="s">
        <v>7169</v>
      </c>
      <c r="C3346" s="44">
        <v>502025</v>
      </c>
      <c r="D3346" s="71" t="s">
        <v>8430</v>
      </c>
      <c r="E3346" s="45">
        <v>36</v>
      </c>
      <c r="F3346" s="3">
        <v>1</v>
      </c>
      <c r="G3346" s="7">
        <v>1110.8499999999999</v>
      </c>
      <c r="H3346" s="4">
        <f>+G3346*E3346</f>
        <v>39990.6</v>
      </c>
      <c r="I3346" s="5">
        <v>0</v>
      </c>
      <c r="J3346" s="4">
        <f t="shared" si="648"/>
        <v>0</v>
      </c>
      <c r="K3346" s="4">
        <f t="shared" si="649"/>
        <v>1110.8499999999999</v>
      </c>
      <c r="L3346" s="6">
        <v>2.25</v>
      </c>
      <c r="M3346" s="4">
        <f t="shared" si="640"/>
        <v>2499.4124999999999</v>
      </c>
      <c r="N3346" s="4">
        <f t="shared" si="641"/>
        <v>3610.2624999999998</v>
      </c>
      <c r="O3346" s="6">
        <v>1.5</v>
      </c>
      <c r="P3346" s="85">
        <f t="shared" si="646"/>
        <v>1666.2749999999999</v>
      </c>
      <c r="Q3346" s="86">
        <f t="shared" si="647"/>
        <v>2777.125</v>
      </c>
      <c r="R3346" s="6">
        <v>2.5</v>
      </c>
      <c r="S3346" s="85">
        <f t="shared" si="642"/>
        <v>2777.125</v>
      </c>
      <c r="T3346" s="86">
        <f t="shared" si="643"/>
        <v>3887.9749999999999</v>
      </c>
      <c r="U3346" s="6">
        <v>1.75</v>
      </c>
      <c r="V3346" s="85">
        <f t="shared" si="644"/>
        <v>1943.9874999999997</v>
      </c>
      <c r="W3346" s="86">
        <f t="shared" si="645"/>
        <v>3054.8374999999996</v>
      </c>
    </row>
    <row r="3347" spans="1:23" ht="16.5" x14ac:dyDescent="0.25">
      <c r="A3347" s="78" t="s">
        <v>7167</v>
      </c>
      <c r="B3347" s="68" t="s">
        <v>7169</v>
      </c>
      <c r="C3347" s="44">
        <v>502026</v>
      </c>
      <c r="D3347" s="71" t="s">
        <v>8607</v>
      </c>
      <c r="E3347" s="45">
        <v>17</v>
      </c>
      <c r="F3347" s="3">
        <v>1</v>
      </c>
      <c r="G3347" s="7">
        <v>808.17</v>
      </c>
      <c r="H3347" s="4">
        <f>+G3347*E3347</f>
        <v>13738.89</v>
      </c>
      <c r="I3347" s="5">
        <v>0</v>
      </c>
      <c r="J3347" s="4">
        <f t="shared" si="648"/>
        <v>0</v>
      </c>
      <c r="K3347" s="4">
        <f t="shared" si="649"/>
        <v>808.17</v>
      </c>
      <c r="L3347" s="6">
        <v>2.25</v>
      </c>
      <c r="M3347" s="4">
        <f t="shared" si="640"/>
        <v>1818.3824999999999</v>
      </c>
      <c r="N3347" s="4">
        <f t="shared" si="641"/>
        <v>2626.5524999999998</v>
      </c>
      <c r="O3347" s="6">
        <v>1.5</v>
      </c>
      <c r="P3347" s="85">
        <f t="shared" si="646"/>
        <v>1212.2549999999999</v>
      </c>
      <c r="Q3347" s="86">
        <f t="shared" si="647"/>
        <v>2020.4249999999997</v>
      </c>
      <c r="R3347" s="6">
        <v>2.5</v>
      </c>
      <c r="S3347" s="85">
        <f t="shared" si="642"/>
        <v>2020.425</v>
      </c>
      <c r="T3347" s="86">
        <f t="shared" si="643"/>
        <v>2828.5949999999998</v>
      </c>
      <c r="U3347" s="6">
        <v>1.75</v>
      </c>
      <c r="V3347" s="85">
        <f t="shared" si="644"/>
        <v>1414.2974999999999</v>
      </c>
      <c r="W3347" s="86">
        <f t="shared" si="645"/>
        <v>2222.4674999999997</v>
      </c>
    </row>
    <row r="3348" spans="1:23" ht="16.5" x14ac:dyDescent="0.25">
      <c r="A3348" s="78" t="s">
        <v>7167</v>
      </c>
      <c r="B3348" s="68" t="s">
        <v>7169</v>
      </c>
      <c r="C3348" s="44">
        <v>502027</v>
      </c>
      <c r="D3348" s="71" t="s">
        <v>8521</v>
      </c>
      <c r="E3348" s="45">
        <v>67</v>
      </c>
      <c r="F3348" s="3">
        <v>1</v>
      </c>
      <c r="G3348" s="7">
        <v>1642.63</v>
      </c>
      <c r="H3348" s="4">
        <f>+G3348*E3348</f>
        <v>110056.21</v>
      </c>
      <c r="I3348" s="5">
        <v>0</v>
      </c>
      <c r="J3348" s="4">
        <f t="shared" si="648"/>
        <v>0</v>
      </c>
      <c r="K3348" s="4">
        <f t="shared" si="649"/>
        <v>1642.63</v>
      </c>
      <c r="L3348" s="6">
        <v>2.25</v>
      </c>
      <c r="M3348" s="4">
        <f t="shared" si="640"/>
        <v>3695.9175000000005</v>
      </c>
      <c r="N3348" s="4">
        <f t="shared" si="641"/>
        <v>5338.5475000000006</v>
      </c>
      <c r="O3348" s="6">
        <v>1.5</v>
      </c>
      <c r="P3348" s="85">
        <f t="shared" si="646"/>
        <v>2463.9450000000002</v>
      </c>
      <c r="Q3348" s="86">
        <f t="shared" si="647"/>
        <v>4106.5750000000007</v>
      </c>
      <c r="R3348" s="6">
        <v>2.5</v>
      </c>
      <c r="S3348" s="85">
        <f t="shared" si="642"/>
        <v>4106.5750000000007</v>
      </c>
      <c r="T3348" s="86">
        <f t="shared" si="643"/>
        <v>5749.2050000000008</v>
      </c>
      <c r="U3348" s="6">
        <v>1.75</v>
      </c>
      <c r="V3348" s="85">
        <f t="shared" si="644"/>
        <v>2874.6025</v>
      </c>
      <c r="W3348" s="86">
        <f t="shared" si="645"/>
        <v>4517.2325000000001</v>
      </c>
    </row>
    <row r="3349" spans="1:23" ht="16.5" x14ac:dyDescent="0.25">
      <c r="A3349" s="78" t="s">
        <v>7167</v>
      </c>
      <c r="B3349" s="68" t="s">
        <v>7169</v>
      </c>
      <c r="C3349" s="44">
        <v>502028</v>
      </c>
      <c r="D3349" s="71" t="s">
        <v>8605</v>
      </c>
      <c r="E3349" s="45">
        <v>20</v>
      </c>
      <c r="F3349" s="3">
        <v>1</v>
      </c>
      <c r="G3349" s="7">
        <v>1134.5</v>
      </c>
      <c r="H3349" s="4">
        <f>+G3349*E3349</f>
        <v>22690</v>
      </c>
      <c r="I3349" s="5">
        <v>0</v>
      </c>
      <c r="J3349" s="4">
        <f t="shared" si="648"/>
        <v>0</v>
      </c>
      <c r="K3349" s="4">
        <f t="shared" si="649"/>
        <v>1134.5</v>
      </c>
      <c r="L3349" s="6">
        <v>2.25</v>
      </c>
      <c r="M3349" s="4">
        <f t="shared" si="640"/>
        <v>2552.625</v>
      </c>
      <c r="N3349" s="4">
        <f t="shared" si="641"/>
        <v>3687.125</v>
      </c>
      <c r="O3349" s="6">
        <v>1.5</v>
      </c>
      <c r="P3349" s="85">
        <f t="shared" si="646"/>
        <v>1701.75</v>
      </c>
      <c r="Q3349" s="86">
        <f t="shared" si="647"/>
        <v>2836.25</v>
      </c>
      <c r="R3349" s="6">
        <v>2.5</v>
      </c>
      <c r="S3349" s="85">
        <f t="shared" si="642"/>
        <v>2836.25</v>
      </c>
      <c r="T3349" s="86">
        <f t="shared" si="643"/>
        <v>3970.75</v>
      </c>
      <c r="U3349" s="6">
        <v>1.75</v>
      </c>
      <c r="V3349" s="85">
        <f t="shared" si="644"/>
        <v>1985.375</v>
      </c>
      <c r="W3349" s="86">
        <f t="shared" si="645"/>
        <v>3119.875</v>
      </c>
    </row>
    <row r="3350" spans="1:23" ht="16.5" x14ac:dyDescent="0.25">
      <c r="A3350" s="78" t="s">
        <v>7167</v>
      </c>
      <c r="B3350" s="68" t="s">
        <v>7169</v>
      </c>
      <c r="C3350" s="44">
        <v>502029</v>
      </c>
      <c r="D3350" s="71" t="s">
        <v>8664</v>
      </c>
      <c r="E3350" s="45">
        <v>12</v>
      </c>
      <c r="F3350" s="3">
        <v>1</v>
      </c>
      <c r="G3350" s="7">
        <v>3289.18</v>
      </c>
      <c r="H3350" s="4">
        <f>+G3350*E3350</f>
        <v>39470.159999999996</v>
      </c>
      <c r="I3350" s="5">
        <v>0</v>
      </c>
      <c r="J3350" s="4">
        <f t="shared" si="648"/>
        <v>0</v>
      </c>
      <c r="K3350" s="4">
        <f t="shared" si="649"/>
        <v>3289.18</v>
      </c>
      <c r="L3350" s="6">
        <v>2.25</v>
      </c>
      <c r="M3350" s="4">
        <f t="shared" si="640"/>
        <v>7400.6549999999997</v>
      </c>
      <c r="N3350" s="4">
        <f t="shared" si="641"/>
        <v>10689.834999999999</v>
      </c>
      <c r="O3350" s="6">
        <v>1.5</v>
      </c>
      <c r="P3350" s="85">
        <f t="shared" si="646"/>
        <v>4933.7699999999995</v>
      </c>
      <c r="Q3350" s="86">
        <f t="shared" si="647"/>
        <v>8222.9499999999989</v>
      </c>
      <c r="R3350" s="6">
        <v>2.5</v>
      </c>
      <c r="S3350" s="85">
        <f t="shared" si="642"/>
        <v>8222.9499999999989</v>
      </c>
      <c r="T3350" s="86">
        <f t="shared" si="643"/>
        <v>11512.13</v>
      </c>
      <c r="U3350" s="6">
        <v>1.75</v>
      </c>
      <c r="V3350" s="85">
        <f t="shared" si="644"/>
        <v>5756.0649999999996</v>
      </c>
      <c r="W3350" s="86">
        <f t="shared" si="645"/>
        <v>9045.244999999999</v>
      </c>
    </row>
    <row r="3351" spans="1:23" ht="16.5" x14ac:dyDescent="0.25">
      <c r="A3351" s="78" t="s">
        <v>7167</v>
      </c>
      <c r="B3351" s="68" t="s">
        <v>7169</v>
      </c>
      <c r="C3351" s="44">
        <v>502030</v>
      </c>
      <c r="D3351" s="37" t="s">
        <v>8509</v>
      </c>
      <c r="E3351" s="45">
        <v>16</v>
      </c>
      <c r="F3351" s="3">
        <v>1</v>
      </c>
      <c r="G3351" s="7">
        <v>1593.3</v>
      </c>
      <c r="H3351" s="4">
        <f>+G3351*E3351</f>
        <v>25492.799999999999</v>
      </c>
      <c r="I3351" s="5">
        <v>0</v>
      </c>
      <c r="J3351" s="4">
        <f t="shared" si="648"/>
        <v>0</v>
      </c>
      <c r="K3351" s="4">
        <f t="shared" si="649"/>
        <v>1593.3</v>
      </c>
      <c r="L3351" s="6">
        <v>2.25</v>
      </c>
      <c r="M3351" s="4">
        <f t="shared" si="640"/>
        <v>3584.9249999999997</v>
      </c>
      <c r="N3351" s="4">
        <f t="shared" si="641"/>
        <v>5178.2249999999995</v>
      </c>
      <c r="O3351" s="6">
        <v>1.5</v>
      </c>
      <c r="P3351" s="85">
        <f t="shared" si="646"/>
        <v>2389.9499999999998</v>
      </c>
      <c r="Q3351" s="86">
        <f t="shared" si="647"/>
        <v>3983.25</v>
      </c>
      <c r="R3351" s="6">
        <v>2.5</v>
      </c>
      <c r="S3351" s="85">
        <f t="shared" si="642"/>
        <v>3983.25</v>
      </c>
      <c r="T3351" s="86">
        <f t="shared" si="643"/>
        <v>5576.55</v>
      </c>
      <c r="U3351" s="6">
        <v>1.75</v>
      </c>
      <c r="V3351" s="85">
        <f t="shared" si="644"/>
        <v>2788.2750000000001</v>
      </c>
      <c r="W3351" s="86">
        <f t="shared" si="645"/>
        <v>4381.5749999999998</v>
      </c>
    </row>
    <row r="3352" spans="1:23" ht="16.5" x14ac:dyDescent="0.25">
      <c r="A3352" s="78" t="s">
        <v>7167</v>
      </c>
      <c r="B3352" s="68" t="s">
        <v>7169</v>
      </c>
      <c r="C3352" s="44">
        <v>502031</v>
      </c>
      <c r="D3352" s="71" t="s">
        <v>8508</v>
      </c>
      <c r="E3352" s="45">
        <v>8</v>
      </c>
      <c r="F3352" s="3">
        <v>1</v>
      </c>
      <c r="G3352" s="7">
        <v>1372.52</v>
      </c>
      <c r="H3352" s="4">
        <f>+G3352*E3352</f>
        <v>10980.16</v>
      </c>
      <c r="I3352" s="5">
        <v>0</v>
      </c>
      <c r="J3352" s="4">
        <f t="shared" si="648"/>
        <v>0</v>
      </c>
      <c r="K3352" s="4">
        <f t="shared" si="649"/>
        <v>1372.52</v>
      </c>
      <c r="L3352" s="6">
        <v>2.25</v>
      </c>
      <c r="M3352" s="4">
        <f t="shared" si="640"/>
        <v>3088.17</v>
      </c>
      <c r="N3352" s="4">
        <f t="shared" si="641"/>
        <v>4460.6900000000005</v>
      </c>
      <c r="O3352" s="6">
        <v>1.5</v>
      </c>
      <c r="P3352" s="85">
        <f t="shared" si="646"/>
        <v>2058.7799999999997</v>
      </c>
      <c r="Q3352" s="86">
        <f t="shared" si="647"/>
        <v>3431.2999999999997</v>
      </c>
      <c r="R3352" s="6">
        <v>2.5</v>
      </c>
      <c r="S3352" s="85">
        <f t="shared" si="642"/>
        <v>3431.3</v>
      </c>
      <c r="T3352" s="86">
        <f t="shared" si="643"/>
        <v>4803.82</v>
      </c>
      <c r="U3352" s="6">
        <v>1.75</v>
      </c>
      <c r="V3352" s="85">
        <f t="shared" si="644"/>
        <v>2401.91</v>
      </c>
      <c r="W3352" s="86">
        <f t="shared" si="645"/>
        <v>3774.43</v>
      </c>
    </row>
    <row r="3353" spans="1:23" ht="16.5" x14ac:dyDescent="0.25">
      <c r="A3353" s="78" t="s">
        <v>7167</v>
      </c>
      <c r="B3353" s="68" t="s">
        <v>7169</v>
      </c>
      <c r="C3353" s="44">
        <v>502032</v>
      </c>
      <c r="D3353" s="71" t="s">
        <v>8506</v>
      </c>
      <c r="E3353" s="45">
        <v>28</v>
      </c>
      <c r="F3353" s="3">
        <v>1</v>
      </c>
      <c r="G3353" s="7">
        <v>1841.28</v>
      </c>
      <c r="H3353" s="4">
        <f>+G3353*E3353</f>
        <v>51555.839999999997</v>
      </c>
      <c r="I3353" s="5">
        <v>0</v>
      </c>
      <c r="J3353" s="4">
        <f t="shared" si="648"/>
        <v>0</v>
      </c>
      <c r="K3353" s="4">
        <f t="shared" si="649"/>
        <v>1841.28</v>
      </c>
      <c r="L3353" s="6">
        <v>2.25</v>
      </c>
      <c r="M3353" s="4">
        <f t="shared" si="640"/>
        <v>4142.88</v>
      </c>
      <c r="N3353" s="4">
        <f t="shared" si="641"/>
        <v>5984.16</v>
      </c>
      <c r="O3353" s="6">
        <v>1.5</v>
      </c>
      <c r="P3353" s="85">
        <f t="shared" si="646"/>
        <v>2761.92</v>
      </c>
      <c r="Q3353" s="86">
        <f t="shared" si="647"/>
        <v>4603.2</v>
      </c>
      <c r="R3353" s="6">
        <v>2.5</v>
      </c>
      <c r="S3353" s="85">
        <f t="shared" si="642"/>
        <v>4603.2</v>
      </c>
      <c r="T3353" s="86">
        <f t="shared" si="643"/>
        <v>6444.48</v>
      </c>
      <c r="U3353" s="6">
        <v>1.75</v>
      </c>
      <c r="V3353" s="85">
        <f t="shared" si="644"/>
        <v>3222.24</v>
      </c>
      <c r="W3353" s="86">
        <f t="shared" si="645"/>
        <v>5063.5199999999995</v>
      </c>
    </row>
    <row r="3354" spans="1:23" ht="16.5" x14ac:dyDescent="0.25">
      <c r="A3354" s="78" t="s">
        <v>7167</v>
      </c>
      <c r="B3354" s="68" t="s">
        <v>7169</v>
      </c>
      <c r="C3354" s="44">
        <v>502033</v>
      </c>
      <c r="D3354" s="71" t="s">
        <v>8505</v>
      </c>
      <c r="E3354" s="72">
        <v>18</v>
      </c>
      <c r="F3354" s="3">
        <v>1</v>
      </c>
      <c r="G3354" s="7">
        <v>1802.73</v>
      </c>
      <c r="H3354" s="4">
        <f>+G3354*E3354</f>
        <v>32449.14</v>
      </c>
      <c r="I3354" s="5">
        <v>0</v>
      </c>
      <c r="J3354" s="4">
        <f t="shared" si="648"/>
        <v>0</v>
      </c>
      <c r="K3354" s="4">
        <f t="shared" si="649"/>
        <v>1802.73</v>
      </c>
      <c r="L3354" s="6">
        <v>2.25</v>
      </c>
      <c r="M3354" s="4">
        <f t="shared" si="640"/>
        <v>4056.1424999999999</v>
      </c>
      <c r="N3354" s="4">
        <f t="shared" si="641"/>
        <v>5858.8724999999995</v>
      </c>
      <c r="O3354" s="6">
        <v>1.5</v>
      </c>
      <c r="P3354" s="85">
        <f t="shared" si="646"/>
        <v>2704.0950000000003</v>
      </c>
      <c r="Q3354" s="86">
        <f t="shared" si="647"/>
        <v>4506.8250000000007</v>
      </c>
      <c r="R3354" s="6">
        <v>2.5</v>
      </c>
      <c r="S3354" s="85">
        <f t="shared" si="642"/>
        <v>4506.8249999999998</v>
      </c>
      <c r="T3354" s="86">
        <f t="shared" si="643"/>
        <v>6309.5550000000003</v>
      </c>
      <c r="U3354" s="6">
        <v>1.75</v>
      </c>
      <c r="V3354" s="85">
        <f t="shared" si="644"/>
        <v>3154.7775000000001</v>
      </c>
      <c r="W3354" s="86">
        <f t="shared" si="645"/>
        <v>4957.5074999999997</v>
      </c>
    </row>
    <row r="3355" spans="1:23" ht="16.5" x14ac:dyDescent="0.25">
      <c r="A3355" s="78" t="s">
        <v>7167</v>
      </c>
      <c r="B3355" s="68" t="s">
        <v>7169</v>
      </c>
      <c r="C3355" s="44">
        <v>502034</v>
      </c>
      <c r="D3355" s="71" t="s">
        <v>8517</v>
      </c>
      <c r="E3355" s="45">
        <v>8</v>
      </c>
      <c r="F3355" s="3">
        <v>1</v>
      </c>
      <c r="G3355" s="7">
        <v>1328.68</v>
      </c>
      <c r="H3355" s="4">
        <f>+G3355*E3355</f>
        <v>10629.44</v>
      </c>
      <c r="I3355" s="5">
        <v>0</v>
      </c>
      <c r="J3355" s="4">
        <f t="shared" si="648"/>
        <v>0</v>
      </c>
      <c r="K3355" s="4">
        <f t="shared" si="649"/>
        <v>1328.68</v>
      </c>
      <c r="L3355" s="6">
        <v>2.25</v>
      </c>
      <c r="M3355" s="4">
        <f t="shared" si="640"/>
        <v>2989.53</v>
      </c>
      <c r="N3355" s="4">
        <f t="shared" si="641"/>
        <v>4318.21</v>
      </c>
      <c r="O3355" s="6">
        <v>1.5</v>
      </c>
      <c r="P3355" s="85">
        <f t="shared" si="646"/>
        <v>1993.02</v>
      </c>
      <c r="Q3355" s="86">
        <f t="shared" si="647"/>
        <v>3321.7</v>
      </c>
      <c r="R3355" s="6">
        <v>2.5</v>
      </c>
      <c r="S3355" s="85">
        <f t="shared" si="642"/>
        <v>3321.7000000000003</v>
      </c>
      <c r="T3355" s="86">
        <f t="shared" si="643"/>
        <v>4650.38</v>
      </c>
      <c r="U3355" s="6">
        <v>1.75</v>
      </c>
      <c r="V3355" s="85">
        <f t="shared" si="644"/>
        <v>2325.19</v>
      </c>
      <c r="W3355" s="86">
        <f t="shared" si="645"/>
        <v>3653.87</v>
      </c>
    </row>
    <row r="3356" spans="1:23" ht="16.5" x14ac:dyDescent="0.25">
      <c r="A3356" s="78" t="s">
        <v>7167</v>
      </c>
      <c r="B3356" s="68" t="s">
        <v>7169</v>
      </c>
      <c r="C3356" s="44">
        <v>502035</v>
      </c>
      <c r="D3356" s="73" t="s">
        <v>8530</v>
      </c>
      <c r="E3356" s="45">
        <v>4</v>
      </c>
      <c r="F3356" s="3">
        <v>1</v>
      </c>
      <c r="G3356" s="7">
        <v>1123.71</v>
      </c>
      <c r="H3356" s="4">
        <f>+G3356*E3356</f>
        <v>4494.84</v>
      </c>
      <c r="I3356" s="5">
        <v>0</v>
      </c>
      <c r="J3356" s="4">
        <f t="shared" si="648"/>
        <v>0</v>
      </c>
      <c r="K3356" s="4">
        <f t="shared" si="649"/>
        <v>1123.71</v>
      </c>
      <c r="L3356" s="6">
        <v>2.25</v>
      </c>
      <c r="M3356" s="4">
        <f t="shared" si="640"/>
        <v>2528.3474999999999</v>
      </c>
      <c r="N3356" s="4">
        <f t="shared" si="641"/>
        <v>3652.0574999999999</v>
      </c>
      <c r="O3356" s="6">
        <v>1.5</v>
      </c>
      <c r="P3356" s="85">
        <f t="shared" si="646"/>
        <v>1685.5650000000001</v>
      </c>
      <c r="Q3356" s="86">
        <f t="shared" si="647"/>
        <v>2809.2750000000001</v>
      </c>
      <c r="R3356" s="6">
        <v>2.5</v>
      </c>
      <c r="S3356" s="85">
        <f t="shared" si="642"/>
        <v>2809.2750000000001</v>
      </c>
      <c r="T3356" s="86">
        <f t="shared" si="643"/>
        <v>3932.9850000000001</v>
      </c>
      <c r="U3356" s="6">
        <v>1.75</v>
      </c>
      <c r="V3356" s="85">
        <f t="shared" si="644"/>
        <v>1966.4925000000001</v>
      </c>
      <c r="W3356" s="86">
        <f t="shared" si="645"/>
        <v>3090.2025000000003</v>
      </c>
    </row>
    <row r="3357" spans="1:23" ht="16.5" x14ac:dyDescent="0.25">
      <c r="A3357" s="78" t="s">
        <v>7167</v>
      </c>
      <c r="B3357" s="68" t="s">
        <v>7169</v>
      </c>
      <c r="C3357" s="44">
        <v>502036</v>
      </c>
      <c r="D3357" s="75" t="s">
        <v>8511</v>
      </c>
      <c r="E3357" s="45">
        <v>7</v>
      </c>
      <c r="F3357" s="3">
        <v>1</v>
      </c>
      <c r="G3357" s="7">
        <v>1212.6099999999999</v>
      </c>
      <c r="H3357" s="4">
        <f>+G3357*E3357</f>
        <v>8488.2699999999986</v>
      </c>
      <c r="I3357" s="5">
        <v>0</v>
      </c>
      <c r="J3357" s="4">
        <f t="shared" si="648"/>
        <v>0</v>
      </c>
      <c r="K3357" s="4">
        <f t="shared" si="649"/>
        <v>1212.6099999999999</v>
      </c>
      <c r="L3357" s="6">
        <v>2.25</v>
      </c>
      <c r="M3357" s="4">
        <f t="shared" si="640"/>
        <v>2728.3724999999999</v>
      </c>
      <c r="N3357" s="4">
        <f t="shared" si="641"/>
        <v>3940.9825000000001</v>
      </c>
      <c r="O3357" s="6">
        <v>1.5</v>
      </c>
      <c r="P3357" s="85">
        <f t="shared" si="646"/>
        <v>1818.915</v>
      </c>
      <c r="Q3357" s="86">
        <f t="shared" si="647"/>
        <v>3031.5249999999996</v>
      </c>
      <c r="R3357" s="6">
        <v>2.5</v>
      </c>
      <c r="S3357" s="85">
        <f t="shared" si="642"/>
        <v>3031.5249999999996</v>
      </c>
      <c r="T3357" s="86">
        <f t="shared" si="643"/>
        <v>4244.1349999999993</v>
      </c>
      <c r="U3357" s="6">
        <v>1.75</v>
      </c>
      <c r="V3357" s="85">
        <f t="shared" si="644"/>
        <v>2122.0674999999997</v>
      </c>
      <c r="W3357" s="86">
        <f t="shared" si="645"/>
        <v>3334.6774999999998</v>
      </c>
    </row>
    <row r="3358" spans="1:23" ht="16.5" x14ac:dyDescent="0.25">
      <c r="A3358" s="78" t="s">
        <v>7167</v>
      </c>
      <c r="B3358" s="68" t="s">
        <v>7169</v>
      </c>
      <c r="C3358" s="44">
        <v>502037</v>
      </c>
      <c r="D3358" s="79" t="s">
        <v>8442</v>
      </c>
      <c r="E3358" s="44">
        <v>10</v>
      </c>
      <c r="F3358" s="3">
        <v>1</v>
      </c>
      <c r="G3358" s="7">
        <v>1937.37</v>
      </c>
      <c r="H3358" s="4">
        <f>+G3358*E3358</f>
        <v>19373.699999999997</v>
      </c>
      <c r="I3358" s="5">
        <v>0</v>
      </c>
      <c r="J3358" s="4">
        <f t="shared" si="648"/>
        <v>0</v>
      </c>
      <c r="K3358" s="4">
        <f t="shared" si="649"/>
        <v>1937.37</v>
      </c>
      <c r="L3358" s="6">
        <v>2.25</v>
      </c>
      <c r="M3358" s="4">
        <f t="shared" si="640"/>
        <v>4359.0824999999995</v>
      </c>
      <c r="N3358" s="4">
        <f t="shared" si="641"/>
        <v>6296.4524999999994</v>
      </c>
      <c r="O3358" s="6">
        <v>1.5</v>
      </c>
      <c r="P3358" s="85">
        <f t="shared" si="646"/>
        <v>2906.0549999999998</v>
      </c>
      <c r="Q3358" s="86">
        <f t="shared" si="647"/>
        <v>4843.4249999999993</v>
      </c>
      <c r="R3358" s="6">
        <v>2.5</v>
      </c>
      <c r="S3358" s="85">
        <f t="shared" si="642"/>
        <v>4843.4249999999993</v>
      </c>
      <c r="T3358" s="86">
        <f t="shared" si="643"/>
        <v>6780.7949999999992</v>
      </c>
      <c r="U3358" s="6">
        <v>1.75</v>
      </c>
      <c r="V3358" s="85">
        <f t="shared" si="644"/>
        <v>3390.3975</v>
      </c>
      <c r="W3358" s="86">
        <f t="shared" si="645"/>
        <v>5327.7674999999999</v>
      </c>
    </row>
    <row r="3359" spans="1:23" ht="16.5" x14ac:dyDescent="0.25">
      <c r="A3359" s="78" t="s">
        <v>7167</v>
      </c>
      <c r="B3359" s="68" t="s">
        <v>7169</v>
      </c>
      <c r="C3359" s="44">
        <v>502038</v>
      </c>
      <c r="D3359" s="71" t="s">
        <v>8444</v>
      </c>
      <c r="E3359" s="45">
        <v>17</v>
      </c>
      <c r="F3359" s="3">
        <v>1</v>
      </c>
      <c r="G3359" s="7">
        <v>984.92</v>
      </c>
      <c r="H3359" s="4">
        <f>+G3359*E3359</f>
        <v>16743.64</v>
      </c>
      <c r="I3359" s="5">
        <v>0</v>
      </c>
      <c r="J3359" s="4">
        <f t="shared" si="648"/>
        <v>0</v>
      </c>
      <c r="K3359" s="4">
        <f t="shared" si="649"/>
        <v>984.92</v>
      </c>
      <c r="L3359" s="6">
        <v>2.25</v>
      </c>
      <c r="M3359" s="4">
        <f t="shared" ref="M3359:M3422" si="650">+K3359*L3359</f>
        <v>2216.0699999999997</v>
      </c>
      <c r="N3359" s="4">
        <f t="shared" ref="N3359:N3422" si="651">+K3359+M3359</f>
        <v>3200.99</v>
      </c>
      <c r="O3359" s="6">
        <v>1.5</v>
      </c>
      <c r="P3359" s="85">
        <f t="shared" si="646"/>
        <v>1477.3799999999999</v>
      </c>
      <c r="Q3359" s="86">
        <f t="shared" si="647"/>
        <v>2462.2999999999997</v>
      </c>
      <c r="R3359" s="6">
        <v>2.5</v>
      </c>
      <c r="S3359" s="85">
        <f t="shared" si="642"/>
        <v>2462.2999999999997</v>
      </c>
      <c r="T3359" s="86">
        <f t="shared" si="643"/>
        <v>3447.22</v>
      </c>
      <c r="U3359" s="6">
        <v>1.75</v>
      </c>
      <c r="V3359" s="85">
        <f t="shared" si="644"/>
        <v>1723.61</v>
      </c>
      <c r="W3359" s="86">
        <f t="shared" si="645"/>
        <v>2708.5299999999997</v>
      </c>
    </row>
    <row r="3360" spans="1:23" ht="16.5" x14ac:dyDescent="0.25">
      <c r="A3360" s="78" t="s">
        <v>7167</v>
      </c>
      <c r="B3360" s="68" t="s">
        <v>7169</v>
      </c>
      <c r="C3360" s="44">
        <v>502039</v>
      </c>
      <c r="D3360" s="71" t="s">
        <v>8437</v>
      </c>
      <c r="E3360" s="45">
        <v>18</v>
      </c>
      <c r="F3360" s="3">
        <v>1</v>
      </c>
      <c r="G3360" s="7">
        <v>1322.15</v>
      </c>
      <c r="H3360" s="4">
        <f>+G3360*E3360</f>
        <v>23798.7</v>
      </c>
      <c r="I3360" s="5">
        <v>0</v>
      </c>
      <c r="J3360" s="4">
        <f t="shared" si="648"/>
        <v>0</v>
      </c>
      <c r="K3360" s="4">
        <f t="shared" si="649"/>
        <v>1322.15</v>
      </c>
      <c r="L3360" s="6">
        <v>2.25</v>
      </c>
      <c r="M3360" s="4">
        <f t="shared" si="650"/>
        <v>2974.8375000000001</v>
      </c>
      <c r="N3360" s="4">
        <f t="shared" si="651"/>
        <v>4296.9875000000002</v>
      </c>
      <c r="O3360" s="6">
        <v>1.5</v>
      </c>
      <c r="P3360" s="85">
        <f t="shared" si="646"/>
        <v>1983.2250000000001</v>
      </c>
      <c r="Q3360" s="86">
        <f t="shared" si="647"/>
        <v>3305.375</v>
      </c>
      <c r="R3360" s="6">
        <v>2.5</v>
      </c>
      <c r="S3360" s="85">
        <f t="shared" ref="S3360:S3423" si="652">+K3360*R3360</f>
        <v>3305.375</v>
      </c>
      <c r="T3360" s="86">
        <f t="shared" ref="T3360:T3423" si="653">+S3360+K3360</f>
        <v>4627.5249999999996</v>
      </c>
      <c r="U3360" s="6">
        <v>1.75</v>
      </c>
      <c r="V3360" s="85">
        <f t="shared" ref="V3360:V3423" si="654">+K3360*U3360</f>
        <v>2313.7625000000003</v>
      </c>
      <c r="W3360" s="86">
        <f t="shared" ref="W3360:W3423" si="655">+V3360+K3360</f>
        <v>3635.9125000000004</v>
      </c>
    </row>
    <row r="3361" spans="1:23" ht="16.5" x14ac:dyDescent="0.25">
      <c r="A3361" s="78" t="s">
        <v>7167</v>
      </c>
      <c r="B3361" s="68" t="s">
        <v>7169</v>
      </c>
      <c r="C3361" s="44">
        <v>502040</v>
      </c>
      <c r="D3361" s="37" t="s">
        <v>8534</v>
      </c>
      <c r="E3361" s="45">
        <v>25</v>
      </c>
      <c r="F3361" s="3">
        <v>1</v>
      </c>
      <c r="G3361" s="7">
        <v>1027.45</v>
      </c>
      <c r="H3361" s="4">
        <f>+G3361*E3361</f>
        <v>25686.25</v>
      </c>
      <c r="I3361" s="5">
        <v>0</v>
      </c>
      <c r="J3361" s="4">
        <f t="shared" si="648"/>
        <v>0</v>
      </c>
      <c r="K3361" s="4">
        <f t="shared" si="649"/>
        <v>1027.45</v>
      </c>
      <c r="L3361" s="6">
        <v>2.25</v>
      </c>
      <c r="M3361" s="4">
        <f t="shared" si="650"/>
        <v>2311.7625000000003</v>
      </c>
      <c r="N3361" s="4">
        <f t="shared" si="651"/>
        <v>3339.2125000000005</v>
      </c>
      <c r="O3361" s="6">
        <v>1.5</v>
      </c>
      <c r="P3361" s="85">
        <f t="shared" ref="P3361:P3424" si="656">+K3361*O3361</f>
        <v>1541.1750000000002</v>
      </c>
      <c r="Q3361" s="86">
        <f t="shared" ref="Q3361:Q3424" si="657">+K3361+P3361</f>
        <v>2568.625</v>
      </c>
      <c r="R3361" s="6">
        <v>2.5</v>
      </c>
      <c r="S3361" s="85">
        <f t="shared" si="652"/>
        <v>2568.625</v>
      </c>
      <c r="T3361" s="86">
        <f t="shared" si="653"/>
        <v>3596.0749999999998</v>
      </c>
      <c r="U3361" s="6">
        <v>1.75</v>
      </c>
      <c r="V3361" s="85">
        <f t="shared" si="654"/>
        <v>1798.0375000000001</v>
      </c>
      <c r="W3361" s="86">
        <f t="shared" si="655"/>
        <v>2825.4875000000002</v>
      </c>
    </row>
    <row r="3362" spans="1:23" ht="16.5" x14ac:dyDescent="0.25">
      <c r="A3362" s="78" t="s">
        <v>7167</v>
      </c>
      <c r="B3362" s="68" t="s">
        <v>7169</v>
      </c>
      <c r="C3362" s="44">
        <v>502041</v>
      </c>
      <c r="D3362" s="71" t="s">
        <v>8634</v>
      </c>
      <c r="E3362" s="45">
        <v>15</v>
      </c>
      <c r="F3362" s="3">
        <v>1</v>
      </c>
      <c r="G3362" s="7">
        <v>1610.62</v>
      </c>
      <c r="H3362" s="4">
        <f>+G3362*E3362</f>
        <v>24159.3</v>
      </c>
      <c r="I3362" s="5">
        <v>0</v>
      </c>
      <c r="J3362" s="4">
        <f t="shared" si="648"/>
        <v>0</v>
      </c>
      <c r="K3362" s="4">
        <f t="shared" si="649"/>
        <v>1610.62</v>
      </c>
      <c r="L3362" s="6">
        <v>2.25</v>
      </c>
      <c r="M3362" s="4">
        <f t="shared" si="650"/>
        <v>3623.8949999999995</v>
      </c>
      <c r="N3362" s="4">
        <f t="shared" si="651"/>
        <v>5234.5149999999994</v>
      </c>
      <c r="O3362" s="6">
        <v>1.5</v>
      </c>
      <c r="P3362" s="85">
        <f t="shared" si="656"/>
        <v>2415.9299999999998</v>
      </c>
      <c r="Q3362" s="86">
        <f t="shared" si="657"/>
        <v>4026.5499999999997</v>
      </c>
      <c r="R3362" s="6">
        <v>2.5</v>
      </c>
      <c r="S3362" s="85">
        <f t="shared" si="652"/>
        <v>4026.5499999999997</v>
      </c>
      <c r="T3362" s="86">
        <f t="shared" si="653"/>
        <v>5637.17</v>
      </c>
      <c r="U3362" s="6">
        <v>1.75</v>
      </c>
      <c r="V3362" s="85">
        <f t="shared" si="654"/>
        <v>2818.585</v>
      </c>
      <c r="W3362" s="86">
        <f t="shared" si="655"/>
        <v>4429.2049999999999</v>
      </c>
    </row>
    <row r="3363" spans="1:23" ht="16.5" x14ac:dyDescent="0.25">
      <c r="A3363" s="78" t="s">
        <v>7167</v>
      </c>
      <c r="B3363" s="68" t="s">
        <v>7169</v>
      </c>
      <c r="C3363" s="44">
        <v>502042</v>
      </c>
      <c r="D3363" s="71" t="s">
        <v>8447</v>
      </c>
      <c r="E3363" s="45">
        <v>17</v>
      </c>
      <c r="F3363" s="3">
        <v>1</v>
      </c>
      <c r="G3363" s="7">
        <v>1815.7</v>
      </c>
      <c r="H3363" s="4">
        <f>+G3363*E3363</f>
        <v>30866.9</v>
      </c>
      <c r="I3363" s="5">
        <v>0</v>
      </c>
      <c r="J3363" s="4">
        <f t="shared" si="648"/>
        <v>0</v>
      </c>
      <c r="K3363" s="4">
        <f t="shared" si="649"/>
        <v>1815.7</v>
      </c>
      <c r="L3363" s="6">
        <v>2.25</v>
      </c>
      <c r="M3363" s="4">
        <f t="shared" si="650"/>
        <v>4085.3250000000003</v>
      </c>
      <c r="N3363" s="4">
        <f t="shared" si="651"/>
        <v>5901.0250000000005</v>
      </c>
      <c r="O3363" s="6">
        <v>1.5</v>
      </c>
      <c r="P3363" s="85">
        <f t="shared" si="656"/>
        <v>2723.55</v>
      </c>
      <c r="Q3363" s="86">
        <f t="shared" si="657"/>
        <v>4539.25</v>
      </c>
      <c r="R3363" s="6">
        <v>2.5</v>
      </c>
      <c r="S3363" s="85">
        <f t="shared" si="652"/>
        <v>4539.25</v>
      </c>
      <c r="T3363" s="86">
        <f t="shared" si="653"/>
        <v>6354.95</v>
      </c>
      <c r="U3363" s="6">
        <v>1.75</v>
      </c>
      <c r="V3363" s="85">
        <f t="shared" si="654"/>
        <v>3177.4749999999999</v>
      </c>
      <c r="W3363" s="86">
        <f t="shared" si="655"/>
        <v>4993.1750000000002</v>
      </c>
    </row>
    <row r="3364" spans="1:23" ht="16.5" x14ac:dyDescent="0.25">
      <c r="A3364" s="78" t="s">
        <v>7167</v>
      </c>
      <c r="B3364" s="68" t="s">
        <v>7169</v>
      </c>
      <c r="C3364" s="44">
        <v>502043</v>
      </c>
      <c r="D3364" s="71" t="s">
        <v>8520</v>
      </c>
      <c r="E3364" s="45">
        <v>26</v>
      </c>
      <c r="F3364" s="3">
        <v>1</v>
      </c>
      <c r="G3364" s="7">
        <v>1811.02</v>
      </c>
      <c r="H3364" s="4">
        <f>+G3364*E3364</f>
        <v>47086.52</v>
      </c>
      <c r="I3364" s="5">
        <v>0</v>
      </c>
      <c r="J3364" s="4">
        <f t="shared" si="648"/>
        <v>0</v>
      </c>
      <c r="K3364" s="4">
        <f t="shared" si="649"/>
        <v>1811.02</v>
      </c>
      <c r="L3364" s="6">
        <v>2.25</v>
      </c>
      <c r="M3364" s="4">
        <f t="shared" si="650"/>
        <v>4074.7950000000001</v>
      </c>
      <c r="N3364" s="4">
        <f t="shared" si="651"/>
        <v>5885.8150000000005</v>
      </c>
      <c r="O3364" s="6">
        <v>1.5</v>
      </c>
      <c r="P3364" s="85">
        <f t="shared" si="656"/>
        <v>2716.5299999999997</v>
      </c>
      <c r="Q3364" s="86">
        <f t="shared" si="657"/>
        <v>4527.5499999999993</v>
      </c>
      <c r="R3364" s="6">
        <v>2.5</v>
      </c>
      <c r="S3364" s="85">
        <f t="shared" si="652"/>
        <v>4527.55</v>
      </c>
      <c r="T3364" s="86">
        <f t="shared" si="653"/>
        <v>6338.57</v>
      </c>
      <c r="U3364" s="6">
        <v>1.75</v>
      </c>
      <c r="V3364" s="85">
        <f t="shared" si="654"/>
        <v>3169.2849999999999</v>
      </c>
      <c r="W3364" s="86">
        <f t="shared" si="655"/>
        <v>4980.3050000000003</v>
      </c>
    </row>
    <row r="3365" spans="1:23" ht="16.5" x14ac:dyDescent="0.25">
      <c r="A3365" s="78" t="s">
        <v>7167</v>
      </c>
      <c r="B3365" s="68" t="s">
        <v>7169</v>
      </c>
      <c r="C3365" s="44">
        <v>502044</v>
      </c>
      <c r="D3365" s="37" t="s">
        <v>8522</v>
      </c>
      <c r="E3365" s="45">
        <v>4</v>
      </c>
      <c r="F3365" s="3">
        <v>1</v>
      </c>
      <c r="G3365" s="7">
        <v>1610.62</v>
      </c>
      <c r="H3365" s="4">
        <f>+G3365*E3365</f>
        <v>6442.48</v>
      </c>
      <c r="I3365" s="5">
        <v>0</v>
      </c>
      <c r="J3365" s="4">
        <f t="shared" si="648"/>
        <v>0</v>
      </c>
      <c r="K3365" s="4">
        <f t="shared" si="649"/>
        <v>1610.62</v>
      </c>
      <c r="L3365" s="6">
        <v>2.25</v>
      </c>
      <c r="M3365" s="4">
        <f t="shared" si="650"/>
        <v>3623.8949999999995</v>
      </c>
      <c r="N3365" s="4">
        <f t="shared" si="651"/>
        <v>5234.5149999999994</v>
      </c>
      <c r="O3365" s="6">
        <v>1.5</v>
      </c>
      <c r="P3365" s="85">
        <f t="shared" si="656"/>
        <v>2415.9299999999998</v>
      </c>
      <c r="Q3365" s="86">
        <f t="shared" si="657"/>
        <v>4026.5499999999997</v>
      </c>
      <c r="R3365" s="6">
        <v>2.5</v>
      </c>
      <c r="S3365" s="85">
        <f t="shared" si="652"/>
        <v>4026.5499999999997</v>
      </c>
      <c r="T3365" s="86">
        <f t="shared" si="653"/>
        <v>5637.17</v>
      </c>
      <c r="U3365" s="6">
        <v>1.75</v>
      </c>
      <c r="V3365" s="85">
        <f t="shared" si="654"/>
        <v>2818.585</v>
      </c>
      <c r="W3365" s="86">
        <f t="shared" si="655"/>
        <v>4429.2049999999999</v>
      </c>
    </row>
    <row r="3366" spans="1:23" ht="16.5" x14ac:dyDescent="0.25">
      <c r="A3366" s="78" t="s">
        <v>7167</v>
      </c>
      <c r="B3366" s="68" t="s">
        <v>7169</v>
      </c>
      <c r="C3366" s="44">
        <v>502045</v>
      </c>
      <c r="D3366" s="71" t="s">
        <v>8524</v>
      </c>
      <c r="E3366" s="45">
        <v>18</v>
      </c>
      <c r="F3366" s="3">
        <v>1</v>
      </c>
      <c r="G3366" s="7">
        <v>1159.77</v>
      </c>
      <c r="H3366" s="4">
        <f>+G3366*E3366</f>
        <v>20875.86</v>
      </c>
      <c r="I3366" s="5">
        <v>0</v>
      </c>
      <c r="J3366" s="4">
        <f t="shared" si="648"/>
        <v>0</v>
      </c>
      <c r="K3366" s="4">
        <f t="shared" si="649"/>
        <v>1159.77</v>
      </c>
      <c r="L3366" s="6">
        <v>2.25</v>
      </c>
      <c r="M3366" s="4">
        <f t="shared" si="650"/>
        <v>2609.4825000000001</v>
      </c>
      <c r="N3366" s="4">
        <f t="shared" si="651"/>
        <v>3769.2525000000001</v>
      </c>
      <c r="O3366" s="6">
        <v>1.5</v>
      </c>
      <c r="P3366" s="85">
        <f t="shared" si="656"/>
        <v>1739.655</v>
      </c>
      <c r="Q3366" s="86">
        <f t="shared" si="657"/>
        <v>2899.4250000000002</v>
      </c>
      <c r="R3366" s="6">
        <v>2.5</v>
      </c>
      <c r="S3366" s="85">
        <f t="shared" si="652"/>
        <v>2899.4250000000002</v>
      </c>
      <c r="T3366" s="86">
        <f t="shared" si="653"/>
        <v>4059.1950000000002</v>
      </c>
      <c r="U3366" s="6">
        <v>1.75</v>
      </c>
      <c r="V3366" s="85">
        <f t="shared" si="654"/>
        <v>2029.5974999999999</v>
      </c>
      <c r="W3366" s="86">
        <f t="shared" si="655"/>
        <v>3189.3674999999998</v>
      </c>
    </row>
    <row r="3367" spans="1:23" ht="16.5" x14ac:dyDescent="0.25">
      <c r="A3367" s="78" t="s">
        <v>7167</v>
      </c>
      <c r="B3367" s="68" t="s">
        <v>7169</v>
      </c>
      <c r="C3367" s="44">
        <v>502046</v>
      </c>
      <c r="D3367" s="71" t="s">
        <v>8455</v>
      </c>
      <c r="E3367" s="45">
        <v>25</v>
      </c>
      <c r="F3367" s="3">
        <v>1</v>
      </c>
      <c r="G3367" s="7">
        <v>1966.02</v>
      </c>
      <c r="H3367" s="4">
        <f>+G3367*E3367</f>
        <v>49150.5</v>
      </c>
      <c r="I3367" s="5">
        <v>0</v>
      </c>
      <c r="J3367" s="4">
        <f t="shared" si="648"/>
        <v>0</v>
      </c>
      <c r="K3367" s="4">
        <f t="shared" si="649"/>
        <v>1966.02</v>
      </c>
      <c r="L3367" s="6">
        <v>2.25</v>
      </c>
      <c r="M3367" s="4">
        <f t="shared" si="650"/>
        <v>4423.5450000000001</v>
      </c>
      <c r="N3367" s="4">
        <f t="shared" si="651"/>
        <v>6389.5650000000005</v>
      </c>
      <c r="O3367" s="6">
        <v>1.5</v>
      </c>
      <c r="P3367" s="85">
        <f t="shared" si="656"/>
        <v>2949.0299999999997</v>
      </c>
      <c r="Q3367" s="86">
        <f t="shared" si="657"/>
        <v>4915.0499999999993</v>
      </c>
      <c r="R3367" s="6">
        <v>2.5</v>
      </c>
      <c r="S3367" s="85">
        <f t="shared" si="652"/>
        <v>4915.05</v>
      </c>
      <c r="T3367" s="86">
        <f t="shared" si="653"/>
        <v>6881.07</v>
      </c>
      <c r="U3367" s="6">
        <v>1.75</v>
      </c>
      <c r="V3367" s="85">
        <f t="shared" si="654"/>
        <v>3440.5349999999999</v>
      </c>
      <c r="W3367" s="86">
        <f t="shared" si="655"/>
        <v>5406.5550000000003</v>
      </c>
    </row>
    <row r="3368" spans="1:23" ht="16.5" x14ac:dyDescent="0.25">
      <c r="A3368" s="78" t="s">
        <v>7167</v>
      </c>
      <c r="B3368" s="68" t="s">
        <v>7169</v>
      </c>
      <c r="C3368" s="44">
        <v>502047</v>
      </c>
      <c r="D3368" s="71" t="s">
        <v>8478</v>
      </c>
      <c r="E3368" s="45">
        <v>20</v>
      </c>
      <c r="F3368" s="3">
        <v>1</v>
      </c>
      <c r="G3368" s="7">
        <v>2093.59</v>
      </c>
      <c r="H3368" s="4">
        <f>+G3368*E3368</f>
        <v>41871.800000000003</v>
      </c>
      <c r="I3368" s="5">
        <v>0</v>
      </c>
      <c r="J3368" s="4">
        <f t="shared" si="648"/>
        <v>0</v>
      </c>
      <c r="K3368" s="4">
        <f t="shared" si="649"/>
        <v>2093.59</v>
      </c>
      <c r="L3368" s="6">
        <v>2.25</v>
      </c>
      <c r="M3368" s="4">
        <f t="shared" si="650"/>
        <v>4710.5775000000003</v>
      </c>
      <c r="N3368" s="4">
        <f t="shared" si="651"/>
        <v>6804.1675000000005</v>
      </c>
      <c r="O3368" s="6">
        <v>1.5</v>
      </c>
      <c r="P3368" s="85">
        <f t="shared" si="656"/>
        <v>3140.3850000000002</v>
      </c>
      <c r="Q3368" s="86">
        <f t="shared" si="657"/>
        <v>5233.9750000000004</v>
      </c>
      <c r="R3368" s="6">
        <v>2.5</v>
      </c>
      <c r="S3368" s="85">
        <f t="shared" si="652"/>
        <v>5233.9750000000004</v>
      </c>
      <c r="T3368" s="86">
        <f t="shared" si="653"/>
        <v>7327.5650000000005</v>
      </c>
      <c r="U3368" s="6">
        <v>1.75</v>
      </c>
      <c r="V3368" s="85">
        <f t="shared" si="654"/>
        <v>3663.7825000000003</v>
      </c>
      <c r="W3368" s="86">
        <f t="shared" si="655"/>
        <v>5757.3725000000004</v>
      </c>
    </row>
    <row r="3369" spans="1:23" ht="16.5" x14ac:dyDescent="0.25">
      <c r="A3369" s="78" t="s">
        <v>7167</v>
      </c>
      <c r="B3369" s="68" t="s">
        <v>7169</v>
      </c>
      <c r="C3369" s="44">
        <v>502048</v>
      </c>
      <c r="D3369" s="37" t="s">
        <v>8529</v>
      </c>
      <c r="E3369" s="45">
        <f>8+11+10</f>
        <v>29</v>
      </c>
      <c r="F3369" s="3">
        <v>1</v>
      </c>
      <c r="G3369" s="7">
        <v>1159.77</v>
      </c>
      <c r="H3369" s="4">
        <f>+G3369*E3369</f>
        <v>33633.33</v>
      </c>
      <c r="I3369" s="5">
        <v>0</v>
      </c>
      <c r="J3369" s="4">
        <f t="shared" si="648"/>
        <v>0</v>
      </c>
      <c r="K3369" s="4">
        <f t="shared" si="649"/>
        <v>1159.77</v>
      </c>
      <c r="L3369" s="6">
        <v>2.25</v>
      </c>
      <c r="M3369" s="4">
        <f t="shared" si="650"/>
        <v>2609.4825000000001</v>
      </c>
      <c r="N3369" s="4">
        <f t="shared" si="651"/>
        <v>3769.2525000000001</v>
      </c>
      <c r="O3369" s="6">
        <v>1.5</v>
      </c>
      <c r="P3369" s="85">
        <f t="shared" si="656"/>
        <v>1739.655</v>
      </c>
      <c r="Q3369" s="86">
        <f t="shared" si="657"/>
        <v>2899.4250000000002</v>
      </c>
      <c r="R3369" s="6">
        <v>2.5</v>
      </c>
      <c r="S3369" s="85">
        <f t="shared" si="652"/>
        <v>2899.4250000000002</v>
      </c>
      <c r="T3369" s="86">
        <f t="shared" si="653"/>
        <v>4059.1950000000002</v>
      </c>
      <c r="U3369" s="6">
        <v>1.75</v>
      </c>
      <c r="V3369" s="85">
        <f t="shared" si="654"/>
        <v>2029.5974999999999</v>
      </c>
      <c r="W3369" s="86">
        <f t="shared" si="655"/>
        <v>3189.3674999999998</v>
      </c>
    </row>
    <row r="3370" spans="1:23" ht="16.5" x14ac:dyDescent="0.25">
      <c r="A3370" s="78" t="s">
        <v>7167</v>
      </c>
      <c r="B3370" s="68" t="s">
        <v>7169</v>
      </c>
      <c r="C3370" s="44">
        <v>502049</v>
      </c>
      <c r="D3370" s="1" t="s">
        <v>8590</v>
      </c>
      <c r="E3370" s="45">
        <v>2</v>
      </c>
      <c r="F3370" s="3">
        <v>1</v>
      </c>
      <c r="G3370" s="7">
        <v>5473.42</v>
      </c>
      <c r="H3370" s="4">
        <f>+G3370*E3370</f>
        <v>10946.84</v>
      </c>
      <c r="I3370" s="5">
        <v>0</v>
      </c>
      <c r="J3370" s="4">
        <f t="shared" si="648"/>
        <v>0</v>
      </c>
      <c r="K3370" s="4">
        <f t="shared" si="649"/>
        <v>5473.42</v>
      </c>
      <c r="L3370" s="6">
        <v>2.25</v>
      </c>
      <c r="M3370" s="4">
        <f t="shared" si="650"/>
        <v>12315.195</v>
      </c>
      <c r="N3370" s="4">
        <f t="shared" si="651"/>
        <v>17788.614999999998</v>
      </c>
      <c r="O3370" s="6">
        <v>1.5</v>
      </c>
      <c r="P3370" s="85">
        <f t="shared" si="656"/>
        <v>8210.130000000001</v>
      </c>
      <c r="Q3370" s="86">
        <f t="shared" si="657"/>
        <v>13683.550000000001</v>
      </c>
      <c r="R3370" s="6">
        <v>2.5</v>
      </c>
      <c r="S3370" s="85">
        <f t="shared" si="652"/>
        <v>13683.55</v>
      </c>
      <c r="T3370" s="86">
        <f t="shared" si="653"/>
        <v>19156.97</v>
      </c>
      <c r="U3370" s="6">
        <v>1.75</v>
      </c>
      <c r="V3370" s="85">
        <f t="shared" si="654"/>
        <v>9578.4850000000006</v>
      </c>
      <c r="W3370" s="86">
        <f t="shared" si="655"/>
        <v>15051.905000000001</v>
      </c>
    </row>
    <row r="3371" spans="1:23" ht="16.5" x14ac:dyDescent="0.25">
      <c r="A3371" s="78" t="s">
        <v>7167</v>
      </c>
      <c r="B3371" s="68" t="s">
        <v>7169</v>
      </c>
      <c r="C3371" s="44">
        <v>502050</v>
      </c>
      <c r="D3371" s="71" t="s">
        <v>8539</v>
      </c>
      <c r="E3371" s="45">
        <f>6+8</f>
        <v>14</v>
      </c>
      <c r="F3371" s="3">
        <v>1</v>
      </c>
      <c r="G3371" s="7">
        <v>1347.09</v>
      </c>
      <c r="H3371" s="4">
        <f>+G3371*E3371</f>
        <v>18859.259999999998</v>
      </c>
      <c r="I3371" s="5">
        <v>0</v>
      </c>
      <c r="J3371" s="4">
        <f t="shared" si="648"/>
        <v>0</v>
      </c>
      <c r="K3371" s="4">
        <f t="shared" si="649"/>
        <v>1347.09</v>
      </c>
      <c r="L3371" s="6">
        <v>2.25</v>
      </c>
      <c r="M3371" s="4">
        <f t="shared" si="650"/>
        <v>3030.9524999999999</v>
      </c>
      <c r="N3371" s="4">
        <f t="shared" si="651"/>
        <v>4378.0424999999996</v>
      </c>
      <c r="O3371" s="6">
        <v>1.5</v>
      </c>
      <c r="P3371" s="85">
        <f t="shared" si="656"/>
        <v>2020.6349999999998</v>
      </c>
      <c r="Q3371" s="86">
        <f t="shared" si="657"/>
        <v>3367.7249999999995</v>
      </c>
      <c r="R3371" s="6">
        <v>2.5</v>
      </c>
      <c r="S3371" s="85">
        <f t="shared" si="652"/>
        <v>3367.7249999999999</v>
      </c>
      <c r="T3371" s="86">
        <f t="shared" si="653"/>
        <v>4714.8149999999996</v>
      </c>
      <c r="U3371" s="6">
        <v>1.75</v>
      </c>
      <c r="V3371" s="85">
        <f t="shared" si="654"/>
        <v>2357.4074999999998</v>
      </c>
      <c r="W3371" s="86">
        <f t="shared" si="655"/>
        <v>3704.4974999999995</v>
      </c>
    </row>
    <row r="3372" spans="1:23" ht="16.5" x14ac:dyDescent="0.25">
      <c r="A3372" s="78" t="s">
        <v>7167</v>
      </c>
      <c r="B3372" s="68" t="s">
        <v>7169</v>
      </c>
      <c r="C3372" s="44">
        <v>502051</v>
      </c>
      <c r="D3372" s="71" t="s">
        <v>8557</v>
      </c>
      <c r="E3372" s="45">
        <v>13</v>
      </c>
      <c r="F3372" s="3">
        <v>1</v>
      </c>
      <c r="G3372" s="7">
        <v>1027.76</v>
      </c>
      <c r="H3372" s="4">
        <f>+G3372*E3372</f>
        <v>13360.88</v>
      </c>
      <c r="I3372" s="5">
        <v>0</v>
      </c>
      <c r="J3372" s="4">
        <f t="shared" si="648"/>
        <v>0</v>
      </c>
      <c r="K3372" s="4">
        <f t="shared" si="649"/>
        <v>1027.76</v>
      </c>
      <c r="L3372" s="6">
        <v>2.25</v>
      </c>
      <c r="M3372" s="4">
        <f t="shared" si="650"/>
        <v>2312.46</v>
      </c>
      <c r="N3372" s="4">
        <f t="shared" si="651"/>
        <v>3340.2200000000003</v>
      </c>
      <c r="O3372" s="6">
        <v>1.5</v>
      </c>
      <c r="P3372" s="85">
        <f t="shared" si="656"/>
        <v>1541.6399999999999</v>
      </c>
      <c r="Q3372" s="86">
        <f t="shared" si="657"/>
        <v>2569.3999999999996</v>
      </c>
      <c r="R3372" s="6">
        <v>2.5</v>
      </c>
      <c r="S3372" s="85">
        <f t="shared" si="652"/>
        <v>2569.4</v>
      </c>
      <c r="T3372" s="86">
        <f t="shared" si="653"/>
        <v>3597.16</v>
      </c>
      <c r="U3372" s="6">
        <v>1.75</v>
      </c>
      <c r="V3372" s="85">
        <f t="shared" si="654"/>
        <v>1798.58</v>
      </c>
      <c r="W3372" s="86">
        <f t="shared" si="655"/>
        <v>2826.34</v>
      </c>
    </row>
    <row r="3373" spans="1:23" ht="16.5" x14ac:dyDescent="0.25">
      <c r="A3373" s="78" t="s">
        <v>7167</v>
      </c>
      <c r="B3373" s="68" t="s">
        <v>7169</v>
      </c>
      <c r="C3373" s="44">
        <v>502052</v>
      </c>
      <c r="D3373" s="71" t="s">
        <v>8514</v>
      </c>
      <c r="E3373" s="45">
        <v>6</v>
      </c>
      <c r="F3373" s="3">
        <v>1</v>
      </c>
      <c r="G3373" s="7">
        <v>2764</v>
      </c>
      <c r="H3373" s="4">
        <f>+G3373*E3373</f>
        <v>16584</v>
      </c>
      <c r="I3373" s="5">
        <v>0</v>
      </c>
      <c r="J3373" s="4">
        <f t="shared" si="648"/>
        <v>0</v>
      </c>
      <c r="K3373" s="4">
        <f t="shared" si="649"/>
        <v>2764</v>
      </c>
      <c r="L3373" s="6">
        <v>2.25</v>
      </c>
      <c r="M3373" s="4">
        <f t="shared" si="650"/>
        <v>6219</v>
      </c>
      <c r="N3373" s="4">
        <f t="shared" si="651"/>
        <v>8983</v>
      </c>
      <c r="O3373" s="6">
        <v>1.5</v>
      </c>
      <c r="P3373" s="85">
        <f t="shared" si="656"/>
        <v>4146</v>
      </c>
      <c r="Q3373" s="86">
        <f t="shared" si="657"/>
        <v>6910</v>
      </c>
      <c r="R3373" s="6">
        <v>2.5</v>
      </c>
      <c r="S3373" s="85">
        <f t="shared" si="652"/>
        <v>6910</v>
      </c>
      <c r="T3373" s="86">
        <f t="shared" si="653"/>
        <v>9674</v>
      </c>
      <c r="U3373" s="6">
        <v>1.75</v>
      </c>
      <c r="V3373" s="85">
        <f t="shared" si="654"/>
        <v>4837</v>
      </c>
      <c r="W3373" s="86">
        <f t="shared" si="655"/>
        <v>7601</v>
      </c>
    </row>
    <row r="3374" spans="1:23" ht="16.5" x14ac:dyDescent="0.25">
      <c r="A3374" s="78" t="s">
        <v>7167</v>
      </c>
      <c r="B3374" s="68" t="s">
        <v>7169</v>
      </c>
      <c r="C3374" s="44">
        <v>502053</v>
      </c>
      <c r="D3374" s="71" t="s">
        <v>8528</v>
      </c>
      <c r="E3374" s="45">
        <f>23+40</f>
        <v>63</v>
      </c>
      <c r="F3374" s="3">
        <v>1</v>
      </c>
      <c r="G3374" s="7">
        <v>1869.47</v>
      </c>
      <c r="H3374" s="4">
        <f>+G3374*E3374</f>
        <v>117776.61</v>
      </c>
      <c r="I3374" s="5">
        <v>0</v>
      </c>
      <c r="J3374" s="4">
        <f t="shared" si="648"/>
        <v>0</v>
      </c>
      <c r="K3374" s="4">
        <f t="shared" si="649"/>
        <v>1869.47</v>
      </c>
      <c r="L3374" s="6">
        <v>2.25</v>
      </c>
      <c r="M3374" s="4">
        <f t="shared" si="650"/>
        <v>4206.3074999999999</v>
      </c>
      <c r="N3374" s="4">
        <f t="shared" si="651"/>
        <v>6075.7775000000001</v>
      </c>
      <c r="O3374" s="6">
        <v>1.5</v>
      </c>
      <c r="P3374" s="85">
        <f t="shared" si="656"/>
        <v>2804.2049999999999</v>
      </c>
      <c r="Q3374" s="86">
        <f t="shared" si="657"/>
        <v>4673.6750000000002</v>
      </c>
      <c r="R3374" s="6">
        <v>2.5</v>
      </c>
      <c r="S3374" s="85">
        <f t="shared" si="652"/>
        <v>4673.6750000000002</v>
      </c>
      <c r="T3374" s="86">
        <f t="shared" si="653"/>
        <v>6543.1450000000004</v>
      </c>
      <c r="U3374" s="6">
        <v>1.75</v>
      </c>
      <c r="V3374" s="85">
        <f t="shared" si="654"/>
        <v>3271.5725000000002</v>
      </c>
      <c r="W3374" s="86">
        <f t="shared" si="655"/>
        <v>5141.0425000000005</v>
      </c>
    </row>
    <row r="3375" spans="1:23" ht="16.5" x14ac:dyDescent="0.25">
      <c r="A3375" s="78" t="s">
        <v>7167</v>
      </c>
      <c r="B3375" s="68" t="s">
        <v>7169</v>
      </c>
      <c r="C3375" s="44">
        <v>502054</v>
      </c>
      <c r="D3375" s="71" t="s">
        <v>8541</v>
      </c>
      <c r="E3375" s="45">
        <f>41-3</f>
        <v>38</v>
      </c>
      <c r="F3375" s="3">
        <v>1</v>
      </c>
      <c r="G3375" s="7">
        <v>1751.59</v>
      </c>
      <c r="H3375" s="4">
        <f>+G3375*E3375</f>
        <v>66560.42</v>
      </c>
      <c r="I3375" s="5">
        <v>0</v>
      </c>
      <c r="J3375" s="4">
        <f t="shared" si="648"/>
        <v>0</v>
      </c>
      <c r="K3375" s="4">
        <f t="shared" si="649"/>
        <v>1751.59</v>
      </c>
      <c r="L3375" s="6">
        <v>2.25</v>
      </c>
      <c r="M3375" s="4">
        <f t="shared" si="650"/>
        <v>3941.0774999999999</v>
      </c>
      <c r="N3375" s="4">
        <f t="shared" si="651"/>
        <v>5692.6674999999996</v>
      </c>
      <c r="O3375" s="6">
        <v>1.5</v>
      </c>
      <c r="P3375" s="85">
        <f t="shared" si="656"/>
        <v>2627.3849999999998</v>
      </c>
      <c r="Q3375" s="86">
        <f t="shared" si="657"/>
        <v>4378.9749999999995</v>
      </c>
      <c r="R3375" s="6">
        <v>2.5</v>
      </c>
      <c r="S3375" s="85">
        <f t="shared" si="652"/>
        <v>4378.9749999999995</v>
      </c>
      <c r="T3375" s="86">
        <f t="shared" si="653"/>
        <v>6130.5649999999996</v>
      </c>
      <c r="U3375" s="6">
        <v>1.75</v>
      </c>
      <c r="V3375" s="85">
        <f t="shared" si="654"/>
        <v>3065.2824999999998</v>
      </c>
      <c r="W3375" s="86">
        <f t="shared" si="655"/>
        <v>4816.8724999999995</v>
      </c>
    </row>
    <row r="3376" spans="1:23" ht="16.5" x14ac:dyDescent="0.25">
      <c r="A3376" s="78" t="s">
        <v>7167</v>
      </c>
      <c r="B3376" s="68" t="s">
        <v>7169</v>
      </c>
      <c r="C3376" s="44">
        <v>502055</v>
      </c>
      <c r="D3376" s="71" t="s">
        <v>8619</v>
      </c>
      <c r="E3376" s="45">
        <v>3</v>
      </c>
      <c r="F3376" s="3">
        <v>1</v>
      </c>
      <c r="G3376" s="7">
        <v>2276.98</v>
      </c>
      <c r="H3376" s="4">
        <f>+G3376*E3376</f>
        <v>6830.9400000000005</v>
      </c>
      <c r="I3376" s="5">
        <v>0</v>
      </c>
      <c r="J3376" s="4">
        <f t="shared" si="648"/>
        <v>0</v>
      </c>
      <c r="K3376" s="4">
        <f t="shared" si="649"/>
        <v>2276.98</v>
      </c>
      <c r="L3376" s="6">
        <v>2.25</v>
      </c>
      <c r="M3376" s="4">
        <f t="shared" si="650"/>
        <v>5123.2049999999999</v>
      </c>
      <c r="N3376" s="4">
        <f t="shared" si="651"/>
        <v>7400.1849999999995</v>
      </c>
      <c r="O3376" s="6">
        <v>1.5</v>
      </c>
      <c r="P3376" s="85">
        <f t="shared" si="656"/>
        <v>3415.4700000000003</v>
      </c>
      <c r="Q3376" s="86">
        <f t="shared" si="657"/>
        <v>5692.4500000000007</v>
      </c>
      <c r="R3376" s="6">
        <v>2.5</v>
      </c>
      <c r="S3376" s="85">
        <f t="shared" si="652"/>
        <v>5692.45</v>
      </c>
      <c r="T3376" s="86">
        <f t="shared" si="653"/>
        <v>7969.43</v>
      </c>
      <c r="U3376" s="6">
        <v>1.75</v>
      </c>
      <c r="V3376" s="85">
        <f t="shared" si="654"/>
        <v>3984.7150000000001</v>
      </c>
      <c r="W3376" s="86">
        <f t="shared" si="655"/>
        <v>6261.6949999999997</v>
      </c>
    </row>
    <row r="3377" spans="1:23" ht="16.5" x14ac:dyDescent="0.25">
      <c r="A3377" s="78" t="s">
        <v>7167</v>
      </c>
      <c r="B3377" s="68" t="s">
        <v>7169</v>
      </c>
      <c r="C3377" s="44">
        <v>502056</v>
      </c>
      <c r="D3377" s="43" t="s">
        <v>8450</v>
      </c>
      <c r="E3377" s="44">
        <v>66</v>
      </c>
      <c r="F3377" s="3">
        <v>1</v>
      </c>
      <c r="G3377" s="7">
        <v>1749.14</v>
      </c>
      <c r="H3377" s="4">
        <f>+G3377*E3377</f>
        <v>115443.24</v>
      </c>
      <c r="I3377" s="5">
        <v>0</v>
      </c>
      <c r="J3377" s="4">
        <f t="shared" si="648"/>
        <v>0</v>
      </c>
      <c r="K3377" s="4">
        <f t="shared" si="649"/>
        <v>1749.14</v>
      </c>
      <c r="L3377" s="6">
        <v>2.25</v>
      </c>
      <c r="M3377" s="4">
        <f t="shared" si="650"/>
        <v>3935.5650000000001</v>
      </c>
      <c r="N3377" s="4">
        <f t="shared" si="651"/>
        <v>5684.7049999999999</v>
      </c>
      <c r="O3377" s="6">
        <v>1.5</v>
      </c>
      <c r="P3377" s="85">
        <f t="shared" si="656"/>
        <v>2623.71</v>
      </c>
      <c r="Q3377" s="86">
        <f t="shared" si="657"/>
        <v>4372.8500000000004</v>
      </c>
      <c r="R3377" s="6">
        <v>2.5</v>
      </c>
      <c r="S3377" s="85">
        <f t="shared" si="652"/>
        <v>4372.8500000000004</v>
      </c>
      <c r="T3377" s="86">
        <f t="shared" si="653"/>
        <v>6121.9900000000007</v>
      </c>
      <c r="U3377" s="6">
        <v>1.75</v>
      </c>
      <c r="V3377" s="85">
        <f t="shared" si="654"/>
        <v>3060.9950000000003</v>
      </c>
      <c r="W3377" s="86">
        <f t="shared" si="655"/>
        <v>4810.1350000000002</v>
      </c>
    </row>
    <row r="3378" spans="1:23" ht="16.5" x14ac:dyDescent="0.25">
      <c r="A3378" s="78" t="s">
        <v>7167</v>
      </c>
      <c r="B3378" s="68" t="s">
        <v>7169</v>
      </c>
      <c r="C3378" s="44">
        <v>502057</v>
      </c>
      <c r="D3378" s="43" t="s">
        <v>8475</v>
      </c>
      <c r="E3378" s="44">
        <v>5</v>
      </c>
      <c r="F3378" s="3">
        <v>1</v>
      </c>
      <c r="G3378" s="7">
        <v>1161.8900000000001</v>
      </c>
      <c r="H3378" s="4">
        <f>+G3378*E3378</f>
        <v>5809.4500000000007</v>
      </c>
      <c r="I3378" s="5">
        <v>0</v>
      </c>
      <c r="J3378" s="4">
        <f t="shared" si="648"/>
        <v>0</v>
      </c>
      <c r="K3378" s="4">
        <f t="shared" si="649"/>
        <v>1161.8900000000001</v>
      </c>
      <c r="L3378" s="6">
        <v>2.25</v>
      </c>
      <c r="M3378" s="4">
        <f t="shared" si="650"/>
        <v>2614.2525000000001</v>
      </c>
      <c r="N3378" s="4">
        <f t="shared" si="651"/>
        <v>3776.1424999999999</v>
      </c>
      <c r="O3378" s="6">
        <v>1.5</v>
      </c>
      <c r="P3378" s="85">
        <f t="shared" si="656"/>
        <v>1742.835</v>
      </c>
      <c r="Q3378" s="86">
        <f t="shared" si="657"/>
        <v>2904.7250000000004</v>
      </c>
      <c r="R3378" s="6">
        <v>2.5</v>
      </c>
      <c r="S3378" s="85">
        <f t="shared" si="652"/>
        <v>2904.7250000000004</v>
      </c>
      <c r="T3378" s="86">
        <f t="shared" si="653"/>
        <v>4066.6150000000007</v>
      </c>
      <c r="U3378" s="6">
        <v>1.75</v>
      </c>
      <c r="V3378" s="85">
        <f t="shared" si="654"/>
        <v>2033.3075000000001</v>
      </c>
      <c r="W3378" s="86">
        <f t="shared" si="655"/>
        <v>3195.1975000000002</v>
      </c>
    </row>
    <row r="3379" spans="1:23" ht="16.5" x14ac:dyDescent="0.25">
      <c r="A3379" s="78" t="s">
        <v>7167</v>
      </c>
      <c r="B3379" s="68" t="s">
        <v>7169</v>
      </c>
      <c r="C3379" s="44">
        <v>502058</v>
      </c>
      <c r="D3379" s="43" t="s">
        <v>8659</v>
      </c>
      <c r="E3379" s="3">
        <v>25</v>
      </c>
      <c r="F3379" s="3">
        <v>1</v>
      </c>
      <c r="G3379" s="7">
        <v>1935.01</v>
      </c>
      <c r="H3379" s="4">
        <f>+G3379*E3379</f>
        <v>48375.25</v>
      </c>
      <c r="I3379" s="5">
        <v>0</v>
      </c>
      <c r="J3379" s="4">
        <f t="shared" si="648"/>
        <v>0</v>
      </c>
      <c r="K3379" s="4">
        <f t="shared" si="649"/>
        <v>1935.01</v>
      </c>
      <c r="L3379" s="6">
        <v>2.25</v>
      </c>
      <c r="M3379" s="4">
        <f t="shared" si="650"/>
        <v>4353.7725</v>
      </c>
      <c r="N3379" s="4">
        <f t="shared" si="651"/>
        <v>6288.7825000000003</v>
      </c>
      <c r="O3379" s="6">
        <v>1.5</v>
      </c>
      <c r="P3379" s="85">
        <f t="shared" si="656"/>
        <v>2902.5149999999999</v>
      </c>
      <c r="Q3379" s="86">
        <f t="shared" si="657"/>
        <v>4837.5249999999996</v>
      </c>
      <c r="R3379" s="6">
        <v>2.5</v>
      </c>
      <c r="S3379" s="85">
        <f t="shared" si="652"/>
        <v>4837.5249999999996</v>
      </c>
      <c r="T3379" s="86">
        <f t="shared" si="653"/>
        <v>6772.5349999999999</v>
      </c>
      <c r="U3379" s="6">
        <v>1.75</v>
      </c>
      <c r="V3379" s="85">
        <f t="shared" si="654"/>
        <v>3386.2674999999999</v>
      </c>
      <c r="W3379" s="86">
        <f t="shared" si="655"/>
        <v>5321.2775000000001</v>
      </c>
    </row>
    <row r="3380" spans="1:23" ht="16.5" x14ac:dyDescent="0.25">
      <c r="A3380" s="78" t="s">
        <v>7167</v>
      </c>
      <c r="B3380" s="68" t="s">
        <v>7169</v>
      </c>
      <c r="C3380" s="44">
        <v>502059</v>
      </c>
      <c r="D3380" s="43" t="s">
        <v>8571</v>
      </c>
      <c r="E3380" s="44">
        <v>3</v>
      </c>
      <c r="F3380" s="3">
        <v>1</v>
      </c>
      <c r="G3380" s="7">
        <v>2257.69</v>
      </c>
      <c r="H3380" s="4">
        <f>+G3380*E3380</f>
        <v>6773.07</v>
      </c>
      <c r="I3380" s="5">
        <v>0</v>
      </c>
      <c r="J3380" s="4">
        <f t="shared" si="648"/>
        <v>0</v>
      </c>
      <c r="K3380" s="4">
        <f t="shared" si="649"/>
        <v>2257.69</v>
      </c>
      <c r="L3380" s="6">
        <v>2.25</v>
      </c>
      <c r="M3380" s="4">
        <f t="shared" si="650"/>
        <v>5079.8024999999998</v>
      </c>
      <c r="N3380" s="4">
        <f t="shared" si="651"/>
        <v>7337.4925000000003</v>
      </c>
      <c r="O3380" s="6">
        <v>1.5</v>
      </c>
      <c r="P3380" s="85">
        <f t="shared" si="656"/>
        <v>3386.5349999999999</v>
      </c>
      <c r="Q3380" s="86">
        <f t="shared" si="657"/>
        <v>5644.2250000000004</v>
      </c>
      <c r="R3380" s="6">
        <v>2.5</v>
      </c>
      <c r="S3380" s="85">
        <f t="shared" si="652"/>
        <v>5644.2250000000004</v>
      </c>
      <c r="T3380" s="86">
        <f t="shared" si="653"/>
        <v>7901.9150000000009</v>
      </c>
      <c r="U3380" s="6">
        <v>1.75</v>
      </c>
      <c r="V3380" s="85">
        <f t="shared" si="654"/>
        <v>3950.9575</v>
      </c>
      <c r="W3380" s="86">
        <f t="shared" si="655"/>
        <v>6208.6475</v>
      </c>
    </row>
    <row r="3381" spans="1:23" ht="16.5" x14ac:dyDescent="0.25">
      <c r="A3381" s="78" t="s">
        <v>7167</v>
      </c>
      <c r="B3381" s="68" t="s">
        <v>7169</v>
      </c>
      <c r="C3381" s="44">
        <v>502060</v>
      </c>
      <c r="D3381" s="43" t="s">
        <v>8661</v>
      </c>
      <c r="E3381" s="44">
        <v>5</v>
      </c>
      <c r="F3381" s="3">
        <v>1</v>
      </c>
      <c r="G3381" s="7">
        <v>2795.84</v>
      </c>
      <c r="H3381" s="4">
        <f>+G3381*E3381</f>
        <v>13979.2</v>
      </c>
      <c r="I3381" s="5">
        <v>0</v>
      </c>
      <c r="J3381" s="4">
        <f t="shared" si="648"/>
        <v>0</v>
      </c>
      <c r="K3381" s="4">
        <f t="shared" si="649"/>
        <v>2795.84</v>
      </c>
      <c r="L3381" s="6">
        <v>2.25</v>
      </c>
      <c r="M3381" s="4">
        <f t="shared" si="650"/>
        <v>6290.64</v>
      </c>
      <c r="N3381" s="4">
        <f t="shared" si="651"/>
        <v>9086.48</v>
      </c>
      <c r="O3381" s="6">
        <v>1.5</v>
      </c>
      <c r="P3381" s="85">
        <f t="shared" si="656"/>
        <v>4193.76</v>
      </c>
      <c r="Q3381" s="86">
        <f t="shared" si="657"/>
        <v>6989.6</v>
      </c>
      <c r="R3381" s="6">
        <v>2.5</v>
      </c>
      <c r="S3381" s="85">
        <f t="shared" si="652"/>
        <v>6989.6</v>
      </c>
      <c r="T3381" s="86">
        <f t="shared" si="653"/>
        <v>9785.44</v>
      </c>
      <c r="U3381" s="6">
        <v>1.75</v>
      </c>
      <c r="V3381" s="85">
        <f t="shared" si="654"/>
        <v>4892.72</v>
      </c>
      <c r="W3381" s="86">
        <f t="shared" si="655"/>
        <v>7688.56</v>
      </c>
    </row>
    <row r="3382" spans="1:23" ht="16.5" x14ac:dyDescent="0.25">
      <c r="A3382" s="78" t="s">
        <v>7167</v>
      </c>
      <c r="B3382" s="68" t="s">
        <v>7169</v>
      </c>
      <c r="C3382" s="44">
        <v>502061</v>
      </c>
      <c r="D3382" s="43" t="s">
        <v>8434</v>
      </c>
      <c r="E3382" s="44">
        <v>10</v>
      </c>
      <c r="F3382" s="3">
        <v>1</v>
      </c>
      <c r="G3382" s="7">
        <v>1027.45</v>
      </c>
      <c r="H3382" s="4">
        <f>+G3382*E3382</f>
        <v>10274.5</v>
      </c>
      <c r="I3382" s="5">
        <v>0</v>
      </c>
      <c r="J3382" s="4">
        <f t="shared" si="648"/>
        <v>0</v>
      </c>
      <c r="K3382" s="4">
        <f t="shared" si="649"/>
        <v>1027.45</v>
      </c>
      <c r="L3382" s="6">
        <v>2.25</v>
      </c>
      <c r="M3382" s="4">
        <f t="shared" si="650"/>
        <v>2311.7625000000003</v>
      </c>
      <c r="N3382" s="4">
        <f t="shared" si="651"/>
        <v>3339.2125000000005</v>
      </c>
      <c r="O3382" s="6">
        <v>1.5</v>
      </c>
      <c r="P3382" s="85">
        <f t="shared" si="656"/>
        <v>1541.1750000000002</v>
      </c>
      <c r="Q3382" s="86">
        <f t="shared" si="657"/>
        <v>2568.625</v>
      </c>
      <c r="R3382" s="6">
        <v>2.5</v>
      </c>
      <c r="S3382" s="85">
        <f t="shared" si="652"/>
        <v>2568.625</v>
      </c>
      <c r="T3382" s="86">
        <f t="shared" si="653"/>
        <v>3596.0749999999998</v>
      </c>
      <c r="U3382" s="6">
        <v>1.75</v>
      </c>
      <c r="V3382" s="85">
        <f t="shared" si="654"/>
        <v>1798.0375000000001</v>
      </c>
      <c r="W3382" s="86">
        <f t="shared" si="655"/>
        <v>2825.4875000000002</v>
      </c>
    </row>
    <row r="3383" spans="1:23" ht="16.5" x14ac:dyDescent="0.25">
      <c r="A3383" s="78" t="s">
        <v>7167</v>
      </c>
      <c r="B3383" s="68" t="s">
        <v>7169</v>
      </c>
      <c r="C3383" s="44">
        <v>502062</v>
      </c>
      <c r="D3383" s="71" t="s">
        <v>8654</v>
      </c>
      <c r="E3383" s="45">
        <v>6</v>
      </c>
      <c r="F3383" s="3">
        <v>1</v>
      </c>
      <c r="G3383" s="7">
        <f>41441.4/20</f>
        <v>2072.0700000000002</v>
      </c>
      <c r="H3383" s="4">
        <f>+G3383*E3383</f>
        <v>12432.420000000002</v>
      </c>
      <c r="I3383" s="5">
        <v>0</v>
      </c>
      <c r="J3383" s="4">
        <f t="shared" si="648"/>
        <v>0</v>
      </c>
      <c r="K3383" s="4">
        <f t="shared" si="649"/>
        <v>2072.0700000000002</v>
      </c>
      <c r="L3383" s="6">
        <v>2.25</v>
      </c>
      <c r="M3383" s="4">
        <f t="shared" si="650"/>
        <v>4662.1575000000003</v>
      </c>
      <c r="N3383" s="4">
        <f t="shared" si="651"/>
        <v>6734.2275000000009</v>
      </c>
      <c r="O3383" s="6">
        <v>1.5</v>
      </c>
      <c r="P3383" s="85">
        <f t="shared" si="656"/>
        <v>3108.1050000000005</v>
      </c>
      <c r="Q3383" s="86">
        <f t="shared" si="657"/>
        <v>5180.1750000000011</v>
      </c>
      <c r="R3383" s="6">
        <v>2.5</v>
      </c>
      <c r="S3383" s="85">
        <f t="shared" si="652"/>
        <v>5180.1750000000002</v>
      </c>
      <c r="T3383" s="86">
        <f t="shared" si="653"/>
        <v>7252.2450000000008</v>
      </c>
      <c r="U3383" s="6">
        <v>1.75</v>
      </c>
      <c r="V3383" s="85">
        <f t="shared" si="654"/>
        <v>3626.1225000000004</v>
      </c>
      <c r="W3383" s="86">
        <f t="shared" si="655"/>
        <v>5698.192500000001</v>
      </c>
    </row>
    <row r="3384" spans="1:23" ht="16.5" x14ac:dyDescent="0.25">
      <c r="A3384" s="78" t="s">
        <v>7167</v>
      </c>
      <c r="B3384" s="68" t="s">
        <v>7169</v>
      </c>
      <c r="C3384" s="44">
        <v>502063</v>
      </c>
      <c r="D3384" s="71" t="s">
        <v>8479</v>
      </c>
      <c r="E3384" s="45">
        <v>13</v>
      </c>
      <c r="F3384" s="3">
        <v>1</v>
      </c>
      <c r="G3384" s="7">
        <v>1930.21</v>
      </c>
      <c r="H3384" s="4">
        <f>+G3384*E3384</f>
        <v>25092.73</v>
      </c>
      <c r="I3384" s="5">
        <v>0</v>
      </c>
      <c r="J3384" s="4">
        <f t="shared" si="648"/>
        <v>0</v>
      </c>
      <c r="K3384" s="4">
        <f t="shared" si="649"/>
        <v>1930.21</v>
      </c>
      <c r="L3384" s="6">
        <v>2.25</v>
      </c>
      <c r="M3384" s="4">
        <f t="shared" si="650"/>
        <v>4342.9724999999999</v>
      </c>
      <c r="N3384" s="4">
        <f t="shared" si="651"/>
        <v>6273.1824999999999</v>
      </c>
      <c r="O3384" s="6">
        <v>1.5</v>
      </c>
      <c r="P3384" s="85">
        <f t="shared" si="656"/>
        <v>2895.3150000000001</v>
      </c>
      <c r="Q3384" s="86">
        <f t="shared" si="657"/>
        <v>4825.5249999999996</v>
      </c>
      <c r="R3384" s="6">
        <v>2.5</v>
      </c>
      <c r="S3384" s="85">
        <f t="shared" si="652"/>
        <v>4825.5249999999996</v>
      </c>
      <c r="T3384" s="86">
        <f t="shared" si="653"/>
        <v>6755.7349999999997</v>
      </c>
      <c r="U3384" s="6">
        <v>1.75</v>
      </c>
      <c r="V3384" s="85">
        <f t="shared" si="654"/>
        <v>3377.8675000000003</v>
      </c>
      <c r="W3384" s="86">
        <f t="shared" si="655"/>
        <v>5308.0775000000003</v>
      </c>
    </row>
    <row r="3385" spans="1:23" ht="16.5" x14ac:dyDescent="0.25">
      <c r="A3385" s="78" t="s">
        <v>7167</v>
      </c>
      <c r="B3385" s="68" t="s">
        <v>7169</v>
      </c>
      <c r="C3385" s="44">
        <v>502064</v>
      </c>
      <c r="D3385" s="43" t="s">
        <v>8431</v>
      </c>
      <c r="E3385" s="44">
        <v>37</v>
      </c>
      <c r="F3385" s="3">
        <v>1</v>
      </c>
      <c r="G3385" s="7">
        <v>2041.68</v>
      </c>
      <c r="H3385" s="4">
        <f>+G3385*E3385</f>
        <v>75542.16</v>
      </c>
      <c r="I3385" s="5">
        <v>0</v>
      </c>
      <c r="J3385" s="4">
        <f t="shared" si="648"/>
        <v>0</v>
      </c>
      <c r="K3385" s="4">
        <f t="shared" si="649"/>
        <v>2041.68</v>
      </c>
      <c r="L3385" s="6">
        <v>2.25</v>
      </c>
      <c r="M3385" s="4">
        <f t="shared" si="650"/>
        <v>4593.78</v>
      </c>
      <c r="N3385" s="4">
        <f t="shared" si="651"/>
        <v>6635.46</v>
      </c>
      <c r="O3385" s="6">
        <v>1.5</v>
      </c>
      <c r="P3385" s="85">
        <f t="shared" si="656"/>
        <v>3062.52</v>
      </c>
      <c r="Q3385" s="86">
        <f t="shared" si="657"/>
        <v>5104.2</v>
      </c>
      <c r="R3385" s="6">
        <v>2.5</v>
      </c>
      <c r="S3385" s="85">
        <f t="shared" si="652"/>
        <v>5104.2</v>
      </c>
      <c r="T3385" s="86">
        <f t="shared" si="653"/>
        <v>7145.88</v>
      </c>
      <c r="U3385" s="6">
        <v>1.75</v>
      </c>
      <c r="V3385" s="85">
        <f t="shared" si="654"/>
        <v>3572.94</v>
      </c>
      <c r="W3385" s="86">
        <f t="shared" si="655"/>
        <v>5614.62</v>
      </c>
    </row>
    <row r="3386" spans="1:23" ht="16.5" x14ac:dyDescent="0.25">
      <c r="A3386" s="78" t="s">
        <v>7167</v>
      </c>
      <c r="B3386" s="68" t="s">
        <v>7169</v>
      </c>
      <c r="C3386" s="44">
        <v>502065</v>
      </c>
      <c r="D3386" s="43" t="s">
        <v>8544</v>
      </c>
      <c r="E3386" s="44">
        <v>12</v>
      </c>
      <c r="F3386" s="3">
        <v>1</v>
      </c>
      <c r="G3386" s="7">
        <v>1552.74</v>
      </c>
      <c r="H3386" s="4">
        <f>+G3386*E3386</f>
        <v>18632.88</v>
      </c>
      <c r="I3386" s="5">
        <v>0</v>
      </c>
      <c r="J3386" s="4">
        <f t="shared" si="648"/>
        <v>0</v>
      </c>
      <c r="K3386" s="4">
        <f t="shared" si="649"/>
        <v>1552.74</v>
      </c>
      <c r="L3386" s="6">
        <v>2.25</v>
      </c>
      <c r="M3386" s="4">
        <f t="shared" si="650"/>
        <v>3493.665</v>
      </c>
      <c r="N3386" s="4">
        <f t="shared" si="651"/>
        <v>5046.4049999999997</v>
      </c>
      <c r="O3386" s="6">
        <v>1.5</v>
      </c>
      <c r="P3386" s="85">
        <f t="shared" si="656"/>
        <v>2329.11</v>
      </c>
      <c r="Q3386" s="86">
        <f t="shared" si="657"/>
        <v>3881.8500000000004</v>
      </c>
      <c r="R3386" s="6">
        <v>2.5</v>
      </c>
      <c r="S3386" s="85">
        <f t="shared" si="652"/>
        <v>3881.85</v>
      </c>
      <c r="T3386" s="86">
        <f t="shared" si="653"/>
        <v>5434.59</v>
      </c>
      <c r="U3386" s="6">
        <v>1.75</v>
      </c>
      <c r="V3386" s="85">
        <f t="shared" si="654"/>
        <v>2717.2950000000001</v>
      </c>
      <c r="W3386" s="86">
        <f t="shared" si="655"/>
        <v>4270.0349999999999</v>
      </c>
    </row>
    <row r="3387" spans="1:23" ht="16.5" x14ac:dyDescent="0.25">
      <c r="A3387" s="78" t="s">
        <v>7167</v>
      </c>
      <c r="B3387" s="68" t="s">
        <v>7169</v>
      </c>
      <c r="C3387" s="44">
        <v>502066</v>
      </c>
      <c r="D3387" s="71" t="s">
        <v>8435</v>
      </c>
      <c r="E3387" s="45">
        <v>15</v>
      </c>
      <c r="F3387" s="3">
        <v>1</v>
      </c>
      <c r="G3387" s="7">
        <v>1770.78</v>
      </c>
      <c r="H3387" s="4">
        <f>+G3387*E3387</f>
        <v>26561.7</v>
      </c>
      <c r="I3387" s="5">
        <v>0</v>
      </c>
      <c r="J3387" s="4">
        <f t="shared" si="648"/>
        <v>0</v>
      </c>
      <c r="K3387" s="4">
        <f t="shared" si="649"/>
        <v>1770.78</v>
      </c>
      <c r="L3387" s="6">
        <v>2.25</v>
      </c>
      <c r="M3387" s="4">
        <f t="shared" si="650"/>
        <v>3984.2550000000001</v>
      </c>
      <c r="N3387" s="4">
        <f t="shared" si="651"/>
        <v>5755.0349999999999</v>
      </c>
      <c r="O3387" s="6">
        <v>1.5</v>
      </c>
      <c r="P3387" s="85">
        <f t="shared" si="656"/>
        <v>2656.17</v>
      </c>
      <c r="Q3387" s="86">
        <f t="shared" si="657"/>
        <v>4426.95</v>
      </c>
      <c r="R3387" s="6">
        <v>2.5</v>
      </c>
      <c r="S3387" s="85">
        <f t="shared" si="652"/>
        <v>4426.95</v>
      </c>
      <c r="T3387" s="86">
        <f t="shared" si="653"/>
        <v>6197.73</v>
      </c>
      <c r="U3387" s="6">
        <v>1.75</v>
      </c>
      <c r="V3387" s="85">
        <f t="shared" si="654"/>
        <v>3098.8649999999998</v>
      </c>
      <c r="W3387" s="86">
        <f t="shared" si="655"/>
        <v>4869.6449999999995</v>
      </c>
    </row>
    <row r="3388" spans="1:23" ht="16.5" x14ac:dyDescent="0.25">
      <c r="A3388" s="78" t="s">
        <v>7167</v>
      </c>
      <c r="B3388" s="68" t="s">
        <v>7169</v>
      </c>
      <c r="C3388" s="44">
        <v>502067</v>
      </c>
      <c r="D3388" s="71" t="s">
        <v>8632</v>
      </c>
      <c r="E3388" s="45">
        <v>8</v>
      </c>
      <c r="F3388" s="3">
        <v>1</v>
      </c>
      <c r="G3388" s="7">
        <v>3885.42</v>
      </c>
      <c r="H3388" s="4">
        <f>+G3388*E3388</f>
        <v>31083.360000000001</v>
      </c>
      <c r="I3388" s="5">
        <v>0</v>
      </c>
      <c r="J3388" s="4">
        <f t="shared" si="648"/>
        <v>0</v>
      </c>
      <c r="K3388" s="4">
        <f t="shared" si="649"/>
        <v>3885.42</v>
      </c>
      <c r="L3388" s="6">
        <v>2.25</v>
      </c>
      <c r="M3388" s="4">
        <f t="shared" si="650"/>
        <v>8742.1949999999997</v>
      </c>
      <c r="N3388" s="4">
        <f t="shared" si="651"/>
        <v>12627.615</v>
      </c>
      <c r="O3388" s="6">
        <v>1.5</v>
      </c>
      <c r="P3388" s="85">
        <f t="shared" si="656"/>
        <v>5828.13</v>
      </c>
      <c r="Q3388" s="86">
        <f t="shared" si="657"/>
        <v>9713.5499999999993</v>
      </c>
      <c r="R3388" s="6">
        <v>2.5</v>
      </c>
      <c r="S3388" s="85">
        <f t="shared" si="652"/>
        <v>9713.5499999999993</v>
      </c>
      <c r="T3388" s="86">
        <f t="shared" si="653"/>
        <v>13598.97</v>
      </c>
      <c r="U3388" s="6">
        <v>1.75</v>
      </c>
      <c r="V3388" s="85">
        <f t="shared" si="654"/>
        <v>6799.4850000000006</v>
      </c>
      <c r="W3388" s="86">
        <f t="shared" si="655"/>
        <v>10684.905000000001</v>
      </c>
    </row>
    <row r="3389" spans="1:23" ht="16.5" x14ac:dyDescent="0.25">
      <c r="A3389" s="78" t="s">
        <v>7167</v>
      </c>
      <c r="B3389" s="68" t="s">
        <v>7169</v>
      </c>
      <c r="C3389" s="44">
        <v>502068</v>
      </c>
      <c r="D3389" s="71" t="s">
        <v>8560</v>
      </c>
      <c r="E3389" s="45">
        <f>25+6</f>
        <v>31</v>
      </c>
      <c r="F3389" s="3">
        <v>1</v>
      </c>
      <c r="G3389" s="7">
        <v>1780.08</v>
      </c>
      <c r="H3389" s="4">
        <f>+G3389*E3389</f>
        <v>55182.479999999996</v>
      </c>
      <c r="I3389" s="5">
        <v>0</v>
      </c>
      <c r="J3389" s="4">
        <f t="shared" si="648"/>
        <v>0</v>
      </c>
      <c r="K3389" s="4">
        <f t="shared" si="649"/>
        <v>1780.08</v>
      </c>
      <c r="L3389" s="6">
        <v>2.25</v>
      </c>
      <c r="M3389" s="4">
        <f t="shared" si="650"/>
        <v>4005.18</v>
      </c>
      <c r="N3389" s="4">
        <f t="shared" si="651"/>
        <v>5785.26</v>
      </c>
      <c r="O3389" s="6">
        <v>1.5</v>
      </c>
      <c r="P3389" s="85">
        <f t="shared" si="656"/>
        <v>2670.12</v>
      </c>
      <c r="Q3389" s="86">
        <f t="shared" si="657"/>
        <v>4450.2</v>
      </c>
      <c r="R3389" s="6">
        <v>2.5</v>
      </c>
      <c r="S3389" s="85">
        <f t="shared" si="652"/>
        <v>4450.2</v>
      </c>
      <c r="T3389" s="86">
        <f t="shared" si="653"/>
        <v>6230.28</v>
      </c>
      <c r="U3389" s="6">
        <v>1.75</v>
      </c>
      <c r="V3389" s="85">
        <f t="shared" si="654"/>
        <v>3115.14</v>
      </c>
      <c r="W3389" s="86">
        <f t="shared" si="655"/>
        <v>4895.2199999999993</v>
      </c>
    </row>
    <row r="3390" spans="1:23" ht="16.5" x14ac:dyDescent="0.25">
      <c r="A3390" s="78" t="s">
        <v>7167</v>
      </c>
      <c r="B3390" s="68" t="s">
        <v>7169</v>
      </c>
      <c r="C3390" s="44">
        <v>502069</v>
      </c>
      <c r="D3390" s="71" t="s">
        <v>8639</v>
      </c>
      <c r="E3390" s="45">
        <v>29</v>
      </c>
      <c r="F3390" s="3">
        <v>1</v>
      </c>
      <c r="G3390" s="7">
        <v>2193.56</v>
      </c>
      <c r="H3390" s="4">
        <f>+G3390*E3390</f>
        <v>63613.24</v>
      </c>
      <c r="I3390" s="5">
        <v>0</v>
      </c>
      <c r="J3390" s="4">
        <f t="shared" si="648"/>
        <v>0</v>
      </c>
      <c r="K3390" s="4">
        <f t="shared" si="649"/>
        <v>2193.56</v>
      </c>
      <c r="L3390" s="6">
        <v>2.25</v>
      </c>
      <c r="M3390" s="4">
        <f t="shared" si="650"/>
        <v>4935.51</v>
      </c>
      <c r="N3390" s="4">
        <f t="shared" si="651"/>
        <v>7129.07</v>
      </c>
      <c r="O3390" s="6">
        <v>1.5</v>
      </c>
      <c r="P3390" s="85">
        <f t="shared" si="656"/>
        <v>3290.34</v>
      </c>
      <c r="Q3390" s="86">
        <f t="shared" si="657"/>
        <v>5483.9</v>
      </c>
      <c r="R3390" s="6">
        <v>2.5</v>
      </c>
      <c r="S3390" s="85">
        <f t="shared" si="652"/>
        <v>5483.9</v>
      </c>
      <c r="T3390" s="86">
        <f t="shared" si="653"/>
        <v>7677.4599999999991</v>
      </c>
      <c r="U3390" s="6">
        <v>1.75</v>
      </c>
      <c r="V3390" s="85">
        <f t="shared" si="654"/>
        <v>3838.73</v>
      </c>
      <c r="W3390" s="86">
        <f t="shared" si="655"/>
        <v>6032.29</v>
      </c>
    </row>
    <row r="3391" spans="1:23" ht="16.5" x14ac:dyDescent="0.25">
      <c r="A3391" s="78" t="s">
        <v>7167</v>
      </c>
      <c r="B3391" s="68" t="s">
        <v>7169</v>
      </c>
      <c r="C3391" s="44">
        <v>502070</v>
      </c>
      <c r="D3391" s="71" t="s">
        <v>8626</v>
      </c>
      <c r="E3391" s="45">
        <v>21</v>
      </c>
      <c r="F3391" s="3">
        <v>1</v>
      </c>
      <c r="G3391" s="7">
        <v>2412.17</v>
      </c>
      <c r="H3391" s="4">
        <f>+G3391*E3391</f>
        <v>50655.57</v>
      </c>
      <c r="I3391" s="5">
        <v>0</v>
      </c>
      <c r="J3391" s="4">
        <f t="shared" si="648"/>
        <v>0</v>
      </c>
      <c r="K3391" s="4">
        <f t="shared" si="649"/>
        <v>2412.17</v>
      </c>
      <c r="L3391" s="6">
        <v>2.25</v>
      </c>
      <c r="M3391" s="4">
        <f t="shared" si="650"/>
        <v>5427.3824999999997</v>
      </c>
      <c r="N3391" s="4">
        <f t="shared" si="651"/>
        <v>7839.5524999999998</v>
      </c>
      <c r="O3391" s="6">
        <v>1.5</v>
      </c>
      <c r="P3391" s="85">
        <f t="shared" si="656"/>
        <v>3618.2550000000001</v>
      </c>
      <c r="Q3391" s="86">
        <f t="shared" si="657"/>
        <v>6030.4250000000002</v>
      </c>
      <c r="R3391" s="6">
        <v>2.5</v>
      </c>
      <c r="S3391" s="85">
        <f t="shared" si="652"/>
        <v>6030.4250000000002</v>
      </c>
      <c r="T3391" s="86">
        <f t="shared" si="653"/>
        <v>8442.5950000000012</v>
      </c>
      <c r="U3391" s="6">
        <v>1.75</v>
      </c>
      <c r="V3391" s="85">
        <f t="shared" si="654"/>
        <v>4221.2975000000006</v>
      </c>
      <c r="W3391" s="86">
        <f t="shared" si="655"/>
        <v>6633.4675000000007</v>
      </c>
    </row>
    <row r="3392" spans="1:23" ht="16.5" x14ac:dyDescent="0.25">
      <c r="A3392" s="78" t="s">
        <v>7167</v>
      </c>
      <c r="B3392" s="68" t="s">
        <v>7169</v>
      </c>
      <c r="C3392" s="44">
        <v>502071</v>
      </c>
      <c r="D3392" s="71" t="s">
        <v>8633</v>
      </c>
      <c r="E3392" s="45">
        <v>20</v>
      </c>
      <c r="F3392" s="3">
        <v>1</v>
      </c>
      <c r="G3392" s="7">
        <v>2155.36</v>
      </c>
      <c r="H3392" s="4">
        <f>+G3392*E3392</f>
        <v>43107.200000000004</v>
      </c>
      <c r="I3392" s="5">
        <v>0</v>
      </c>
      <c r="J3392" s="4">
        <f t="shared" si="648"/>
        <v>0</v>
      </c>
      <c r="K3392" s="4">
        <f t="shared" si="649"/>
        <v>2155.36</v>
      </c>
      <c r="L3392" s="6">
        <v>2.25</v>
      </c>
      <c r="M3392" s="4">
        <f t="shared" si="650"/>
        <v>4849.5600000000004</v>
      </c>
      <c r="N3392" s="4">
        <f t="shared" si="651"/>
        <v>7004.92</v>
      </c>
      <c r="O3392" s="6">
        <v>1.5</v>
      </c>
      <c r="P3392" s="85">
        <f t="shared" si="656"/>
        <v>3233.04</v>
      </c>
      <c r="Q3392" s="86">
        <f t="shared" si="657"/>
        <v>5388.4</v>
      </c>
      <c r="R3392" s="6">
        <v>2.5</v>
      </c>
      <c r="S3392" s="85">
        <f t="shared" si="652"/>
        <v>5388.4000000000005</v>
      </c>
      <c r="T3392" s="86">
        <f t="shared" si="653"/>
        <v>7543.76</v>
      </c>
      <c r="U3392" s="6">
        <v>1.75</v>
      </c>
      <c r="V3392" s="85">
        <f t="shared" si="654"/>
        <v>3771.88</v>
      </c>
      <c r="W3392" s="86">
        <f t="shared" si="655"/>
        <v>5927.24</v>
      </c>
    </row>
    <row r="3393" spans="1:23" ht="16.5" x14ac:dyDescent="0.25">
      <c r="A3393" s="78" t="s">
        <v>7167</v>
      </c>
      <c r="B3393" s="68" t="s">
        <v>7169</v>
      </c>
      <c r="C3393" s="44">
        <v>502072</v>
      </c>
      <c r="D3393" s="71" t="s">
        <v>8493</v>
      </c>
      <c r="E3393" s="45">
        <f>52+25</f>
        <v>77</v>
      </c>
      <c r="F3393" s="3">
        <v>1</v>
      </c>
      <c r="G3393" s="7">
        <v>1848.24</v>
      </c>
      <c r="H3393" s="4">
        <f>+G3393*E3393</f>
        <v>142314.48000000001</v>
      </c>
      <c r="I3393" s="5">
        <v>0</v>
      </c>
      <c r="J3393" s="4">
        <f t="shared" si="648"/>
        <v>0</v>
      </c>
      <c r="K3393" s="4">
        <f t="shared" si="649"/>
        <v>1848.24</v>
      </c>
      <c r="L3393" s="6">
        <v>2.25</v>
      </c>
      <c r="M3393" s="4">
        <f t="shared" si="650"/>
        <v>4158.54</v>
      </c>
      <c r="N3393" s="4">
        <f t="shared" si="651"/>
        <v>6006.78</v>
      </c>
      <c r="O3393" s="6">
        <v>1.5</v>
      </c>
      <c r="P3393" s="85">
        <f t="shared" si="656"/>
        <v>2772.36</v>
      </c>
      <c r="Q3393" s="86">
        <f t="shared" si="657"/>
        <v>4620.6000000000004</v>
      </c>
      <c r="R3393" s="6">
        <v>2.5</v>
      </c>
      <c r="S3393" s="85">
        <f t="shared" si="652"/>
        <v>4620.6000000000004</v>
      </c>
      <c r="T3393" s="86">
        <f t="shared" si="653"/>
        <v>6468.84</v>
      </c>
      <c r="U3393" s="6">
        <v>1.75</v>
      </c>
      <c r="V3393" s="85">
        <f t="shared" si="654"/>
        <v>3234.42</v>
      </c>
      <c r="W3393" s="86">
        <f t="shared" si="655"/>
        <v>5082.66</v>
      </c>
    </row>
    <row r="3394" spans="1:23" ht="16.5" x14ac:dyDescent="0.25">
      <c r="A3394" s="78" t="s">
        <v>7167</v>
      </c>
      <c r="B3394" s="68" t="s">
        <v>7169</v>
      </c>
      <c r="C3394" s="44">
        <v>502073</v>
      </c>
      <c r="D3394" s="71" t="s">
        <v>8570</v>
      </c>
      <c r="E3394" s="45">
        <v>17</v>
      </c>
      <c r="F3394" s="3">
        <v>1</v>
      </c>
      <c r="G3394" s="7">
        <v>2133.5</v>
      </c>
      <c r="H3394" s="4">
        <f>+G3394*E3394</f>
        <v>36269.5</v>
      </c>
      <c r="I3394" s="5">
        <v>0</v>
      </c>
      <c r="J3394" s="4">
        <f t="shared" si="648"/>
        <v>0</v>
      </c>
      <c r="K3394" s="4">
        <f t="shared" si="649"/>
        <v>2133.5</v>
      </c>
      <c r="L3394" s="6">
        <v>2.25</v>
      </c>
      <c r="M3394" s="4">
        <f t="shared" si="650"/>
        <v>4800.375</v>
      </c>
      <c r="N3394" s="4">
        <f t="shared" si="651"/>
        <v>6933.875</v>
      </c>
      <c r="O3394" s="6">
        <v>1.5</v>
      </c>
      <c r="P3394" s="85">
        <f t="shared" si="656"/>
        <v>3200.25</v>
      </c>
      <c r="Q3394" s="86">
        <f t="shared" si="657"/>
        <v>5333.75</v>
      </c>
      <c r="R3394" s="6">
        <v>2.5</v>
      </c>
      <c r="S3394" s="85">
        <f t="shared" si="652"/>
        <v>5333.75</v>
      </c>
      <c r="T3394" s="86">
        <f t="shared" si="653"/>
        <v>7467.25</v>
      </c>
      <c r="U3394" s="6">
        <v>1.75</v>
      </c>
      <c r="V3394" s="85">
        <f t="shared" si="654"/>
        <v>3733.625</v>
      </c>
      <c r="W3394" s="86">
        <f t="shared" si="655"/>
        <v>5867.125</v>
      </c>
    </row>
    <row r="3395" spans="1:23" ht="16.5" x14ac:dyDescent="0.25">
      <c r="A3395" s="78" t="s">
        <v>7167</v>
      </c>
      <c r="B3395" s="68" t="s">
        <v>7169</v>
      </c>
      <c r="C3395" s="44">
        <v>502074</v>
      </c>
      <c r="D3395" s="71" t="s">
        <v>8635</v>
      </c>
      <c r="E3395" s="45">
        <v>16</v>
      </c>
      <c r="F3395" s="3">
        <v>1</v>
      </c>
      <c r="G3395" s="7">
        <v>1868.91</v>
      </c>
      <c r="H3395" s="4">
        <f>+G3395*E3395</f>
        <v>29902.560000000001</v>
      </c>
      <c r="I3395" s="5">
        <v>0</v>
      </c>
      <c r="J3395" s="4">
        <f t="shared" si="648"/>
        <v>0</v>
      </c>
      <c r="K3395" s="4">
        <f t="shared" si="649"/>
        <v>1868.91</v>
      </c>
      <c r="L3395" s="6">
        <v>2.25</v>
      </c>
      <c r="M3395" s="4">
        <f t="shared" si="650"/>
        <v>4205.0475000000006</v>
      </c>
      <c r="N3395" s="4">
        <f t="shared" si="651"/>
        <v>6073.9575000000004</v>
      </c>
      <c r="O3395" s="6">
        <v>1.5</v>
      </c>
      <c r="P3395" s="85">
        <f t="shared" si="656"/>
        <v>2803.3650000000002</v>
      </c>
      <c r="Q3395" s="86">
        <f t="shared" si="657"/>
        <v>4672.2750000000005</v>
      </c>
      <c r="R3395" s="6">
        <v>2.5</v>
      </c>
      <c r="S3395" s="85">
        <f t="shared" si="652"/>
        <v>4672.2750000000005</v>
      </c>
      <c r="T3395" s="86">
        <f t="shared" si="653"/>
        <v>6541.1850000000004</v>
      </c>
      <c r="U3395" s="6">
        <v>1.75</v>
      </c>
      <c r="V3395" s="85">
        <f t="shared" si="654"/>
        <v>3270.5925000000002</v>
      </c>
      <c r="W3395" s="86">
        <f t="shared" si="655"/>
        <v>5139.5025000000005</v>
      </c>
    </row>
    <row r="3396" spans="1:23" ht="16.5" x14ac:dyDescent="0.25">
      <c r="A3396" s="78" t="s">
        <v>7167</v>
      </c>
      <c r="B3396" s="68" t="s">
        <v>7169</v>
      </c>
      <c r="C3396" s="44">
        <v>502075</v>
      </c>
      <c r="D3396" s="71" t="s">
        <v>8556</v>
      </c>
      <c r="E3396" s="45">
        <v>14</v>
      </c>
      <c r="F3396" s="3">
        <v>1</v>
      </c>
      <c r="G3396" s="7">
        <v>1916.09</v>
      </c>
      <c r="H3396" s="4">
        <f>+G3396*E3396</f>
        <v>26825.26</v>
      </c>
      <c r="I3396" s="5">
        <v>0</v>
      </c>
      <c r="J3396" s="4">
        <f t="shared" si="648"/>
        <v>0</v>
      </c>
      <c r="K3396" s="4">
        <f t="shared" si="649"/>
        <v>1916.09</v>
      </c>
      <c r="L3396" s="6">
        <v>2.25</v>
      </c>
      <c r="M3396" s="4">
        <f t="shared" si="650"/>
        <v>4311.2024999999994</v>
      </c>
      <c r="N3396" s="4">
        <f t="shared" si="651"/>
        <v>6227.2924999999996</v>
      </c>
      <c r="O3396" s="6">
        <v>1.5</v>
      </c>
      <c r="P3396" s="85">
        <f t="shared" si="656"/>
        <v>2874.1349999999998</v>
      </c>
      <c r="Q3396" s="86">
        <f t="shared" si="657"/>
        <v>4790.2249999999995</v>
      </c>
      <c r="R3396" s="6">
        <v>2.5</v>
      </c>
      <c r="S3396" s="85">
        <f t="shared" si="652"/>
        <v>4790.2249999999995</v>
      </c>
      <c r="T3396" s="86">
        <f t="shared" si="653"/>
        <v>6706.3149999999996</v>
      </c>
      <c r="U3396" s="6">
        <v>1.75</v>
      </c>
      <c r="V3396" s="85">
        <f t="shared" si="654"/>
        <v>3353.1574999999998</v>
      </c>
      <c r="W3396" s="86">
        <f t="shared" si="655"/>
        <v>5269.2474999999995</v>
      </c>
    </row>
    <row r="3397" spans="1:23" ht="16.5" x14ac:dyDescent="0.25">
      <c r="A3397" s="78" t="s">
        <v>7167</v>
      </c>
      <c r="B3397" s="68" t="s">
        <v>7169</v>
      </c>
      <c r="C3397" s="44">
        <v>502076</v>
      </c>
      <c r="D3397" s="71" t="s">
        <v>8451</v>
      </c>
      <c r="E3397" s="45">
        <v>9</v>
      </c>
      <c r="F3397" s="3">
        <v>1</v>
      </c>
      <c r="G3397" s="7">
        <v>1309.3900000000001</v>
      </c>
      <c r="H3397" s="4">
        <f>+G3397*E3397</f>
        <v>11784.51</v>
      </c>
      <c r="I3397" s="5">
        <v>0</v>
      </c>
      <c r="J3397" s="4">
        <f t="shared" si="648"/>
        <v>0</v>
      </c>
      <c r="K3397" s="4">
        <f t="shared" si="649"/>
        <v>1309.3900000000001</v>
      </c>
      <c r="L3397" s="6">
        <v>2.25</v>
      </c>
      <c r="M3397" s="4">
        <f t="shared" si="650"/>
        <v>2946.1275000000001</v>
      </c>
      <c r="N3397" s="4">
        <f t="shared" si="651"/>
        <v>4255.5174999999999</v>
      </c>
      <c r="O3397" s="6">
        <v>1.5</v>
      </c>
      <c r="P3397" s="85">
        <f t="shared" si="656"/>
        <v>1964.085</v>
      </c>
      <c r="Q3397" s="86">
        <f t="shared" si="657"/>
        <v>3273.4750000000004</v>
      </c>
      <c r="R3397" s="6">
        <v>2.5</v>
      </c>
      <c r="S3397" s="85">
        <f t="shared" si="652"/>
        <v>3273.4750000000004</v>
      </c>
      <c r="T3397" s="86">
        <f t="shared" si="653"/>
        <v>4582.8650000000007</v>
      </c>
      <c r="U3397" s="6">
        <v>1.75</v>
      </c>
      <c r="V3397" s="85">
        <f t="shared" si="654"/>
        <v>2291.4325000000003</v>
      </c>
      <c r="W3397" s="86">
        <f t="shared" si="655"/>
        <v>3600.8225000000002</v>
      </c>
    </row>
    <row r="3398" spans="1:23" ht="16.5" x14ac:dyDescent="0.25">
      <c r="A3398" s="78" t="s">
        <v>7167</v>
      </c>
      <c r="B3398" s="68" t="s">
        <v>7169</v>
      </c>
      <c r="C3398" s="44">
        <v>502077</v>
      </c>
      <c r="D3398" s="71" t="s">
        <v>8641</v>
      </c>
      <c r="E3398" s="45">
        <f>9+15</f>
        <v>24</v>
      </c>
      <c r="F3398" s="3">
        <v>1</v>
      </c>
      <c r="G3398" s="7">
        <v>1902.83</v>
      </c>
      <c r="H3398" s="4">
        <f>+G3398*E3398</f>
        <v>45667.92</v>
      </c>
      <c r="I3398" s="5">
        <v>0</v>
      </c>
      <c r="J3398" s="4">
        <f t="shared" si="648"/>
        <v>0</v>
      </c>
      <c r="K3398" s="4">
        <f t="shared" si="649"/>
        <v>1902.83</v>
      </c>
      <c r="L3398" s="6">
        <v>2.25</v>
      </c>
      <c r="M3398" s="4">
        <f t="shared" si="650"/>
        <v>4281.3675000000003</v>
      </c>
      <c r="N3398" s="4">
        <f t="shared" si="651"/>
        <v>6184.1975000000002</v>
      </c>
      <c r="O3398" s="6">
        <v>1.5</v>
      </c>
      <c r="P3398" s="85">
        <f t="shared" si="656"/>
        <v>2854.2449999999999</v>
      </c>
      <c r="Q3398" s="86">
        <f t="shared" si="657"/>
        <v>4757.0749999999998</v>
      </c>
      <c r="R3398" s="6">
        <v>2.5</v>
      </c>
      <c r="S3398" s="85">
        <f t="shared" si="652"/>
        <v>4757.0749999999998</v>
      </c>
      <c r="T3398" s="86">
        <f t="shared" si="653"/>
        <v>6659.9049999999997</v>
      </c>
      <c r="U3398" s="6">
        <v>1.75</v>
      </c>
      <c r="V3398" s="85">
        <f t="shared" si="654"/>
        <v>3329.9524999999999</v>
      </c>
      <c r="W3398" s="86">
        <f t="shared" si="655"/>
        <v>5232.7824999999993</v>
      </c>
    </row>
    <row r="3399" spans="1:23" ht="16.5" x14ac:dyDescent="0.25">
      <c r="A3399" s="78" t="s">
        <v>7167</v>
      </c>
      <c r="B3399" s="68" t="s">
        <v>7169</v>
      </c>
      <c r="C3399" s="44">
        <v>502078</v>
      </c>
      <c r="D3399" s="71" t="s">
        <v>8499</v>
      </c>
      <c r="E3399" s="45">
        <v>19</v>
      </c>
      <c r="F3399" s="3">
        <v>1</v>
      </c>
      <c r="G3399" s="7">
        <v>2245.16</v>
      </c>
      <c r="H3399" s="4">
        <f>+G3399*E3399</f>
        <v>42658.039999999994</v>
      </c>
      <c r="I3399" s="5">
        <v>0</v>
      </c>
      <c r="J3399" s="4">
        <f t="shared" si="648"/>
        <v>0</v>
      </c>
      <c r="K3399" s="4">
        <f t="shared" si="649"/>
        <v>2245.16</v>
      </c>
      <c r="L3399" s="6">
        <v>2.25</v>
      </c>
      <c r="M3399" s="4">
        <f t="shared" si="650"/>
        <v>5051.6099999999997</v>
      </c>
      <c r="N3399" s="4">
        <f t="shared" si="651"/>
        <v>7296.7699999999995</v>
      </c>
      <c r="O3399" s="6">
        <v>1.5</v>
      </c>
      <c r="P3399" s="85">
        <f t="shared" si="656"/>
        <v>3367.74</v>
      </c>
      <c r="Q3399" s="86">
        <f t="shared" si="657"/>
        <v>5612.9</v>
      </c>
      <c r="R3399" s="6">
        <v>2.5</v>
      </c>
      <c r="S3399" s="85">
        <f t="shared" si="652"/>
        <v>5612.9</v>
      </c>
      <c r="T3399" s="86">
        <f t="shared" si="653"/>
        <v>7858.0599999999995</v>
      </c>
      <c r="U3399" s="6">
        <v>1.75</v>
      </c>
      <c r="V3399" s="85">
        <f t="shared" si="654"/>
        <v>3929.0299999999997</v>
      </c>
      <c r="W3399" s="86">
        <f t="shared" si="655"/>
        <v>6174.19</v>
      </c>
    </row>
    <row r="3400" spans="1:23" ht="16.5" x14ac:dyDescent="0.25">
      <c r="A3400" s="78" t="s">
        <v>7167</v>
      </c>
      <c r="B3400" s="68" t="s">
        <v>7169</v>
      </c>
      <c r="C3400" s="44">
        <v>502079</v>
      </c>
      <c r="D3400" s="71" t="s">
        <v>8494</v>
      </c>
      <c r="E3400" s="45">
        <v>8</v>
      </c>
      <c r="F3400" s="3">
        <v>1</v>
      </c>
      <c r="G3400" s="7">
        <v>6605.67</v>
      </c>
      <c r="H3400" s="4">
        <f>+G3400*E3400</f>
        <v>52845.36</v>
      </c>
      <c r="I3400" s="5">
        <v>0</v>
      </c>
      <c r="J3400" s="4">
        <f t="shared" si="648"/>
        <v>0</v>
      </c>
      <c r="K3400" s="4">
        <f t="shared" si="649"/>
        <v>6605.67</v>
      </c>
      <c r="L3400" s="6">
        <v>2.25</v>
      </c>
      <c r="M3400" s="4">
        <f t="shared" si="650"/>
        <v>14862.7575</v>
      </c>
      <c r="N3400" s="4">
        <f t="shared" si="651"/>
        <v>21468.427499999998</v>
      </c>
      <c r="O3400" s="6">
        <v>1.5</v>
      </c>
      <c r="P3400" s="85">
        <f t="shared" si="656"/>
        <v>9908.505000000001</v>
      </c>
      <c r="Q3400" s="86">
        <f t="shared" si="657"/>
        <v>16514.175000000003</v>
      </c>
      <c r="R3400" s="6">
        <v>2.5</v>
      </c>
      <c r="S3400" s="85">
        <f t="shared" si="652"/>
        <v>16514.174999999999</v>
      </c>
      <c r="T3400" s="86">
        <f t="shared" si="653"/>
        <v>23119.845000000001</v>
      </c>
      <c r="U3400" s="6">
        <v>1.75</v>
      </c>
      <c r="V3400" s="85">
        <f t="shared" si="654"/>
        <v>11559.922500000001</v>
      </c>
      <c r="W3400" s="86">
        <f t="shared" si="655"/>
        <v>18165.592499999999</v>
      </c>
    </row>
    <row r="3401" spans="1:23" ht="16.5" x14ac:dyDescent="0.25">
      <c r="A3401" s="78" t="s">
        <v>7167</v>
      </c>
      <c r="B3401" s="68" t="s">
        <v>7169</v>
      </c>
      <c r="C3401" s="44">
        <v>502080</v>
      </c>
      <c r="D3401" s="71" t="s">
        <v>8646</v>
      </c>
      <c r="E3401" s="45">
        <f>3+4+6</f>
        <v>13</v>
      </c>
      <c r="F3401" s="3">
        <v>1</v>
      </c>
      <c r="G3401" s="7">
        <v>5664.19</v>
      </c>
      <c r="H3401" s="4">
        <f>+G3401*E3401</f>
        <v>73634.47</v>
      </c>
      <c r="I3401" s="5">
        <v>0</v>
      </c>
      <c r="J3401" s="4">
        <f t="shared" si="648"/>
        <v>0</v>
      </c>
      <c r="K3401" s="4">
        <f t="shared" si="649"/>
        <v>5664.19</v>
      </c>
      <c r="L3401" s="6">
        <v>2.25</v>
      </c>
      <c r="M3401" s="4">
        <f t="shared" si="650"/>
        <v>12744.4275</v>
      </c>
      <c r="N3401" s="4">
        <f t="shared" si="651"/>
        <v>18408.6175</v>
      </c>
      <c r="O3401" s="6">
        <v>1.5</v>
      </c>
      <c r="P3401" s="85">
        <f t="shared" si="656"/>
        <v>8496.2849999999999</v>
      </c>
      <c r="Q3401" s="86">
        <f t="shared" si="657"/>
        <v>14160.474999999999</v>
      </c>
      <c r="R3401" s="6">
        <v>2.5</v>
      </c>
      <c r="S3401" s="85">
        <f t="shared" si="652"/>
        <v>14160.474999999999</v>
      </c>
      <c r="T3401" s="86">
        <f t="shared" si="653"/>
        <v>19824.664999999997</v>
      </c>
      <c r="U3401" s="6">
        <v>1.75</v>
      </c>
      <c r="V3401" s="85">
        <f t="shared" si="654"/>
        <v>9912.3324999999986</v>
      </c>
      <c r="W3401" s="86">
        <f t="shared" si="655"/>
        <v>15576.522499999999</v>
      </c>
    </row>
    <row r="3402" spans="1:23" ht="16.5" x14ac:dyDescent="0.25">
      <c r="A3402" s="78" t="s">
        <v>7167</v>
      </c>
      <c r="B3402" s="68" t="s">
        <v>7169</v>
      </c>
      <c r="C3402" s="44">
        <v>502081</v>
      </c>
      <c r="D3402" s="71" t="s">
        <v>8645</v>
      </c>
      <c r="E3402" s="45">
        <v>10</v>
      </c>
      <c r="F3402" s="3">
        <v>1</v>
      </c>
      <c r="G3402" s="7">
        <v>3290.43</v>
      </c>
      <c r="H3402" s="4">
        <f>+G3402*E3402</f>
        <v>32904.299999999996</v>
      </c>
      <c r="I3402" s="5">
        <v>0</v>
      </c>
      <c r="J3402" s="4">
        <f t="shared" si="648"/>
        <v>0</v>
      </c>
      <c r="K3402" s="4">
        <f t="shared" si="649"/>
        <v>3290.43</v>
      </c>
      <c r="L3402" s="6">
        <v>2.25</v>
      </c>
      <c r="M3402" s="4">
        <f t="shared" si="650"/>
        <v>7403.4674999999997</v>
      </c>
      <c r="N3402" s="4">
        <f t="shared" si="651"/>
        <v>10693.897499999999</v>
      </c>
      <c r="O3402" s="6">
        <v>1.5</v>
      </c>
      <c r="P3402" s="85">
        <f t="shared" si="656"/>
        <v>4935.6449999999995</v>
      </c>
      <c r="Q3402" s="86">
        <f t="shared" si="657"/>
        <v>8226.0749999999989</v>
      </c>
      <c r="R3402" s="6">
        <v>2.5</v>
      </c>
      <c r="S3402" s="85">
        <f t="shared" si="652"/>
        <v>8226.0749999999989</v>
      </c>
      <c r="T3402" s="86">
        <f t="shared" si="653"/>
        <v>11516.504999999999</v>
      </c>
      <c r="U3402" s="6">
        <v>1.75</v>
      </c>
      <c r="V3402" s="85">
        <f t="shared" si="654"/>
        <v>5758.2524999999996</v>
      </c>
      <c r="W3402" s="86">
        <f t="shared" si="655"/>
        <v>9048.682499999999</v>
      </c>
    </row>
    <row r="3403" spans="1:23" ht="16.5" x14ac:dyDescent="0.25">
      <c r="A3403" s="78" t="s">
        <v>7167</v>
      </c>
      <c r="B3403" s="68" t="s">
        <v>7169</v>
      </c>
      <c r="C3403" s="44">
        <v>502082</v>
      </c>
      <c r="D3403" s="71" t="s">
        <v>8504</v>
      </c>
      <c r="E3403" s="45">
        <v>12</v>
      </c>
      <c r="F3403" s="3">
        <v>1</v>
      </c>
      <c r="G3403" s="7">
        <v>2318.48</v>
      </c>
      <c r="H3403" s="4">
        <f>+G3403*E3403</f>
        <v>27821.760000000002</v>
      </c>
      <c r="I3403" s="5">
        <v>0</v>
      </c>
      <c r="J3403" s="4">
        <f t="shared" si="648"/>
        <v>0</v>
      </c>
      <c r="K3403" s="4">
        <f t="shared" si="649"/>
        <v>2318.48</v>
      </c>
      <c r="L3403" s="6">
        <v>2.25</v>
      </c>
      <c r="M3403" s="4">
        <f t="shared" si="650"/>
        <v>5216.58</v>
      </c>
      <c r="N3403" s="4">
        <f t="shared" si="651"/>
        <v>7535.0599999999995</v>
      </c>
      <c r="O3403" s="6">
        <v>1.5</v>
      </c>
      <c r="P3403" s="85">
        <f t="shared" si="656"/>
        <v>3477.7200000000003</v>
      </c>
      <c r="Q3403" s="86">
        <f t="shared" si="657"/>
        <v>5796.2000000000007</v>
      </c>
      <c r="R3403" s="6">
        <v>2.5</v>
      </c>
      <c r="S3403" s="85">
        <f t="shared" si="652"/>
        <v>5796.2</v>
      </c>
      <c r="T3403" s="86">
        <f t="shared" si="653"/>
        <v>8114.68</v>
      </c>
      <c r="U3403" s="6">
        <v>1.75</v>
      </c>
      <c r="V3403" s="85">
        <f t="shared" si="654"/>
        <v>4057.34</v>
      </c>
      <c r="W3403" s="86">
        <f t="shared" si="655"/>
        <v>6375.82</v>
      </c>
    </row>
    <row r="3404" spans="1:23" ht="16.5" x14ac:dyDescent="0.25">
      <c r="A3404" s="78" t="s">
        <v>7167</v>
      </c>
      <c r="B3404" s="68" t="s">
        <v>7169</v>
      </c>
      <c r="C3404" s="44">
        <v>502083</v>
      </c>
      <c r="D3404" s="71" t="s">
        <v>8495</v>
      </c>
      <c r="E3404" s="45">
        <v>9</v>
      </c>
      <c r="F3404" s="3">
        <v>1</v>
      </c>
      <c r="G3404" s="7">
        <v>6050.68</v>
      </c>
      <c r="H3404" s="4">
        <f>+G3404*E3404</f>
        <v>54456.12</v>
      </c>
      <c r="I3404" s="5">
        <v>0</v>
      </c>
      <c r="J3404" s="4">
        <f t="shared" si="648"/>
        <v>0</v>
      </c>
      <c r="K3404" s="4">
        <f t="shared" si="649"/>
        <v>6050.68</v>
      </c>
      <c r="L3404" s="6">
        <v>2.25</v>
      </c>
      <c r="M3404" s="4">
        <f t="shared" si="650"/>
        <v>13614.03</v>
      </c>
      <c r="N3404" s="4">
        <f t="shared" si="651"/>
        <v>19664.71</v>
      </c>
      <c r="O3404" s="6">
        <v>1.5</v>
      </c>
      <c r="P3404" s="85">
        <f t="shared" si="656"/>
        <v>9076.02</v>
      </c>
      <c r="Q3404" s="86">
        <f t="shared" si="657"/>
        <v>15126.7</v>
      </c>
      <c r="R3404" s="6">
        <v>2.5</v>
      </c>
      <c r="S3404" s="85">
        <f t="shared" si="652"/>
        <v>15126.7</v>
      </c>
      <c r="T3404" s="86">
        <f t="shared" si="653"/>
        <v>21177.38</v>
      </c>
      <c r="U3404" s="6">
        <v>1.75</v>
      </c>
      <c r="V3404" s="85">
        <f t="shared" si="654"/>
        <v>10588.69</v>
      </c>
      <c r="W3404" s="86">
        <f t="shared" si="655"/>
        <v>16639.370000000003</v>
      </c>
    </row>
    <row r="3405" spans="1:23" ht="16.5" x14ac:dyDescent="0.25">
      <c r="A3405" s="78" t="s">
        <v>7167</v>
      </c>
      <c r="B3405" s="68" t="s">
        <v>7169</v>
      </c>
      <c r="C3405" s="44">
        <v>502084</v>
      </c>
      <c r="D3405" s="71" t="s">
        <v>8644</v>
      </c>
      <c r="E3405" s="45">
        <v>9</v>
      </c>
      <c r="F3405" s="3">
        <v>1</v>
      </c>
      <c r="G3405" s="7">
        <v>6049.28</v>
      </c>
      <c r="H3405" s="4">
        <f>+G3405*E3405</f>
        <v>54443.519999999997</v>
      </c>
      <c r="I3405" s="5">
        <v>0</v>
      </c>
      <c r="J3405" s="4">
        <f t="shared" si="648"/>
        <v>0</v>
      </c>
      <c r="K3405" s="4">
        <f t="shared" si="649"/>
        <v>6049.28</v>
      </c>
      <c r="L3405" s="6">
        <v>2.25</v>
      </c>
      <c r="M3405" s="4">
        <f t="shared" si="650"/>
        <v>13610.88</v>
      </c>
      <c r="N3405" s="4">
        <f t="shared" si="651"/>
        <v>19660.16</v>
      </c>
      <c r="O3405" s="6">
        <v>1.5</v>
      </c>
      <c r="P3405" s="85">
        <f t="shared" si="656"/>
        <v>9073.92</v>
      </c>
      <c r="Q3405" s="86">
        <f t="shared" si="657"/>
        <v>15123.2</v>
      </c>
      <c r="R3405" s="6">
        <v>2.5</v>
      </c>
      <c r="S3405" s="85">
        <f t="shared" si="652"/>
        <v>15123.199999999999</v>
      </c>
      <c r="T3405" s="86">
        <f t="shared" si="653"/>
        <v>21172.48</v>
      </c>
      <c r="U3405" s="6">
        <v>1.75</v>
      </c>
      <c r="V3405" s="85">
        <f t="shared" si="654"/>
        <v>10586.24</v>
      </c>
      <c r="W3405" s="86">
        <f t="shared" si="655"/>
        <v>16635.52</v>
      </c>
    </row>
    <row r="3406" spans="1:23" ht="16.5" x14ac:dyDescent="0.25">
      <c r="A3406" s="78" t="s">
        <v>7167</v>
      </c>
      <c r="B3406" s="68" t="s">
        <v>7169</v>
      </c>
      <c r="C3406" s="44">
        <v>502085</v>
      </c>
      <c r="D3406" s="71" t="s">
        <v>8545</v>
      </c>
      <c r="E3406" s="45">
        <v>29</v>
      </c>
      <c r="F3406" s="3">
        <v>1</v>
      </c>
      <c r="G3406" s="7">
        <v>1322.46</v>
      </c>
      <c r="H3406" s="4">
        <f>+G3406*E3406</f>
        <v>38351.340000000004</v>
      </c>
      <c r="I3406" s="5">
        <v>0</v>
      </c>
      <c r="J3406" s="4">
        <f t="shared" si="648"/>
        <v>0</v>
      </c>
      <c r="K3406" s="4">
        <f t="shared" si="649"/>
        <v>1322.46</v>
      </c>
      <c r="L3406" s="6">
        <v>2.25</v>
      </c>
      <c r="M3406" s="4">
        <f t="shared" si="650"/>
        <v>2975.5349999999999</v>
      </c>
      <c r="N3406" s="4">
        <f t="shared" si="651"/>
        <v>4297.9949999999999</v>
      </c>
      <c r="O3406" s="6">
        <v>1.5</v>
      </c>
      <c r="P3406" s="85">
        <f t="shared" si="656"/>
        <v>1983.69</v>
      </c>
      <c r="Q3406" s="86">
        <f t="shared" si="657"/>
        <v>3306.15</v>
      </c>
      <c r="R3406" s="6">
        <v>2.5</v>
      </c>
      <c r="S3406" s="85">
        <f t="shared" si="652"/>
        <v>3306.15</v>
      </c>
      <c r="T3406" s="86">
        <f t="shared" si="653"/>
        <v>4628.6100000000006</v>
      </c>
      <c r="U3406" s="6">
        <v>1.75</v>
      </c>
      <c r="V3406" s="85">
        <f t="shared" si="654"/>
        <v>2314.3050000000003</v>
      </c>
      <c r="W3406" s="86">
        <f t="shared" si="655"/>
        <v>3636.7650000000003</v>
      </c>
    </row>
    <row r="3407" spans="1:23" ht="16.5" x14ac:dyDescent="0.25">
      <c r="A3407" s="78" t="s">
        <v>7167</v>
      </c>
      <c r="B3407" s="68" t="s">
        <v>7169</v>
      </c>
      <c r="C3407" s="44">
        <v>502086</v>
      </c>
      <c r="D3407" s="71" t="s">
        <v>8552</v>
      </c>
      <c r="E3407" s="45">
        <v>8</v>
      </c>
      <c r="F3407" s="3">
        <v>1</v>
      </c>
      <c r="G3407" s="7">
        <v>1469.59</v>
      </c>
      <c r="H3407" s="4">
        <f>+G3407*E3407</f>
        <v>11756.72</v>
      </c>
      <c r="I3407" s="5">
        <v>0</v>
      </c>
      <c r="J3407" s="4">
        <f t="shared" ref="J3407:J3470" si="658">+G3407*I3407</f>
        <v>0</v>
      </c>
      <c r="K3407" s="4">
        <f t="shared" ref="K3407:K3470" si="659">+G3407-J3407</f>
        <v>1469.59</v>
      </c>
      <c r="L3407" s="6">
        <v>2.25</v>
      </c>
      <c r="M3407" s="4">
        <f t="shared" si="650"/>
        <v>3306.5774999999999</v>
      </c>
      <c r="N3407" s="4">
        <f t="shared" si="651"/>
        <v>4776.1674999999996</v>
      </c>
      <c r="O3407" s="6">
        <v>1.5</v>
      </c>
      <c r="P3407" s="85">
        <f t="shared" si="656"/>
        <v>2204.3849999999998</v>
      </c>
      <c r="Q3407" s="86">
        <f t="shared" si="657"/>
        <v>3673.9749999999995</v>
      </c>
      <c r="R3407" s="6">
        <v>2.5</v>
      </c>
      <c r="S3407" s="85">
        <f t="shared" si="652"/>
        <v>3673.9749999999999</v>
      </c>
      <c r="T3407" s="86">
        <f t="shared" si="653"/>
        <v>5143.5649999999996</v>
      </c>
      <c r="U3407" s="6">
        <v>1.75</v>
      </c>
      <c r="V3407" s="85">
        <f t="shared" si="654"/>
        <v>2571.7824999999998</v>
      </c>
      <c r="W3407" s="86">
        <f t="shared" si="655"/>
        <v>4041.3724999999995</v>
      </c>
    </row>
    <row r="3408" spans="1:23" ht="16.5" x14ac:dyDescent="0.25">
      <c r="A3408" s="78" t="s">
        <v>7167</v>
      </c>
      <c r="B3408" s="68" t="s">
        <v>7169</v>
      </c>
      <c r="C3408" s="44">
        <v>502087</v>
      </c>
      <c r="D3408" s="71" t="s">
        <v>8546</v>
      </c>
      <c r="E3408" s="45">
        <v>18</v>
      </c>
      <c r="F3408" s="3">
        <v>1</v>
      </c>
      <c r="G3408" s="7">
        <v>1616.85</v>
      </c>
      <c r="H3408" s="4">
        <f>+G3408*E3408</f>
        <v>29103.3</v>
      </c>
      <c r="I3408" s="5">
        <v>0</v>
      </c>
      <c r="J3408" s="4">
        <f t="shared" si="658"/>
        <v>0</v>
      </c>
      <c r="K3408" s="4">
        <f t="shared" si="659"/>
        <v>1616.85</v>
      </c>
      <c r="L3408" s="6">
        <v>2.25</v>
      </c>
      <c r="M3408" s="4">
        <f t="shared" si="650"/>
        <v>3637.9124999999999</v>
      </c>
      <c r="N3408" s="4">
        <f t="shared" si="651"/>
        <v>5254.7624999999998</v>
      </c>
      <c r="O3408" s="6">
        <v>1.5</v>
      </c>
      <c r="P3408" s="85">
        <f t="shared" si="656"/>
        <v>2425.2749999999996</v>
      </c>
      <c r="Q3408" s="86">
        <f t="shared" si="657"/>
        <v>4042.1249999999995</v>
      </c>
      <c r="R3408" s="6">
        <v>2.5</v>
      </c>
      <c r="S3408" s="85">
        <f t="shared" si="652"/>
        <v>4042.125</v>
      </c>
      <c r="T3408" s="86">
        <f t="shared" si="653"/>
        <v>5658.9750000000004</v>
      </c>
      <c r="U3408" s="6">
        <v>1.75</v>
      </c>
      <c r="V3408" s="85">
        <f t="shared" si="654"/>
        <v>2829.4874999999997</v>
      </c>
      <c r="W3408" s="86">
        <f t="shared" si="655"/>
        <v>4446.3374999999996</v>
      </c>
    </row>
    <row r="3409" spans="1:23" ht="16.5" x14ac:dyDescent="0.25">
      <c r="A3409" s="78" t="s">
        <v>7167</v>
      </c>
      <c r="B3409" s="68" t="s">
        <v>7169</v>
      </c>
      <c r="C3409" s="44">
        <v>502088</v>
      </c>
      <c r="D3409" s="71" t="s">
        <v>8547</v>
      </c>
      <c r="E3409" s="45">
        <v>25</v>
      </c>
      <c r="F3409" s="3">
        <v>1</v>
      </c>
      <c r="G3409" s="7">
        <v>3262.23</v>
      </c>
      <c r="H3409" s="4">
        <f>+G3409*E3409</f>
        <v>81555.75</v>
      </c>
      <c r="I3409" s="5">
        <v>0</v>
      </c>
      <c r="J3409" s="4">
        <f t="shared" si="658"/>
        <v>0</v>
      </c>
      <c r="K3409" s="4">
        <f t="shared" si="659"/>
        <v>3262.23</v>
      </c>
      <c r="L3409" s="6">
        <v>2.25</v>
      </c>
      <c r="M3409" s="4">
        <f t="shared" si="650"/>
        <v>7340.0174999999999</v>
      </c>
      <c r="N3409" s="4">
        <f t="shared" si="651"/>
        <v>10602.247499999999</v>
      </c>
      <c r="O3409" s="6">
        <v>1.5</v>
      </c>
      <c r="P3409" s="85">
        <f t="shared" si="656"/>
        <v>4893.3450000000003</v>
      </c>
      <c r="Q3409" s="86">
        <f t="shared" si="657"/>
        <v>8155.5750000000007</v>
      </c>
      <c r="R3409" s="6">
        <v>2.5</v>
      </c>
      <c r="S3409" s="85">
        <f t="shared" si="652"/>
        <v>8155.5749999999998</v>
      </c>
      <c r="T3409" s="86">
        <f t="shared" si="653"/>
        <v>11417.805</v>
      </c>
      <c r="U3409" s="6">
        <v>1.75</v>
      </c>
      <c r="V3409" s="85">
        <f t="shared" si="654"/>
        <v>5708.9025000000001</v>
      </c>
      <c r="W3409" s="86">
        <f t="shared" si="655"/>
        <v>8971.1324999999997</v>
      </c>
    </row>
    <row r="3410" spans="1:23" ht="16.5" x14ac:dyDescent="0.25">
      <c r="A3410" s="78" t="s">
        <v>7167</v>
      </c>
      <c r="B3410" s="68" t="s">
        <v>7169</v>
      </c>
      <c r="C3410" s="44">
        <v>502089</v>
      </c>
      <c r="D3410" s="71" t="s">
        <v>8449</v>
      </c>
      <c r="E3410" s="45">
        <v>22</v>
      </c>
      <c r="F3410" s="3">
        <v>1</v>
      </c>
      <c r="G3410" s="7">
        <v>1517.92</v>
      </c>
      <c r="H3410" s="4">
        <f>+G3410*E3410</f>
        <v>33394.240000000005</v>
      </c>
      <c r="I3410" s="5">
        <v>0</v>
      </c>
      <c r="J3410" s="4">
        <f t="shared" si="658"/>
        <v>0</v>
      </c>
      <c r="K3410" s="4">
        <f t="shared" si="659"/>
        <v>1517.92</v>
      </c>
      <c r="L3410" s="6">
        <v>2.25</v>
      </c>
      <c r="M3410" s="4">
        <f t="shared" si="650"/>
        <v>3415.32</v>
      </c>
      <c r="N3410" s="4">
        <f t="shared" si="651"/>
        <v>4933.24</v>
      </c>
      <c r="O3410" s="6">
        <v>1.5</v>
      </c>
      <c r="P3410" s="85">
        <f t="shared" si="656"/>
        <v>2276.88</v>
      </c>
      <c r="Q3410" s="86">
        <f t="shared" si="657"/>
        <v>3794.8</v>
      </c>
      <c r="R3410" s="6">
        <v>2.5</v>
      </c>
      <c r="S3410" s="85">
        <f t="shared" si="652"/>
        <v>3794.8</v>
      </c>
      <c r="T3410" s="86">
        <f t="shared" si="653"/>
        <v>5312.72</v>
      </c>
      <c r="U3410" s="6">
        <v>1.75</v>
      </c>
      <c r="V3410" s="85">
        <f t="shared" si="654"/>
        <v>2656.36</v>
      </c>
      <c r="W3410" s="86">
        <f t="shared" si="655"/>
        <v>4174.2800000000007</v>
      </c>
    </row>
    <row r="3411" spans="1:23" ht="16.5" x14ac:dyDescent="0.25">
      <c r="A3411" s="78" t="s">
        <v>7167</v>
      </c>
      <c r="B3411" s="68" t="s">
        <v>7169</v>
      </c>
      <c r="C3411" s="44">
        <v>502090</v>
      </c>
      <c r="D3411" s="37" t="s">
        <v>8575</v>
      </c>
      <c r="E3411" s="45">
        <v>11</v>
      </c>
      <c r="F3411" s="3">
        <v>1</v>
      </c>
      <c r="G3411" s="7">
        <f>46745.19/20</f>
        <v>2337.2595000000001</v>
      </c>
      <c r="H3411" s="4">
        <f>+G3411*E3411</f>
        <v>25709.854500000001</v>
      </c>
      <c r="I3411" s="5">
        <v>0</v>
      </c>
      <c r="J3411" s="4">
        <f t="shared" si="658"/>
        <v>0</v>
      </c>
      <c r="K3411" s="4">
        <f t="shared" si="659"/>
        <v>2337.2595000000001</v>
      </c>
      <c r="L3411" s="6">
        <v>2.25</v>
      </c>
      <c r="M3411" s="4">
        <f t="shared" si="650"/>
        <v>5258.8338750000003</v>
      </c>
      <c r="N3411" s="4">
        <f t="shared" si="651"/>
        <v>7596.0933750000004</v>
      </c>
      <c r="O3411" s="6">
        <v>1.5</v>
      </c>
      <c r="P3411" s="85">
        <f t="shared" si="656"/>
        <v>3505.8892500000002</v>
      </c>
      <c r="Q3411" s="86">
        <f t="shared" si="657"/>
        <v>5843.1487500000003</v>
      </c>
      <c r="R3411" s="6">
        <v>2.5</v>
      </c>
      <c r="S3411" s="85">
        <f t="shared" si="652"/>
        <v>5843.1487500000003</v>
      </c>
      <c r="T3411" s="86">
        <f t="shared" si="653"/>
        <v>8180.4082500000004</v>
      </c>
      <c r="U3411" s="6">
        <v>1.75</v>
      </c>
      <c r="V3411" s="85">
        <f t="shared" si="654"/>
        <v>4090.2041250000002</v>
      </c>
      <c r="W3411" s="86">
        <f t="shared" si="655"/>
        <v>6427.4636250000003</v>
      </c>
    </row>
    <row r="3412" spans="1:23" ht="16.5" x14ac:dyDescent="0.25">
      <c r="A3412" s="78" t="s">
        <v>7167</v>
      </c>
      <c r="B3412" s="68" t="s">
        <v>7169</v>
      </c>
      <c r="C3412" s="44">
        <v>502091</v>
      </c>
      <c r="D3412" s="71" t="s">
        <v>8550</v>
      </c>
      <c r="E3412" s="45">
        <v>17</v>
      </c>
      <c r="F3412" s="3">
        <v>1</v>
      </c>
      <c r="G3412" s="7">
        <v>4451.76</v>
      </c>
      <c r="H3412" s="4">
        <f>+G3412*E3412</f>
        <v>75679.92</v>
      </c>
      <c r="I3412" s="5">
        <v>0</v>
      </c>
      <c r="J3412" s="4">
        <f t="shared" si="658"/>
        <v>0</v>
      </c>
      <c r="K3412" s="4">
        <f t="shared" si="659"/>
        <v>4451.76</v>
      </c>
      <c r="L3412" s="6">
        <v>2.25</v>
      </c>
      <c r="M3412" s="4">
        <f t="shared" si="650"/>
        <v>10016.460000000001</v>
      </c>
      <c r="N3412" s="4">
        <f t="shared" si="651"/>
        <v>14468.220000000001</v>
      </c>
      <c r="O3412" s="6">
        <v>1.5</v>
      </c>
      <c r="P3412" s="85">
        <f t="shared" si="656"/>
        <v>6677.64</v>
      </c>
      <c r="Q3412" s="86">
        <f t="shared" si="657"/>
        <v>11129.400000000001</v>
      </c>
      <c r="R3412" s="6">
        <v>2.5</v>
      </c>
      <c r="S3412" s="85">
        <f t="shared" si="652"/>
        <v>11129.400000000001</v>
      </c>
      <c r="T3412" s="86">
        <f t="shared" si="653"/>
        <v>15581.160000000002</v>
      </c>
      <c r="U3412" s="6">
        <v>1.75</v>
      </c>
      <c r="V3412" s="85">
        <f t="shared" si="654"/>
        <v>7790.58</v>
      </c>
      <c r="W3412" s="86">
        <f t="shared" si="655"/>
        <v>12242.34</v>
      </c>
    </row>
    <row r="3413" spans="1:23" ht="16.5" x14ac:dyDescent="0.25">
      <c r="A3413" s="78" t="s">
        <v>7167</v>
      </c>
      <c r="B3413" s="68" t="s">
        <v>7169</v>
      </c>
      <c r="C3413" s="44">
        <v>502092</v>
      </c>
      <c r="D3413" s="71" t="s">
        <v>8549</v>
      </c>
      <c r="E3413" s="45">
        <v>17</v>
      </c>
      <c r="F3413" s="3">
        <v>1</v>
      </c>
      <c r="G3413" s="7">
        <v>6001.3</v>
      </c>
      <c r="H3413" s="4">
        <f>+G3413*E3413</f>
        <v>102022.1</v>
      </c>
      <c r="I3413" s="5">
        <v>0</v>
      </c>
      <c r="J3413" s="4">
        <f t="shared" si="658"/>
        <v>0</v>
      </c>
      <c r="K3413" s="4">
        <f t="shared" si="659"/>
        <v>6001.3</v>
      </c>
      <c r="L3413" s="6">
        <v>2.25</v>
      </c>
      <c r="M3413" s="4">
        <f t="shared" si="650"/>
        <v>13502.925000000001</v>
      </c>
      <c r="N3413" s="4">
        <f t="shared" si="651"/>
        <v>19504.225000000002</v>
      </c>
      <c r="O3413" s="6">
        <v>1.5</v>
      </c>
      <c r="P3413" s="85">
        <f t="shared" si="656"/>
        <v>9001.9500000000007</v>
      </c>
      <c r="Q3413" s="86">
        <f t="shared" si="657"/>
        <v>15003.25</v>
      </c>
      <c r="R3413" s="6">
        <v>2.5</v>
      </c>
      <c r="S3413" s="85">
        <f t="shared" si="652"/>
        <v>15003.25</v>
      </c>
      <c r="T3413" s="86">
        <f t="shared" si="653"/>
        <v>21004.55</v>
      </c>
      <c r="U3413" s="6">
        <v>1.75</v>
      </c>
      <c r="V3413" s="85">
        <f t="shared" si="654"/>
        <v>10502.275</v>
      </c>
      <c r="W3413" s="86">
        <f t="shared" si="655"/>
        <v>16503.575000000001</v>
      </c>
    </row>
    <row r="3414" spans="1:23" ht="16.5" x14ac:dyDescent="0.25">
      <c r="A3414" s="78" t="s">
        <v>7167</v>
      </c>
      <c r="B3414" s="68" t="s">
        <v>7169</v>
      </c>
      <c r="C3414" s="44">
        <v>502093</v>
      </c>
      <c r="D3414" s="71" t="s">
        <v>8551</v>
      </c>
      <c r="E3414" s="45">
        <v>9</v>
      </c>
      <c r="F3414" s="3">
        <v>1</v>
      </c>
      <c r="G3414" s="7">
        <v>6660.89</v>
      </c>
      <c r="H3414" s="4">
        <f>+G3414*E3414</f>
        <v>59948.01</v>
      </c>
      <c r="I3414" s="5">
        <v>0</v>
      </c>
      <c r="J3414" s="4">
        <f t="shared" si="658"/>
        <v>0</v>
      </c>
      <c r="K3414" s="4">
        <f t="shared" si="659"/>
        <v>6660.89</v>
      </c>
      <c r="L3414" s="6">
        <v>2.25</v>
      </c>
      <c r="M3414" s="4">
        <f t="shared" si="650"/>
        <v>14987.002500000001</v>
      </c>
      <c r="N3414" s="4">
        <f t="shared" si="651"/>
        <v>21647.892500000002</v>
      </c>
      <c r="O3414" s="6">
        <v>1.5</v>
      </c>
      <c r="P3414" s="85">
        <f t="shared" si="656"/>
        <v>9991.3350000000009</v>
      </c>
      <c r="Q3414" s="86">
        <f t="shared" si="657"/>
        <v>16652.225000000002</v>
      </c>
      <c r="R3414" s="6">
        <v>2.5</v>
      </c>
      <c r="S3414" s="85">
        <f t="shared" si="652"/>
        <v>16652.225000000002</v>
      </c>
      <c r="T3414" s="86">
        <f t="shared" si="653"/>
        <v>23313.115000000002</v>
      </c>
      <c r="U3414" s="6">
        <v>1.75</v>
      </c>
      <c r="V3414" s="85">
        <f t="shared" si="654"/>
        <v>11656.557500000001</v>
      </c>
      <c r="W3414" s="86">
        <f t="shared" si="655"/>
        <v>18317.447500000002</v>
      </c>
    </row>
    <row r="3415" spans="1:23" ht="16.5" x14ac:dyDescent="0.25">
      <c r="A3415" s="78" t="s">
        <v>7167</v>
      </c>
      <c r="B3415" s="68" t="s">
        <v>7169</v>
      </c>
      <c r="C3415" s="44">
        <v>502094</v>
      </c>
      <c r="D3415" s="37" t="s">
        <v>8606</v>
      </c>
      <c r="E3415" s="45">
        <v>11</v>
      </c>
      <c r="F3415" s="3">
        <v>1</v>
      </c>
      <c r="G3415" s="7">
        <v>1493.5</v>
      </c>
      <c r="H3415" s="4">
        <f>+G3415*E3415</f>
        <v>16428.5</v>
      </c>
      <c r="I3415" s="5">
        <v>0</v>
      </c>
      <c r="J3415" s="4">
        <f t="shared" si="658"/>
        <v>0</v>
      </c>
      <c r="K3415" s="4">
        <f t="shared" si="659"/>
        <v>1493.5</v>
      </c>
      <c r="L3415" s="6">
        <v>2.25</v>
      </c>
      <c r="M3415" s="4">
        <f t="shared" si="650"/>
        <v>3360.375</v>
      </c>
      <c r="N3415" s="4">
        <f t="shared" si="651"/>
        <v>4853.875</v>
      </c>
      <c r="O3415" s="6">
        <v>1.5</v>
      </c>
      <c r="P3415" s="85">
        <f t="shared" si="656"/>
        <v>2240.25</v>
      </c>
      <c r="Q3415" s="86">
        <f t="shared" si="657"/>
        <v>3733.75</v>
      </c>
      <c r="R3415" s="6">
        <v>2.5</v>
      </c>
      <c r="S3415" s="85">
        <f t="shared" si="652"/>
        <v>3733.75</v>
      </c>
      <c r="T3415" s="86">
        <f t="shared" si="653"/>
        <v>5227.25</v>
      </c>
      <c r="U3415" s="6">
        <v>1.75</v>
      </c>
      <c r="V3415" s="85">
        <f t="shared" si="654"/>
        <v>2613.625</v>
      </c>
      <c r="W3415" s="86">
        <f t="shared" si="655"/>
        <v>4107.125</v>
      </c>
    </row>
    <row r="3416" spans="1:23" ht="16.5" x14ac:dyDescent="0.25">
      <c r="A3416" s="78" t="s">
        <v>7167</v>
      </c>
      <c r="B3416" s="68" t="s">
        <v>7169</v>
      </c>
      <c r="C3416" s="44">
        <v>502095</v>
      </c>
      <c r="D3416" s="71" t="s">
        <v>8647</v>
      </c>
      <c r="E3416" s="45">
        <v>2</v>
      </c>
      <c r="F3416" s="3">
        <v>1</v>
      </c>
      <c r="G3416" s="7">
        <v>2072.0700000000002</v>
      </c>
      <c r="H3416" s="4">
        <f>+G3416*E3416</f>
        <v>4144.1400000000003</v>
      </c>
      <c r="I3416" s="5">
        <v>0</v>
      </c>
      <c r="J3416" s="4">
        <f t="shared" si="658"/>
        <v>0</v>
      </c>
      <c r="K3416" s="4">
        <f t="shared" si="659"/>
        <v>2072.0700000000002</v>
      </c>
      <c r="L3416" s="6">
        <v>2.25</v>
      </c>
      <c r="M3416" s="4">
        <f t="shared" si="650"/>
        <v>4662.1575000000003</v>
      </c>
      <c r="N3416" s="4">
        <f t="shared" si="651"/>
        <v>6734.2275000000009</v>
      </c>
      <c r="O3416" s="6">
        <v>1.5</v>
      </c>
      <c r="P3416" s="85">
        <f t="shared" si="656"/>
        <v>3108.1050000000005</v>
      </c>
      <c r="Q3416" s="86">
        <f t="shared" si="657"/>
        <v>5180.1750000000011</v>
      </c>
      <c r="R3416" s="6">
        <v>2.5</v>
      </c>
      <c r="S3416" s="85">
        <f t="shared" si="652"/>
        <v>5180.1750000000002</v>
      </c>
      <c r="T3416" s="86">
        <f t="shared" si="653"/>
        <v>7252.2450000000008</v>
      </c>
      <c r="U3416" s="6">
        <v>1.75</v>
      </c>
      <c r="V3416" s="85">
        <f t="shared" si="654"/>
        <v>3626.1225000000004</v>
      </c>
      <c r="W3416" s="86">
        <f t="shared" si="655"/>
        <v>5698.192500000001</v>
      </c>
    </row>
    <row r="3417" spans="1:23" ht="16.5" x14ac:dyDescent="0.25">
      <c r="A3417" s="78" t="s">
        <v>7167</v>
      </c>
      <c r="B3417" s="68" t="s">
        <v>7169</v>
      </c>
      <c r="C3417" s="44">
        <v>502096</v>
      </c>
      <c r="D3417" s="71" t="s">
        <v>8466</v>
      </c>
      <c r="E3417" s="45">
        <v>6</v>
      </c>
      <c r="F3417" s="3">
        <v>1</v>
      </c>
      <c r="G3417" s="7">
        <v>2463.6999999999998</v>
      </c>
      <c r="H3417" s="4">
        <f>+G3417*E3417</f>
        <v>14782.199999999999</v>
      </c>
      <c r="I3417" s="5">
        <v>0</v>
      </c>
      <c r="J3417" s="4">
        <f t="shared" si="658"/>
        <v>0</v>
      </c>
      <c r="K3417" s="4">
        <f t="shared" si="659"/>
        <v>2463.6999999999998</v>
      </c>
      <c r="L3417" s="6">
        <v>2.25</v>
      </c>
      <c r="M3417" s="4">
        <f t="shared" si="650"/>
        <v>5543.3249999999998</v>
      </c>
      <c r="N3417" s="4">
        <f t="shared" si="651"/>
        <v>8007.0249999999996</v>
      </c>
      <c r="O3417" s="6">
        <v>1.5</v>
      </c>
      <c r="P3417" s="85">
        <f t="shared" si="656"/>
        <v>3695.5499999999997</v>
      </c>
      <c r="Q3417" s="86">
        <f t="shared" si="657"/>
        <v>6159.25</v>
      </c>
      <c r="R3417" s="6">
        <v>2.5</v>
      </c>
      <c r="S3417" s="85">
        <f t="shared" si="652"/>
        <v>6159.25</v>
      </c>
      <c r="T3417" s="86">
        <f t="shared" si="653"/>
        <v>8622.9500000000007</v>
      </c>
      <c r="U3417" s="6">
        <v>1.75</v>
      </c>
      <c r="V3417" s="85">
        <f t="shared" si="654"/>
        <v>4311.4749999999995</v>
      </c>
      <c r="W3417" s="86">
        <f t="shared" si="655"/>
        <v>6775.1749999999993</v>
      </c>
    </row>
    <row r="3418" spans="1:23" ht="16.5" x14ac:dyDescent="0.25">
      <c r="A3418" s="78" t="s">
        <v>7167</v>
      </c>
      <c r="B3418" s="68" t="s">
        <v>7169</v>
      </c>
      <c r="C3418" s="44">
        <v>502097</v>
      </c>
      <c r="D3418" s="71" t="s">
        <v>8653</v>
      </c>
      <c r="E3418" s="45">
        <v>9</v>
      </c>
      <c r="F3418" s="3">
        <v>1</v>
      </c>
      <c r="G3418" s="7">
        <v>2072.0700000000002</v>
      </c>
      <c r="H3418" s="4">
        <f>+G3418*E3418</f>
        <v>18648.63</v>
      </c>
      <c r="I3418" s="5">
        <v>0</v>
      </c>
      <c r="J3418" s="4">
        <f t="shared" si="658"/>
        <v>0</v>
      </c>
      <c r="K3418" s="4">
        <f t="shared" si="659"/>
        <v>2072.0700000000002</v>
      </c>
      <c r="L3418" s="6">
        <v>2.25</v>
      </c>
      <c r="M3418" s="4">
        <f t="shared" si="650"/>
        <v>4662.1575000000003</v>
      </c>
      <c r="N3418" s="4">
        <f t="shared" si="651"/>
        <v>6734.2275000000009</v>
      </c>
      <c r="O3418" s="6">
        <v>1.5</v>
      </c>
      <c r="P3418" s="85">
        <f t="shared" si="656"/>
        <v>3108.1050000000005</v>
      </c>
      <c r="Q3418" s="86">
        <f t="shared" si="657"/>
        <v>5180.1750000000011</v>
      </c>
      <c r="R3418" s="6">
        <v>2.5</v>
      </c>
      <c r="S3418" s="85">
        <f t="shared" si="652"/>
        <v>5180.1750000000002</v>
      </c>
      <c r="T3418" s="86">
        <f t="shared" si="653"/>
        <v>7252.2450000000008</v>
      </c>
      <c r="U3418" s="6">
        <v>1.75</v>
      </c>
      <c r="V3418" s="85">
        <f t="shared" si="654"/>
        <v>3626.1225000000004</v>
      </c>
      <c r="W3418" s="86">
        <f t="shared" si="655"/>
        <v>5698.192500000001</v>
      </c>
    </row>
    <row r="3419" spans="1:23" ht="16.5" x14ac:dyDescent="0.25">
      <c r="A3419" s="78" t="s">
        <v>7167</v>
      </c>
      <c r="B3419" s="68" t="s">
        <v>7169</v>
      </c>
      <c r="C3419" s="44">
        <v>502098</v>
      </c>
      <c r="D3419" s="71" t="s">
        <v>8491</v>
      </c>
      <c r="E3419" s="45">
        <v>18</v>
      </c>
      <c r="F3419" s="3">
        <v>1</v>
      </c>
      <c r="G3419" s="7">
        <v>2114.89</v>
      </c>
      <c r="H3419" s="4">
        <f>+G3419*E3419</f>
        <v>38068.019999999997</v>
      </c>
      <c r="I3419" s="5">
        <v>0</v>
      </c>
      <c r="J3419" s="4">
        <f t="shared" si="658"/>
        <v>0</v>
      </c>
      <c r="K3419" s="4">
        <f t="shared" si="659"/>
        <v>2114.89</v>
      </c>
      <c r="L3419" s="6">
        <v>2.25</v>
      </c>
      <c r="M3419" s="4">
        <f t="shared" si="650"/>
        <v>4758.5024999999996</v>
      </c>
      <c r="N3419" s="4">
        <f t="shared" si="651"/>
        <v>6873.3924999999999</v>
      </c>
      <c r="O3419" s="6">
        <v>1.5</v>
      </c>
      <c r="P3419" s="85">
        <f t="shared" si="656"/>
        <v>3172.335</v>
      </c>
      <c r="Q3419" s="86">
        <f t="shared" si="657"/>
        <v>5287.2250000000004</v>
      </c>
      <c r="R3419" s="6">
        <v>2.5</v>
      </c>
      <c r="S3419" s="85">
        <f t="shared" si="652"/>
        <v>5287.2249999999995</v>
      </c>
      <c r="T3419" s="86">
        <f t="shared" si="653"/>
        <v>7402.1149999999998</v>
      </c>
      <c r="U3419" s="6">
        <v>1.75</v>
      </c>
      <c r="V3419" s="85">
        <f t="shared" si="654"/>
        <v>3701.0574999999999</v>
      </c>
      <c r="W3419" s="86">
        <f t="shared" si="655"/>
        <v>5815.9475000000002</v>
      </c>
    </row>
    <row r="3420" spans="1:23" ht="16.5" x14ac:dyDescent="0.25">
      <c r="A3420" s="78" t="s">
        <v>7167</v>
      </c>
      <c r="B3420" s="68" t="s">
        <v>7169</v>
      </c>
      <c r="C3420" s="44">
        <v>502099</v>
      </c>
      <c r="D3420" s="71" t="s">
        <v>8468</v>
      </c>
      <c r="E3420" s="45">
        <v>8</v>
      </c>
      <c r="F3420" s="3">
        <v>1</v>
      </c>
      <c r="G3420" s="7">
        <v>2065.58</v>
      </c>
      <c r="H3420" s="4">
        <f>+G3420*E3420</f>
        <v>16524.64</v>
      </c>
      <c r="I3420" s="5">
        <v>0</v>
      </c>
      <c r="J3420" s="4">
        <f t="shared" si="658"/>
        <v>0</v>
      </c>
      <c r="K3420" s="4">
        <f t="shared" si="659"/>
        <v>2065.58</v>
      </c>
      <c r="L3420" s="6">
        <v>2.25</v>
      </c>
      <c r="M3420" s="4">
        <f t="shared" si="650"/>
        <v>4647.5550000000003</v>
      </c>
      <c r="N3420" s="4">
        <f t="shared" si="651"/>
        <v>6713.1350000000002</v>
      </c>
      <c r="O3420" s="6">
        <v>1.5</v>
      </c>
      <c r="P3420" s="85">
        <f t="shared" si="656"/>
        <v>3098.37</v>
      </c>
      <c r="Q3420" s="86">
        <f t="shared" si="657"/>
        <v>5163.95</v>
      </c>
      <c r="R3420" s="6">
        <v>2.5</v>
      </c>
      <c r="S3420" s="85">
        <f t="shared" si="652"/>
        <v>5163.95</v>
      </c>
      <c r="T3420" s="86">
        <f t="shared" si="653"/>
        <v>7229.53</v>
      </c>
      <c r="U3420" s="6">
        <v>1.75</v>
      </c>
      <c r="V3420" s="85">
        <f t="shared" si="654"/>
        <v>3614.7649999999999</v>
      </c>
      <c r="W3420" s="86">
        <f t="shared" si="655"/>
        <v>5680.3449999999993</v>
      </c>
    </row>
    <row r="3421" spans="1:23" ht="16.5" x14ac:dyDescent="0.25">
      <c r="A3421" s="78" t="s">
        <v>7167</v>
      </c>
      <c r="B3421" s="68" t="s">
        <v>7169</v>
      </c>
      <c r="C3421" s="44">
        <v>502100</v>
      </c>
      <c r="D3421" s="71" t="s">
        <v>8453</v>
      </c>
      <c r="E3421" s="45">
        <v>12</v>
      </c>
      <c r="F3421" s="3">
        <v>1</v>
      </c>
      <c r="G3421" s="7">
        <v>1751.49</v>
      </c>
      <c r="H3421" s="4">
        <f>+G3421*E3421</f>
        <v>21017.88</v>
      </c>
      <c r="I3421" s="5">
        <v>0</v>
      </c>
      <c r="J3421" s="4">
        <f t="shared" si="658"/>
        <v>0</v>
      </c>
      <c r="K3421" s="4">
        <f t="shared" si="659"/>
        <v>1751.49</v>
      </c>
      <c r="L3421" s="6">
        <v>2.25</v>
      </c>
      <c r="M3421" s="4">
        <f t="shared" si="650"/>
        <v>3940.8525</v>
      </c>
      <c r="N3421" s="4">
        <f t="shared" si="651"/>
        <v>5692.3424999999997</v>
      </c>
      <c r="O3421" s="6">
        <v>1.5</v>
      </c>
      <c r="P3421" s="85">
        <f t="shared" si="656"/>
        <v>2627.2350000000001</v>
      </c>
      <c r="Q3421" s="86">
        <f t="shared" si="657"/>
        <v>4378.7250000000004</v>
      </c>
      <c r="R3421" s="6">
        <v>2.5</v>
      </c>
      <c r="S3421" s="85">
        <f t="shared" si="652"/>
        <v>4378.7250000000004</v>
      </c>
      <c r="T3421" s="86">
        <f t="shared" si="653"/>
        <v>6130.2150000000001</v>
      </c>
      <c r="U3421" s="6">
        <v>1.75</v>
      </c>
      <c r="V3421" s="85">
        <f t="shared" si="654"/>
        <v>3065.1075000000001</v>
      </c>
      <c r="W3421" s="86">
        <f t="shared" si="655"/>
        <v>4816.5974999999999</v>
      </c>
    </row>
    <row r="3422" spans="1:23" ht="16.5" x14ac:dyDescent="0.25">
      <c r="A3422" s="78" t="s">
        <v>7167</v>
      </c>
      <c r="B3422" s="68" t="s">
        <v>7169</v>
      </c>
      <c r="C3422" s="44">
        <v>502101</v>
      </c>
      <c r="D3422" s="71" t="s">
        <v>8615</v>
      </c>
      <c r="E3422" s="45">
        <v>21</v>
      </c>
      <c r="F3422" s="3">
        <v>1</v>
      </c>
      <c r="G3422" s="7">
        <v>1512.92</v>
      </c>
      <c r="H3422" s="4">
        <f>+G3422*E3422</f>
        <v>31771.32</v>
      </c>
      <c r="I3422" s="5">
        <v>0</v>
      </c>
      <c r="J3422" s="4">
        <f t="shared" si="658"/>
        <v>0</v>
      </c>
      <c r="K3422" s="4">
        <f t="shared" si="659"/>
        <v>1512.92</v>
      </c>
      <c r="L3422" s="6">
        <v>2.25</v>
      </c>
      <c r="M3422" s="4">
        <f t="shared" si="650"/>
        <v>3404.07</v>
      </c>
      <c r="N3422" s="4">
        <f t="shared" si="651"/>
        <v>4916.99</v>
      </c>
      <c r="O3422" s="6">
        <v>1.5</v>
      </c>
      <c r="P3422" s="85">
        <f t="shared" si="656"/>
        <v>2269.38</v>
      </c>
      <c r="Q3422" s="86">
        <f t="shared" si="657"/>
        <v>3782.3</v>
      </c>
      <c r="R3422" s="6">
        <v>2.5</v>
      </c>
      <c r="S3422" s="85">
        <f t="shared" si="652"/>
        <v>3782.3</v>
      </c>
      <c r="T3422" s="86">
        <f t="shared" si="653"/>
        <v>5295.22</v>
      </c>
      <c r="U3422" s="6">
        <v>1.75</v>
      </c>
      <c r="V3422" s="85">
        <f t="shared" si="654"/>
        <v>2647.61</v>
      </c>
      <c r="W3422" s="86">
        <f t="shared" si="655"/>
        <v>4160.5300000000007</v>
      </c>
    </row>
    <row r="3423" spans="1:23" ht="16.5" x14ac:dyDescent="0.25">
      <c r="A3423" s="78" t="s">
        <v>7167</v>
      </c>
      <c r="B3423" s="68" t="s">
        <v>7169</v>
      </c>
      <c r="C3423" s="44">
        <v>502102</v>
      </c>
      <c r="D3423" s="1" t="s">
        <v>8439</v>
      </c>
      <c r="E3423" s="45">
        <v>8</v>
      </c>
      <c r="F3423" s="3">
        <v>1</v>
      </c>
      <c r="G3423" s="7">
        <v>2357.98</v>
      </c>
      <c r="H3423" s="4">
        <f>+G3423*E3423</f>
        <v>18863.84</v>
      </c>
      <c r="I3423" s="5">
        <v>0</v>
      </c>
      <c r="J3423" s="4">
        <f t="shared" si="658"/>
        <v>0</v>
      </c>
      <c r="K3423" s="4">
        <f t="shared" si="659"/>
        <v>2357.98</v>
      </c>
      <c r="L3423" s="6">
        <v>2.25</v>
      </c>
      <c r="M3423" s="4">
        <f t="shared" ref="M3423:M3486" si="660">+K3423*L3423</f>
        <v>5305.4549999999999</v>
      </c>
      <c r="N3423" s="4">
        <f t="shared" ref="N3423:N3486" si="661">+K3423+M3423</f>
        <v>7663.4349999999995</v>
      </c>
      <c r="O3423" s="6">
        <v>1.5</v>
      </c>
      <c r="P3423" s="85">
        <f t="shared" si="656"/>
        <v>3536.9700000000003</v>
      </c>
      <c r="Q3423" s="86">
        <f t="shared" si="657"/>
        <v>5894.9500000000007</v>
      </c>
      <c r="R3423" s="6">
        <v>2.5</v>
      </c>
      <c r="S3423" s="85">
        <f t="shared" si="652"/>
        <v>5894.95</v>
      </c>
      <c r="T3423" s="86">
        <f t="shared" si="653"/>
        <v>8252.93</v>
      </c>
      <c r="U3423" s="6">
        <v>1.75</v>
      </c>
      <c r="V3423" s="85">
        <f t="shared" si="654"/>
        <v>4126.4650000000001</v>
      </c>
      <c r="W3423" s="86">
        <f t="shared" si="655"/>
        <v>6484.4449999999997</v>
      </c>
    </row>
    <row r="3424" spans="1:23" ht="16.5" x14ac:dyDescent="0.25">
      <c r="A3424" s="78" t="s">
        <v>7167</v>
      </c>
      <c r="B3424" s="68" t="s">
        <v>7169</v>
      </c>
      <c r="C3424" s="44">
        <v>502103</v>
      </c>
      <c r="D3424" s="74" t="s">
        <v>8523</v>
      </c>
      <c r="E3424" s="45">
        <v>7</v>
      </c>
      <c r="F3424" s="3">
        <v>1</v>
      </c>
      <c r="G3424" s="7">
        <v>1560.3</v>
      </c>
      <c r="H3424" s="4">
        <f>+G3424*E3424</f>
        <v>10922.1</v>
      </c>
      <c r="I3424" s="5">
        <v>0</v>
      </c>
      <c r="J3424" s="4">
        <f t="shared" si="658"/>
        <v>0</v>
      </c>
      <c r="K3424" s="4">
        <f t="shared" si="659"/>
        <v>1560.3</v>
      </c>
      <c r="L3424" s="6">
        <v>2.25</v>
      </c>
      <c r="M3424" s="4">
        <f t="shared" si="660"/>
        <v>3510.6749999999997</v>
      </c>
      <c r="N3424" s="4">
        <f t="shared" si="661"/>
        <v>5070.9749999999995</v>
      </c>
      <c r="O3424" s="6">
        <v>1.5</v>
      </c>
      <c r="P3424" s="85">
        <f t="shared" si="656"/>
        <v>2340.4499999999998</v>
      </c>
      <c r="Q3424" s="86">
        <f t="shared" si="657"/>
        <v>3900.75</v>
      </c>
      <c r="R3424" s="6">
        <v>2.5</v>
      </c>
      <c r="S3424" s="85">
        <f t="shared" ref="S3424:S3487" si="662">+K3424*R3424</f>
        <v>3900.75</v>
      </c>
      <c r="T3424" s="86">
        <f t="shared" ref="T3424:T3487" si="663">+S3424+K3424</f>
        <v>5461.05</v>
      </c>
      <c r="U3424" s="6">
        <v>1.75</v>
      </c>
      <c r="V3424" s="85">
        <f t="shared" ref="V3424:V3487" si="664">+K3424*U3424</f>
        <v>2730.5250000000001</v>
      </c>
      <c r="W3424" s="86">
        <f t="shared" ref="W3424:W3487" si="665">+V3424+K3424</f>
        <v>4290.8249999999998</v>
      </c>
    </row>
    <row r="3425" spans="1:23" ht="16.5" x14ac:dyDescent="0.25">
      <c r="A3425" s="78" t="s">
        <v>7167</v>
      </c>
      <c r="B3425" s="68" t="s">
        <v>7169</v>
      </c>
      <c r="C3425" s="44">
        <v>502104</v>
      </c>
      <c r="D3425" s="71" t="s">
        <v>8564</v>
      </c>
      <c r="E3425" s="45">
        <v>18</v>
      </c>
      <c r="F3425" s="3">
        <v>1</v>
      </c>
      <c r="G3425" s="7">
        <v>1872.97</v>
      </c>
      <c r="H3425" s="4">
        <f>+G3425*E3425</f>
        <v>33713.46</v>
      </c>
      <c r="I3425" s="5">
        <v>0</v>
      </c>
      <c r="J3425" s="4">
        <f t="shared" si="658"/>
        <v>0</v>
      </c>
      <c r="K3425" s="4">
        <f t="shared" si="659"/>
        <v>1872.97</v>
      </c>
      <c r="L3425" s="6">
        <v>2.25</v>
      </c>
      <c r="M3425" s="4">
        <f t="shared" si="660"/>
        <v>4214.1824999999999</v>
      </c>
      <c r="N3425" s="4">
        <f t="shared" si="661"/>
        <v>6087.1525000000001</v>
      </c>
      <c r="O3425" s="6">
        <v>1.5</v>
      </c>
      <c r="P3425" s="85">
        <f t="shared" ref="P3425:P3488" si="666">+K3425*O3425</f>
        <v>2809.4549999999999</v>
      </c>
      <c r="Q3425" s="86">
        <f t="shared" ref="Q3425:Q3488" si="667">+K3425+P3425</f>
        <v>4682.4250000000002</v>
      </c>
      <c r="R3425" s="6">
        <v>2.5</v>
      </c>
      <c r="S3425" s="85">
        <f t="shared" si="662"/>
        <v>4682.4250000000002</v>
      </c>
      <c r="T3425" s="86">
        <f t="shared" si="663"/>
        <v>6555.3950000000004</v>
      </c>
      <c r="U3425" s="6">
        <v>1.75</v>
      </c>
      <c r="V3425" s="85">
        <f t="shared" si="664"/>
        <v>3277.6975000000002</v>
      </c>
      <c r="W3425" s="86">
        <f t="shared" si="665"/>
        <v>5150.6675000000005</v>
      </c>
    </row>
    <row r="3426" spans="1:23" ht="16.5" x14ac:dyDescent="0.25">
      <c r="A3426" s="78" t="s">
        <v>7167</v>
      </c>
      <c r="B3426" s="68" t="s">
        <v>7169</v>
      </c>
      <c r="C3426" s="44">
        <v>502105</v>
      </c>
      <c r="D3426" s="71" t="s">
        <v>8548</v>
      </c>
      <c r="E3426" s="45">
        <v>13</v>
      </c>
      <c r="F3426" s="3">
        <v>1</v>
      </c>
      <c r="G3426" s="7">
        <v>3058.49</v>
      </c>
      <c r="H3426" s="4">
        <f>+G3426*E3426</f>
        <v>39760.369999999995</v>
      </c>
      <c r="I3426" s="5">
        <v>0</v>
      </c>
      <c r="J3426" s="4">
        <f t="shared" si="658"/>
        <v>0</v>
      </c>
      <c r="K3426" s="4">
        <f t="shared" si="659"/>
        <v>3058.49</v>
      </c>
      <c r="L3426" s="6">
        <v>2.25</v>
      </c>
      <c r="M3426" s="4">
        <f t="shared" si="660"/>
        <v>6881.6024999999991</v>
      </c>
      <c r="N3426" s="4">
        <f t="shared" si="661"/>
        <v>9940.0924999999988</v>
      </c>
      <c r="O3426" s="6">
        <v>1.5</v>
      </c>
      <c r="P3426" s="85">
        <f t="shared" si="666"/>
        <v>4587.7349999999997</v>
      </c>
      <c r="Q3426" s="86">
        <f t="shared" si="667"/>
        <v>7646.2249999999995</v>
      </c>
      <c r="R3426" s="6">
        <v>2.5</v>
      </c>
      <c r="S3426" s="85">
        <f t="shared" si="662"/>
        <v>7646.2249999999995</v>
      </c>
      <c r="T3426" s="86">
        <f t="shared" si="663"/>
        <v>10704.715</v>
      </c>
      <c r="U3426" s="6">
        <v>1.75</v>
      </c>
      <c r="V3426" s="85">
        <f t="shared" si="664"/>
        <v>5352.3575000000001</v>
      </c>
      <c r="W3426" s="86">
        <f t="shared" si="665"/>
        <v>8410.8474999999999</v>
      </c>
    </row>
    <row r="3427" spans="1:23" ht="16.5" x14ac:dyDescent="0.25">
      <c r="A3427" s="78" t="s">
        <v>7167</v>
      </c>
      <c r="B3427" s="68" t="s">
        <v>7169</v>
      </c>
      <c r="C3427" s="44">
        <v>502106</v>
      </c>
      <c r="D3427" s="71" t="s">
        <v>8676</v>
      </c>
      <c r="E3427" s="45">
        <v>1</v>
      </c>
      <c r="F3427" s="3">
        <v>1</v>
      </c>
      <c r="G3427" s="7">
        <v>1212.6099999999999</v>
      </c>
      <c r="H3427" s="4">
        <f>+G3427*E3427</f>
        <v>1212.6099999999999</v>
      </c>
      <c r="I3427" s="5">
        <v>0</v>
      </c>
      <c r="J3427" s="4">
        <f t="shared" si="658"/>
        <v>0</v>
      </c>
      <c r="K3427" s="4">
        <f t="shared" si="659"/>
        <v>1212.6099999999999</v>
      </c>
      <c r="L3427" s="6">
        <v>2.25</v>
      </c>
      <c r="M3427" s="4">
        <f t="shared" si="660"/>
        <v>2728.3724999999999</v>
      </c>
      <c r="N3427" s="4">
        <f t="shared" si="661"/>
        <v>3940.9825000000001</v>
      </c>
      <c r="O3427" s="6">
        <v>1.5</v>
      </c>
      <c r="P3427" s="85">
        <f t="shared" si="666"/>
        <v>1818.915</v>
      </c>
      <c r="Q3427" s="86">
        <f t="shared" si="667"/>
        <v>3031.5249999999996</v>
      </c>
      <c r="R3427" s="6">
        <v>2.5</v>
      </c>
      <c r="S3427" s="85">
        <f t="shared" si="662"/>
        <v>3031.5249999999996</v>
      </c>
      <c r="T3427" s="86">
        <f t="shared" si="663"/>
        <v>4244.1349999999993</v>
      </c>
      <c r="U3427" s="6">
        <v>1.75</v>
      </c>
      <c r="V3427" s="85">
        <f t="shared" si="664"/>
        <v>2122.0674999999997</v>
      </c>
      <c r="W3427" s="86">
        <f t="shared" si="665"/>
        <v>3334.6774999999998</v>
      </c>
    </row>
    <row r="3428" spans="1:23" ht="16.5" x14ac:dyDescent="0.25">
      <c r="A3428" s="78" t="s">
        <v>7167</v>
      </c>
      <c r="B3428" s="68" t="s">
        <v>7169</v>
      </c>
      <c r="C3428" s="44">
        <v>502107</v>
      </c>
      <c r="D3428" s="37" t="s">
        <v>8652</v>
      </c>
      <c r="E3428" s="45">
        <v>7</v>
      </c>
      <c r="F3428" s="3">
        <v>1</v>
      </c>
      <c r="G3428" s="7">
        <v>3810.98</v>
      </c>
      <c r="H3428" s="4">
        <f>+G3428*E3428</f>
        <v>26676.86</v>
      </c>
      <c r="I3428" s="5">
        <v>0</v>
      </c>
      <c r="J3428" s="4">
        <f t="shared" si="658"/>
        <v>0</v>
      </c>
      <c r="K3428" s="4">
        <f t="shared" si="659"/>
        <v>3810.98</v>
      </c>
      <c r="L3428" s="6">
        <v>2.25</v>
      </c>
      <c r="M3428" s="4">
        <f t="shared" si="660"/>
        <v>8574.7049999999999</v>
      </c>
      <c r="N3428" s="4">
        <f t="shared" si="661"/>
        <v>12385.684999999999</v>
      </c>
      <c r="O3428" s="6">
        <v>1.5</v>
      </c>
      <c r="P3428" s="85">
        <f t="shared" si="666"/>
        <v>5716.47</v>
      </c>
      <c r="Q3428" s="86">
        <f t="shared" si="667"/>
        <v>9527.4500000000007</v>
      </c>
      <c r="R3428" s="6">
        <v>2.5</v>
      </c>
      <c r="S3428" s="85">
        <f t="shared" si="662"/>
        <v>9527.4500000000007</v>
      </c>
      <c r="T3428" s="86">
        <f t="shared" si="663"/>
        <v>13338.43</v>
      </c>
      <c r="U3428" s="6">
        <v>1.75</v>
      </c>
      <c r="V3428" s="85">
        <f t="shared" si="664"/>
        <v>6669.2150000000001</v>
      </c>
      <c r="W3428" s="86">
        <f t="shared" si="665"/>
        <v>10480.195</v>
      </c>
    </row>
    <row r="3429" spans="1:23" ht="16.5" x14ac:dyDescent="0.25">
      <c r="A3429" s="78" t="s">
        <v>7167</v>
      </c>
      <c r="B3429" s="68" t="s">
        <v>7169</v>
      </c>
      <c r="C3429" s="44">
        <v>502110</v>
      </c>
      <c r="D3429" s="37" t="s">
        <v>8513</v>
      </c>
      <c r="E3429" s="45">
        <v>18</v>
      </c>
      <c r="F3429" s="3">
        <v>1</v>
      </c>
      <c r="G3429" s="7">
        <v>1950.13</v>
      </c>
      <c r="H3429" s="4">
        <f>+G3429*E3429</f>
        <v>35102.340000000004</v>
      </c>
      <c r="I3429" s="5">
        <v>0</v>
      </c>
      <c r="J3429" s="4">
        <f t="shared" si="658"/>
        <v>0</v>
      </c>
      <c r="K3429" s="4">
        <f t="shared" si="659"/>
        <v>1950.13</v>
      </c>
      <c r="L3429" s="6">
        <v>2.25</v>
      </c>
      <c r="M3429" s="4">
        <f t="shared" si="660"/>
        <v>4387.7925000000005</v>
      </c>
      <c r="N3429" s="4">
        <f t="shared" si="661"/>
        <v>6337.9225000000006</v>
      </c>
      <c r="O3429" s="6">
        <v>1.5</v>
      </c>
      <c r="P3429" s="85">
        <f t="shared" si="666"/>
        <v>2925.1950000000002</v>
      </c>
      <c r="Q3429" s="86">
        <f t="shared" si="667"/>
        <v>4875.3250000000007</v>
      </c>
      <c r="R3429" s="6">
        <v>2.5</v>
      </c>
      <c r="S3429" s="85">
        <f t="shared" si="662"/>
        <v>4875.3250000000007</v>
      </c>
      <c r="T3429" s="86">
        <f t="shared" si="663"/>
        <v>6825.4550000000008</v>
      </c>
      <c r="U3429" s="6">
        <v>1.75</v>
      </c>
      <c r="V3429" s="85">
        <f t="shared" si="664"/>
        <v>3412.7275</v>
      </c>
      <c r="W3429" s="86">
        <f t="shared" si="665"/>
        <v>5362.8575000000001</v>
      </c>
    </row>
    <row r="3430" spans="1:23" ht="16.5" x14ac:dyDescent="0.25">
      <c r="A3430" s="78" t="s">
        <v>7167</v>
      </c>
      <c r="B3430" s="68" t="s">
        <v>7169</v>
      </c>
      <c r="C3430" s="44">
        <v>502118</v>
      </c>
      <c r="D3430" s="43" t="s">
        <v>8448</v>
      </c>
      <c r="E3430" s="44">
        <f>12+17</f>
        <v>29</v>
      </c>
      <c r="F3430" s="3">
        <v>1</v>
      </c>
      <c r="G3430" s="7">
        <v>1854.36</v>
      </c>
      <c r="H3430" s="4">
        <f>+G3430*E3430</f>
        <v>53776.439999999995</v>
      </c>
      <c r="I3430" s="5">
        <v>0</v>
      </c>
      <c r="J3430" s="4">
        <f t="shared" si="658"/>
        <v>0</v>
      </c>
      <c r="K3430" s="4">
        <f t="shared" si="659"/>
        <v>1854.36</v>
      </c>
      <c r="L3430" s="6">
        <v>2.25</v>
      </c>
      <c r="M3430" s="4">
        <f t="shared" si="660"/>
        <v>4172.3099999999995</v>
      </c>
      <c r="N3430" s="4">
        <f t="shared" si="661"/>
        <v>6026.6699999999992</v>
      </c>
      <c r="O3430" s="6">
        <v>1.5</v>
      </c>
      <c r="P3430" s="85">
        <f t="shared" si="666"/>
        <v>2781.54</v>
      </c>
      <c r="Q3430" s="86">
        <f t="shared" si="667"/>
        <v>4635.8999999999996</v>
      </c>
      <c r="R3430" s="6">
        <v>2.5</v>
      </c>
      <c r="S3430" s="85">
        <f t="shared" si="662"/>
        <v>4635.8999999999996</v>
      </c>
      <c r="T3430" s="86">
        <f t="shared" si="663"/>
        <v>6490.2599999999993</v>
      </c>
      <c r="U3430" s="6">
        <v>1.75</v>
      </c>
      <c r="V3430" s="85">
        <f t="shared" si="664"/>
        <v>3245.1299999999997</v>
      </c>
      <c r="W3430" s="86">
        <f t="shared" si="665"/>
        <v>5099.49</v>
      </c>
    </row>
    <row r="3431" spans="1:23" ht="16.5" x14ac:dyDescent="0.25">
      <c r="A3431" s="78" t="s">
        <v>7167</v>
      </c>
      <c r="B3431" s="68" t="s">
        <v>7169</v>
      </c>
      <c r="C3431" s="44">
        <v>502121</v>
      </c>
      <c r="D3431" s="43" t="s">
        <v>8627</v>
      </c>
      <c r="E3431" s="44">
        <v>4</v>
      </c>
      <c r="F3431" s="3">
        <v>1</v>
      </c>
      <c r="G3431" s="7">
        <v>2014.41</v>
      </c>
      <c r="H3431" s="4">
        <f>+G3431*E3431</f>
        <v>8057.64</v>
      </c>
      <c r="I3431" s="5">
        <v>0</v>
      </c>
      <c r="J3431" s="4">
        <f t="shared" si="658"/>
        <v>0</v>
      </c>
      <c r="K3431" s="4">
        <f t="shared" si="659"/>
        <v>2014.41</v>
      </c>
      <c r="L3431" s="6">
        <v>2.25</v>
      </c>
      <c r="M3431" s="4">
        <f t="shared" si="660"/>
        <v>4532.4225000000006</v>
      </c>
      <c r="N3431" s="4">
        <f t="shared" si="661"/>
        <v>6546.8325000000004</v>
      </c>
      <c r="O3431" s="6">
        <v>1.5</v>
      </c>
      <c r="P3431" s="85">
        <f t="shared" si="666"/>
        <v>3021.6150000000002</v>
      </c>
      <c r="Q3431" s="86">
        <f t="shared" si="667"/>
        <v>5036.0250000000005</v>
      </c>
      <c r="R3431" s="6">
        <v>2.5</v>
      </c>
      <c r="S3431" s="85">
        <f t="shared" si="662"/>
        <v>5036.0250000000005</v>
      </c>
      <c r="T3431" s="86">
        <f t="shared" si="663"/>
        <v>7050.4350000000004</v>
      </c>
      <c r="U3431" s="6">
        <v>1.75</v>
      </c>
      <c r="V3431" s="85">
        <f t="shared" si="664"/>
        <v>3525.2175000000002</v>
      </c>
      <c r="W3431" s="86">
        <f t="shared" si="665"/>
        <v>5539.6275000000005</v>
      </c>
    </row>
    <row r="3432" spans="1:23" ht="16.5" x14ac:dyDescent="0.25">
      <c r="A3432" s="78" t="s">
        <v>7167</v>
      </c>
      <c r="B3432" s="68" t="s">
        <v>7169</v>
      </c>
      <c r="C3432" s="44">
        <v>502122</v>
      </c>
      <c r="D3432" s="71" t="s">
        <v>8460</v>
      </c>
      <c r="E3432" s="45">
        <v>5</v>
      </c>
      <c r="F3432" s="3">
        <v>1</v>
      </c>
      <c r="G3432" s="7">
        <v>2346.67</v>
      </c>
      <c r="H3432" s="4">
        <f>+G3432*E3432</f>
        <v>11733.35</v>
      </c>
      <c r="I3432" s="5">
        <v>0</v>
      </c>
      <c r="J3432" s="4">
        <f t="shared" si="658"/>
        <v>0</v>
      </c>
      <c r="K3432" s="4">
        <f t="shared" si="659"/>
        <v>2346.67</v>
      </c>
      <c r="L3432" s="6">
        <v>2.25</v>
      </c>
      <c r="M3432" s="4">
        <f t="shared" si="660"/>
        <v>5280.0074999999997</v>
      </c>
      <c r="N3432" s="4">
        <f t="shared" si="661"/>
        <v>7626.6774999999998</v>
      </c>
      <c r="O3432" s="6">
        <v>1.5</v>
      </c>
      <c r="P3432" s="85">
        <f t="shared" si="666"/>
        <v>3520.0050000000001</v>
      </c>
      <c r="Q3432" s="86">
        <f t="shared" si="667"/>
        <v>5866.6750000000002</v>
      </c>
      <c r="R3432" s="6">
        <v>2.5</v>
      </c>
      <c r="S3432" s="85">
        <f t="shared" si="662"/>
        <v>5866.6750000000002</v>
      </c>
      <c r="T3432" s="86">
        <f t="shared" si="663"/>
        <v>8213.3450000000012</v>
      </c>
      <c r="U3432" s="6">
        <v>1.75</v>
      </c>
      <c r="V3432" s="85">
        <f t="shared" si="664"/>
        <v>4106.6725000000006</v>
      </c>
      <c r="W3432" s="86">
        <f t="shared" si="665"/>
        <v>6453.3425000000007</v>
      </c>
    </row>
    <row r="3433" spans="1:23" ht="16.5" x14ac:dyDescent="0.25">
      <c r="A3433" s="78" t="s">
        <v>7167</v>
      </c>
      <c r="B3433" s="68" t="s">
        <v>7169</v>
      </c>
      <c r="C3433" s="44">
        <v>502124</v>
      </c>
      <c r="D3433" s="71" t="s">
        <v>8433</v>
      </c>
      <c r="E3433" s="45">
        <v>12</v>
      </c>
      <c r="F3433" s="3">
        <v>1</v>
      </c>
      <c r="G3433" s="7">
        <v>1610.41</v>
      </c>
      <c r="H3433" s="4">
        <f>+G3433*E3433</f>
        <v>19324.920000000002</v>
      </c>
      <c r="I3433" s="5">
        <v>0</v>
      </c>
      <c r="J3433" s="4">
        <f t="shared" si="658"/>
        <v>0</v>
      </c>
      <c r="K3433" s="4">
        <f t="shared" si="659"/>
        <v>1610.41</v>
      </c>
      <c r="L3433" s="6">
        <v>2.25</v>
      </c>
      <c r="M3433" s="4">
        <f t="shared" si="660"/>
        <v>3623.4225000000001</v>
      </c>
      <c r="N3433" s="4">
        <f t="shared" si="661"/>
        <v>5233.8325000000004</v>
      </c>
      <c r="O3433" s="6">
        <v>1.5</v>
      </c>
      <c r="P3433" s="85">
        <f t="shared" si="666"/>
        <v>2415.6150000000002</v>
      </c>
      <c r="Q3433" s="86">
        <f t="shared" si="667"/>
        <v>4026.0250000000005</v>
      </c>
      <c r="R3433" s="6">
        <v>2.5</v>
      </c>
      <c r="S3433" s="85">
        <f t="shared" si="662"/>
        <v>4026.0250000000001</v>
      </c>
      <c r="T3433" s="86">
        <f t="shared" si="663"/>
        <v>5636.4350000000004</v>
      </c>
      <c r="U3433" s="6">
        <v>1.75</v>
      </c>
      <c r="V3433" s="85">
        <f t="shared" si="664"/>
        <v>2818.2175000000002</v>
      </c>
      <c r="W3433" s="86">
        <f t="shared" si="665"/>
        <v>4428.6275000000005</v>
      </c>
    </row>
    <row r="3434" spans="1:23" ht="16.5" x14ac:dyDescent="0.25">
      <c r="A3434" s="78" t="s">
        <v>7167</v>
      </c>
      <c r="B3434" s="68" t="s">
        <v>7169</v>
      </c>
      <c r="C3434" s="44">
        <v>502126</v>
      </c>
      <c r="D3434" s="37" t="s">
        <v>8613</v>
      </c>
      <c r="E3434" s="45">
        <v>8</v>
      </c>
      <c r="F3434" s="3">
        <v>1</v>
      </c>
      <c r="G3434" s="7">
        <v>1937.37</v>
      </c>
      <c r="H3434" s="4">
        <f>+G3434*E3434</f>
        <v>15498.96</v>
      </c>
      <c r="I3434" s="5">
        <v>0</v>
      </c>
      <c r="J3434" s="4">
        <f t="shared" si="658"/>
        <v>0</v>
      </c>
      <c r="K3434" s="4">
        <f t="shared" si="659"/>
        <v>1937.37</v>
      </c>
      <c r="L3434" s="6">
        <v>2.25</v>
      </c>
      <c r="M3434" s="4">
        <f t="shared" si="660"/>
        <v>4359.0824999999995</v>
      </c>
      <c r="N3434" s="4">
        <f t="shared" si="661"/>
        <v>6296.4524999999994</v>
      </c>
      <c r="O3434" s="6">
        <v>1.5</v>
      </c>
      <c r="P3434" s="85">
        <f t="shared" si="666"/>
        <v>2906.0549999999998</v>
      </c>
      <c r="Q3434" s="86">
        <f t="shared" si="667"/>
        <v>4843.4249999999993</v>
      </c>
      <c r="R3434" s="6">
        <v>2.5</v>
      </c>
      <c r="S3434" s="85">
        <f t="shared" si="662"/>
        <v>4843.4249999999993</v>
      </c>
      <c r="T3434" s="86">
        <f t="shared" si="663"/>
        <v>6780.7949999999992</v>
      </c>
      <c r="U3434" s="6">
        <v>1.75</v>
      </c>
      <c r="V3434" s="85">
        <f t="shared" si="664"/>
        <v>3390.3975</v>
      </c>
      <c r="W3434" s="86">
        <f t="shared" si="665"/>
        <v>5327.7674999999999</v>
      </c>
    </row>
    <row r="3435" spans="1:23" ht="16.5" x14ac:dyDescent="0.25">
      <c r="A3435" s="78" t="s">
        <v>7167</v>
      </c>
      <c r="B3435" s="68" t="s">
        <v>7169</v>
      </c>
      <c r="C3435" s="44">
        <v>502127</v>
      </c>
      <c r="D3435" s="37" t="s">
        <v>8482</v>
      </c>
      <c r="E3435" s="45">
        <v>11</v>
      </c>
      <c r="F3435" s="3">
        <v>1</v>
      </c>
      <c r="G3435" s="7">
        <v>2584.65</v>
      </c>
      <c r="H3435" s="4">
        <f>+G3435*E3435</f>
        <v>28431.15</v>
      </c>
      <c r="I3435" s="5">
        <v>0</v>
      </c>
      <c r="J3435" s="4">
        <f t="shared" si="658"/>
        <v>0</v>
      </c>
      <c r="K3435" s="4">
        <f t="shared" si="659"/>
        <v>2584.65</v>
      </c>
      <c r="L3435" s="6">
        <v>2.25</v>
      </c>
      <c r="M3435" s="4">
        <f t="shared" si="660"/>
        <v>5815.4625000000005</v>
      </c>
      <c r="N3435" s="4">
        <f t="shared" si="661"/>
        <v>8400.1125000000011</v>
      </c>
      <c r="O3435" s="6">
        <v>1.5</v>
      </c>
      <c r="P3435" s="85">
        <f t="shared" si="666"/>
        <v>3876.9750000000004</v>
      </c>
      <c r="Q3435" s="86">
        <f t="shared" si="667"/>
        <v>6461.625</v>
      </c>
      <c r="R3435" s="6">
        <v>2.5</v>
      </c>
      <c r="S3435" s="85">
        <f t="shared" si="662"/>
        <v>6461.625</v>
      </c>
      <c r="T3435" s="86">
        <f t="shared" si="663"/>
        <v>9046.2749999999996</v>
      </c>
      <c r="U3435" s="6">
        <v>1.75</v>
      </c>
      <c r="V3435" s="85">
        <f t="shared" si="664"/>
        <v>4523.1374999999998</v>
      </c>
      <c r="W3435" s="86">
        <f t="shared" si="665"/>
        <v>7107.7875000000004</v>
      </c>
    </row>
    <row r="3436" spans="1:23" ht="16.5" x14ac:dyDescent="0.25">
      <c r="A3436" s="78" t="s">
        <v>7167</v>
      </c>
      <c r="B3436" s="68" t="s">
        <v>7169</v>
      </c>
      <c r="C3436" s="44">
        <v>502128</v>
      </c>
      <c r="D3436" s="37" t="s">
        <v>8657</v>
      </c>
      <c r="E3436" s="45">
        <v>6</v>
      </c>
      <c r="F3436" s="3">
        <v>1</v>
      </c>
      <c r="G3436" s="7">
        <v>5185.88</v>
      </c>
      <c r="H3436" s="4">
        <f>+G3436*E3436</f>
        <v>31115.279999999999</v>
      </c>
      <c r="I3436" s="5">
        <v>0</v>
      </c>
      <c r="J3436" s="4">
        <f t="shared" si="658"/>
        <v>0</v>
      </c>
      <c r="K3436" s="4">
        <f t="shared" si="659"/>
        <v>5185.88</v>
      </c>
      <c r="L3436" s="6">
        <v>2.25</v>
      </c>
      <c r="M3436" s="4">
        <f t="shared" si="660"/>
        <v>11668.23</v>
      </c>
      <c r="N3436" s="4">
        <f t="shared" si="661"/>
        <v>16854.11</v>
      </c>
      <c r="O3436" s="6">
        <v>1.5</v>
      </c>
      <c r="P3436" s="85">
        <f t="shared" si="666"/>
        <v>7778.82</v>
      </c>
      <c r="Q3436" s="86">
        <f t="shared" si="667"/>
        <v>12964.7</v>
      </c>
      <c r="R3436" s="6">
        <v>2.5</v>
      </c>
      <c r="S3436" s="85">
        <f t="shared" si="662"/>
        <v>12964.7</v>
      </c>
      <c r="T3436" s="86">
        <f t="shared" si="663"/>
        <v>18150.580000000002</v>
      </c>
      <c r="U3436" s="6">
        <v>1.75</v>
      </c>
      <c r="V3436" s="85">
        <f t="shared" si="664"/>
        <v>9075.2900000000009</v>
      </c>
      <c r="W3436" s="86">
        <f t="shared" si="665"/>
        <v>14261.170000000002</v>
      </c>
    </row>
    <row r="3437" spans="1:23" ht="16.5" x14ac:dyDescent="0.25">
      <c r="A3437" s="78" t="s">
        <v>7167</v>
      </c>
      <c r="B3437" s="68" t="s">
        <v>7169</v>
      </c>
      <c r="C3437" s="44">
        <v>502129</v>
      </c>
      <c r="D3437" s="37" t="s">
        <v>8443</v>
      </c>
      <c r="E3437" s="44">
        <v>4</v>
      </c>
      <c r="F3437" s="3">
        <v>1</v>
      </c>
      <c r="G3437" s="7">
        <v>1674.55</v>
      </c>
      <c r="H3437" s="4">
        <f>+G3437*E3437</f>
        <v>6698.2</v>
      </c>
      <c r="I3437" s="5">
        <v>0</v>
      </c>
      <c r="J3437" s="4">
        <f t="shared" si="658"/>
        <v>0</v>
      </c>
      <c r="K3437" s="4">
        <f t="shared" si="659"/>
        <v>1674.55</v>
      </c>
      <c r="L3437" s="6">
        <v>2.25</v>
      </c>
      <c r="M3437" s="4">
        <f t="shared" si="660"/>
        <v>3767.7374999999997</v>
      </c>
      <c r="N3437" s="4">
        <f t="shared" si="661"/>
        <v>5442.2874999999995</v>
      </c>
      <c r="O3437" s="6">
        <v>1.5</v>
      </c>
      <c r="P3437" s="85">
        <f t="shared" si="666"/>
        <v>2511.8249999999998</v>
      </c>
      <c r="Q3437" s="86">
        <f t="shared" si="667"/>
        <v>4186.375</v>
      </c>
      <c r="R3437" s="6">
        <v>2.5</v>
      </c>
      <c r="S3437" s="85">
        <f t="shared" si="662"/>
        <v>4186.375</v>
      </c>
      <c r="T3437" s="86">
        <f t="shared" si="663"/>
        <v>5860.9250000000002</v>
      </c>
      <c r="U3437" s="6">
        <v>1.75</v>
      </c>
      <c r="V3437" s="85">
        <f t="shared" si="664"/>
        <v>2930.4625000000001</v>
      </c>
      <c r="W3437" s="86">
        <f t="shared" si="665"/>
        <v>4605.0124999999998</v>
      </c>
    </row>
    <row r="3438" spans="1:23" ht="16.5" x14ac:dyDescent="0.25">
      <c r="A3438" s="78" t="s">
        <v>7167</v>
      </c>
      <c r="B3438" s="68" t="s">
        <v>7169</v>
      </c>
      <c r="C3438" s="44">
        <v>502137</v>
      </c>
      <c r="D3438" s="37" t="s">
        <v>8614</v>
      </c>
      <c r="E3438" s="45">
        <v>8</v>
      </c>
      <c r="F3438" s="3">
        <v>1</v>
      </c>
      <c r="G3438" s="7">
        <v>1265.76</v>
      </c>
      <c r="H3438" s="4">
        <f>+G3438*E3438</f>
        <v>10126.08</v>
      </c>
      <c r="I3438" s="5">
        <v>0</v>
      </c>
      <c r="J3438" s="4">
        <f t="shared" si="658"/>
        <v>0</v>
      </c>
      <c r="K3438" s="4">
        <f t="shared" si="659"/>
        <v>1265.76</v>
      </c>
      <c r="L3438" s="6">
        <v>2.25</v>
      </c>
      <c r="M3438" s="4">
        <f t="shared" si="660"/>
        <v>2847.96</v>
      </c>
      <c r="N3438" s="4">
        <f t="shared" si="661"/>
        <v>4113.72</v>
      </c>
      <c r="O3438" s="6">
        <v>1.5</v>
      </c>
      <c r="P3438" s="85">
        <f t="shared" si="666"/>
        <v>1898.6399999999999</v>
      </c>
      <c r="Q3438" s="86">
        <f t="shared" si="667"/>
        <v>3164.3999999999996</v>
      </c>
      <c r="R3438" s="6">
        <v>2.5</v>
      </c>
      <c r="S3438" s="85">
        <f t="shared" si="662"/>
        <v>3164.4</v>
      </c>
      <c r="T3438" s="86">
        <f t="shared" si="663"/>
        <v>4430.16</v>
      </c>
      <c r="U3438" s="6">
        <v>1.75</v>
      </c>
      <c r="V3438" s="85">
        <f t="shared" si="664"/>
        <v>2215.08</v>
      </c>
      <c r="W3438" s="86">
        <f t="shared" si="665"/>
        <v>3480.84</v>
      </c>
    </row>
    <row r="3439" spans="1:23" ht="16.5" x14ac:dyDescent="0.25">
      <c r="A3439" s="78" t="s">
        <v>7167</v>
      </c>
      <c r="B3439" s="68" t="s">
        <v>7169</v>
      </c>
      <c r="C3439" s="44">
        <v>502149</v>
      </c>
      <c r="D3439" s="37" t="s">
        <v>8441</v>
      </c>
      <c r="E3439" s="45">
        <v>22</v>
      </c>
      <c r="F3439" s="3">
        <v>1</v>
      </c>
      <c r="G3439" s="7">
        <v>1115.93</v>
      </c>
      <c r="H3439" s="4">
        <f>+G3439*E3439</f>
        <v>24550.460000000003</v>
      </c>
      <c r="I3439" s="5">
        <v>0</v>
      </c>
      <c r="J3439" s="4">
        <f t="shared" si="658"/>
        <v>0</v>
      </c>
      <c r="K3439" s="4">
        <f t="shared" si="659"/>
        <v>1115.93</v>
      </c>
      <c r="L3439" s="6">
        <v>2.25</v>
      </c>
      <c r="M3439" s="4">
        <f t="shared" si="660"/>
        <v>2510.8425000000002</v>
      </c>
      <c r="N3439" s="4">
        <f t="shared" si="661"/>
        <v>3626.7725</v>
      </c>
      <c r="O3439" s="6">
        <v>1.5</v>
      </c>
      <c r="P3439" s="85">
        <f t="shared" si="666"/>
        <v>1673.895</v>
      </c>
      <c r="Q3439" s="86">
        <f t="shared" si="667"/>
        <v>2789.8249999999998</v>
      </c>
      <c r="R3439" s="6">
        <v>2.5</v>
      </c>
      <c r="S3439" s="85">
        <f t="shared" si="662"/>
        <v>2789.8250000000003</v>
      </c>
      <c r="T3439" s="86">
        <f t="shared" si="663"/>
        <v>3905.7550000000001</v>
      </c>
      <c r="U3439" s="6">
        <v>1.75</v>
      </c>
      <c r="V3439" s="85">
        <f t="shared" si="664"/>
        <v>1952.8775000000001</v>
      </c>
      <c r="W3439" s="86">
        <f t="shared" si="665"/>
        <v>3068.8074999999999</v>
      </c>
    </row>
    <row r="3440" spans="1:23" ht="16.5" x14ac:dyDescent="0.25">
      <c r="A3440" s="78" t="s">
        <v>7167</v>
      </c>
      <c r="B3440" s="68" t="s">
        <v>7169</v>
      </c>
      <c r="C3440" s="44">
        <v>502156</v>
      </c>
      <c r="D3440" s="37" t="s">
        <v>8459</v>
      </c>
      <c r="E3440" s="45">
        <v>18</v>
      </c>
      <c r="F3440" s="3">
        <v>1</v>
      </c>
      <c r="G3440" s="7">
        <v>1805.61</v>
      </c>
      <c r="H3440" s="4">
        <f>+G3440*E3440</f>
        <v>32500.98</v>
      </c>
      <c r="I3440" s="5">
        <v>0</v>
      </c>
      <c r="J3440" s="4">
        <f t="shared" si="658"/>
        <v>0</v>
      </c>
      <c r="K3440" s="4">
        <f t="shared" si="659"/>
        <v>1805.61</v>
      </c>
      <c r="L3440" s="6">
        <v>2.25</v>
      </c>
      <c r="M3440" s="4">
        <f t="shared" si="660"/>
        <v>4062.6224999999999</v>
      </c>
      <c r="N3440" s="4">
        <f t="shared" si="661"/>
        <v>5868.2325000000001</v>
      </c>
      <c r="O3440" s="6">
        <v>1.5</v>
      </c>
      <c r="P3440" s="85">
        <f t="shared" si="666"/>
        <v>2708.415</v>
      </c>
      <c r="Q3440" s="86">
        <f t="shared" si="667"/>
        <v>4514.0249999999996</v>
      </c>
      <c r="R3440" s="6">
        <v>2.5</v>
      </c>
      <c r="S3440" s="85">
        <f t="shared" si="662"/>
        <v>4514.0249999999996</v>
      </c>
      <c r="T3440" s="86">
        <f t="shared" si="663"/>
        <v>6319.6349999999993</v>
      </c>
      <c r="U3440" s="6">
        <v>1.75</v>
      </c>
      <c r="V3440" s="85">
        <f t="shared" si="664"/>
        <v>3159.8174999999997</v>
      </c>
      <c r="W3440" s="86">
        <f t="shared" si="665"/>
        <v>4965.4274999999998</v>
      </c>
    </row>
    <row r="3441" spans="1:23" ht="16.5" x14ac:dyDescent="0.25">
      <c r="A3441" s="78" t="s">
        <v>7167</v>
      </c>
      <c r="B3441" s="68" t="s">
        <v>7169</v>
      </c>
      <c r="C3441" s="44">
        <v>502158</v>
      </c>
      <c r="D3441" s="37" t="s">
        <v>8561</v>
      </c>
      <c r="E3441" s="45">
        <v>21</v>
      </c>
      <c r="F3441" s="3">
        <v>1</v>
      </c>
      <c r="G3441" s="7">
        <v>2797.08</v>
      </c>
      <c r="H3441" s="4">
        <f>+G3441*E3441</f>
        <v>58738.68</v>
      </c>
      <c r="I3441" s="5">
        <v>0</v>
      </c>
      <c r="J3441" s="4">
        <f t="shared" si="658"/>
        <v>0</v>
      </c>
      <c r="K3441" s="4">
        <f t="shared" si="659"/>
        <v>2797.08</v>
      </c>
      <c r="L3441" s="6">
        <v>2.25</v>
      </c>
      <c r="M3441" s="4">
        <f t="shared" si="660"/>
        <v>6293.43</v>
      </c>
      <c r="N3441" s="4">
        <f t="shared" si="661"/>
        <v>9090.51</v>
      </c>
      <c r="O3441" s="6">
        <v>1.5</v>
      </c>
      <c r="P3441" s="85">
        <f t="shared" si="666"/>
        <v>4195.62</v>
      </c>
      <c r="Q3441" s="86">
        <f t="shared" si="667"/>
        <v>6992.7</v>
      </c>
      <c r="R3441" s="6">
        <v>2.5</v>
      </c>
      <c r="S3441" s="85">
        <f t="shared" si="662"/>
        <v>6992.7</v>
      </c>
      <c r="T3441" s="86">
        <f t="shared" si="663"/>
        <v>9789.7799999999988</v>
      </c>
      <c r="U3441" s="6">
        <v>1.75</v>
      </c>
      <c r="V3441" s="85">
        <f t="shared" si="664"/>
        <v>4894.8899999999994</v>
      </c>
      <c r="W3441" s="86">
        <f t="shared" si="665"/>
        <v>7691.9699999999993</v>
      </c>
    </row>
    <row r="3442" spans="1:23" ht="16.5" x14ac:dyDescent="0.25">
      <c r="A3442" s="78" t="s">
        <v>7167</v>
      </c>
      <c r="B3442" s="68" t="s">
        <v>7169</v>
      </c>
      <c r="C3442" s="44">
        <v>502159</v>
      </c>
      <c r="D3442" s="74" t="s">
        <v>8637</v>
      </c>
      <c r="E3442" s="45">
        <v>26</v>
      </c>
      <c r="F3442" s="3">
        <v>1</v>
      </c>
      <c r="G3442" s="7">
        <v>2013.67</v>
      </c>
      <c r="H3442" s="4">
        <f>+G3442*E3442</f>
        <v>52355.42</v>
      </c>
      <c r="I3442" s="5">
        <v>0</v>
      </c>
      <c r="J3442" s="4">
        <f t="shared" si="658"/>
        <v>0</v>
      </c>
      <c r="K3442" s="4">
        <f t="shared" si="659"/>
        <v>2013.67</v>
      </c>
      <c r="L3442" s="6">
        <v>2.25</v>
      </c>
      <c r="M3442" s="4">
        <f t="shared" si="660"/>
        <v>4530.7574999999997</v>
      </c>
      <c r="N3442" s="4">
        <f t="shared" si="661"/>
        <v>6544.4274999999998</v>
      </c>
      <c r="O3442" s="6">
        <v>1.5</v>
      </c>
      <c r="P3442" s="85">
        <f t="shared" si="666"/>
        <v>3020.5050000000001</v>
      </c>
      <c r="Q3442" s="86">
        <f t="shared" si="667"/>
        <v>5034.1750000000002</v>
      </c>
      <c r="R3442" s="6">
        <v>2.5</v>
      </c>
      <c r="S3442" s="85">
        <f t="shared" si="662"/>
        <v>5034.1750000000002</v>
      </c>
      <c r="T3442" s="86">
        <f t="shared" si="663"/>
        <v>7047.8450000000003</v>
      </c>
      <c r="U3442" s="6">
        <v>1.75</v>
      </c>
      <c r="V3442" s="85">
        <f t="shared" si="664"/>
        <v>3523.9225000000001</v>
      </c>
      <c r="W3442" s="86">
        <f t="shared" si="665"/>
        <v>5537.5925000000007</v>
      </c>
    </row>
    <row r="3443" spans="1:23" ht="16.5" x14ac:dyDescent="0.25">
      <c r="A3443" s="78" t="s">
        <v>7167</v>
      </c>
      <c r="B3443" s="68" t="s">
        <v>7169</v>
      </c>
      <c r="C3443" s="44">
        <v>502160</v>
      </c>
      <c r="D3443" s="71" t="s">
        <v>8454</v>
      </c>
      <c r="E3443" s="45">
        <v>23</v>
      </c>
      <c r="F3443" s="3">
        <v>1</v>
      </c>
      <c r="G3443" s="7">
        <v>2487.87</v>
      </c>
      <c r="H3443" s="4">
        <f>+G3443*E3443</f>
        <v>57221.009999999995</v>
      </c>
      <c r="I3443" s="5">
        <v>0</v>
      </c>
      <c r="J3443" s="4">
        <f t="shared" si="658"/>
        <v>0</v>
      </c>
      <c r="K3443" s="4">
        <f t="shared" si="659"/>
        <v>2487.87</v>
      </c>
      <c r="L3443" s="6">
        <v>2.25</v>
      </c>
      <c r="M3443" s="4">
        <f t="shared" si="660"/>
        <v>5597.7074999999995</v>
      </c>
      <c r="N3443" s="4">
        <f t="shared" si="661"/>
        <v>8085.5774999999994</v>
      </c>
      <c r="O3443" s="6">
        <v>1.5</v>
      </c>
      <c r="P3443" s="85">
        <f t="shared" si="666"/>
        <v>3731.8049999999998</v>
      </c>
      <c r="Q3443" s="86">
        <f t="shared" si="667"/>
        <v>6219.6749999999993</v>
      </c>
      <c r="R3443" s="6">
        <v>2.5</v>
      </c>
      <c r="S3443" s="85">
        <f t="shared" si="662"/>
        <v>6219.6749999999993</v>
      </c>
      <c r="T3443" s="86">
        <f t="shared" si="663"/>
        <v>8707.5449999999983</v>
      </c>
      <c r="U3443" s="6">
        <v>1.75</v>
      </c>
      <c r="V3443" s="85">
        <f t="shared" si="664"/>
        <v>4353.7725</v>
      </c>
      <c r="W3443" s="86">
        <f t="shared" si="665"/>
        <v>6841.6424999999999</v>
      </c>
    </row>
    <row r="3444" spans="1:23" ht="16.5" x14ac:dyDescent="0.25">
      <c r="A3444" s="78" t="s">
        <v>7167</v>
      </c>
      <c r="B3444" s="68" t="s">
        <v>7169</v>
      </c>
      <c r="C3444" s="44">
        <v>502166</v>
      </c>
      <c r="D3444" s="37" t="s">
        <v>8569</v>
      </c>
      <c r="E3444" s="45">
        <v>15</v>
      </c>
      <c r="F3444" s="3">
        <v>1</v>
      </c>
      <c r="G3444" s="7">
        <v>1653.13</v>
      </c>
      <c r="H3444" s="4">
        <f>+G3444*E3444</f>
        <v>24796.95</v>
      </c>
      <c r="I3444" s="5">
        <v>0</v>
      </c>
      <c r="J3444" s="4">
        <f t="shared" si="658"/>
        <v>0</v>
      </c>
      <c r="K3444" s="4">
        <f t="shared" si="659"/>
        <v>1653.13</v>
      </c>
      <c r="L3444" s="6">
        <v>2.25</v>
      </c>
      <c r="M3444" s="4">
        <f t="shared" si="660"/>
        <v>3719.5425000000005</v>
      </c>
      <c r="N3444" s="4">
        <f t="shared" si="661"/>
        <v>5372.6725000000006</v>
      </c>
      <c r="O3444" s="6">
        <v>1.5</v>
      </c>
      <c r="P3444" s="85">
        <f t="shared" si="666"/>
        <v>2479.6950000000002</v>
      </c>
      <c r="Q3444" s="86">
        <f t="shared" si="667"/>
        <v>4132.8250000000007</v>
      </c>
      <c r="R3444" s="6">
        <v>2.5</v>
      </c>
      <c r="S3444" s="85">
        <f t="shared" si="662"/>
        <v>4132.8250000000007</v>
      </c>
      <c r="T3444" s="86">
        <f t="shared" si="663"/>
        <v>5785.9550000000008</v>
      </c>
      <c r="U3444" s="6">
        <v>1.75</v>
      </c>
      <c r="V3444" s="85">
        <f t="shared" si="664"/>
        <v>2892.9775</v>
      </c>
      <c r="W3444" s="86">
        <f t="shared" si="665"/>
        <v>4546.1075000000001</v>
      </c>
    </row>
    <row r="3445" spans="1:23" ht="16.5" x14ac:dyDescent="0.25">
      <c r="A3445" s="78" t="s">
        <v>7167</v>
      </c>
      <c r="B3445" s="68" t="s">
        <v>7169</v>
      </c>
      <c r="C3445" s="44">
        <v>502170</v>
      </c>
      <c r="D3445" s="37" t="s">
        <v>8516</v>
      </c>
      <c r="E3445" s="45">
        <v>7</v>
      </c>
      <c r="F3445" s="3">
        <v>1</v>
      </c>
      <c r="G3445" s="7">
        <v>1649.42</v>
      </c>
      <c r="H3445" s="4">
        <f>+G3445*E3445</f>
        <v>11545.94</v>
      </c>
      <c r="I3445" s="5">
        <v>0</v>
      </c>
      <c r="J3445" s="4">
        <f t="shared" si="658"/>
        <v>0</v>
      </c>
      <c r="K3445" s="4">
        <f t="shared" si="659"/>
        <v>1649.42</v>
      </c>
      <c r="L3445" s="6">
        <v>2.25</v>
      </c>
      <c r="M3445" s="4">
        <f t="shared" si="660"/>
        <v>3711.1950000000002</v>
      </c>
      <c r="N3445" s="4">
        <f t="shared" si="661"/>
        <v>5360.6149999999998</v>
      </c>
      <c r="O3445" s="6">
        <v>1.5</v>
      </c>
      <c r="P3445" s="85">
        <f t="shared" si="666"/>
        <v>2474.13</v>
      </c>
      <c r="Q3445" s="86">
        <f t="shared" si="667"/>
        <v>4123.55</v>
      </c>
      <c r="R3445" s="6">
        <v>2.5</v>
      </c>
      <c r="S3445" s="85">
        <f t="shared" si="662"/>
        <v>4123.55</v>
      </c>
      <c r="T3445" s="86">
        <f t="shared" si="663"/>
        <v>5772.97</v>
      </c>
      <c r="U3445" s="6">
        <v>1.75</v>
      </c>
      <c r="V3445" s="85">
        <f t="shared" si="664"/>
        <v>2886.4850000000001</v>
      </c>
      <c r="W3445" s="86">
        <f t="shared" si="665"/>
        <v>4535.9050000000007</v>
      </c>
    </row>
    <row r="3446" spans="1:23" ht="16.5" x14ac:dyDescent="0.25">
      <c r="A3446" s="78" t="s">
        <v>7167</v>
      </c>
      <c r="B3446" s="68" t="s">
        <v>7169</v>
      </c>
      <c r="C3446" s="44">
        <v>502175</v>
      </c>
      <c r="D3446" s="73" t="s">
        <v>8458</v>
      </c>
      <c r="E3446" s="45">
        <v>1</v>
      </c>
      <c r="F3446" s="3">
        <v>1</v>
      </c>
      <c r="G3446" s="7">
        <v>3097.35</v>
      </c>
      <c r="H3446" s="4">
        <f>+G3446*E3446</f>
        <v>3097.35</v>
      </c>
      <c r="I3446" s="5">
        <v>0</v>
      </c>
      <c r="J3446" s="4">
        <f t="shared" si="658"/>
        <v>0</v>
      </c>
      <c r="K3446" s="4">
        <f t="shared" si="659"/>
        <v>3097.35</v>
      </c>
      <c r="L3446" s="6">
        <v>2.25</v>
      </c>
      <c r="M3446" s="4">
        <f t="shared" si="660"/>
        <v>6969.0374999999995</v>
      </c>
      <c r="N3446" s="4">
        <f t="shared" si="661"/>
        <v>10066.387499999999</v>
      </c>
      <c r="O3446" s="6">
        <v>1.5</v>
      </c>
      <c r="P3446" s="85">
        <f t="shared" si="666"/>
        <v>4646.0249999999996</v>
      </c>
      <c r="Q3446" s="86">
        <f t="shared" si="667"/>
        <v>7743.375</v>
      </c>
      <c r="R3446" s="6">
        <v>2.5</v>
      </c>
      <c r="S3446" s="85">
        <f t="shared" si="662"/>
        <v>7743.375</v>
      </c>
      <c r="T3446" s="86">
        <f t="shared" si="663"/>
        <v>10840.725</v>
      </c>
      <c r="U3446" s="6">
        <v>1.75</v>
      </c>
      <c r="V3446" s="85">
        <f t="shared" si="664"/>
        <v>5420.3625000000002</v>
      </c>
      <c r="W3446" s="86">
        <f t="shared" si="665"/>
        <v>8517.7124999999996</v>
      </c>
    </row>
    <row r="3447" spans="1:23" ht="16.5" x14ac:dyDescent="0.25">
      <c r="A3447" s="78" t="s">
        <v>7167</v>
      </c>
      <c r="B3447" s="68" t="s">
        <v>7169</v>
      </c>
      <c r="C3447" s="44">
        <v>502176</v>
      </c>
      <c r="D3447" s="70" t="s">
        <v>8540</v>
      </c>
      <c r="E3447" s="45">
        <v>1</v>
      </c>
      <c r="F3447" s="3">
        <v>1</v>
      </c>
      <c r="G3447" s="7">
        <v>3097.35</v>
      </c>
      <c r="H3447" s="4">
        <f>+G3447*E3447</f>
        <v>3097.35</v>
      </c>
      <c r="I3447" s="5">
        <v>0</v>
      </c>
      <c r="J3447" s="4">
        <f t="shared" si="658"/>
        <v>0</v>
      </c>
      <c r="K3447" s="4">
        <f t="shared" si="659"/>
        <v>3097.35</v>
      </c>
      <c r="L3447" s="6">
        <v>2.25</v>
      </c>
      <c r="M3447" s="4">
        <f t="shared" si="660"/>
        <v>6969.0374999999995</v>
      </c>
      <c r="N3447" s="4">
        <f t="shared" si="661"/>
        <v>10066.387499999999</v>
      </c>
      <c r="O3447" s="6">
        <v>1.5</v>
      </c>
      <c r="P3447" s="85">
        <f t="shared" si="666"/>
        <v>4646.0249999999996</v>
      </c>
      <c r="Q3447" s="86">
        <f t="shared" si="667"/>
        <v>7743.375</v>
      </c>
      <c r="R3447" s="6">
        <v>2.5</v>
      </c>
      <c r="S3447" s="85">
        <f t="shared" si="662"/>
        <v>7743.375</v>
      </c>
      <c r="T3447" s="86">
        <f t="shared" si="663"/>
        <v>10840.725</v>
      </c>
      <c r="U3447" s="6">
        <v>1.75</v>
      </c>
      <c r="V3447" s="85">
        <f t="shared" si="664"/>
        <v>5420.3625000000002</v>
      </c>
      <c r="W3447" s="86">
        <f t="shared" si="665"/>
        <v>8517.7124999999996</v>
      </c>
    </row>
    <row r="3448" spans="1:23" ht="16.5" x14ac:dyDescent="0.25">
      <c r="A3448" s="78" t="s">
        <v>7167</v>
      </c>
      <c r="B3448" s="68" t="s">
        <v>7169</v>
      </c>
      <c r="C3448" s="44">
        <v>502178</v>
      </c>
      <c r="D3448" s="73" t="s">
        <v>8609</v>
      </c>
      <c r="E3448" s="45">
        <v>2</v>
      </c>
      <c r="F3448" s="3">
        <v>1</v>
      </c>
      <c r="G3448" s="7">
        <v>1107.25</v>
      </c>
      <c r="H3448" s="4">
        <f>+G3448*E3448</f>
        <v>2214.5</v>
      </c>
      <c r="I3448" s="5">
        <v>0</v>
      </c>
      <c r="J3448" s="4">
        <f t="shared" si="658"/>
        <v>0</v>
      </c>
      <c r="K3448" s="4">
        <f t="shared" si="659"/>
        <v>1107.25</v>
      </c>
      <c r="L3448" s="6">
        <v>2.25</v>
      </c>
      <c r="M3448" s="4">
        <f t="shared" si="660"/>
        <v>2491.3125</v>
      </c>
      <c r="N3448" s="4">
        <f t="shared" si="661"/>
        <v>3598.5625</v>
      </c>
      <c r="O3448" s="6">
        <v>1.5</v>
      </c>
      <c r="P3448" s="85">
        <f t="shared" si="666"/>
        <v>1660.875</v>
      </c>
      <c r="Q3448" s="86">
        <f t="shared" si="667"/>
        <v>2768.125</v>
      </c>
      <c r="R3448" s="6">
        <v>2.5</v>
      </c>
      <c r="S3448" s="85">
        <f t="shared" si="662"/>
        <v>2768.125</v>
      </c>
      <c r="T3448" s="86">
        <f t="shared" si="663"/>
        <v>3875.375</v>
      </c>
      <c r="U3448" s="6">
        <v>1.75</v>
      </c>
      <c r="V3448" s="85">
        <f t="shared" si="664"/>
        <v>1937.6875</v>
      </c>
      <c r="W3448" s="86">
        <f t="shared" si="665"/>
        <v>3044.9375</v>
      </c>
    </row>
    <row r="3449" spans="1:23" ht="16.5" x14ac:dyDescent="0.25">
      <c r="A3449" s="78" t="s">
        <v>7167</v>
      </c>
      <c r="B3449" s="68" t="s">
        <v>7169</v>
      </c>
      <c r="C3449" s="46">
        <v>502179</v>
      </c>
      <c r="D3449" s="70" t="s">
        <v>8456</v>
      </c>
      <c r="E3449" s="45">
        <v>12</v>
      </c>
      <c r="F3449" s="3">
        <v>1</v>
      </c>
      <c r="G3449" s="7">
        <v>1566.02</v>
      </c>
      <c r="H3449" s="4">
        <f>+G3449*E3449</f>
        <v>18792.239999999998</v>
      </c>
      <c r="I3449" s="5">
        <v>0</v>
      </c>
      <c r="J3449" s="4">
        <f t="shared" si="658"/>
        <v>0</v>
      </c>
      <c r="K3449" s="4">
        <f t="shared" si="659"/>
        <v>1566.02</v>
      </c>
      <c r="L3449" s="6">
        <v>2.25</v>
      </c>
      <c r="M3449" s="4">
        <f t="shared" si="660"/>
        <v>3523.5450000000001</v>
      </c>
      <c r="N3449" s="4">
        <f t="shared" si="661"/>
        <v>5089.5650000000005</v>
      </c>
      <c r="O3449" s="6">
        <v>1.5</v>
      </c>
      <c r="P3449" s="85">
        <f t="shared" si="666"/>
        <v>2349.0299999999997</v>
      </c>
      <c r="Q3449" s="86">
        <f t="shared" si="667"/>
        <v>3915.0499999999997</v>
      </c>
      <c r="R3449" s="6">
        <v>2.5</v>
      </c>
      <c r="S3449" s="85">
        <f t="shared" si="662"/>
        <v>3915.05</v>
      </c>
      <c r="T3449" s="86">
        <f t="shared" si="663"/>
        <v>5481.07</v>
      </c>
      <c r="U3449" s="6">
        <v>1.75</v>
      </c>
      <c r="V3449" s="85">
        <f t="shared" si="664"/>
        <v>2740.5349999999999</v>
      </c>
      <c r="W3449" s="86">
        <f t="shared" si="665"/>
        <v>4306.5550000000003</v>
      </c>
    </row>
    <row r="3450" spans="1:23" ht="16.5" x14ac:dyDescent="0.25">
      <c r="A3450" s="78" t="s">
        <v>7167</v>
      </c>
      <c r="B3450" s="68" t="s">
        <v>7169</v>
      </c>
      <c r="C3450" s="44">
        <v>502180</v>
      </c>
      <c r="D3450" s="71" t="s">
        <v>8420</v>
      </c>
      <c r="E3450" s="45">
        <v>10</v>
      </c>
      <c r="F3450" s="3">
        <v>1</v>
      </c>
      <c r="G3450" s="7">
        <v>1196.21</v>
      </c>
      <c r="H3450" s="4">
        <f>+G3450*E3450</f>
        <v>11962.1</v>
      </c>
      <c r="I3450" s="5">
        <v>0</v>
      </c>
      <c r="J3450" s="4">
        <f t="shared" si="658"/>
        <v>0</v>
      </c>
      <c r="K3450" s="4">
        <f t="shared" si="659"/>
        <v>1196.21</v>
      </c>
      <c r="L3450" s="6">
        <v>2.25</v>
      </c>
      <c r="M3450" s="4">
        <f t="shared" si="660"/>
        <v>2691.4724999999999</v>
      </c>
      <c r="N3450" s="4">
        <f t="shared" si="661"/>
        <v>3887.6824999999999</v>
      </c>
      <c r="O3450" s="6">
        <v>1.5</v>
      </c>
      <c r="P3450" s="85">
        <f t="shared" si="666"/>
        <v>1794.3150000000001</v>
      </c>
      <c r="Q3450" s="86">
        <f t="shared" si="667"/>
        <v>2990.5250000000001</v>
      </c>
      <c r="R3450" s="6">
        <v>2.5</v>
      </c>
      <c r="S3450" s="85">
        <f t="shared" si="662"/>
        <v>2990.5250000000001</v>
      </c>
      <c r="T3450" s="86">
        <f t="shared" si="663"/>
        <v>4186.7350000000006</v>
      </c>
      <c r="U3450" s="6">
        <v>1.75</v>
      </c>
      <c r="V3450" s="85">
        <f t="shared" si="664"/>
        <v>2093.3675000000003</v>
      </c>
      <c r="W3450" s="86">
        <f t="shared" si="665"/>
        <v>3289.5775000000003</v>
      </c>
    </row>
    <row r="3451" spans="1:23" ht="16.5" x14ac:dyDescent="0.25">
      <c r="A3451" s="78" t="s">
        <v>7167</v>
      </c>
      <c r="B3451" s="68" t="s">
        <v>7169</v>
      </c>
      <c r="C3451" s="44">
        <v>502181</v>
      </c>
      <c r="D3451" s="37" t="s">
        <v>8617</v>
      </c>
      <c r="E3451" s="45">
        <v>5</v>
      </c>
      <c r="F3451" s="3">
        <v>1</v>
      </c>
      <c r="G3451" s="7">
        <v>931.86</v>
      </c>
      <c r="H3451" s="4">
        <f>+G3451*E3451</f>
        <v>4659.3</v>
      </c>
      <c r="I3451" s="5">
        <v>0</v>
      </c>
      <c r="J3451" s="4">
        <f t="shared" si="658"/>
        <v>0</v>
      </c>
      <c r="K3451" s="4">
        <f t="shared" si="659"/>
        <v>931.86</v>
      </c>
      <c r="L3451" s="6">
        <v>2.25</v>
      </c>
      <c r="M3451" s="4">
        <f t="shared" si="660"/>
        <v>2096.6849999999999</v>
      </c>
      <c r="N3451" s="4">
        <f t="shared" si="661"/>
        <v>3028.5450000000001</v>
      </c>
      <c r="O3451" s="6">
        <v>1.5</v>
      </c>
      <c r="P3451" s="85">
        <f t="shared" si="666"/>
        <v>1397.79</v>
      </c>
      <c r="Q3451" s="86">
        <f t="shared" si="667"/>
        <v>2329.65</v>
      </c>
      <c r="R3451" s="6">
        <v>2.5</v>
      </c>
      <c r="S3451" s="85">
        <f t="shared" si="662"/>
        <v>2329.65</v>
      </c>
      <c r="T3451" s="86">
        <f t="shared" si="663"/>
        <v>3261.51</v>
      </c>
      <c r="U3451" s="6">
        <v>1.75</v>
      </c>
      <c r="V3451" s="85">
        <f t="shared" si="664"/>
        <v>1630.7550000000001</v>
      </c>
      <c r="W3451" s="86">
        <f t="shared" si="665"/>
        <v>2562.6150000000002</v>
      </c>
    </row>
    <row r="3452" spans="1:23" ht="16.5" x14ac:dyDescent="0.25">
      <c r="A3452" s="78" t="s">
        <v>7167</v>
      </c>
      <c r="B3452" s="68" t="s">
        <v>7169</v>
      </c>
      <c r="C3452" s="44">
        <v>502182</v>
      </c>
      <c r="D3452" s="37" t="s">
        <v>8618</v>
      </c>
      <c r="E3452" s="45">
        <v>5</v>
      </c>
      <c r="F3452" s="3">
        <v>1</v>
      </c>
      <c r="G3452" s="7">
        <v>931.86</v>
      </c>
      <c r="H3452" s="4">
        <f>+G3452*E3452</f>
        <v>4659.3</v>
      </c>
      <c r="I3452" s="5">
        <v>0</v>
      </c>
      <c r="J3452" s="4">
        <f t="shared" si="658"/>
        <v>0</v>
      </c>
      <c r="K3452" s="4">
        <f t="shared" si="659"/>
        <v>931.86</v>
      </c>
      <c r="L3452" s="6">
        <v>2.25</v>
      </c>
      <c r="M3452" s="4">
        <f t="shared" si="660"/>
        <v>2096.6849999999999</v>
      </c>
      <c r="N3452" s="4">
        <f t="shared" si="661"/>
        <v>3028.5450000000001</v>
      </c>
      <c r="O3452" s="6">
        <v>1.5</v>
      </c>
      <c r="P3452" s="85">
        <f t="shared" si="666"/>
        <v>1397.79</v>
      </c>
      <c r="Q3452" s="86">
        <f t="shared" si="667"/>
        <v>2329.65</v>
      </c>
      <c r="R3452" s="6">
        <v>2.5</v>
      </c>
      <c r="S3452" s="85">
        <f t="shared" si="662"/>
        <v>2329.65</v>
      </c>
      <c r="T3452" s="86">
        <f t="shared" si="663"/>
        <v>3261.51</v>
      </c>
      <c r="U3452" s="6">
        <v>1.75</v>
      </c>
      <c r="V3452" s="85">
        <f t="shared" si="664"/>
        <v>1630.7550000000001</v>
      </c>
      <c r="W3452" s="86">
        <f t="shared" si="665"/>
        <v>2562.6150000000002</v>
      </c>
    </row>
    <row r="3453" spans="1:23" ht="16.5" x14ac:dyDescent="0.25">
      <c r="A3453" s="78" t="s">
        <v>7167</v>
      </c>
      <c r="B3453" s="68" t="s">
        <v>7169</v>
      </c>
      <c r="C3453" s="44">
        <v>502183</v>
      </c>
      <c r="D3453" s="71" t="s">
        <v>8419</v>
      </c>
      <c r="E3453" s="45">
        <v>8</v>
      </c>
      <c r="F3453" s="3">
        <v>1</v>
      </c>
      <c r="G3453" s="7">
        <v>1480.54</v>
      </c>
      <c r="H3453" s="4">
        <f>+G3453*E3453</f>
        <v>11844.32</v>
      </c>
      <c r="I3453" s="5">
        <v>0</v>
      </c>
      <c r="J3453" s="4">
        <f t="shared" si="658"/>
        <v>0</v>
      </c>
      <c r="K3453" s="4">
        <f t="shared" si="659"/>
        <v>1480.54</v>
      </c>
      <c r="L3453" s="6">
        <v>2.25</v>
      </c>
      <c r="M3453" s="4">
        <f t="shared" si="660"/>
        <v>3331.2150000000001</v>
      </c>
      <c r="N3453" s="4">
        <f t="shared" si="661"/>
        <v>4811.7550000000001</v>
      </c>
      <c r="O3453" s="6">
        <v>1.5</v>
      </c>
      <c r="P3453" s="85">
        <f t="shared" si="666"/>
        <v>2220.81</v>
      </c>
      <c r="Q3453" s="86">
        <f t="shared" si="667"/>
        <v>3701.35</v>
      </c>
      <c r="R3453" s="6">
        <v>2.5</v>
      </c>
      <c r="S3453" s="85">
        <f t="shared" si="662"/>
        <v>3701.35</v>
      </c>
      <c r="T3453" s="86">
        <f t="shared" si="663"/>
        <v>5181.8899999999994</v>
      </c>
      <c r="U3453" s="6">
        <v>1.75</v>
      </c>
      <c r="V3453" s="85">
        <f t="shared" si="664"/>
        <v>2590.9449999999997</v>
      </c>
      <c r="W3453" s="86">
        <f t="shared" si="665"/>
        <v>4071.4849999999997</v>
      </c>
    </row>
    <row r="3454" spans="1:23" ht="16.5" x14ac:dyDescent="0.25">
      <c r="A3454" s="78" t="s">
        <v>7167</v>
      </c>
      <c r="B3454" s="68" t="s">
        <v>7169</v>
      </c>
      <c r="C3454" s="44">
        <v>502184</v>
      </c>
      <c r="D3454" s="71" t="s">
        <v>8625</v>
      </c>
      <c r="E3454" s="45">
        <v>14</v>
      </c>
      <c r="F3454" s="3">
        <v>1</v>
      </c>
      <c r="G3454" s="7">
        <v>2206.4</v>
      </c>
      <c r="H3454" s="4">
        <f>+G3454*E3454</f>
        <v>30889.600000000002</v>
      </c>
      <c r="I3454" s="5">
        <v>0</v>
      </c>
      <c r="J3454" s="4">
        <f t="shared" si="658"/>
        <v>0</v>
      </c>
      <c r="K3454" s="4">
        <f t="shared" si="659"/>
        <v>2206.4</v>
      </c>
      <c r="L3454" s="6">
        <v>2.25</v>
      </c>
      <c r="M3454" s="4">
        <f t="shared" si="660"/>
        <v>4964.4000000000005</v>
      </c>
      <c r="N3454" s="4">
        <f t="shared" si="661"/>
        <v>7170.8000000000011</v>
      </c>
      <c r="O3454" s="6">
        <v>1.5</v>
      </c>
      <c r="P3454" s="85">
        <f t="shared" si="666"/>
        <v>3309.6000000000004</v>
      </c>
      <c r="Q3454" s="86">
        <f t="shared" si="667"/>
        <v>5516</v>
      </c>
      <c r="R3454" s="6">
        <v>2.5</v>
      </c>
      <c r="S3454" s="85">
        <f t="shared" si="662"/>
        <v>5516</v>
      </c>
      <c r="T3454" s="86">
        <f t="shared" si="663"/>
        <v>7722.4</v>
      </c>
      <c r="U3454" s="6">
        <v>1.75</v>
      </c>
      <c r="V3454" s="85">
        <f t="shared" si="664"/>
        <v>3861.2000000000003</v>
      </c>
      <c r="W3454" s="86">
        <f t="shared" si="665"/>
        <v>6067.6</v>
      </c>
    </row>
    <row r="3455" spans="1:23" ht="16.5" x14ac:dyDescent="0.25">
      <c r="A3455" s="78" t="s">
        <v>7167</v>
      </c>
      <c r="B3455" s="68" t="s">
        <v>7169</v>
      </c>
      <c r="C3455" s="44">
        <v>502185</v>
      </c>
      <c r="D3455" s="71" t="s">
        <v>8543</v>
      </c>
      <c r="E3455" s="45">
        <v>15</v>
      </c>
      <c r="F3455" s="3">
        <v>1</v>
      </c>
      <c r="G3455" s="7">
        <v>835.34</v>
      </c>
      <c r="H3455" s="4">
        <f>+G3455*E3455</f>
        <v>12530.1</v>
      </c>
      <c r="I3455" s="5">
        <v>0</v>
      </c>
      <c r="J3455" s="4">
        <f t="shared" si="658"/>
        <v>0</v>
      </c>
      <c r="K3455" s="4">
        <f t="shared" si="659"/>
        <v>835.34</v>
      </c>
      <c r="L3455" s="6">
        <v>2.25</v>
      </c>
      <c r="M3455" s="4">
        <f t="shared" si="660"/>
        <v>1879.5150000000001</v>
      </c>
      <c r="N3455" s="4">
        <f t="shared" si="661"/>
        <v>2714.855</v>
      </c>
      <c r="O3455" s="6">
        <v>1.5</v>
      </c>
      <c r="P3455" s="85">
        <f t="shared" si="666"/>
        <v>1253.01</v>
      </c>
      <c r="Q3455" s="86">
        <f t="shared" si="667"/>
        <v>2088.35</v>
      </c>
      <c r="R3455" s="6">
        <v>2.5</v>
      </c>
      <c r="S3455" s="85">
        <f t="shared" si="662"/>
        <v>2088.35</v>
      </c>
      <c r="T3455" s="86">
        <f t="shared" si="663"/>
        <v>2923.69</v>
      </c>
      <c r="U3455" s="6">
        <v>1.75</v>
      </c>
      <c r="V3455" s="85">
        <f t="shared" si="664"/>
        <v>1461.845</v>
      </c>
      <c r="W3455" s="86">
        <f t="shared" si="665"/>
        <v>2297.1849999999999</v>
      </c>
    </row>
    <row r="3456" spans="1:23" ht="16.5" x14ac:dyDescent="0.25">
      <c r="A3456" s="78" t="s">
        <v>7167</v>
      </c>
      <c r="B3456" s="68" t="s">
        <v>7169</v>
      </c>
      <c r="C3456" s="44">
        <v>502186</v>
      </c>
      <c r="D3456" s="70" t="s">
        <v>8503</v>
      </c>
      <c r="E3456" s="45">
        <v>14</v>
      </c>
      <c r="F3456" s="3">
        <v>1</v>
      </c>
      <c r="G3456" s="7">
        <v>2052.7199999999998</v>
      </c>
      <c r="H3456" s="4">
        <f>+G3456*E3456</f>
        <v>28738.079999999998</v>
      </c>
      <c r="I3456" s="5">
        <v>0</v>
      </c>
      <c r="J3456" s="4">
        <f t="shared" si="658"/>
        <v>0</v>
      </c>
      <c r="K3456" s="4">
        <f t="shared" si="659"/>
        <v>2052.7199999999998</v>
      </c>
      <c r="L3456" s="6">
        <v>2.25</v>
      </c>
      <c r="M3456" s="4">
        <f t="shared" si="660"/>
        <v>4618.62</v>
      </c>
      <c r="N3456" s="4">
        <f t="shared" si="661"/>
        <v>6671.34</v>
      </c>
      <c r="O3456" s="6">
        <v>1.5</v>
      </c>
      <c r="P3456" s="85">
        <f t="shared" si="666"/>
        <v>3079.08</v>
      </c>
      <c r="Q3456" s="86">
        <f t="shared" si="667"/>
        <v>5131.7999999999993</v>
      </c>
      <c r="R3456" s="6">
        <v>2.5</v>
      </c>
      <c r="S3456" s="85">
        <f t="shared" si="662"/>
        <v>5131.7999999999993</v>
      </c>
      <c r="T3456" s="86">
        <f t="shared" si="663"/>
        <v>7184.5199999999986</v>
      </c>
      <c r="U3456" s="6">
        <v>1.75</v>
      </c>
      <c r="V3456" s="85">
        <f t="shared" si="664"/>
        <v>3592.2599999999998</v>
      </c>
      <c r="W3456" s="86">
        <f t="shared" si="665"/>
        <v>5644.98</v>
      </c>
    </row>
    <row r="3457" spans="1:23" ht="16.5" x14ac:dyDescent="0.25">
      <c r="A3457" s="78" t="s">
        <v>7167</v>
      </c>
      <c r="B3457" s="68" t="s">
        <v>7169</v>
      </c>
      <c r="C3457" s="44">
        <v>502187</v>
      </c>
      <c r="D3457" s="71" t="s">
        <v>8497</v>
      </c>
      <c r="E3457" s="45">
        <v>24</v>
      </c>
      <c r="F3457" s="3">
        <v>1</v>
      </c>
      <c r="G3457" s="7">
        <v>2486.7800000000002</v>
      </c>
      <c r="H3457" s="4">
        <f>+G3457*E3457</f>
        <v>59682.720000000001</v>
      </c>
      <c r="I3457" s="5">
        <v>0</v>
      </c>
      <c r="J3457" s="4">
        <f t="shared" si="658"/>
        <v>0</v>
      </c>
      <c r="K3457" s="4">
        <f t="shared" si="659"/>
        <v>2486.7800000000002</v>
      </c>
      <c r="L3457" s="6">
        <v>2.25</v>
      </c>
      <c r="M3457" s="4">
        <f t="shared" si="660"/>
        <v>5595.2550000000001</v>
      </c>
      <c r="N3457" s="4">
        <f t="shared" si="661"/>
        <v>8082.0349999999999</v>
      </c>
      <c r="O3457" s="6">
        <v>1.5</v>
      </c>
      <c r="P3457" s="85">
        <f t="shared" si="666"/>
        <v>3730.17</v>
      </c>
      <c r="Q3457" s="86">
        <f t="shared" si="667"/>
        <v>6216.9500000000007</v>
      </c>
      <c r="R3457" s="6">
        <v>2.5</v>
      </c>
      <c r="S3457" s="85">
        <f t="shared" si="662"/>
        <v>6216.9500000000007</v>
      </c>
      <c r="T3457" s="86">
        <f t="shared" si="663"/>
        <v>8703.7300000000014</v>
      </c>
      <c r="U3457" s="6">
        <v>1.75</v>
      </c>
      <c r="V3457" s="85">
        <f t="shared" si="664"/>
        <v>4351.8650000000007</v>
      </c>
      <c r="W3457" s="86">
        <f t="shared" si="665"/>
        <v>6838.6450000000004</v>
      </c>
    </row>
    <row r="3458" spans="1:23" ht="16.5" x14ac:dyDescent="0.25">
      <c r="A3458" s="78" t="s">
        <v>7167</v>
      </c>
      <c r="B3458" s="68" t="s">
        <v>7169</v>
      </c>
      <c r="C3458" s="44">
        <v>502188</v>
      </c>
      <c r="D3458" s="70" t="s">
        <v>8643</v>
      </c>
      <c r="E3458" s="72">
        <v>3</v>
      </c>
      <c r="F3458" s="3">
        <v>1</v>
      </c>
      <c r="G3458" s="7">
        <v>2591.12</v>
      </c>
      <c r="H3458" s="4">
        <f>+G3458*E3458</f>
        <v>7773.36</v>
      </c>
      <c r="I3458" s="5">
        <v>0</v>
      </c>
      <c r="J3458" s="4">
        <f t="shared" si="658"/>
        <v>0</v>
      </c>
      <c r="K3458" s="4">
        <f t="shared" si="659"/>
        <v>2591.12</v>
      </c>
      <c r="L3458" s="6">
        <v>2.25</v>
      </c>
      <c r="M3458" s="4">
        <f t="shared" si="660"/>
        <v>5830.0199999999995</v>
      </c>
      <c r="N3458" s="4">
        <f t="shared" si="661"/>
        <v>8421.14</v>
      </c>
      <c r="O3458" s="6">
        <v>1.5</v>
      </c>
      <c r="P3458" s="85">
        <f t="shared" si="666"/>
        <v>3886.68</v>
      </c>
      <c r="Q3458" s="86">
        <f t="shared" si="667"/>
        <v>6477.7999999999993</v>
      </c>
      <c r="R3458" s="6">
        <v>2.5</v>
      </c>
      <c r="S3458" s="85">
        <f t="shared" si="662"/>
        <v>6477.7999999999993</v>
      </c>
      <c r="T3458" s="86">
        <f t="shared" si="663"/>
        <v>9068.9199999999983</v>
      </c>
      <c r="U3458" s="6">
        <v>1.75</v>
      </c>
      <c r="V3458" s="85">
        <f t="shared" si="664"/>
        <v>4534.46</v>
      </c>
      <c r="W3458" s="86">
        <f t="shared" si="665"/>
        <v>7125.58</v>
      </c>
    </row>
    <row r="3459" spans="1:23" ht="16.5" x14ac:dyDescent="0.25">
      <c r="A3459" s="78" t="s">
        <v>7167</v>
      </c>
      <c r="B3459" s="68" t="s">
        <v>7169</v>
      </c>
      <c r="C3459" s="44">
        <v>502189</v>
      </c>
      <c r="D3459" s="70" t="s">
        <v>8480</v>
      </c>
      <c r="E3459" s="45">
        <f>5+6</f>
        <v>11</v>
      </c>
      <c r="F3459" s="3">
        <v>1</v>
      </c>
      <c r="G3459" s="7">
        <v>2078.86</v>
      </c>
      <c r="H3459" s="4">
        <f>+G3459*E3459</f>
        <v>22867.460000000003</v>
      </c>
      <c r="I3459" s="5">
        <v>0</v>
      </c>
      <c r="J3459" s="4">
        <f t="shared" si="658"/>
        <v>0</v>
      </c>
      <c r="K3459" s="4">
        <f t="shared" si="659"/>
        <v>2078.86</v>
      </c>
      <c r="L3459" s="6">
        <v>2.25</v>
      </c>
      <c r="M3459" s="4">
        <f t="shared" si="660"/>
        <v>4677.4350000000004</v>
      </c>
      <c r="N3459" s="4">
        <f t="shared" si="661"/>
        <v>6756.2950000000001</v>
      </c>
      <c r="O3459" s="6">
        <v>1.5</v>
      </c>
      <c r="P3459" s="85">
        <f t="shared" si="666"/>
        <v>3118.29</v>
      </c>
      <c r="Q3459" s="86">
        <f t="shared" si="667"/>
        <v>5197.1499999999996</v>
      </c>
      <c r="R3459" s="6">
        <v>2.5</v>
      </c>
      <c r="S3459" s="85">
        <f t="shared" si="662"/>
        <v>5197.1500000000005</v>
      </c>
      <c r="T3459" s="86">
        <f t="shared" si="663"/>
        <v>7276.01</v>
      </c>
      <c r="U3459" s="6">
        <v>1.75</v>
      </c>
      <c r="V3459" s="85">
        <f t="shared" si="664"/>
        <v>3638.0050000000001</v>
      </c>
      <c r="W3459" s="86">
        <f t="shared" si="665"/>
        <v>5716.8649999999998</v>
      </c>
    </row>
    <row r="3460" spans="1:23" ht="16.5" x14ac:dyDescent="0.25">
      <c r="A3460" s="78" t="s">
        <v>7167</v>
      </c>
      <c r="B3460" s="68" t="s">
        <v>7169</v>
      </c>
      <c r="C3460" s="44">
        <v>502190</v>
      </c>
      <c r="D3460" s="70" t="s">
        <v>8650</v>
      </c>
      <c r="E3460" s="45">
        <v>31</v>
      </c>
      <c r="F3460" s="3">
        <v>1</v>
      </c>
      <c r="G3460" s="7">
        <v>1228.01</v>
      </c>
      <c r="H3460" s="4">
        <f>+G3460*E3460</f>
        <v>38068.31</v>
      </c>
      <c r="I3460" s="5">
        <v>0</v>
      </c>
      <c r="J3460" s="4">
        <f t="shared" si="658"/>
        <v>0</v>
      </c>
      <c r="K3460" s="4">
        <f t="shared" si="659"/>
        <v>1228.01</v>
      </c>
      <c r="L3460" s="6">
        <v>2.25</v>
      </c>
      <c r="M3460" s="4">
        <f t="shared" si="660"/>
        <v>2763.0225</v>
      </c>
      <c r="N3460" s="4">
        <f t="shared" si="661"/>
        <v>3991.0325000000003</v>
      </c>
      <c r="O3460" s="6">
        <v>1.5</v>
      </c>
      <c r="P3460" s="85">
        <f t="shared" si="666"/>
        <v>1842.0149999999999</v>
      </c>
      <c r="Q3460" s="86">
        <f t="shared" si="667"/>
        <v>3070.0249999999996</v>
      </c>
      <c r="R3460" s="6">
        <v>2.5</v>
      </c>
      <c r="S3460" s="85">
        <f t="shared" si="662"/>
        <v>3070.0250000000001</v>
      </c>
      <c r="T3460" s="86">
        <f t="shared" si="663"/>
        <v>4298.0349999999999</v>
      </c>
      <c r="U3460" s="6">
        <v>1.75</v>
      </c>
      <c r="V3460" s="85">
        <f t="shared" si="664"/>
        <v>2149.0174999999999</v>
      </c>
      <c r="W3460" s="86">
        <f t="shared" si="665"/>
        <v>3377.0275000000001</v>
      </c>
    </row>
    <row r="3461" spans="1:23" ht="16.5" x14ac:dyDescent="0.25">
      <c r="A3461" s="78" t="s">
        <v>7167</v>
      </c>
      <c r="B3461" s="68" t="s">
        <v>7169</v>
      </c>
      <c r="C3461" s="44">
        <v>502191</v>
      </c>
      <c r="D3461" s="70" t="s">
        <v>8649</v>
      </c>
      <c r="E3461" s="45">
        <v>11</v>
      </c>
      <c r="F3461" s="3">
        <v>1</v>
      </c>
      <c r="G3461" s="7">
        <v>3009.21</v>
      </c>
      <c r="H3461" s="4">
        <f>+G3461*E3461</f>
        <v>33101.31</v>
      </c>
      <c r="I3461" s="5">
        <v>0</v>
      </c>
      <c r="J3461" s="4">
        <f t="shared" si="658"/>
        <v>0</v>
      </c>
      <c r="K3461" s="4">
        <f t="shared" si="659"/>
        <v>3009.21</v>
      </c>
      <c r="L3461" s="6">
        <v>2.25</v>
      </c>
      <c r="M3461" s="4">
        <f t="shared" si="660"/>
        <v>6770.7224999999999</v>
      </c>
      <c r="N3461" s="4">
        <f t="shared" si="661"/>
        <v>9779.932499999999</v>
      </c>
      <c r="O3461" s="6">
        <v>1.5</v>
      </c>
      <c r="P3461" s="85">
        <f t="shared" si="666"/>
        <v>4513.8150000000005</v>
      </c>
      <c r="Q3461" s="86">
        <f t="shared" si="667"/>
        <v>7523.0250000000005</v>
      </c>
      <c r="R3461" s="6">
        <v>2.5</v>
      </c>
      <c r="S3461" s="85">
        <f t="shared" si="662"/>
        <v>7523.0249999999996</v>
      </c>
      <c r="T3461" s="86">
        <f t="shared" si="663"/>
        <v>10532.235000000001</v>
      </c>
      <c r="U3461" s="6">
        <v>1.75</v>
      </c>
      <c r="V3461" s="85">
        <f t="shared" si="664"/>
        <v>5266.1175000000003</v>
      </c>
      <c r="W3461" s="86">
        <f t="shared" si="665"/>
        <v>8275.3274999999994</v>
      </c>
    </row>
    <row r="3462" spans="1:23" ht="16.5" x14ac:dyDescent="0.25">
      <c r="A3462" s="78" t="s">
        <v>7167</v>
      </c>
      <c r="B3462" s="68" t="s">
        <v>7169</v>
      </c>
      <c r="C3462" s="44">
        <v>502192</v>
      </c>
      <c r="D3462" s="32" t="s">
        <v>8500</v>
      </c>
      <c r="E3462" s="3">
        <v>6</v>
      </c>
      <c r="F3462" s="3">
        <v>1</v>
      </c>
      <c r="G3462" s="4">
        <v>2374.64</v>
      </c>
      <c r="H3462" s="4">
        <f>+G3462*E3462</f>
        <v>14247.84</v>
      </c>
      <c r="I3462" s="5">
        <v>0</v>
      </c>
      <c r="J3462" s="4">
        <f t="shared" si="658"/>
        <v>0</v>
      </c>
      <c r="K3462" s="4">
        <f t="shared" si="659"/>
        <v>2374.64</v>
      </c>
      <c r="L3462" s="6">
        <v>2.25</v>
      </c>
      <c r="M3462" s="4">
        <f t="shared" si="660"/>
        <v>5342.94</v>
      </c>
      <c r="N3462" s="4">
        <f t="shared" si="661"/>
        <v>7717.58</v>
      </c>
      <c r="O3462" s="6">
        <v>1.5</v>
      </c>
      <c r="P3462" s="85">
        <f t="shared" si="666"/>
        <v>3561.96</v>
      </c>
      <c r="Q3462" s="86">
        <f t="shared" si="667"/>
        <v>5936.6</v>
      </c>
      <c r="R3462" s="6">
        <v>2.5</v>
      </c>
      <c r="S3462" s="85">
        <f t="shared" si="662"/>
        <v>5936.5999999999995</v>
      </c>
      <c r="T3462" s="86">
        <f t="shared" si="663"/>
        <v>8311.24</v>
      </c>
      <c r="U3462" s="6">
        <v>1.75</v>
      </c>
      <c r="V3462" s="85">
        <f t="shared" si="664"/>
        <v>4155.62</v>
      </c>
      <c r="W3462" s="86">
        <f t="shared" si="665"/>
        <v>6530.26</v>
      </c>
    </row>
    <row r="3463" spans="1:23" ht="16.5" x14ac:dyDescent="0.25">
      <c r="A3463" s="78" t="s">
        <v>7167</v>
      </c>
      <c r="B3463" s="68" t="s">
        <v>7169</v>
      </c>
      <c r="C3463" s="44">
        <v>502193</v>
      </c>
      <c r="D3463" s="37" t="s">
        <v>8629</v>
      </c>
      <c r="E3463" s="45">
        <v>7</v>
      </c>
      <c r="F3463" s="3">
        <v>1</v>
      </c>
      <c r="G3463" s="7">
        <v>6150.88</v>
      </c>
      <c r="H3463" s="4">
        <f>+G3463*E3463</f>
        <v>43056.160000000003</v>
      </c>
      <c r="I3463" s="5">
        <v>0</v>
      </c>
      <c r="J3463" s="4">
        <f t="shared" si="658"/>
        <v>0</v>
      </c>
      <c r="K3463" s="4">
        <f t="shared" si="659"/>
        <v>6150.88</v>
      </c>
      <c r="L3463" s="6">
        <v>2.25</v>
      </c>
      <c r="M3463" s="4">
        <f t="shared" si="660"/>
        <v>13839.48</v>
      </c>
      <c r="N3463" s="4">
        <f t="shared" si="661"/>
        <v>19990.36</v>
      </c>
      <c r="O3463" s="6">
        <v>1.5</v>
      </c>
      <c r="P3463" s="85">
        <f t="shared" si="666"/>
        <v>9226.32</v>
      </c>
      <c r="Q3463" s="86">
        <f t="shared" si="667"/>
        <v>15377.2</v>
      </c>
      <c r="R3463" s="6">
        <v>2.5</v>
      </c>
      <c r="S3463" s="85">
        <f t="shared" si="662"/>
        <v>15377.2</v>
      </c>
      <c r="T3463" s="86">
        <f t="shared" si="663"/>
        <v>21528.080000000002</v>
      </c>
      <c r="U3463" s="6">
        <v>1.75</v>
      </c>
      <c r="V3463" s="85">
        <f t="shared" si="664"/>
        <v>10764.04</v>
      </c>
      <c r="W3463" s="86">
        <f t="shared" si="665"/>
        <v>16914.920000000002</v>
      </c>
    </row>
    <row r="3464" spans="1:23" ht="16.5" x14ac:dyDescent="0.25">
      <c r="A3464" s="78" t="s">
        <v>7167</v>
      </c>
      <c r="B3464" s="68" t="s">
        <v>7169</v>
      </c>
      <c r="C3464" s="44">
        <v>502194</v>
      </c>
      <c r="D3464" s="43" t="s">
        <v>8662</v>
      </c>
      <c r="E3464" s="44">
        <v>15</v>
      </c>
      <c r="F3464" s="3">
        <v>1</v>
      </c>
      <c r="G3464" s="7">
        <v>3910.73</v>
      </c>
      <c r="H3464" s="4">
        <f>+G3464*E3464</f>
        <v>58660.95</v>
      </c>
      <c r="I3464" s="5">
        <v>0</v>
      </c>
      <c r="J3464" s="4">
        <f t="shared" si="658"/>
        <v>0</v>
      </c>
      <c r="K3464" s="4">
        <f t="shared" si="659"/>
        <v>3910.73</v>
      </c>
      <c r="L3464" s="6">
        <v>2.25</v>
      </c>
      <c r="M3464" s="4">
        <f t="shared" si="660"/>
        <v>8799.1424999999999</v>
      </c>
      <c r="N3464" s="4">
        <f t="shared" si="661"/>
        <v>12709.872499999999</v>
      </c>
      <c r="O3464" s="6">
        <v>1.5</v>
      </c>
      <c r="P3464" s="85">
        <f t="shared" si="666"/>
        <v>5866.0950000000003</v>
      </c>
      <c r="Q3464" s="86">
        <f t="shared" si="667"/>
        <v>9776.8250000000007</v>
      </c>
      <c r="R3464" s="6">
        <v>2.5</v>
      </c>
      <c r="S3464" s="85">
        <f t="shared" si="662"/>
        <v>9776.8250000000007</v>
      </c>
      <c r="T3464" s="86">
        <f t="shared" si="663"/>
        <v>13687.555</v>
      </c>
      <c r="U3464" s="6">
        <v>1.75</v>
      </c>
      <c r="V3464" s="85">
        <f t="shared" si="664"/>
        <v>6843.7775000000001</v>
      </c>
      <c r="W3464" s="86">
        <f t="shared" si="665"/>
        <v>10754.5075</v>
      </c>
    </row>
    <row r="3465" spans="1:23" ht="16.5" x14ac:dyDescent="0.25">
      <c r="A3465" s="78" t="s">
        <v>7167</v>
      </c>
      <c r="B3465" s="68" t="s">
        <v>7169</v>
      </c>
      <c r="C3465" s="44">
        <v>502195</v>
      </c>
      <c r="D3465" s="37" t="s">
        <v>8642</v>
      </c>
      <c r="E3465" s="45">
        <v>7</v>
      </c>
      <c r="F3465" s="3">
        <v>1</v>
      </c>
      <c r="G3465" s="7">
        <v>4141.43</v>
      </c>
      <c r="H3465" s="4">
        <f>+G3465*E3465</f>
        <v>28990.010000000002</v>
      </c>
      <c r="I3465" s="5">
        <v>0</v>
      </c>
      <c r="J3465" s="4">
        <f t="shared" si="658"/>
        <v>0</v>
      </c>
      <c r="K3465" s="4">
        <f t="shared" si="659"/>
        <v>4141.43</v>
      </c>
      <c r="L3465" s="6">
        <v>2.25</v>
      </c>
      <c r="M3465" s="4">
        <f t="shared" si="660"/>
        <v>9318.2175000000007</v>
      </c>
      <c r="N3465" s="4">
        <f t="shared" si="661"/>
        <v>13459.647500000001</v>
      </c>
      <c r="O3465" s="6">
        <v>1.5</v>
      </c>
      <c r="P3465" s="85">
        <f t="shared" si="666"/>
        <v>6212.1450000000004</v>
      </c>
      <c r="Q3465" s="86">
        <f t="shared" si="667"/>
        <v>10353.575000000001</v>
      </c>
      <c r="R3465" s="6">
        <v>2.5</v>
      </c>
      <c r="S3465" s="85">
        <f t="shared" si="662"/>
        <v>10353.575000000001</v>
      </c>
      <c r="T3465" s="86">
        <f t="shared" si="663"/>
        <v>14495.005000000001</v>
      </c>
      <c r="U3465" s="6">
        <v>1.75</v>
      </c>
      <c r="V3465" s="85">
        <f t="shared" si="664"/>
        <v>7247.5025000000005</v>
      </c>
      <c r="W3465" s="86">
        <f t="shared" si="665"/>
        <v>11388.932500000001</v>
      </c>
    </row>
    <row r="3466" spans="1:23" ht="16.5" x14ac:dyDescent="0.25">
      <c r="A3466" s="78" t="s">
        <v>7167</v>
      </c>
      <c r="B3466" s="68" t="s">
        <v>7169</v>
      </c>
      <c r="C3466" s="44">
        <v>502196</v>
      </c>
      <c r="D3466" s="37" t="s">
        <v>8562</v>
      </c>
      <c r="E3466" s="45">
        <v>3</v>
      </c>
      <c r="F3466" s="3">
        <v>1</v>
      </c>
      <c r="G3466" s="7">
        <v>3814.47</v>
      </c>
      <c r="H3466" s="4">
        <f>+G3466*E3466</f>
        <v>11443.41</v>
      </c>
      <c r="I3466" s="5">
        <v>0</v>
      </c>
      <c r="J3466" s="4">
        <f t="shared" si="658"/>
        <v>0</v>
      </c>
      <c r="K3466" s="4">
        <f t="shared" si="659"/>
        <v>3814.47</v>
      </c>
      <c r="L3466" s="6">
        <v>2.25</v>
      </c>
      <c r="M3466" s="4">
        <f t="shared" si="660"/>
        <v>8582.557499999999</v>
      </c>
      <c r="N3466" s="4">
        <f t="shared" si="661"/>
        <v>12397.027499999998</v>
      </c>
      <c r="O3466" s="6">
        <v>1.5</v>
      </c>
      <c r="P3466" s="85">
        <f t="shared" si="666"/>
        <v>5721.7049999999999</v>
      </c>
      <c r="Q3466" s="86">
        <f t="shared" si="667"/>
        <v>9536.1749999999993</v>
      </c>
      <c r="R3466" s="6">
        <v>2.5</v>
      </c>
      <c r="S3466" s="85">
        <f t="shared" si="662"/>
        <v>9536.1749999999993</v>
      </c>
      <c r="T3466" s="86">
        <f t="shared" si="663"/>
        <v>13350.644999999999</v>
      </c>
      <c r="U3466" s="6">
        <v>1.75</v>
      </c>
      <c r="V3466" s="85">
        <f t="shared" si="664"/>
        <v>6675.3224999999993</v>
      </c>
      <c r="W3466" s="86">
        <f t="shared" si="665"/>
        <v>10489.7925</v>
      </c>
    </row>
    <row r="3467" spans="1:23" ht="16.5" x14ac:dyDescent="0.25">
      <c r="A3467" s="78" t="s">
        <v>7167</v>
      </c>
      <c r="B3467" s="68" t="s">
        <v>7169</v>
      </c>
      <c r="C3467" s="44">
        <v>502197</v>
      </c>
      <c r="D3467" s="74" t="s">
        <v>8636</v>
      </c>
      <c r="E3467" s="45">
        <v>2</v>
      </c>
      <c r="F3467" s="3">
        <v>1</v>
      </c>
      <c r="G3467" s="7">
        <v>2718.87</v>
      </c>
      <c r="H3467" s="4">
        <f>+G3467*E3467</f>
        <v>5437.74</v>
      </c>
      <c r="I3467" s="5">
        <v>0</v>
      </c>
      <c r="J3467" s="4">
        <f t="shared" si="658"/>
        <v>0</v>
      </c>
      <c r="K3467" s="4">
        <f t="shared" si="659"/>
        <v>2718.87</v>
      </c>
      <c r="L3467" s="6">
        <v>2.25</v>
      </c>
      <c r="M3467" s="4">
        <f t="shared" si="660"/>
        <v>6117.4574999999995</v>
      </c>
      <c r="N3467" s="4">
        <f t="shared" si="661"/>
        <v>8836.3274999999994</v>
      </c>
      <c r="O3467" s="6">
        <v>1.5</v>
      </c>
      <c r="P3467" s="85">
        <f t="shared" si="666"/>
        <v>4078.3049999999998</v>
      </c>
      <c r="Q3467" s="86">
        <f t="shared" si="667"/>
        <v>6797.1749999999993</v>
      </c>
      <c r="R3467" s="6">
        <v>2.5</v>
      </c>
      <c r="S3467" s="85">
        <f t="shared" si="662"/>
        <v>6797.1749999999993</v>
      </c>
      <c r="T3467" s="86">
        <f t="shared" si="663"/>
        <v>9516.0449999999983</v>
      </c>
      <c r="U3467" s="6">
        <v>1.75</v>
      </c>
      <c r="V3467" s="85">
        <f t="shared" si="664"/>
        <v>4758.0225</v>
      </c>
      <c r="W3467" s="86">
        <f t="shared" si="665"/>
        <v>7476.8924999999999</v>
      </c>
    </row>
    <row r="3468" spans="1:23" ht="16.5" x14ac:dyDescent="0.25">
      <c r="A3468" s="78" t="s">
        <v>7167</v>
      </c>
      <c r="B3468" s="68" t="s">
        <v>7169</v>
      </c>
      <c r="C3468" s="44">
        <v>502198</v>
      </c>
      <c r="D3468" s="75" t="s">
        <v>8452</v>
      </c>
      <c r="E3468" s="45">
        <v>8</v>
      </c>
      <c r="F3468" s="3">
        <v>1</v>
      </c>
      <c r="G3468" s="7">
        <v>969.88</v>
      </c>
      <c r="H3468" s="4">
        <f>+G3468*E3468</f>
        <v>7759.04</v>
      </c>
      <c r="I3468" s="5">
        <v>0</v>
      </c>
      <c r="J3468" s="4">
        <f t="shared" si="658"/>
        <v>0</v>
      </c>
      <c r="K3468" s="4">
        <f t="shared" si="659"/>
        <v>969.88</v>
      </c>
      <c r="L3468" s="6">
        <v>2.25</v>
      </c>
      <c r="M3468" s="4">
        <f t="shared" si="660"/>
        <v>2182.23</v>
      </c>
      <c r="N3468" s="4">
        <f t="shared" si="661"/>
        <v>3152.11</v>
      </c>
      <c r="O3468" s="6">
        <v>1.5</v>
      </c>
      <c r="P3468" s="85">
        <f t="shared" si="666"/>
        <v>1454.82</v>
      </c>
      <c r="Q3468" s="86">
        <f t="shared" si="667"/>
        <v>2424.6999999999998</v>
      </c>
      <c r="R3468" s="6">
        <v>2.5</v>
      </c>
      <c r="S3468" s="85">
        <f t="shared" si="662"/>
        <v>2424.6999999999998</v>
      </c>
      <c r="T3468" s="86">
        <f t="shared" si="663"/>
        <v>3394.58</v>
      </c>
      <c r="U3468" s="6">
        <v>1.75</v>
      </c>
      <c r="V3468" s="85">
        <f t="shared" si="664"/>
        <v>1697.29</v>
      </c>
      <c r="W3468" s="86">
        <f t="shared" si="665"/>
        <v>2667.17</v>
      </c>
    </row>
    <row r="3469" spans="1:23" ht="16.5" x14ac:dyDescent="0.25">
      <c r="A3469" s="78" t="s">
        <v>7167</v>
      </c>
      <c r="B3469" s="68" t="s">
        <v>7169</v>
      </c>
      <c r="C3469" s="44">
        <v>502199</v>
      </c>
      <c r="D3469" s="37" t="s">
        <v>8537</v>
      </c>
      <c r="E3469" s="45">
        <v>5</v>
      </c>
      <c r="F3469" s="3">
        <v>1</v>
      </c>
      <c r="G3469" s="7">
        <v>1469.65</v>
      </c>
      <c r="H3469" s="4">
        <f>+G3469*E3469</f>
        <v>7348.25</v>
      </c>
      <c r="I3469" s="5">
        <v>0</v>
      </c>
      <c r="J3469" s="4">
        <f t="shared" si="658"/>
        <v>0</v>
      </c>
      <c r="K3469" s="4">
        <f t="shared" si="659"/>
        <v>1469.65</v>
      </c>
      <c r="L3469" s="6">
        <v>2.25</v>
      </c>
      <c r="M3469" s="4">
        <f t="shared" si="660"/>
        <v>3306.7125000000001</v>
      </c>
      <c r="N3469" s="4">
        <f t="shared" si="661"/>
        <v>4776.3625000000002</v>
      </c>
      <c r="O3469" s="6">
        <v>1.5</v>
      </c>
      <c r="P3469" s="85">
        <f t="shared" si="666"/>
        <v>2204.4750000000004</v>
      </c>
      <c r="Q3469" s="86">
        <f t="shared" si="667"/>
        <v>3674.1250000000005</v>
      </c>
      <c r="R3469" s="6">
        <v>2.5</v>
      </c>
      <c r="S3469" s="85">
        <f t="shared" si="662"/>
        <v>3674.125</v>
      </c>
      <c r="T3469" s="86">
        <f t="shared" si="663"/>
        <v>5143.7749999999996</v>
      </c>
      <c r="U3469" s="6">
        <v>1.75</v>
      </c>
      <c r="V3469" s="85">
        <f t="shared" si="664"/>
        <v>2571.8875000000003</v>
      </c>
      <c r="W3469" s="86">
        <f t="shared" si="665"/>
        <v>4041.5375000000004</v>
      </c>
    </row>
    <row r="3470" spans="1:23" ht="16.5" x14ac:dyDescent="0.25">
      <c r="A3470" s="78" t="s">
        <v>7167</v>
      </c>
      <c r="B3470" s="68" t="s">
        <v>7169</v>
      </c>
      <c r="C3470" s="44">
        <v>502200</v>
      </c>
      <c r="D3470" s="37" t="s">
        <v>8515</v>
      </c>
      <c r="E3470" s="45">
        <v>5</v>
      </c>
      <c r="F3470" s="3">
        <v>1</v>
      </c>
      <c r="G3470" s="7">
        <v>1309.3900000000001</v>
      </c>
      <c r="H3470" s="4">
        <f>+G3470*E3470</f>
        <v>6546.9500000000007</v>
      </c>
      <c r="I3470" s="5">
        <v>0</v>
      </c>
      <c r="J3470" s="4">
        <f t="shared" si="658"/>
        <v>0</v>
      </c>
      <c r="K3470" s="4">
        <f t="shared" si="659"/>
        <v>1309.3900000000001</v>
      </c>
      <c r="L3470" s="6">
        <v>2.25</v>
      </c>
      <c r="M3470" s="4">
        <f t="shared" si="660"/>
        <v>2946.1275000000001</v>
      </c>
      <c r="N3470" s="4">
        <f t="shared" si="661"/>
        <v>4255.5174999999999</v>
      </c>
      <c r="O3470" s="6">
        <v>1.5</v>
      </c>
      <c r="P3470" s="85">
        <f t="shared" si="666"/>
        <v>1964.085</v>
      </c>
      <c r="Q3470" s="86">
        <f t="shared" si="667"/>
        <v>3273.4750000000004</v>
      </c>
      <c r="R3470" s="6">
        <v>2.5</v>
      </c>
      <c r="S3470" s="85">
        <f t="shared" si="662"/>
        <v>3273.4750000000004</v>
      </c>
      <c r="T3470" s="86">
        <f t="shared" si="663"/>
        <v>4582.8650000000007</v>
      </c>
      <c r="U3470" s="6">
        <v>1.75</v>
      </c>
      <c r="V3470" s="85">
        <f t="shared" si="664"/>
        <v>2291.4325000000003</v>
      </c>
      <c r="W3470" s="86">
        <f t="shared" si="665"/>
        <v>3600.8225000000002</v>
      </c>
    </row>
    <row r="3471" spans="1:23" ht="16.5" x14ac:dyDescent="0.25">
      <c r="A3471" s="78" t="s">
        <v>7167</v>
      </c>
      <c r="B3471" s="68" t="s">
        <v>7169</v>
      </c>
      <c r="C3471" s="44">
        <v>502201</v>
      </c>
      <c r="D3471" s="71" t="s">
        <v>8567</v>
      </c>
      <c r="E3471" s="45">
        <v>18</v>
      </c>
      <c r="F3471" s="3">
        <v>1</v>
      </c>
      <c r="G3471" s="7">
        <v>1905.32</v>
      </c>
      <c r="H3471" s="4">
        <f>+G3471*E3471</f>
        <v>34295.760000000002</v>
      </c>
      <c r="I3471" s="5">
        <v>0</v>
      </c>
      <c r="J3471" s="4">
        <f t="shared" ref="J3471:J3534" si="668">+G3471*I3471</f>
        <v>0</v>
      </c>
      <c r="K3471" s="4">
        <f t="shared" ref="K3471:K3534" si="669">+G3471-J3471</f>
        <v>1905.32</v>
      </c>
      <c r="L3471" s="6">
        <v>2.25</v>
      </c>
      <c r="M3471" s="4">
        <f t="shared" si="660"/>
        <v>4286.97</v>
      </c>
      <c r="N3471" s="4">
        <f t="shared" si="661"/>
        <v>6192.29</v>
      </c>
      <c r="O3471" s="6">
        <v>1.5</v>
      </c>
      <c r="P3471" s="85">
        <f t="shared" si="666"/>
        <v>2857.98</v>
      </c>
      <c r="Q3471" s="86">
        <f t="shared" si="667"/>
        <v>4763.3</v>
      </c>
      <c r="R3471" s="6">
        <v>2.5</v>
      </c>
      <c r="S3471" s="85">
        <f t="shared" si="662"/>
        <v>4763.3</v>
      </c>
      <c r="T3471" s="86">
        <f t="shared" si="663"/>
        <v>6668.62</v>
      </c>
      <c r="U3471" s="6">
        <v>1.75</v>
      </c>
      <c r="V3471" s="85">
        <f t="shared" si="664"/>
        <v>3334.31</v>
      </c>
      <c r="W3471" s="86">
        <f t="shared" si="665"/>
        <v>5239.63</v>
      </c>
    </row>
    <row r="3472" spans="1:23" ht="16.5" x14ac:dyDescent="0.25">
      <c r="A3472" s="78" t="s">
        <v>7167</v>
      </c>
      <c r="B3472" s="68" t="s">
        <v>7169</v>
      </c>
      <c r="C3472" s="44">
        <v>502202</v>
      </c>
      <c r="D3472" s="71" t="s">
        <v>8665</v>
      </c>
      <c r="E3472" s="72">
        <v>17</v>
      </c>
      <c r="F3472" s="3">
        <v>1</v>
      </c>
      <c r="G3472" s="7">
        <v>4397.6400000000003</v>
      </c>
      <c r="H3472" s="4">
        <f>+G3472*E3472</f>
        <v>74759.88</v>
      </c>
      <c r="I3472" s="5">
        <v>0</v>
      </c>
      <c r="J3472" s="4">
        <f t="shared" si="668"/>
        <v>0</v>
      </c>
      <c r="K3472" s="4">
        <f t="shared" si="669"/>
        <v>4397.6400000000003</v>
      </c>
      <c r="L3472" s="6">
        <v>2.25</v>
      </c>
      <c r="M3472" s="4">
        <f t="shared" si="660"/>
        <v>9894.69</v>
      </c>
      <c r="N3472" s="4">
        <f t="shared" si="661"/>
        <v>14292.330000000002</v>
      </c>
      <c r="O3472" s="6">
        <v>1.5</v>
      </c>
      <c r="P3472" s="85">
        <f t="shared" si="666"/>
        <v>6596.4600000000009</v>
      </c>
      <c r="Q3472" s="86">
        <f t="shared" si="667"/>
        <v>10994.100000000002</v>
      </c>
      <c r="R3472" s="6">
        <v>2.5</v>
      </c>
      <c r="S3472" s="85">
        <f t="shared" si="662"/>
        <v>10994.1</v>
      </c>
      <c r="T3472" s="86">
        <f t="shared" si="663"/>
        <v>15391.740000000002</v>
      </c>
      <c r="U3472" s="6">
        <v>1.75</v>
      </c>
      <c r="V3472" s="85">
        <f t="shared" si="664"/>
        <v>7695.8700000000008</v>
      </c>
      <c r="W3472" s="86">
        <f t="shared" si="665"/>
        <v>12093.510000000002</v>
      </c>
    </row>
    <row r="3473" spans="1:23" ht="16.5" x14ac:dyDescent="0.25">
      <c r="A3473" s="78" t="s">
        <v>7167</v>
      </c>
      <c r="B3473" s="68" t="s">
        <v>7169</v>
      </c>
      <c r="C3473" s="44">
        <v>502203</v>
      </c>
      <c r="D3473" s="71" t="s">
        <v>8612</v>
      </c>
      <c r="E3473" s="45">
        <v>18</v>
      </c>
      <c r="F3473" s="3">
        <v>1</v>
      </c>
      <c r="G3473" s="7">
        <v>2161.7399999999998</v>
      </c>
      <c r="H3473" s="4">
        <f>+G3473*E3473</f>
        <v>38911.319999999992</v>
      </c>
      <c r="I3473" s="5">
        <v>0</v>
      </c>
      <c r="J3473" s="4">
        <f t="shared" si="668"/>
        <v>0</v>
      </c>
      <c r="K3473" s="4">
        <f t="shared" si="669"/>
        <v>2161.7399999999998</v>
      </c>
      <c r="L3473" s="6">
        <v>2.25</v>
      </c>
      <c r="M3473" s="4">
        <f t="shared" si="660"/>
        <v>4863.9149999999991</v>
      </c>
      <c r="N3473" s="4">
        <f t="shared" si="661"/>
        <v>7025.6549999999988</v>
      </c>
      <c r="O3473" s="6">
        <v>1.5</v>
      </c>
      <c r="P3473" s="85">
        <f t="shared" si="666"/>
        <v>3242.6099999999997</v>
      </c>
      <c r="Q3473" s="86">
        <f t="shared" si="667"/>
        <v>5404.3499999999995</v>
      </c>
      <c r="R3473" s="6">
        <v>2.5</v>
      </c>
      <c r="S3473" s="85">
        <f t="shared" si="662"/>
        <v>5404.3499999999995</v>
      </c>
      <c r="T3473" s="86">
        <f t="shared" si="663"/>
        <v>7566.0899999999992</v>
      </c>
      <c r="U3473" s="6">
        <v>1.75</v>
      </c>
      <c r="V3473" s="85">
        <f t="shared" si="664"/>
        <v>3783.0449999999996</v>
      </c>
      <c r="W3473" s="86">
        <f t="shared" si="665"/>
        <v>5944.7849999999999</v>
      </c>
    </row>
    <row r="3474" spans="1:23" ht="16.5" x14ac:dyDescent="0.25">
      <c r="A3474" s="78" t="s">
        <v>7167</v>
      </c>
      <c r="B3474" s="68" t="s">
        <v>7169</v>
      </c>
      <c r="C3474" s="44">
        <v>502204</v>
      </c>
      <c r="D3474" s="1" t="s">
        <v>8498</v>
      </c>
      <c r="E3474" s="3">
        <v>9</v>
      </c>
      <c r="F3474" s="3">
        <v>1</v>
      </c>
      <c r="G3474" s="4">
        <v>2168.27</v>
      </c>
      <c r="H3474" s="4">
        <f>+G3474*E3474</f>
        <v>19514.43</v>
      </c>
      <c r="I3474" s="5">
        <v>0</v>
      </c>
      <c r="J3474" s="4">
        <f t="shared" si="668"/>
        <v>0</v>
      </c>
      <c r="K3474" s="4">
        <f t="shared" si="669"/>
        <v>2168.27</v>
      </c>
      <c r="L3474" s="6">
        <v>2.25</v>
      </c>
      <c r="M3474" s="4">
        <f t="shared" si="660"/>
        <v>4878.6075000000001</v>
      </c>
      <c r="N3474" s="4">
        <f t="shared" si="661"/>
        <v>7046.8775000000005</v>
      </c>
      <c r="O3474" s="6">
        <v>1.5</v>
      </c>
      <c r="P3474" s="85">
        <f t="shared" si="666"/>
        <v>3252.4049999999997</v>
      </c>
      <c r="Q3474" s="86">
        <f t="shared" si="667"/>
        <v>5420.6749999999993</v>
      </c>
      <c r="R3474" s="6">
        <v>2.5</v>
      </c>
      <c r="S3474" s="85">
        <f t="shared" si="662"/>
        <v>5420.6750000000002</v>
      </c>
      <c r="T3474" s="86">
        <f t="shared" si="663"/>
        <v>7588.9449999999997</v>
      </c>
      <c r="U3474" s="6">
        <v>1.75</v>
      </c>
      <c r="V3474" s="85">
        <f t="shared" si="664"/>
        <v>3794.4724999999999</v>
      </c>
      <c r="W3474" s="86">
        <f t="shared" si="665"/>
        <v>5962.7425000000003</v>
      </c>
    </row>
    <row r="3475" spans="1:23" ht="16.5" x14ac:dyDescent="0.25">
      <c r="A3475" s="78" t="s">
        <v>7167</v>
      </c>
      <c r="B3475" s="68" t="s">
        <v>7169</v>
      </c>
      <c r="C3475" s="44">
        <v>502205</v>
      </c>
      <c r="D3475" s="37" t="s">
        <v>8651</v>
      </c>
      <c r="E3475" s="45">
        <v>8</v>
      </c>
      <c r="F3475" s="3">
        <v>1</v>
      </c>
      <c r="G3475" s="7">
        <v>5668.4</v>
      </c>
      <c r="H3475" s="4">
        <f>+G3475*E3475</f>
        <v>45347.199999999997</v>
      </c>
      <c r="I3475" s="5">
        <v>0</v>
      </c>
      <c r="J3475" s="4">
        <f t="shared" si="668"/>
        <v>0</v>
      </c>
      <c r="K3475" s="4">
        <f t="shared" si="669"/>
        <v>5668.4</v>
      </c>
      <c r="L3475" s="6">
        <v>2.25</v>
      </c>
      <c r="M3475" s="4">
        <f t="shared" si="660"/>
        <v>12753.9</v>
      </c>
      <c r="N3475" s="4">
        <f t="shared" si="661"/>
        <v>18422.3</v>
      </c>
      <c r="O3475" s="6">
        <v>1.5</v>
      </c>
      <c r="P3475" s="85">
        <f t="shared" si="666"/>
        <v>8502.5999999999985</v>
      </c>
      <c r="Q3475" s="86">
        <f t="shared" si="667"/>
        <v>14170.999999999998</v>
      </c>
      <c r="R3475" s="6">
        <v>2.5</v>
      </c>
      <c r="S3475" s="85">
        <f t="shared" si="662"/>
        <v>14171</v>
      </c>
      <c r="T3475" s="86">
        <f t="shared" si="663"/>
        <v>19839.400000000001</v>
      </c>
      <c r="U3475" s="6">
        <v>1.75</v>
      </c>
      <c r="V3475" s="85">
        <f t="shared" si="664"/>
        <v>9919.6999999999989</v>
      </c>
      <c r="W3475" s="86">
        <f t="shared" si="665"/>
        <v>15588.099999999999</v>
      </c>
    </row>
    <row r="3476" spans="1:23" ht="16.5" x14ac:dyDescent="0.25">
      <c r="A3476" s="78" t="s">
        <v>7167</v>
      </c>
      <c r="B3476" s="68" t="s">
        <v>7169</v>
      </c>
      <c r="C3476" s="46">
        <v>502206</v>
      </c>
      <c r="D3476" s="71" t="s">
        <v>8603</v>
      </c>
      <c r="E3476" s="45">
        <v>8</v>
      </c>
      <c r="F3476" s="3">
        <v>1</v>
      </c>
      <c r="G3476" s="7">
        <v>1469.45</v>
      </c>
      <c r="H3476" s="4">
        <f>+G3476*E3476</f>
        <v>11755.6</v>
      </c>
      <c r="I3476" s="5">
        <v>0</v>
      </c>
      <c r="J3476" s="4">
        <f t="shared" si="668"/>
        <v>0</v>
      </c>
      <c r="K3476" s="4">
        <f t="shared" si="669"/>
        <v>1469.45</v>
      </c>
      <c r="L3476" s="6">
        <v>2.25</v>
      </c>
      <c r="M3476" s="4">
        <f t="shared" si="660"/>
        <v>3306.2625000000003</v>
      </c>
      <c r="N3476" s="4">
        <f t="shared" si="661"/>
        <v>4775.7125000000005</v>
      </c>
      <c r="O3476" s="6">
        <v>1.5</v>
      </c>
      <c r="P3476" s="85">
        <f t="shared" si="666"/>
        <v>2204.1750000000002</v>
      </c>
      <c r="Q3476" s="86">
        <f t="shared" si="667"/>
        <v>3673.625</v>
      </c>
      <c r="R3476" s="6">
        <v>2.5</v>
      </c>
      <c r="S3476" s="85">
        <f t="shared" si="662"/>
        <v>3673.625</v>
      </c>
      <c r="T3476" s="86">
        <f t="shared" si="663"/>
        <v>5143.0749999999998</v>
      </c>
      <c r="U3476" s="6">
        <v>1.75</v>
      </c>
      <c r="V3476" s="85">
        <f t="shared" si="664"/>
        <v>2571.5374999999999</v>
      </c>
      <c r="W3476" s="86">
        <f t="shared" si="665"/>
        <v>4040.9875000000002</v>
      </c>
    </row>
    <row r="3477" spans="1:23" ht="16.5" x14ac:dyDescent="0.25">
      <c r="A3477" s="78" t="s">
        <v>7167</v>
      </c>
      <c r="B3477" s="68" t="s">
        <v>7169</v>
      </c>
      <c r="C3477" s="44">
        <v>502207</v>
      </c>
      <c r="D3477" s="37" t="s">
        <v>8510</v>
      </c>
      <c r="E3477" s="45">
        <v>11</v>
      </c>
      <c r="F3477" s="3">
        <v>1</v>
      </c>
      <c r="G3477" s="7">
        <v>1234.49</v>
      </c>
      <c r="H3477" s="4">
        <f>+G3477*E3477</f>
        <v>13579.39</v>
      </c>
      <c r="I3477" s="5">
        <v>0</v>
      </c>
      <c r="J3477" s="4">
        <f t="shared" si="668"/>
        <v>0</v>
      </c>
      <c r="K3477" s="4">
        <f t="shared" si="669"/>
        <v>1234.49</v>
      </c>
      <c r="L3477" s="6">
        <v>2.25</v>
      </c>
      <c r="M3477" s="4">
        <f t="shared" si="660"/>
        <v>2777.6025</v>
      </c>
      <c r="N3477" s="4">
        <f t="shared" si="661"/>
        <v>4012.0924999999997</v>
      </c>
      <c r="O3477" s="6">
        <v>1.5</v>
      </c>
      <c r="P3477" s="85">
        <f t="shared" si="666"/>
        <v>1851.7350000000001</v>
      </c>
      <c r="Q3477" s="86">
        <f t="shared" si="667"/>
        <v>3086.2250000000004</v>
      </c>
      <c r="R3477" s="6">
        <v>2.5</v>
      </c>
      <c r="S3477" s="85">
        <f t="shared" si="662"/>
        <v>3086.2249999999999</v>
      </c>
      <c r="T3477" s="86">
        <f t="shared" si="663"/>
        <v>4320.7150000000001</v>
      </c>
      <c r="U3477" s="6">
        <v>1.75</v>
      </c>
      <c r="V3477" s="85">
        <f t="shared" si="664"/>
        <v>2160.3575000000001</v>
      </c>
      <c r="W3477" s="86">
        <f t="shared" si="665"/>
        <v>3394.8474999999999</v>
      </c>
    </row>
    <row r="3478" spans="1:23" ht="16.5" x14ac:dyDescent="0.25">
      <c r="A3478" s="78" t="s">
        <v>7167</v>
      </c>
      <c r="B3478" s="68" t="s">
        <v>7169</v>
      </c>
      <c r="C3478" s="44">
        <v>502208</v>
      </c>
      <c r="D3478" s="43" t="s">
        <v>8410</v>
      </c>
      <c r="E3478" s="3">
        <v>8</v>
      </c>
      <c r="F3478" s="3">
        <v>1</v>
      </c>
      <c r="G3478" s="7">
        <v>2040.06</v>
      </c>
      <c r="H3478" s="4">
        <f>+G3478*E3478</f>
        <v>16320.48</v>
      </c>
      <c r="I3478" s="5">
        <v>0</v>
      </c>
      <c r="J3478" s="4">
        <f t="shared" si="668"/>
        <v>0</v>
      </c>
      <c r="K3478" s="4">
        <f t="shared" si="669"/>
        <v>2040.06</v>
      </c>
      <c r="L3478" s="6">
        <v>2.25</v>
      </c>
      <c r="M3478" s="4">
        <f t="shared" si="660"/>
        <v>4590.1350000000002</v>
      </c>
      <c r="N3478" s="4">
        <f t="shared" si="661"/>
        <v>6630.1949999999997</v>
      </c>
      <c r="O3478" s="6">
        <v>1.5</v>
      </c>
      <c r="P3478" s="85">
        <f t="shared" si="666"/>
        <v>3060.09</v>
      </c>
      <c r="Q3478" s="86">
        <f t="shared" si="667"/>
        <v>5100.1499999999996</v>
      </c>
      <c r="R3478" s="6">
        <v>2.5</v>
      </c>
      <c r="S3478" s="85">
        <f t="shared" si="662"/>
        <v>5100.1499999999996</v>
      </c>
      <c r="T3478" s="86">
        <f t="shared" si="663"/>
        <v>7140.2099999999991</v>
      </c>
      <c r="U3478" s="6">
        <v>1.75</v>
      </c>
      <c r="V3478" s="85">
        <f t="shared" si="664"/>
        <v>3570.105</v>
      </c>
      <c r="W3478" s="86">
        <f t="shared" si="665"/>
        <v>5610.165</v>
      </c>
    </row>
    <row r="3479" spans="1:23" ht="16.5" x14ac:dyDescent="0.25">
      <c r="A3479" s="78" t="s">
        <v>7167</v>
      </c>
      <c r="B3479" s="68" t="s">
        <v>7169</v>
      </c>
      <c r="C3479" s="44">
        <v>502209</v>
      </c>
      <c r="D3479" s="43" t="s">
        <v>8411</v>
      </c>
      <c r="E3479" s="3">
        <v>8</v>
      </c>
      <c r="F3479" s="3">
        <v>1</v>
      </c>
      <c r="G3479" s="7">
        <v>2411.62</v>
      </c>
      <c r="H3479" s="4">
        <f>+G3479*E3479</f>
        <v>19292.96</v>
      </c>
      <c r="I3479" s="5">
        <v>0</v>
      </c>
      <c r="J3479" s="4">
        <f t="shared" si="668"/>
        <v>0</v>
      </c>
      <c r="K3479" s="4">
        <f t="shared" si="669"/>
        <v>2411.62</v>
      </c>
      <c r="L3479" s="6">
        <v>2.25</v>
      </c>
      <c r="M3479" s="4">
        <f t="shared" si="660"/>
        <v>5426.1449999999995</v>
      </c>
      <c r="N3479" s="4">
        <f t="shared" si="661"/>
        <v>7837.7649999999994</v>
      </c>
      <c r="O3479" s="6">
        <v>1.5</v>
      </c>
      <c r="P3479" s="85">
        <f t="shared" si="666"/>
        <v>3617.43</v>
      </c>
      <c r="Q3479" s="86">
        <f t="shared" si="667"/>
        <v>6029.0499999999993</v>
      </c>
      <c r="R3479" s="6">
        <v>2.5</v>
      </c>
      <c r="S3479" s="85">
        <f t="shared" si="662"/>
        <v>6029.0499999999993</v>
      </c>
      <c r="T3479" s="86">
        <f t="shared" si="663"/>
        <v>8440.6699999999983</v>
      </c>
      <c r="U3479" s="6">
        <v>1.75</v>
      </c>
      <c r="V3479" s="85">
        <f t="shared" si="664"/>
        <v>4220.335</v>
      </c>
      <c r="W3479" s="86">
        <f t="shared" si="665"/>
        <v>6631.9549999999999</v>
      </c>
    </row>
    <row r="3480" spans="1:23" ht="16.5" x14ac:dyDescent="0.25">
      <c r="A3480" s="78" t="s">
        <v>7167</v>
      </c>
      <c r="B3480" s="68" t="s">
        <v>7169</v>
      </c>
      <c r="C3480" s="44">
        <v>502210</v>
      </c>
      <c r="D3480" s="43" t="s">
        <v>8426</v>
      </c>
      <c r="E3480" s="3">
        <v>4</v>
      </c>
      <c r="F3480" s="3">
        <v>1</v>
      </c>
      <c r="G3480" s="7">
        <v>2917.62</v>
      </c>
      <c r="H3480" s="4">
        <f>+G3480*E3480</f>
        <v>11670.48</v>
      </c>
      <c r="I3480" s="5">
        <v>0</v>
      </c>
      <c r="J3480" s="4">
        <f t="shared" si="668"/>
        <v>0</v>
      </c>
      <c r="K3480" s="4">
        <f t="shared" si="669"/>
        <v>2917.62</v>
      </c>
      <c r="L3480" s="6">
        <v>2.25</v>
      </c>
      <c r="M3480" s="4">
        <f t="shared" si="660"/>
        <v>6564.6449999999995</v>
      </c>
      <c r="N3480" s="4">
        <f t="shared" si="661"/>
        <v>9482.2649999999994</v>
      </c>
      <c r="O3480" s="6">
        <v>1.5</v>
      </c>
      <c r="P3480" s="85">
        <f t="shared" si="666"/>
        <v>4376.43</v>
      </c>
      <c r="Q3480" s="86">
        <f t="shared" si="667"/>
        <v>7294.05</v>
      </c>
      <c r="R3480" s="6">
        <v>2.5</v>
      </c>
      <c r="S3480" s="85">
        <f t="shared" si="662"/>
        <v>7294.0499999999993</v>
      </c>
      <c r="T3480" s="86">
        <f t="shared" si="663"/>
        <v>10211.669999999998</v>
      </c>
      <c r="U3480" s="6">
        <v>1.75</v>
      </c>
      <c r="V3480" s="85">
        <f t="shared" si="664"/>
        <v>5105.835</v>
      </c>
      <c r="W3480" s="86">
        <f t="shared" si="665"/>
        <v>8023.4549999999999</v>
      </c>
    </row>
    <row r="3481" spans="1:23" ht="16.5" x14ac:dyDescent="0.25">
      <c r="A3481" s="78" t="s">
        <v>7167</v>
      </c>
      <c r="B3481" s="68" t="s">
        <v>7169</v>
      </c>
      <c r="C3481" s="44">
        <v>502211</v>
      </c>
      <c r="D3481" s="43" t="s">
        <v>8412</v>
      </c>
      <c r="E3481" s="3">
        <v>3</v>
      </c>
      <c r="F3481" s="3">
        <v>1</v>
      </c>
      <c r="G3481" s="7">
        <v>2943.14</v>
      </c>
      <c r="H3481" s="4">
        <f>+G3481*E3481</f>
        <v>8829.42</v>
      </c>
      <c r="I3481" s="5">
        <v>0</v>
      </c>
      <c r="J3481" s="4">
        <f t="shared" si="668"/>
        <v>0</v>
      </c>
      <c r="K3481" s="4">
        <f t="shared" si="669"/>
        <v>2943.14</v>
      </c>
      <c r="L3481" s="6">
        <v>2.25</v>
      </c>
      <c r="M3481" s="4">
        <f t="shared" si="660"/>
        <v>6622.0649999999996</v>
      </c>
      <c r="N3481" s="4">
        <f t="shared" si="661"/>
        <v>9565.2049999999999</v>
      </c>
      <c r="O3481" s="6">
        <v>1.5</v>
      </c>
      <c r="P3481" s="85">
        <f t="shared" si="666"/>
        <v>4414.71</v>
      </c>
      <c r="Q3481" s="86">
        <f t="shared" si="667"/>
        <v>7357.85</v>
      </c>
      <c r="R3481" s="6">
        <v>2.5</v>
      </c>
      <c r="S3481" s="85">
        <f t="shared" si="662"/>
        <v>7357.8499999999995</v>
      </c>
      <c r="T3481" s="86">
        <f t="shared" si="663"/>
        <v>10300.99</v>
      </c>
      <c r="U3481" s="6">
        <v>1.75</v>
      </c>
      <c r="V3481" s="85">
        <f t="shared" si="664"/>
        <v>5150.4949999999999</v>
      </c>
      <c r="W3481" s="86">
        <f t="shared" si="665"/>
        <v>8093.6350000000002</v>
      </c>
    </row>
    <row r="3482" spans="1:23" ht="16.5" x14ac:dyDescent="0.25">
      <c r="A3482" s="78" t="s">
        <v>7167</v>
      </c>
      <c r="B3482" s="68" t="s">
        <v>7169</v>
      </c>
      <c r="C3482" s="44">
        <v>502212</v>
      </c>
      <c r="D3482" s="43" t="s">
        <v>8427</v>
      </c>
      <c r="E3482" s="3">
        <v>7</v>
      </c>
      <c r="F3482" s="3">
        <v>1</v>
      </c>
      <c r="G3482" s="7">
        <v>3468.43</v>
      </c>
      <c r="H3482" s="4">
        <f>+G3482*E3482</f>
        <v>24279.01</v>
      </c>
      <c r="I3482" s="5">
        <v>0</v>
      </c>
      <c r="J3482" s="4">
        <f t="shared" si="668"/>
        <v>0</v>
      </c>
      <c r="K3482" s="4">
        <f t="shared" si="669"/>
        <v>3468.43</v>
      </c>
      <c r="L3482" s="6">
        <v>2.25</v>
      </c>
      <c r="M3482" s="4">
        <f t="shared" si="660"/>
        <v>7803.9674999999997</v>
      </c>
      <c r="N3482" s="4">
        <f t="shared" si="661"/>
        <v>11272.397499999999</v>
      </c>
      <c r="O3482" s="6">
        <v>1.5</v>
      </c>
      <c r="P3482" s="85">
        <f t="shared" si="666"/>
        <v>5202.6449999999995</v>
      </c>
      <c r="Q3482" s="86">
        <f t="shared" si="667"/>
        <v>8671.0749999999989</v>
      </c>
      <c r="R3482" s="6">
        <v>2.5</v>
      </c>
      <c r="S3482" s="85">
        <f t="shared" si="662"/>
        <v>8671.0749999999989</v>
      </c>
      <c r="T3482" s="86">
        <f t="shared" si="663"/>
        <v>12139.504999999999</v>
      </c>
      <c r="U3482" s="6">
        <v>1.75</v>
      </c>
      <c r="V3482" s="85">
        <f t="shared" si="664"/>
        <v>6069.7524999999996</v>
      </c>
      <c r="W3482" s="86">
        <f t="shared" si="665"/>
        <v>9538.182499999999</v>
      </c>
    </row>
    <row r="3483" spans="1:23" ht="16.5" x14ac:dyDescent="0.25">
      <c r="A3483" s="78" t="s">
        <v>7167</v>
      </c>
      <c r="B3483" s="68" t="s">
        <v>7169</v>
      </c>
      <c r="C3483" s="44">
        <v>502213</v>
      </c>
      <c r="D3483" s="43" t="s">
        <v>8413</v>
      </c>
      <c r="E3483" s="3">
        <v>13</v>
      </c>
      <c r="F3483" s="3">
        <v>1</v>
      </c>
      <c r="G3483" s="7">
        <v>2187.5700000000002</v>
      </c>
      <c r="H3483" s="4">
        <f>+G3483*E3483</f>
        <v>28438.410000000003</v>
      </c>
      <c r="I3483" s="5">
        <v>0</v>
      </c>
      <c r="J3483" s="4">
        <f t="shared" si="668"/>
        <v>0</v>
      </c>
      <c r="K3483" s="4">
        <f t="shared" si="669"/>
        <v>2187.5700000000002</v>
      </c>
      <c r="L3483" s="6">
        <v>2.25</v>
      </c>
      <c r="M3483" s="4">
        <f t="shared" si="660"/>
        <v>4922.0325000000003</v>
      </c>
      <c r="N3483" s="4">
        <f t="shared" si="661"/>
        <v>7109.6025000000009</v>
      </c>
      <c r="O3483" s="6">
        <v>1.5</v>
      </c>
      <c r="P3483" s="85">
        <f t="shared" si="666"/>
        <v>3281.3550000000005</v>
      </c>
      <c r="Q3483" s="86">
        <f t="shared" si="667"/>
        <v>5468.9250000000011</v>
      </c>
      <c r="R3483" s="6">
        <v>2.5</v>
      </c>
      <c r="S3483" s="85">
        <f t="shared" si="662"/>
        <v>5468.9250000000002</v>
      </c>
      <c r="T3483" s="86">
        <f t="shared" si="663"/>
        <v>7656.4950000000008</v>
      </c>
      <c r="U3483" s="6">
        <v>1.75</v>
      </c>
      <c r="V3483" s="85">
        <f t="shared" si="664"/>
        <v>3828.2475000000004</v>
      </c>
      <c r="W3483" s="86">
        <f t="shared" si="665"/>
        <v>6015.817500000001</v>
      </c>
    </row>
    <row r="3484" spans="1:23" ht="16.5" x14ac:dyDescent="0.25">
      <c r="A3484" s="78" t="s">
        <v>7167</v>
      </c>
      <c r="B3484" s="68" t="s">
        <v>7169</v>
      </c>
      <c r="C3484" s="44">
        <v>502214</v>
      </c>
      <c r="D3484" s="71" t="s">
        <v>8425</v>
      </c>
      <c r="E3484" s="45">
        <v>5</v>
      </c>
      <c r="F3484" s="3">
        <v>1</v>
      </c>
      <c r="G3484" s="7">
        <v>1956.67</v>
      </c>
      <c r="H3484" s="4">
        <f>+G3484*E3484</f>
        <v>9783.35</v>
      </c>
      <c r="I3484" s="5">
        <v>0</v>
      </c>
      <c r="J3484" s="4">
        <f t="shared" si="668"/>
        <v>0</v>
      </c>
      <c r="K3484" s="4">
        <f t="shared" si="669"/>
        <v>1956.67</v>
      </c>
      <c r="L3484" s="6">
        <v>2.25</v>
      </c>
      <c r="M3484" s="4">
        <f t="shared" si="660"/>
        <v>4402.5074999999997</v>
      </c>
      <c r="N3484" s="4">
        <f t="shared" si="661"/>
        <v>6359.1774999999998</v>
      </c>
      <c r="O3484" s="6">
        <v>1.5</v>
      </c>
      <c r="P3484" s="85">
        <f t="shared" si="666"/>
        <v>2935.0050000000001</v>
      </c>
      <c r="Q3484" s="86">
        <f t="shared" si="667"/>
        <v>4891.6750000000002</v>
      </c>
      <c r="R3484" s="6">
        <v>2.5</v>
      </c>
      <c r="S3484" s="85">
        <f t="shared" si="662"/>
        <v>4891.6750000000002</v>
      </c>
      <c r="T3484" s="86">
        <f t="shared" si="663"/>
        <v>6848.3450000000003</v>
      </c>
      <c r="U3484" s="6">
        <v>1.75</v>
      </c>
      <c r="V3484" s="85">
        <f t="shared" si="664"/>
        <v>3424.1725000000001</v>
      </c>
      <c r="W3484" s="86">
        <f t="shared" si="665"/>
        <v>5380.8425000000007</v>
      </c>
    </row>
    <row r="3485" spans="1:23" ht="16.5" x14ac:dyDescent="0.25">
      <c r="A3485" s="78" t="s">
        <v>7167</v>
      </c>
      <c r="B3485" s="68" t="s">
        <v>7169</v>
      </c>
      <c r="C3485" s="44">
        <v>502215</v>
      </c>
      <c r="D3485" s="71" t="s">
        <v>8409</v>
      </c>
      <c r="E3485" s="45">
        <v>9</v>
      </c>
      <c r="F3485" s="3">
        <v>1</v>
      </c>
      <c r="G3485" s="7">
        <v>2501.25</v>
      </c>
      <c r="H3485" s="4">
        <f>+G3485*E3485</f>
        <v>22511.25</v>
      </c>
      <c r="I3485" s="5">
        <v>0</v>
      </c>
      <c r="J3485" s="4">
        <f t="shared" si="668"/>
        <v>0</v>
      </c>
      <c r="K3485" s="4">
        <f t="shared" si="669"/>
        <v>2501.25</v>
      </c>
      <c r="L3485" s="6">
        <v>2.25</v>
      </c>
      <c r="M3485" s="4">
        <f t="shared" si="660"/>
        <v>5627.8125</v>
      </c>
      <c r="N3485" s="4">
        <f t="shared" si="661"/>
        <v>8129.0625</v>
      </c>
      <c r="O3485" s="6">
        <v>1.5</v>
      </c>
      <c r="P3485" s="85">
        <f t="shared" si="666"/>
        <v>3751.875</v>
      </c>
      <c r="Q3485" s="86">
        <f t="shared" si="667"/>
        <v>6253.125</v>
      </c>
      <c r="R3485" s="6">
        <v>2.5</v>
      </c>
      <c r="S3485" s="85">
        <f t="shared" si="662"/>
        <v>6253.125</v>
      </c>
      <c r="T3485" s="86">
        <f t="shared" si="663"/>
        <v>8754.375</v>
      </c>
      <c r="U3485" s="6">
        <v>1.75</v>
      </c>
      <c r="V3485" s="85">
        <f t="shared" si="664"/>
        <v>4377.1875</v>
      </c>
      <c r="W3485" s="86">
        <f t="shared" si="665"/>
        <v>6878.4375</v>
      </c>
    </row>
    <row r="3486" spans="1:23" ht="16.5" x14ac:dyDescent="0.25">
      <c r="A3486" s="78" t="s">
        <v>7167</v>
      </c>
      <c r="B3486" s="68" t="s">
        <v>7169</v>
      </c>
      <c r="C3486" s="44">
        <v>502216</v>
      </c>
      <c r="D3486" s="8" t="s">
        <v>3975</v>
      </c>
      <c r="E3486" s="3">
        <v>1</v>
      </c>
      <c r="F3486" s="3">
        <v>1</v>
      </c>
      <c r="G3486" s="4">
        <v>2949.85</v>
      </c>
      <c r="H3486" s="4">
        <f>+G3486*E3486</f>
        <v>2949.85</v>
      </c>
      <c r="I3486" s="5">
        <v>0</v>
      </c>
      <c r="J3486" s="4">
        <f t="shared" si="668"/>
        <v>0</v>
      </c>
      <c r="K3486" s="4">
        <f t="shared" si="669"/>
        <v>2949.85</v>
      </c>
      <c r="L3486" s="6">
        <v>2.25</v>
      </c>
      <c r="M3486" s="4">
        <f t="shared" si="660"/>
        <v>6637.1624999999995</v>
      </c>
      <c r="N3486" s="4">
        <f t="shared" si="661"/>
        <v>9587.0124999999989</v>
      </c>
      <c r="O3486" s="6">
        <v>1.5</v>
      </c>
      <c r="P3486" s="85">
        <f t="shared" si="666"/>
        <v>4424.7749999999996</v>
      </c>
      <c r="Q3486" s="86">
        <f t="shared" si="667"/>
        <v>7374.625</v>
      </c>
      <c r="R3486" s="6">
        <v>2.5</v>
      </c>
      <c r="S3486" s="85">
        <f t="shared" si="662"/>
        <v>7374.625</v>
      </c>
      <c r="T3486" s="86">
        <f t="shared" si="663"/>
        <v>10324.475</v>
      </c>
      <c r="U3486" s="6">
        <v>1.75</v>
      </c>
      <c r="V3486" s="85">
        <f t="shared" si="664"/>
        <v>5162.2375000000002</v>
      </c>
      <c r="W3486" s="86">
        <f t="shared" si="665"/>
        <v>8112.0874999999996</v>
      </c>
    </row>
    <row r="3487" spans="1:23" ht="16.5" x14ac:dyDescent="0.25">
      <c r="A3487" s="78" t="s">
        <v>7167</v>
      </c>
      <c r="B3487" s="68" t="s">
        <v>7169</v>
      </c>
      <c r="C3487" s="44">
        <v>502217</v>
      </c>
      <c r="D3487" s="37" t="s">
        <v>8600</v>
      </c>
      <c r="E3487" s="45">
        <v>23</v>
      </c>
      <c r="F3487" s="3">
        <v>1</v>
      </c>
      <c r="G3487" s="7">
        <v>1200.47</v>
      </c>
      <c r="H3487" s="4">
        <f>+G3487*E3487</f>
        <v>27610.81</v>
      </c>
      <c r="I3487" s="5">
        <v>0</v>
      </c>
      <c r="J3487" s="4">
        <f t="shared" si="668"/>
        <v>0</v>
      </c>
      <c r="K3487" s="4">
        <f t="shared" si="669"/>
        <v>1200.47</v>
      </c>
      <c r="L3487" s="6">
        <v>2.25</v>
      </c>
      <c r="M3487" s="4">
        <f t="shared" ref="M3487:M3550" si="670">+K3487*L3487</f>
        <v>2701.0574999999999</v>
      </c>
      <c r="N3487" s="4">
        <f t="shared" ref="N3487:N3550" si="671">+K3487+M3487</f>
        <v>3901.5275000000001</v>
      </c>
      <c r="O3487" s="6">
        <v>1.5</v>
      </c>
      <c r="P3487" s="85">
        <f t="shared" si="666"/>
        <v>1800.7049999999999</v>
      </c>
      <c r="Q3487" s="86">
        <f t="shared" si="667"/>
        <v>3001.1750000000002</v>
      </c>
      <c r="R3487" s="6">
        <v>2.5</v>
      </c>
      <c r="S3487" s="85">
        <f t="shared" si="662"/>
        <v>3001.1750000000002</v>
      </c>
      <c r="T3487" s="86">
        <f t="shared" si="663"/>
        <v>4201.6450000000004</v>
      </c>
      <c r="U3487" s="6">
        <v>1.75</v>
      </c>
      <c r="V3487" s="85">
        <f t="shared" si="664"/>
        <v>2100.8225000000002</v>
      </c>
      <c r="W3487" s="86">
        <f t="shared" si="665"/>
        <v>3301.2925000000005</v>
      </c>
    </row>
    <row r="3488" spans="1:23" ht="16.5" x14ac:dyDescent="0.25">
      <c r="A3488" s="78" t="s">
        <v>7167</v>
      </c>
      <c r="B3488" s="68" t="s">
        <v>7169</v>
      </c>
      <c r="C3488" s="44">
        <v>502218</v>
      </c>
      <c r="D3488" s="71" t="s">
        <v>8398</v>
      </c>
      <c r="E3488" s="45">
        <v>14</v>
      </c>
      <c r="F3488" s="3">
        <v>1</v>
      </c>
      <c r="G3488" s="7">
        <v>1751.49</v>
      </c>
      <c r="H3488" s="4">
        <f>+G3488*E3488</f>
        <v>24520.86</v>
      </c>
      <c r="I3488" s="5">
        <v>0</v>
      </c>
      <c r="J3488" s="4">
        <f t="shared" si="668"/>
        <v>0</v>
      </c>
      <c r="K3488" s="4">
        <f t="shared" si="669"/>
        <v>1751.49</v>
      </c>
      <c r="L3488" s="6">
        <v>2.25</v>
      </c>
      <c r="M3488" s="4">
        <f t="shared" si="670"/>
        <v>3940.8525</v>
      </c>
      <c r="N3488" s="4">
        <f t="shared" si="671"/>
        <v>5692.3424999999997</v>
      </c>
      <c r="O3488" s="6">
        <v>1.5</v>
      </c>
      <c r="P3488" s="85">
        <f t="shared" si="666"/>
        <v>2627.2350000000001</v>
      </c>
      <c r="Q3488" s="86">
        <f t="shared" si="667"/>
        <v>4378.7250000000004</v>
      </c>
      <c r="R3488" s="6">
        <v>2.5</v>
      </c>
      <c r="S3488" s="85">
        <f t="shared" ref="S3488:S3551" si="672">+K3488*R3488</f>
        <v>4378.7250000000004</v>
      </c>
      <c r="T3488" s="86">
        <f t="shared" ref="T3488:T3551" si="673">+S3488+K3488</f>
        <v>6130.2150000000001</v>
      </c>
      <c r="U3488" s="6">
        <v>1.75</v>
      </c>
      <c r="V3488" s="85">
        <f t="shared" ref="V3488:V3551" si="674">+K3488*U3488</f>
        <v>3065.1075000000001</v>
      </c>
      <c r="W3488" s="86">
        <f t="shared" ref="W3488:W3551" si="675">+V3488+K3488</f>
        <v>4816.5974999999999</v>
      </c>
    </row>
    <row r="3489" spans="1:23" ht="16.5" x14ac:dyDescent="0.25">
      <c r="A3489" s="78" t="s">
        <v>7167</v>
      </c>
      <c r="B3489" s="68" t="s">
        <v>7169</v>
      </c>
      <c r="C3489" s="44">
        <v>502219</v>
      </c>
      <c r="D3489" s="70" t="s">
        <v>8417</v>
      </c>
      <c r="E3489" s="45">
        <v>12</v>
      </c>
      <c r="F3489" s="3">
        <v>1</v>
      </c>
      <c r="G3489" s="7">
        <v>1674.73</v>
      </c>
      <c r="H3489" s="4">
        <f>+G3489*E3489</f>
        <v>20096.760000000002</v>
      </c>
      <c r="I3489" s="5">
        <v>0</v>
      </c>
      <c r="J3489" s="4">
        <f t="shared" si="668"/>
        <v>0</v>
      </c>
      <c r="K3489" s="4">
        <f t="shared" si="669"/>
        <v>1674.73</v>
      </c>
      <c r="L3489" s="6">
        <v>2.25</v>
      </c>
      <c r="M3489" s="4">
        <f t="shared" si="670"/>
        <v>3768.1424999999999</v>
      </c>
      <c r="N3489" s="4">
        <f t="shared" si="671"/>
        <v>5442.8724999999995</v>
      </c>
      <c r="O3489" s="6">
        <v>1.5</v>
      </c>
      <c r="P3489" s="85">
        <f t="shared" ref="P3489:P3552" si="676">+K3489*O3489</f>
        <v>2512.0950000000003</v>
      </c>
      <c r="Q3489" s="86">
        <f t="shared" ref="Q3489:Q3552" si="677">+K3489+P3489</f>
        <v>4186.8250000000007</v>
      </c>
      <c r="R3489" s="6">
        <v>2.5</v>
      </c>
      <c r="S3489" s="85">
        <f t="shared" si="672"/>
        <v>4186.8249999999998</v>
      </c>
      <c r="T3489" s="86">
        <f t="shared" si="673"/>
        <v>5861.5550000000003</v>
      </c>
      <c r="U3489" s="6">
        <v>1.75</v>
      </c>
      <c r="V3489" s="85">
        <f t="shared" si="674"/>
        <v>2930.7775000000001</v>
      </c>
      <c r="W3489" s="86">
        <f t="shared" si="675"/>
        <v>4605.5074999999997</v>
      </c>
    </row>
    <row r="3490" spans="1:23" ht="16.5" x14ac:dyDescent="0.25">
      <c r="A3490" s="78" t="s">
        <v>7167</v>
      </c>
      <c r="B3490" s="68" t="s">
        <v>7169</v>
      </c>
      <c r="C3490" s="44">
        <v>502220</v>
      </c>
      <c r="D3490" s="70" t="s">
        <v>8399</v>
      </c>
      <c r="E3490" s="45">
        <v>13</v>
      </c>
      <c r="F3490" s="3">
        <v>1</v>
      </c>
      <c r="G3490" s="7">
        <v>1520.79</v>
      </c>
      <c r="H3490" s="4">
        <f>+G3490*E3490</f>
        <v>19770.27</v>
      </c>
      <c r="I3490" s="5">
        <v>0</v>
      </c>
      <c r="J3490" s="4">
        <f t="shared" si="668"/>
        <v>0</v>
      </c>
      <c r="K3490" s="4">
        <f t="shared" si="669"/>
        <v>1520.79</v>
      </c>
      <c r="L3490" s="6">
        <v>2.25</v>
      </c>
      <c r="M3490" s="4">
        <f t="shared" si="670"/>
        <v>3421.7775000000001</v>
      </c>
      <c r="N3490" s="4">
        <f t="shared" si="671"/>
        <v>4942.5675000000001</v>
      </c>
      <c r="O3490" s="6">
        <v>1.5</v>
      </c>
      <c r="P3490" s="85">
        <f t="shared" si="676"/>
        <v>2281.1849999999999</v>
      </c>
      <c r="Q3490" s="86">
        <f t="shared" si="677"/>
        <v>3801.9749999999999</v>
      </c>
      <c r="R3490" s="6">
        <v>2.5</v>
      </c>
      <c r="S3490" s="85">
        <f t="shared" si="672"/>
        <v>3801.9749999999999</v>
      </c>
      <c r="T3490" s="86">
        <f t="shared" si="673"/>
        <v>5322.7649999999994</v>
      </c>
      <c r="U3490" s="6">
        <v>1.75</v>
      </c>
      <c r="V3490" s="85">
        <f t="shared" si="674"/>
        <v>2661.3824999999997</v>
      </c>
      <c r="W3490" s="86">
        <f t="shared" si="675"/>
        <v>4182.1724999999997</v>
      </c>
    </row>
    <row r="3491" spans="1:23" ht="16.5" x14ac:dyDescent="0.25">
      <c r="A3491" s="78" t="s">
        <v>7167</v>
      </c>
      <c r="B3491" s="68" t="s">
        <v>7169</v>
      </c>
      <c r="C3491" s="44">
        <v>502221</v>
      </c>
      <c r="D3491" s="70" t="s">
        <v>8463</v>
      </c>
      <c r="E3491" s="45">
        <v>13</v>
      </c>
      <c r="F3491" s="3">
        <v>1</v>
      </c>
      <c r="G3491" s="7">
        <v>2168.0700000000002</v>
      </c>
      <c r="H3491" s="4">
        <f>+G3491*E3491</f>
        <v>28184.910000000003</v>
      </c>
      <c r="I3491" s="5">
        <v>0</v>
      </c>
      <c r="J3491" s="4">
        <f t="shared" si="668"/>
        <v>0</v>
      </c>
      <c r="K3491" s="4">
        <f t="shared" si="669"/>
        <v>2168.0700000000002</v>
      </c>
      <c r="L3491" s="6">
        <v>2.25</v>
      </c>
      <c r="M3491" s="4">
        <f t="shared" si="670"/>
        <v>4878.1575000000003</v>
      </c>
      <c r="N3491" s="4">
        <f t="shared" si="671"/>
        <v>7046.2275000000009</v>
      </c>
      <c r="O3491" s="6">
        <v>1.5</v>
      </c>
      <c r="P3491" s="85">
        <f t="shared" si="676"/>
        <v>3252.1050000000005</v>
      </c>
      <c r="Q3491" s="86">
        <f t="shared" si="677"/>
        <v>5420.1750000000011</v>
      </c>
      <c r="R3491" s="6">
        <v>2.5</v>
      </c>
      <c r="S3491" s="85">
        <f t="shared" si="672"/>
        <v>5420.1750000000002</v>
      </c>
      <c r="T3491" s="86">
        <f t="shared" si="673"/>
        <v>7588.2450000000008</v>
      </c>
      <c r="U3491" s="6">
        <v>1.75</v>
      </c>
      <c r="V3491" s="85">
        <f t="shared" si="674"/>
        <v>3794.1225000000004</v>
      </c>
      <c r="W3491" s="86">
        <f t="shared" si="675"/>
        <v>5962.192500000001</v>
      </c>
    </row>
    <row r="3492" spans="1:23" ht="16.5" x14ac:dyDescent="0.25">
      <c r="A3492" s="78" t="s">
        <v>7167</v>
      </c>
      <c r="B3492" s="68" t="s">
        <v>7169</v>
      </c>
      <c r="C3492" s="44">
        <v>502222</v>
      </c>
      <c r="D3492" s="70" t="s">
        <v>8472</v>
      </c>
      <c r="E3492" s="45">
        <v>14</v>
      </c>
      <c r="F3492" s="3">
        <v>1</v>
      </c>
      <c r="G3492" s="7">
        <v>1053.18</v>
      </c>
      <c r="H3492" s="4">
        <f>+G3492*E3492</f>
        <v>14744.52</v>
      </c>
      <c r="I3492" s="5">
        <v>0</v>
      </c>
      <c r="J3492" s="4">
        <f t="shared" si="668"/>
        <v>0</v>
      </c>
      <c r="K3492" s="4">
        <f t="shared" si="669"/>
        <v>1053.18</v>
      </c>
      <c r="L3492" s="6">
        <v>2.25</v>
      </c>
      <c r="M3492" s="4">
        <f t="shared" si="670"/>
        <v>2369.6550000000002</v>
      </c>
      <c r="N3492" s="4">
        <f t="shared" si="671"/>
        <v>3422.835</v>
      </c>
      <c r="O3492" s="6">
        <v>1.5</v>
      </c>
      <c r="P3492" s="85">
        <f t="shared" si="676"/>
        <v>1579.77</v>
      </c>
      <c r="Q3492" s="86">
        <f t="shared" si="677"/>
        <v>2632.95</v>
      </c>
      <c r="R3492" s="6">
        <v>2.5</v>
      </c>
      <c r="S3492" s="85">
        <f t="shared" si="672"/>
        <v>2632.9500000000003</v>
      </c>
      <c r="T3492" s="86">
        <f t="shared" si="673"/>
        <v>3686.13</v>
      </c>
      <c r="U3492" s="6">
        <v>1.75</v>
      </c>
      <c r="V3492" s="85">
        <f t="shared" si="674"/>
        <v>1843.0650000000001</v>
      </c>
      <c r="W3492" s="86">
        <f t="shared" si="675"/>
        <v>2896.2449999999999</v>
      </c>
    </row>
    <row r="3493" spans="1:23" ht="16.5" x14ac:dyDescent="0.25">
      <c r="A3493" s="78" t="s">
        <v>7167</v>
      </c>
      <c r="B3493" s="68" t="s">
        <v>7169</v>
      </c>
      <c r="C3493" s="44">
        <v>502223</v>
      </c>
      <c r="D3493" s="79" t="s">
        <v>8418</v>
      </c>
      <c r="E3493" s="44">
        <v>9</v>
      </c>
      <c r="F3493" s="3">
        <v>1</v>
      </c>
      <c r="G3493" s="7">
        <v>880.16</v>
      </c>
      <c r="H3493" s="4">
        <f>+G3493*E3493</f>
        <v>7921.44</v>
      </c>
      <c r="I3493" s="5">
        <v>0</v>
      </c>
      <c r="J3493" s="4">
        <f t="shared" si="668"/>
        <v>0</v>
      </c>
      <c r="K3493" s="4">
        <f t="shared" si="669"/>
        <v>880.16</v>
      </c>
      <c r="L3493" s="6">
        <v>2.25</v>
      </c>
      <c r="M3493" s="4">
        <f t="shared" si="670"/>
        <v>1980.36</v>
      </c>
      <c r="N3493" s="4">
        <f t="shared" si="671"/>
        <v>2860.52</v>
      </c>
      <c r="O3493" s="6">
        <v>1.5</v>
      </c>
      <c r="P3493" s="85">
        <f t="shared" si="676"/>
        <v>1320.24</v>
      </c>
      <c r="Q3493" s="86">
        <f t="shared" si="677"/>
        <v>2200.4</v>
      </c>
      <c r="R3493" s="6">
        <v>2.5</v>
      </c>
      <c r="S3493" s="85">
        <f t="shared" si="672"/>
        <v>2200.4</v>
      </c>
      <c r="T3493" s="86">
        <f t="shared" si="673"/>
        <v>3080.56</v>
      </c>
      <c r="U3493" s="6">
        <v>1.75</v>
      </c>
      <c r="V3493" s="85">
        <f t="shared" si="674"/>
        <v>1540.28</v>
      </c>
      <c r="W3493" s="86">
        <f t="shared" si="675"/>
        <v>2420.44</v>
      </c>
    </row>
    <row r="3494" spans="1:23" ht="16.5" x14ac:dyDescent="0.25">
      <c r="A3494" s="78" t="s">
        <v>7167</v>
      </c>
      <c r="B3494" s="68" t="s">
        <v>7169</v>
      </c>
      <c r="C3494" s="44">
        <v>502224</v>
      </c>
      <c r="D3494" s="74" t="s">
        <v>8476</v>
      </c>
      <c r="E3494" s="45">
        <v>25</v>
      </c>
      <c r="F3494" s="3">
        <v>1</v>
      </c>
      <c r="G3494" s="7">
        <v>1110.8499999999999</v>
      </c>
      <c r="H3494" s="4">
        <f>+G3494*E3494</f>
        <v>27771.249999999996</v>
      </c>
      <c r="I3494" s="5">
        <v>0</v>
      </c>
      <c r="J3494" s="4">
        <f t="shared" si="668"/>
        <v>0</v>
      </c>
      <c r="K3494" s="4">
        <f t="shared" si="669"/>
        <v>1110.8499999999999</v>
      </c>
      <c r="L3494" s="6">
        <v>2.25</v>
      </c>
      <c r="M3494" s="4">
        <f t="shared" si="670"/>
        <v>2499.4124999999999</v>
      </c>
      <c r="N3494" s="4">
        <f t="shared" si="671"/>
        <v>3610.2624999999998</v>
      </c>
      <c r="O3494" s="6">
        <v>1.5</v>
      </c>
      <c r="P3494" s="85">
        <f t="shared" si="676"/>
        <v>1666.2749999999999</v>
      </c>
      <c r="Q3494" s="86">
        <f t="shared" si="677"/>
        <v>2777.125</v>
      </c>
      <c r="R3494" s="6">
        <v>2.5</v>
      </c>
      <c r="S3494" s="85">
        <f t="shared" si="672"/>
        <v>2777.125</v>
      </c>
      <c r="T3494" s="86">
        <f t="shared" si="673"/>
        <v>3887.9749999999999</v>
      </c>
      <c r="U3494" s="6">
        <v>1.75</v>
      </c>
      <c r="V3494" s="85">
        <f t="shared" si="674"/>
        <v>1943.9874999999997</v>
      </c>
      <c r="W3494" s="86">
        <f t="shared" si="675"/>
        <v>3054.8374999999996</v>
      </c>
    </row>
    <row r="3495" spans="1:23" ht="16.5" x14ac:dyDescent="0.25">
      <c r="A3495" s="78" t="s">
        <v>7167</v>
      </c>
      <c r="B3495" s="68" t="s">
        <v>7169</v>
      </c>
      <c r="C3495" s="44">
        <v>502225</v>
      </c>
      <c r="D3495" s="75" t="s">
        <v>8474</v>
      </c>
      <c r="E3495" s="45">
        <v>10</v>
      </c>
      <c r="F3495" s="3">
        <v>1</v>
      </c>
      <c r="G3495" s="7">
        <v>1097.99</v>
      </c>
      <c r="H3495" s="4">
        <f>+G3495*E3495</f>
        <v>10979.9</v>
      </c>
      <c r="I3495" s="5">
        <v>0</v>
      </c>
      <c r="J3495" s="4">
        <f t="shared" si="668"/>
        <v>0</v>
      </c>
      <c r="K3495" s="4">
        <f t="shared" si="669"/>
        <v>1097.99</v>
      </c>
      <c r="L3495" s="6">
        <v>2.25</v>
      </c>
      <c r="M3495" s="4">
        <f t="shared" si="670"/>
        <v>2470.4775</v>
      </c>
      <c r="N3495" s="4">
        <f t="shared" si="671"/>
        <v>3568.4674999999997</v>
      </c>
      <c r="O3495" s="6">
        <v>1.5</v>
      </c>
      <c r="P3495" s="85">
        <f t="shared" si="676"/>
        <v>1646.9850000000001</v>
      </c>
      <c r="Q3495" s="86">
        <f t="shared" si="677"/>
        <v>2744.9750000000004</v>
      </c>
      <c r="R3495" s="6">
        <v>2.5</v>
      </c>
      <c r="S3495" s="85">
        <f t="shared" si="672"/>
        <v>2744.9749999999999</v>
      </c>
      <c r="T3495" s="86">
        <f t="shared" si="673"/>
        <v>3842.9650000000001</v>
      </c>
      <c r="U3495" s="6">
        <v>1.75</v>
      </c>
      <c r="V3495" s="85">
        <f t="shared" si="674"/>
        <v>1921.4825000000001</v>
      </c>
      <c r="W3495" s="86">
        <f t="shared" si="675"/>
        <v>3019.4724999999999</v>
      </c>
    </row>
    <row r="3496" spans="1:23" ht="16.5" x14ac:dyDescent="0.25">
      <c r="A3496" s="78" t="s">
        <v>7167</v>
      </c>
      <c r="B3496" s="68" t="s">
        <v>7169</v>
      </c>
      <c r="C3496" s="44">
        <v>502226</v>
      </c>
      <c r="D3496" s="75" t="s">
        <v>8397</v>
      </c>
      <c r="E3496" s="45">
        <v>6</v>
      </c>
      <c r="F3496" s="3">
        <v>1</v>
      </c>
      <c r="G3496" s="7">
        <v>3250.59</v>
      </c>
      <c r="H3496" s="4">
        <f>+G3496*E3496</f>
        <v>19503.54</v>
      </c>
      <c r="I3496" s="5">
        <v>0</v>
      </c>
      <c r="J3496" s="4">
        <f t="shared" si="668"/>
        <v>0</v>
      </c>
      <c r="K3496" s="4">
        <f t="shared" si="669"/>
        <v>3250.59</v>
      </c>
      <c r="L3496" s="6">
        <v>2.25</v>
      </c>
      <c r="M3496" s="4">
        <f t="shared" si="670"/>
        <v>7313.8275000000003</v>
      </c>
      <c r="N3496" s="4">
        <f t="shared" si="671"/>
        <v>10564.4175</v>
      </c>
      <c r="O3496" s="6">
        <v>1.5</v>
      </c>
      <c r="P3496" s="85">
        <f t="shared" si="676"/>
        <v>4875.8850000000002</v>
      </c>
      <c r="Q3496" s="86">
        <f t="shared" si="677"/>
        <v>8126.4750000000004</v>
      </c>
      <c r="R3496" s="6">
        <v>2.5</v>
      </c>
      <c r="S3496" s="85">
        <f t="shared" si="672"/>
        <v>8126.4750000000004</v>
      </c>
      <c r="T3496" s="86">
        <f t="shared" si="673"/>
        <v>11377.065000000001</v>
      </c>
      <c r="U3496" s="6">
        <v>1.75</v>
      </c>
      <c r="V3496" s="85">
        <f t="shared" si="674"/>
        <v>5688.5325000000003</v>
      </c>
      <c r="W3496" s="86">
        <f t="shared" si="675"/>
        <v>8939.1225000000013</v>
      </c>
    </row>
    <row r="3497" spans="1:23" ht="16.5" x14ac:dyDescent="0.25">
      <c r="A3497" s="78" t="s">
        <v>7167</v>
      </c>
      <c r="B3497" s="68" t="s">
        <v>7169</v>
      </c>
      <c r="C3497" s="44">
        <v>502227</v>
      </c>
      <c r="D3497" s="75" t="s">
        <v>8473</v>
      </c>
      <c r="E3497" s="45">
        <v>12</v>
      </c>
      <c r="F3497" s="3">
        <v>1</v>
      </c>
      <c r="G3497" s="7">
        <v>1764.35</v>
      </c>
      <c r="H3497" s="4">
        <f>+G3497*E3497</f>
        <v>21172.199999999997</v>
      </c>
      <c r="I3497" s="5">
        <v>0</v>
      </c>
      <c r="J3497" s="4">
        <f t="shared" si="668"/>
        <v>0</v>
      </c>
      <c r="K3497" s="4">
        <f t="shared" si="669"/>
        <v>1764.35</v>
      </c>
      <c r="L3497" s="6">
        <v>2.25</v>
      </c>
      <c r="M3497" s="4">
        <f t="shared" si="670"/>
        <v>3969.7874999999999</v>
      </c>
      <c r="N3497" s="4">
        <f t="shared" si="671"/>
        <v>5734.1374999999998</v>
      </c>
      <c r="O3497" s="6">
        <v>1.5</v>
      </c>
      <c r="P3497" s="85">
        <f t="shared" si="676"/>
        <v>2646.5249999999996</v>
      </c>
      <c r="Q3497" s="86">
        <f t="shared" si="677"/>
        <v>4410.875</v>
      </c>
      <c r="R3497" s="6">
        <v>2.5</v>
      </c>
      <c r="S3497" s="85">
        <f t="shared" si="672"/>
        <v>4410.875</v>
      </c>
      <c r="T3497" s="86">
        <f t="shared" si="673"/>
        <v>6175.2250000000004</v>
      </c>
      <c r="U3497" s="6">
        <v>1.75</v>
      </c>
      <c r="V3497" s="85">
        <f t="shared" si="674"/>
        <v>3087.6124999999997</v>
      </c>
      <c r="W3497" s="86">
        <f t="shared" si="675"/>
        <v>4851.9624999999996</v>
      </c>
    </row>
    <row r="3498" spans="1:23" ht="16.5" x14ac:dyDescent="0.25">
      <c r="A3498" s="78" t="s">
        <v>7167</v>
      </c>
      <c r="B3498" s="68" t="s">
        <v>7169</v>
      </c>
      <c r="C3498" s="44">
        <v>502228</v>
      </c>
      <c r="D3498" s="75" t="s">
        <v>8675</v>
      </c>
      <c r="E3498" s="45">
        <v>7</v>
      </c>
      <c r="F3498" s="3">
        <v>1</v>
      </c>
      <c r="G3498" s="7">
        <v>1764.04</v>
      </c>
      <c r="H3498" s="4">
        <f>+G3498*E3498</f>
        <v>12348.279999999999</v>
      </c>
      <c r="I3498" s="5">
        <v>0</v>
      </c>
      <c r="J3498" s="4">
        <f t="shared" si="668"/>
        <v>0</v>
      </c>
      <c r="K3498" s="4">
        <f t="shared" si="669"/>
        <v>1764.04</v>
      </c>
      <c r="L3498" s="6">
        <v>2.25</v>
      </c>
      <c r="M3498" s="4">
        <f t="shared" si="670"/>
        <v>3969.09</v>
      </c>
      <c r="N3498" s="4">
        <f t="shared" si="671"/>
        <v>5733.13</v>
      </c>
      <c r="O3498" s="6">
        <v>1.5</v>
      </c>
      <c r="P3498" s="85">
        <f t="shared" si="676"/>
        <v>2646.06</v>
      </c>
      <c r="Q3498" s="86">
        <f t="shared" si="677"/>
        <v>4410.1000000000004</v>
      </c>
      <c r="R3498" s="6">
        <v>2.5</v>
      </c>
      <c r="S3498" s="85">
        <f t="shared" si="672"/>
        <v>4410.1000000000004</v>
      </c>
      <c r="T3498" s="86">
        <f t="shared" si="673"/>
        <v>6174.14</v>
      </c>
      <c r="U3498" s="6">
        <v>1.75</v>
      </c>
      <c r="V3498" s="85">
        <f t="shared" si="674"/>
        <v>3087.0699999999997</v>
      </c>
      <c r="W3498" s="86">
        <f t="shared" si="675"/>
        <v>4851.1099999999997</v>
      </c>
    </row>
    <row r="3499" spans="1:23" ht="16.5" x14ac:dyDescent="0.25">
      <c r="A3499" s="78" t="s">
        <v>7167</v>
      </c>
      <c r="B3499" s="68" t="s">
        <v>7169</v>
      </c>
      <c r="C3499" s="44">
        <v>502230</v>
      </c>
      <c r="D3499" s="74" t="s">
        <v>8403</v>
      </c>
      <c r="E3499" s="45">
        <v>3</v>
      </c>
      <c r="F3499" s="3">
        <v>1</v>
      </c>
      <c r="G3499" s="7">
        <v>3846.83</v>
      </c>
      <c r="H3499" s="4">
        <f>+G3499*E3499</f>
        <v>11540.49</v>
      </c>
      <c r="I3499" s="5">
        <v>0</v>
      </c>
      <c r="J3499" s="4">
        <f t="shared" si="668"/>
        <v>0</v>
      </c>
      <c r="K3499" s="4">
        <f t="shared" si="669"/>
        <v>3846.83</v>
      </c>
      <c r="L3499" s="6">
        <v>2.25</v>
      </c>
      <c r="M3499" s="4">
        <f t="shared" si="670"/>
        <v>8655.3675000000003</v>
      </c>
      <c r="N3499" s="4">
        <f t="shared" si="671"/>
        <v>12502.1975</v>
      </c>
      <c r="O3499" s="6">
        <v>1.5</v>
      </c>
      <c r="P3499" s="85">
        <f t="shared" si="676"/>
        <v>5770.2449999999999</v>
      </c>
      <c r="Q3499" s="86">
        <f t="shared" si="677"/>
        <v>9617.0750000000007</v>
      </c>
      <c r="R3499" s="6">
        <v>2.5</v>
      </c>
      <c r="S3499" s="85">
        <f t="shared" si="672"/>
        <v>9617.0750000000007</v>
      </c>
      <c r="T3499" s="86">
        <f t="shared" si="673"/>
        <v>13463.905000000001</v>
      </c>
      <c r="U3499" s="6">
        <v>1.75</v>
      </c>
      <c r="V3499" s="85">
        <f t="shared" si="674"/>
        <v>6731.9524999999994</v>
      </c>
      <c r="W3499" s="86">
        <f t="shared" si="675"/>
        <v>10578.782499999999</v>
      </c>
    </row>
    <row r="3500" spans="1:23" ht="16.5" x14ac:dyDescent="0.25">
      <c r="A3500" s="78" t="s">
        <v>7167</v>
      </c>
      <c r="B3500" s="68" t="s">
        <v>7169</v>
      </c>
      <c r="C3500" s="44">
        <v>502231</v>
      </c>
      <c r="D3500" s="74" t="s">
        <v>8670</v>
      </c>
      <c r="E3500" s="45">
        <v>14</v>
      </c>
      <c r="F3500" s="3">
        <v>1</v>
      </c>
      <c r="G3500" s="7">
        <v>1975.96</v>
      </c>
      <c r="H3500" s="4">
        <f>+G3500*E3500</f>
        <v>27663.440000000002</v>
      </c>
      <c r="I3500" s="5">
        <v>0</v>
      </c>
      <c r="J3500" s="4">
        <f t="shared" si="668"/>
        <v>0</v>
      </c>
      <c r="K3500" s="4">
        <f t="shared" si="669"/>
        <v>1975.96</v>
      </c>
      <c r="L3500" s="6">
        <v>2.25</v>
      </c>
      <c r="M3500" s="4">
        <f t="shared" si="670"/>
        <v>4445.91</v>
      </c>
      <c r="N3500" s="4">
        <f t="shared" si="671"/>
        <v>6421.87</v>
      </c>
      <c r="O3500" s="6">
        <v>1.5</v>
      </c>
      <c r="P3500" s="85">
        <f t="shared" si="676"/>
        <v>2963.94</v>
      </c>
      <c r="Q3500" s="86">
        <f t="shared" si="677"/>
        <v>4939.8999999999996</v>
      </c>
      <c r="R3500" s="6">
        <v>2.5</v>
      </c>
      <c r="S3500" s="85">
        <f t="shared" si="672"/>
        <v>4939.8999999999996</v>
      </c>
      <c r="T3500" s="86">
        <f t="shared" si="673"/>
        <v>6915.86</v>
      </c>
      <c r="U3500" s="6">
        <v>1.75</v>
      </c>
      <c r="V3500" s="85">
        <f t="shared" si="674"/>
        <v>3457.9300000000003</v>
      </c>
      <c r="W3500" s="86">
        <f t="shared" si="675"/>
        <v>5433.89</v>
      </c>
    </row>
    <row r="3501" spans="1:23" ht="16.5" x14ac:dyDescent="0.25">
      <c r="A3501" s="78" t="s">
        <v>7167</v>
      </c>
      <c r="B3501" s="68" t="s">
        <v>7169</v>
      </c>
      <c r="C3501" s="44">
        <v>502232</v>
      </c>
      <c r="D3501" s="74" t="s">
        <v>8465</v>
      </c>
      <c r="E3501" s="45">
        <v>1</v>
      </c>
      <c r="F3501" s="3">
        <v>1</v>
      </c>
      <c r="G3501" s="7">
        <v>1930.53</v>
      </c>
      <c r="H3501" s="4">
        <f>+G3501*E3501</f>
        <v>1930.53</v>
      </c>
      <c r="I3501" s="5">
        <v>0</v>
      </c>
      <c r="J3501" s="4">
        <f t="shared" si="668"/>
        <v>0</v>
      </c>
      <c r="K3501" s="4">
        <f t="shared" si="669"/>
        <v>1930.53</v>
      </c>
      <c r="L3501" s="6">
        <v>2.25</v>
      </c>
      <c r="M3501" s="4">
        <f t="shared" si="670"/>
        <v>4343.6925000000001</v>
      </c>
      <c r="N3501" s="4">
        <f t="shared" si="671"/>
        <v>6274.2224999999999</v>
      </c>
      <c r="O3501" s="6">
        <v>1.5</v>
      </c>
      <c r="P3501" s="85">
        <f t="shared" si="676"/>
        <v>2895.7950000000001</v>
      </c>
      <c r="Q3501" s="86">
        <f t="shared" si="677"/>
        <v>4826.3249999999998</v>
      </c>
      <c r="R3501" s="6">
        <v>2.5</v>
      </c>
      <c r="S3501" s="85">
        <f t="shared" si="672"/>
        <v>4826.3249999999998</v>
      </c>
      <c r="T3501" s="86">
        <f t="shared" si="673"/>
        <v>6756.8549999999996</v>
      </c>
      <c r="U3501" s="6">
        <v>1.75</v>
      </c>
      <c r="V3501" s="85">
        <f t="shared" si="674"/>
        <v>3378.4274999999998</v>
      </c>
      <c r="W3501" s="86">
        <f t="shared" si="675"/>
        <v>5308.9574999999995</v>
      </c>
    </row>
    <row r="3502" spans="1:23" ht="16.5" x14ac:dyDescent="0.25">
      <c r="A3502" s="78" t="s">
        <v>7167</v>
      </c>
      <c r="B3502" s="68" t="s">
        <v>7169</v>
      </c>
      <c r="C3502" s="44">
        <v>502233</v>
      </c>
      <c r="D3502" s="74" t="s">
        <v>8669</v>
      </c>
      <c r="E3502" s="45">
        <v>7</v>
      </c>
      <c r="F3502" s="3">
        <v>1</v>
      </c>
      <c r="G3502" s="7">
        <v>1649.42</v>
      </c>
      <c r="H3502" s="4">
        <f>+G3502*E3502</f>
        <v>11545.94</v>
      </c>
      <c r="I3502" s="5">
        <v>0</v>
      </c>
      <c r="J3502" s="4">
        <f t="shared" si="668"/>
        <v>0</v>
      </c>
      <c r="K3502" s="4">
        <f t="shared" si="669"/>
        <v>1649.42</v>
      </c>
      <c r="L3502" s="6">
        <v>2.25</v>
      </c>
      <c r="M3502" s="4">
        <f t="shared" si="670"/>
        <v>3711.1950000000002</v>
      </c>
      <c r="N3502" s="4">
        <f t="shared" si="671"/>
        <v>5360.6149999999998</v>
      </c>
      <c r="O3502" s="6">
        <v>1.5</v>
      </c>
      <c r="P3502" s="85">
        <f t="shared" si="676"/>
        <v>2474.13</v>
      </c>
      <c r="Q3502" s="86">
        <f t="shared" si="677"/>
        <v>4123.55</v>
      </c>
      <c r="R3502" s="6">
        <v>2.5</v>
      </c>
      <c r="S3502" s="85">
        <f t="shared" si="672"/>
        <v>4123.55</v>
      </c>
      <c r="T3502" s="86">
        <f t="shared" si="673"/>
        <v>5772.97</v>
      </c>
      <c r="U3502" s="6">
        <v>1.75</v>
      </c>
      <c r="V3502" s="85">
        <f t="shared" si="674"/>
        <v>2886.4850000000001</v>
      </c>
      <c r="W3502" s="86">
        <f t="shared" si="675"/>
        <v>4535.9050000000007</v>
      </c>
    </row>
    <row r="3503" spans="1:23" ht="16.5" x14ac:dyDescent="0.25">
      <c r="A3503" s="78" t="s">
        <v>7167</v>
      </c>
      <c r="B3503" s="68" t="s">
        <v>7169</v>
      </c>
      <c r="C3503" s="44">
        <v>502234</v>
      </c>
      <c r="D3503" s="75" t="s">
        <v>8401</v>
      </c>
      <c r="E3503" s="45">
        <v>5</v>
      </c>
      <c r="F3503" s="3">
        <v>1</v>
      </c>
      <c r="G3503" s="7">
        <v>3238.15</v>
      </c>
      <c r="H3503" s="4">
        <f>+G3503*E3503</f>
        <v>16190.75</v>
      </c>
      <c r="I3503" s="5">
        <v>0</v>
      </c>
      <c r="J3503" s="4">
        <f t="shared" si="668"/>
        <v>0</v>
      </c>
      <c r="K3503" s="4">
        <f t="shared" si="669"/>
        <v>3238.15</v>
      </c>
      <c r="L3503" s="6">
        <v>2.25</v>
      </c>
      <c r="M3503" s="4">
        <f t="shared" si="670"/>
        <v>7285.8375000000005</v>
      </c>
      <c r="N3503" s="4">
        <f t="shared" si="671"/>
        <v>10523.987500000001</v>
      </c>
      <c r="O3503" s="6">
        <v>1.5</v>
      </c>
      <c r="P3503" s="85">
        <f t="shared" si="676"/>
        <v>4857.2250000000004</v>
      </c>
      <c r="Q3503" s="86">
        <f t="shared" si="677"/>
        <v>8095.375</v>
      </c>
      <c r="R3503" s="6">
        <v>2.5</v>
      </c>
      <c r="S3503" s="85">
        <f t="shared" si="672"/>
        <v>8095.375</v>
      </c>
      <c r="T3503" s="86">
        <f t="shared" si="673"/>
        <v>11333.525</v>
      </c>
      <c r="U3503" s="6">
        <v>1.75</v>
      </c>
      <c r="V3503" s="85">
        <f t="shared" si="674"/>
        <v>5666.7624999999998</v>
      </c>
      <c r="W3503" s="86">
        <f t="shared" si="675"/>
        <v>8904.9125000000004</v>
      </c>
    </row>
    <row r="3504" spans="1:23" ht="16.5" x14ac:dyDescent="0.25">
      <c r="A3504" s="78" t="s">
        <v>7167</v>
      </c>
      <c r="B3504" s="68" t="s">
        <v>7169</v>
      </c>
      <c r="C3504" s="44">
        <v>502235</v>
      </c>
      <c r="D3504" s="75" t="s">
        <v>8400</v>
      </c>
      <c r="E3504" s="45">
        <v>5</v>
      </c>
      <c r="F3504" s="3">
        <v>1</v>
      </c>
      <c r="G3504" s="7">
        <v>4058.03</v>
      </c>
      <c r="H3504" s="4">
        <f>+G3504*E3504</f>
        <v>20290.150000000001</v>
      </c>
      <c r="I3504" s="5">
        <v>0</v>
      </c>
      <c r="J3504" s="4">
        <f t="shared" si="668"/>
        <v>0</v>
      </c>
      <c r="K3504" s="4">
        <f t="shared" si="669"/>
        <v>4058.03</v>
      </c>
      <c r="L3504" s="6">
        <v>2.25</v>
      </c>
      <c r="M3504" s="4">
        <f t="shared" si="670"/>
        <v>9130.567500000001</v>
      </c>
      <c r="N3504" s="4">
        <f t="shared" si="671"/>
        <v>13188.597500000002</v>
      </c>
      <c r="O3504" s="6">
        <v>1.5</v>
      </c>
      <c r="P3504" s="85">
        <f t="shared" si="676"/>
        <v>6087.0450000000001</v>
      </c>
      <c r="Q3504" s="86">
        <f t="shared" si="677"/>
        <v>10145.075000000001</v>
      </c>
      <c r="R3504" s="6">
        <v>2.5</v>
      </c>
      <c r="S3504" s="85">
        <f t="shared" si="672"/>
        <v>10145.075000000001</v>
      </c>
      <c r="T3504" s="86">
        <f t="shared" si="673"/>
        <v>14203.105000000001</v>
      </c>
      <c r="U3504" s="6">
        <v>1.75</v>
      </c>
      <c r="V3504" s="85">
        <f t="shared" si="674"/>
        <v>7101.5525000000007</v>
      </c>
      <c r="W3504" s="86">
        <f t="shared" si="675"/>
        <v>11159.5825</v>
      </c>
    </row>
    <row r="3505" spans="1:23" ht="16.5" x14ac:dyDescent="0.25">
      <c r="A3505" s="78" t="s">
        <v>7167</v>
      </c>
      <c r="B3505" s="68" t="s">
        <v>7169</v>
      </c>
      <c r="C3505" s="44">
        <v>502236</v>
      </c>
      <c r="D3505" s="75" t="s">
        <v>8464</v>
      </c>
      <c r="E3505" s="45">
        <v>4</v>
      </c>
      <c r="F3505" s="3">
        <v>1</v>
      </c>
      <c r="G3505" s="7">
        <v>4058.03</v>
      </c>
      <c r="H3505" s="4">
        <f>+G3505*E3505</f>
        <v>16232.12</v>
      </c>
      <c r="I3505" s="5">
        <v>0</v>
      </c>
      <c r="J3505" s="4">
        <f t="shared" si="668"/>
        <v>0</v>
      </c>
      <c r="K3505" s="4">
        <f t="shared" si="669"/>
        <v>4058.03</v>
      </c>
      <c r="L3505" s="6">
        <v>2.25</v>
      </c>
      <c r="M3505" s="4">
        <f t="shared" si="670"/>
        <v>9130.567500000001</v>
      </c>
      <c r="N3505" s="4">
        <f t="shared" si="671"/>
        <v>13188.597500000002</v>
      </c>
      <c r="O3505" s="6">
        <v>1.5</v>
      </c>
      <c r="P3505" s="85">
        <f t="shared" si="676"/>
        <v>6087.0450000000001</v>
      </c>
      <c r="Q3505" s="86">
        <f t="shared" si="677"/>
        <v>10145.075000000001</v>
      </c>
      <c r="R3505" s="6">
        <v>2.5</v>
      </c>
      <c r="S3505" s="85">
        <f t="shared" si="672"/>
        <v>10145.075000000001</v>
      </c>
      <c r="T3505" s="86">
        <f t="shared" si="673"/>
        <v>14203.105000000001</v>
      </c>
      <c r="U3505" s="6">
        <v>1.75</v>
      </c>
      <c r="V3505" s="85">
        <f t="shared" si="674"/>
        <v>7101.5525000000007</v>
      </c>
      <c r="W3505" s="86">
        <f t="shared" si="675"/>
        <v>11159.5825</v>
      </c>
    </row>
    <row r="3506" spans="1:23" ht="16.5" x14ac:dyDescent="0.25">
      <c r="A3506" s="78" t="s">
        <v>7167</v>
      </c>
      <c r="B3506" s="68" t="s">
        <v>7169</v>
      </c>
      <c r="C3506" s="44">
        <v>502242</v>
      </c>
      <c r="D3506" s="75" t="s">
        <v>8469</v>
      </c>
      <c r="E3506" s="45">
        <v>4</v>
      </c>
      <c r="F3506" s="3">
        <v>1</v>
      </c>
      <c r="G3506" s="7">
        <v>2847.5</v>
      </c>
      <c r="H3506" s="4">
        <f>+G3506*E3506</f>
        <v>11390</v>
      </c>
      <c r="I3506" s="5">
        <v>0</v>
      </c>
      <c r="J3506" s="4">
        <f t="shared" si="668"/>
        <v>0</v>
      </c>
      <c r="K3506" s="4">
        <f t="shared" si="669"/>
        <v>2847.5</v>
      </c>
      <c r="L3506" s="6">
        <v>2.25</v>
      </c>
      <c r="M3506" s="4">
        <f t="shared" si="670"/>
        <v>6406.875</v>
      </c>
      <c r="N3506" s="4">
        <f t="shared" si="671"/>
        <v>9254.375</v>
      </c>
      <c r="O3506" s="6">
        <v>1.5</v>
      </c>
      <c r="P3506" s="85">
        <f t="shared" si="676"/>
        <v>4271.25</v>
      </c>
      <c r="Q3506" s="86">
        <f t="shared" si="677"/>
        <v>7118.75</v>
      </c>
      <c r="R3506" s="6">
        <v>2.5</v>
      </c>
      <c r="S3506" s="85">
        <f t="shared" si="672"/>
        <v>7118.75</v>
      </c>
      <c r="T3506" s="86">
        <f t="shared" si="673"/>
        <v>9966.25</v>
      </c>
      <c r="U3506" s="6">
        <v>1.75</v>
      </c>
      <c r="V3506" s="85">
        <f t="shared" si="674"/>
        <v>4983.125</v>
      </c>
      <c r="W3506" s="86">
        <f t="shared" si="675"/>
        <v>7830.625</v>
      </c>
    </row>
    <row r="3507" spans="1:23" ht="16.5" x14ac:dyDescent="0.25">
      <c r="A3507" s="78" t="s">
        <v>7167</v>
      </c>
      <c r="B3507" s="68" t="s">
        <v>7169</v>
      </c>
      <c r="C3507" s="44">
        <v>502243</v>
      </c>
      <c r="D3507" s="75" t="s">
        <v>8470</v>
      </c>
      <c r="E3507" s="45">
        <v>8</v>
      </c>
      <c r="F3507" s="3">
        <v>1</v>
      </c>
      <c r="G3507" s="7">
        <v>2270.7600000000002</v>
      </c>
      <c r="H3507" s="4">
        <f>+G3507*E3507</f>
        <v>18166.080000000002</v>
      </c>
      <c r="I3507" s="5">
        <v>0</v>
      </c>
      <c r="J3507" s="4">
        <f t="shared" si="668"/>
        <v>0</v>
      </c>
      <c r="K3507" s="4">
        <f t="shared" si="669"/>
        <v>2270.7600000000002</v>
      </c>
      <c r="L3507" s="6">
        <v>2.25</v>
      </c>
      <c r="M3507" s="4">
        <f t="shared" si="670"/>
        <v>5109.2100000000009</v>
      </c>
      <c r="N3507" s="4">
        <f t="shared" si="671"/>
        <v>7379.9700000000012</v>
      </c>
      <c r="O3507" s="6">
        <v>1.5</v>
      </c>
      <c r="P3507" s="85">
        <f t="shared" si="676"/>
        <v>3406.1400000000003</v>
      </c>
      <c r="Q3507" s="86">
        <f t="shared" si="677"/>
        <v>5676.9000000000005</v>
      </c>
      <c r="R3507" s="6">
        <v>2.5</v>
      </c>
      <c r="S3507" s="85">
        <f t="shared" si="672"/>
        <v>5676.9000000000005</v>
      </c>
      <c r="T3507" s="86">
        <f t="shared" si="673"/>
        <v>7947.6600000000008</v>
      </c>
      <c r="U3507" s="6">
        <v>1.75</v>
      </c>
      <c r="V3507" s="85">
        <f t="shared" si="674"/>
        <v>3973.8300000000004</v>
      </c>
      <c r="W3507" s="86">
        <f t="shared" si="675"/>
        <v>6244.59</v>
      </c>
    </row>
    <row r="3508" spans="1:23" ht="16.5" x14ac:dyDescent="0.25">
      <c r="A3508" s="78" t="s">
        <v>7167</v>
      </c>
      <c r="B3508" s="68" t="s">
        <v>7169</v>
      </c>
      <c r="C3508" s="44">
        <v>502249</v>
      </c>
      <c r="D3508" s="37" t="s">
        <v>8405</v>
      </c>
      <c r="E3508" s="45">
        <v>2</v>
      </c>
      <c r="F3508" s="3">
        <v>1</v>
      </c>
      <c r="G3508" s="7">
        <v>4892.0200000000004</v>
      </c>
      <c r="H3508" s="4">
        <f>+G3508*E3508</f>
        <v>9784.0400000000009</v>
      </c>
      <c r="I3508" s="5">
        <v>0</v>
      </c>
      <c r="J3508" s="4">
        <f t="shared" si="668"/>
        <v>0</v>
      </c>
      <c r="K3508" s="4">
        <f t="shared" si="669"/>
        <v>4892.0200000000004</v>
      </c>
      <c r="L3508" s="6">
        <v>2.25</v>
      </c>
      <c r="M3508" s="4">
        <f t="shared" si="670"/>
        <v>11007.045000000002</v>
      </c>
      <c r="N3508" s="4">
        <f t="shared" si="671"/>
        <v>15899.065000000002</v>
      </c>
      <c r="O3508" s="6">
        <v>1.5</v>
      </c>
      <c r="P3508" s="85">
        <f t="shared" si="676"/>
        <v>7338.0300000000007</v>
      </c>
      <c r="Q3508" s="86">
        <f t="shared" si="677"/>
        <v>12230.050000000001</v>
      </c>
      <c r="R3508" s="6">
        <v>2.5</v>
      </c>
      <c r="S3508" s="85">
        <f t="shared" si="672"/>
        <v>12230.050000000001</v>
      </c>
      <c r="T3508" s="86">
        <f t="shared" si="673"/>
        <v>17122.07</v>
      </c>
      <c r="U3508" s="6">
        <v>1.75</v>
      </c>
      <c r="V3508" s="85">
        <f t="shared" si="674"/>
        <v>8561.0349999999999</v>
      </c>
      <c r="W3508" s="86">
        <f t="shared" si="675"/>
        <v>13453.055</v>
      </c>
    </row>
    <row r="3509" spans="1:23" ht="16.5" x14ac:dyDescent="0.25">
      <c r="A3509" s="78" t="s">
        <v>7167</v>
      </c>
      <c r="B3509" s="68" t="s">
        <v>7169</v>
      </c>
      <c r="C3509" s="44">
        <v>502250</v>
      </c>
      <c r="D3509" s="37" t="s">
        <v>8424</v>
      </c>
      <c r="E3509" s="45">
        <v>2</v>
      </c>
      <c r="F3509" s="3">
        <v>1</v>
      </c>
      <c r="G3509" s="7">
        <v>3071.35</v>
      </c>
      <c r="H3509" s="4">
        <f>+G3509*E3509</f>
        <v>6142.7</v>
      </c>
      <c r="I3509" s="5">
        <v>0</v>
      </c>
      <c r="J3509" s="4">
        <f t="shared" si="668"/>
        <v>0</v>
      </c>
      <c r="K3509" s="4">
        <f t="shared" si="669"/>
        <v>3071.35</v>
      </c>
      <c r="L3509" s="6">
        <v>2.25</v>
      </c>
      <c r="M3509" s="4">
        <f t="shared" si="670"/>
        <v>6910.5374999999995</v>
      </c>
      <c r="N3509" s="4">
        <f t="shared" si="671"/>
        <v>9981.8874999999989</v>
      </c>
      <c r="O3509" s="6">
        <v>1.5</v>
      </c>
      <c r="P3509" s="85">
        <f t="shared" si="676"/>
        <v>4607.0249999999996</v>
      </c>
      <c r="Q3509" s="86">
        <f t="shared" si="677"/>
        <v>7678.375</v>
      </c>
      <c r="R3509" s="6">
        <v>2.5</v>
      </c>
      <c r="S3509" s="85">
        <f t="shared" si="672"/>
        <v>7678.375</v>
      </c>
      <c r="T3509" s="86">
        <f t="shared" si="673"/>
        <v>10749.725</v>
      </c>
      <c r="U3509" s="6">
        <v>1.75</v>
      </c>
      <c r="V3509" s="85">
        <f t="shared" si="674"/>
        <v>5374.8625000000002</v>
      </c>
      <c r="W3509" s="86">
        <f t="shared" si="675"/>
        <v>8446.2124999999996</v>
      </c>
    </row>
    <row r="3510" spans="1:23" ht="16.5" x14ac:dyDescent="0.25">
      <c r="A3510" s="78" t="s">
        <v>7167</v>
      </c>
      <c r="B3510" s="68" t="s">
        <v>7169</v>
      </c>
      <c r="C3510" s="44">
        <v>502251</v>
      </c>
      <c r="D3510" s="37" t="s">
        <v>8406</v>
      </c>
      <c r="E3510" s="45">
        <v>2</v>
      </c>
      <c r="F3510" s="3">
        <v>1</v>
      </c>
      <c r="G3510" s="7">
        <v>2225.5300000000002</v>
      </c>
      <c r="H3510" s="4">
        <f>+G3510*E3510</f>
        <v>4451.0600000000004</v>
      </c>
      <c r="I3510" s="5">
        <v>0</v>
      </c>
      <c r="J3510" s="4">
        <f t="shared" si="668"/>
        <v>0</v>
      </c>
      <c r="K3510" s="4">
        <f t="shared" si="669"/>
        <v>2225.5300000000002</v>
      </c>
      <c r="L3510" s="6">
        <v>2.25</v>
      </c>
      <c r="M3510" s="4">
        <f t="shared" si="670"/>
        <v>5007.4425000000001</v>
      </c>
      <c r="N3510" s="4">
        <f t="shared" si="671"/>
        <v>7232.9724999999999</v>
      </c>
      <c r="O3510" s="6">
        <v>1.5</v>
      </c>
      <c r="P3510" s="85">
        <f t="shared" si="676"/>
        <v>3338.2950000000001</v>
      </c>
      <c r="Q3510" s="86">
        <f t="shared" si="677"/>
        <v>5563.8250000000007</v>
      </c>
      <c r="R3510" s="6">
        <v>2.5</v>
      </c>
      <c r="S3510" s="85">
        <f t="shared" si="672"/>
        <v>5563.8250000000007</v>
      </c>
      <c r="T3510" s="86">
        <f t="shared" si="673"/>
        <v>7789.3550000000014</v>
      </c>
      <c r="U3510" s="6">
        <v>1.75</v>
      </c>
      <c r="V3510" s="85">
        <f t="shared" si="674"/>
        <v>3894.6775000000002</v>
      </c>
      <c r="W3510" s="86">
        <f t="shared" si="675"/>
        <v>6120.2075000000004</v>
      </c>
    </row>
    <row r="3511" spans="1:23" ht="16.5" x14ac:dyDescent="0.25">
      <c r="A3511" s="78" t="s">
        <v>7167</v>
      </c>
      <c r="B3511" s="68" t="s">
        <v>7169</v>
      </c>
      <c r="C3511" s="44">
        <v>502252</v>
      </c>
      <c r="D3511" s="37" t="s">
        <v>8407</v>
      </c>
      <c r="E3511" s="45">
        <v>6</v>
      </c>
      <c r="F3511" s="3">
        <v>1</v>
      </c>
      <c r="G3511" s="7">
        <v>1694.02</v>
      </c>
      <c r="H3511" s="4">
        <f>+G3511*E3511</f>
        <v>10164.119999999999</v>
      </c>
      <c r="I3511" s="5">
        <v>0</v>
      </c>
      <c r="J3511" s="4">
        <f t="shared" si="668"/>
        <v>0</v>
      </c>
      <c r="K3511" s="4">
        <f t="shared" si="669"/>
        <v>1694.02</v>
      </c>
      <c r="L3511" s="6">
        <v>2.25</v>
      </c>
      <c r="M3511" s="4">
        <f t="shared" si="670"/>
        <v>3811.5450000000001</v>
      </c>
      <c r="N3511" s="4">
        <f t="shared" si="671"/>
        <v>5505.5650000000005</v>
      </c>
      <c r="O3511" s="6">
        <v>1.5</v>
      </c>
      <c r="P3511" s="85">
        <f t="shared" si="676"/>
        <v>2541.0299999999997</v>
      </c>
      <c r="Q3511" s="86">
        <f t="shared" si="677"/>
        <v>4235.0499999999993</v>
      </c>
      <c r="R3511" s="6">
        <v>2.5</v>
      </c>
      <c r="S3511" s="85">
        <f t="shared" si="672"/>
        <v>4235.05</v>
      </c>
      <c r="T3511" s="86">
        <f t="shared" si="673"/>
        <v>5929.07</v>
      </c>
      <c r="U3511" s="6">
        <v>1.75</v>
      </c>
      <c r="V3511" s="85">
        <f t="shared" si="674"/>
        <v>2964.5349999999999</v>
      </c>
      <c r="W3511" s="86">
        <f t="shared" si="675"/>
        <v>4658.5550000000003</v>
      </c>
    </row>
    <row r="3512" spans="1:23" ht="16.5" x14ac:dyDescent="0.25">
      <c r="A3512" s="78" t="s">
        <v>7167</v>
      </c>
      <c r="B3512" s="68" t="s">
        <v>7169</v>
      </c>
      <c r="C3512" s="44">
        <v>502253</v>
      </c>
      <c r="D3512" s="37" t="s">
        <v>8423</v>
      </c>
      <c r="E3512" s="45">
        <v>8</v>
      </c>
      <c r="F3512" s="3">
        <v>1</v>
      </c>
      <c r="G3512" s="7">
        <v>2462.66</v>
      </c>
      <c r="H3512" s="4">
        <f>+G3512*E3512</f>
        <v>19701.28</v>
      </c>
      <c r="I3512" s="5">
        <v>0</v>
      </c>
      <c r="J3512" s="4">
        <f t="shared" si="668"/>
        <v>0</v>
      </c>
      <c r="K3512" s="4">
        <f t="shared" si="669"/>
        <v>2462.66</v>
      </c>
      <c r="L3512" s="6">
        <v>2.25</v>
      </c>
      <c r="M3512" s="4">
        <f t="shared" si="670"/>
        <v>5540.9849999999997</v>
      </c>
      <c r="N3512" s="4">
        <f t="shared" si="671"/>
        <v>8003.6449999999995</v>
      </c>
      <c r="O3512" s="6">
        <v>1.5</v>
      </c>
      <c r="P3512" s="85">
        <f t="shared" si="676"/>
        <v>3693.99</v>
      </c>
      <c r="Q3512" s="86">
        <f t="shared" si="677"/>
        <v>6156.65</v>
      </c>
      <c r="R3512" s="6">
        <v>2.5</v>
      </c>
      <c r="S3512" s="85">
        <f t="shared" si="672"/>
        <v>6156.65</v>
      </c>
      <c r="T3512" s="86">
        <f t="shared" si="673"/>
        <v>8619.31</v>
      </c>
      <c r="U3512" s="6">
        <v>1.75</v>
      </c>
      <c r="V3512" s="85">
        <f t="shared" si="674"/>
        <v>4309.6549999999997</v>
      </c>
      <c r="W3512" s="86">
        <f t="shared" si="675"/>
        <v>6772.3149999999996</v>
      </c>
    </row>
    <row r="3513" spans="1:23" ht="16.5" x14ac:dyDescent="0.25">
      <c r="A3513" s="78" t="s">
        <v>7167</v>
      </c>
      <c r="B3513" s="68" t="s">
        <v>7169</v>
      </c>
      <c r="C3513" s="44">
        <v>502254</v>
      </c>
      <c r="D3513" s="37" t="s">
        <v>8602</v>
      </c>
      <c r="E3513" s="45">
        <v>17</v>
      </c>
      <c r="F3513" s="3">
        <v>1</v>
      </c>
      <c r="G3513" s="7">
        <v>918.85</v>
      </c>
      <c r="H3513" s="4">
        <f>+G3513*E3513</f>
        <v>15620.45</v>
      </c>
      <c r="I3513" s="5">
        <v>0</v>
      </c>
      <c r="J3513" s="4">
        <f t="shared" si="668"/>
        <v>0</v>
      </c>
      <c r="K3513" s="4">
        <f t="shared" si="669"/>
        <v>918.85</v>
      </c>
      <c r="L3513" s="6">
        <v>2.25</v>
      </c>
      <c r="M3513" s="4">
        <f t="shared" si="670"/>
        <v>2067.4124999999999</v>
      </c>
      <c r="N3513" s="4">
        <f t="shared" si="671"/>
        <v>2986.2624999999998</v>
      </c>
      <c r="O3513" s="6">
        <v>1.5</v>
      </c>
      <c r="P3513" s="85">
        <f t="shared" si="676"/>
        <v>1378.2750000000001</v>
      </c>
      <c r="Q3513" s="86">
        <f t="shared" si="677"/>
        <v>2297.125</v>
      </c>
      <c r="R3513" s="6">
        <v>2.5</v>
      </c>
      <c r="S3513" s="85">
        <f t="shared" si="672"/>
        <v>2297.125</v>
      </c>
      <c r="T3513" s="86">
        <f t="shared" si="673"/>
        <v>3215.9749999999999</v>
      </c>
      <c r="U3513" s="6">
        <v>1.75</v>
      </c>
      <c r="V3513" s="85">
        <f t="shared" si="674"/>
        <v>1607.9875</v>
      </c>
      <c r="W3513" s="86">
        <f t="shared" si="675"/>
        <v>2526.8375000000001</v>
      </c>
    </row>
    <row r="3514" spans="1:23" ht="16.5" x14ac:dyDescent="0.25">
      <c r="A3514" s="78" t="s">
        <v>7167</v>
      </c>
      <c r="B3514" s="68" t="s">
        <v>7169</v>
      </c>
      <c r="C3514" s="44">
        <v>502255</v>
      </c>
      <c r="D3514" s="71" t="s">
        <v>8414</v>
      </c>
      <c r="E3514" s="45">
        <v>4</v>
      </c>
      <c r="F3514" s="3">
        <v>1</v>
      </c>
      <c r="G3514" s="7">
        <v>2917.62</v>
      </c>
      <c r="H3514" s="4">
        <f>+G3514*E3514</f>
        <v>11670.48</v>
      </c>
      <c r="I3514" s="5">
        <v>0</v>
      </c>
      <c r="J3514" s="4">
        <f t="shared" si="668"/>
        <v>0</v>
      </c>
      <c r="K3514" s="4">
        <f t="shared" si="669"/>
        <v>2917.62</v>
      </c>
      <c r="L3514" s="6">
        <v>2.25</v>
      </c>
      <c r="M3514" s="4">
        <f t="shared" si="670"/>
        <v>6564.6449999999995</v>
      </c>
      <c r="N3514" s="4">
        <f t="shared" si="671"/>
        <v>9482.2649999999994</v>
      </c>
      <c r="O3514" s="6">
        <v>1.5</v>
      </c>
      <c r="P3514" s="85">
        <f t="shared" si="676"/>
        <v>4376.43</v>
      </c>
      <c r="Q3514" s="86">
        <f t="shared" si="677"/>
        <v>7294.05</v>
      </c>
      <c r="R3514" s="6">
        <v>2.5</v>
      </c>
      <c r="S3514" s="85">
        <f t="shared" si="672"/>
        <v>7294.0499999999993</v>
      </c>
      <c r="T3514" s="86">
        <f t="shared" si="673"/>
        <v>10211.669999999998</v>
      </c>
      <c r="U3514" s="6">
        <v>1.75</v>
      </c>
      <c r="V3514" s="85">
        <f t="shared" si="674"/>
        <v>5105.835</v>
      </c>
      <c r="W3514" s="86">
        <f t="shared" si="675"/>
        <v>8023.4549999999999</v>
      </c>
    </row>
    <row r="3515" spans="1:23" ht="16.5" x14ac:dyDescent="0.25">
      <c r="A3515" s="78" t="s">
        <v>7167</v>
      </c>
      <c r="B3515" s="68" t="s">
        <v>7169</v>
      </c>
      <c r="C3515" s="44">
        <v>502256</v>
      </c>
      <c r="D3515" s="71" t="s">
        <v>8428</v>
      </c>
      <c r="E3515" s="45">
        <v>3</v>
      </c>
      <c r="F3515" s="3">
        <v>1</v>
      </c>
      <c r="G3515" s="7">
        <v>3091.26</v>
      </c>
      <c r="H3515" s="4">
        <f>+G3515*E3515</f>
        <v>9273.7800000000007</v>
      </c>
      <c r="I3515" s="5">
        <v>0</v>
      </c>
      <c r="J3515" s="4">
        <f t="shared" si="668"/>
        <v>0</v>
      </c>
      <c r="K3515" s="4">
        <f t="shared" si="669"/>
        <v>3091.26</v>
      </c>
      <c r="L3515" s="6">
        <v>2.25</v>
      </c>
      <c r="M3515" s="4">
        <f t="shared" si="670"/>
        <v>6955.3350000000009</v>
      </c>
      <c r="N3515" s="4">
        <f t="shared" si="671"/>
        <v>10046.595000000001</v>
      </c>
      <c r="O3515" s="6">
        <v>1.5</v>
      </c>
      <c r="P3515" s="85">
        <f t="shared" si="676"/>
        <v>4636.8900000000003</v>
      </c>
      <c r="Q3515" s="86">
        <f t="shared" si="677"/>
        <v>7728.1500000000005</v>
      </c>
      <c r="R3515" s="6">
        <v>2.5</v>
      </c>
      <c r="S3515" s="85">
        <f t="shared" si="672"/>
        <v>7728.1500000000005</v>
      </c>
      <c r="T3515" s="86">
        <f t="shared" si="673"/>
        <v>10819.41</v>
      </c>
      <c r="U3515" s="6">
        <v>1.75</v>
      </c>
      <c r="V3515" s="85">
        <f t="shared" si="674"/>
        <v>5409.7049999999999</v>
      </c>
      <c r="W3515" s="86">
        <f t="shared" si="675"/>
        <v>8500.9650000000001</v>
      </c>
    </row>
    <row r="3516" spans="1:23" ht="16.5" x14ac:dyDescent="0.25">
      <c r="A3516" s="78" t="s">
        <v>7167</v>
      </c>
      <c r="B3516" s="68" t="s">
        <v>7169</v>
      </c>
      <c r="C3516" s="44">
        <v>502258</v>
      </c>
      <c r="D3516" s="10" t="s">
        <v>8608</v>
      </c>
      <c r="E3516" s="45">
        <v>5</v>
      </c>
      <c r="F3516" s="3">
        <v>1</v>
      </c>
      <c r="G3516" s="7">
        <v>1756.41</v>
      </c>
      <c r="H3516" s="4">
        <f>+G3516*E3516</f>
        <v>8782.0500000000011</v>
      </c>
      <c r="I3516" s="5">
        <v>0</v>
      </c>
      <c r="J3516" s="4">
        <f t="shared" si="668"/>
        <v>0</v>
      </c>
      <c r="K3516" s="4">
        <f t="shared" si="669"/>
        <v>1756.41</v>
      </c>
      <c r="L3516" s="6">
        <v>2.25</v>
      </c>
      <c r="M3516" s="4">
        <f t="shared" si="670"/>
        <v>3951.9225000000001</v>
      </c>
      <c r="N3516" s="4">
        <f t="shared" si="671"/>
        <v>5708.3325000000004</v>
      </c>
      <c r="O3516" s="6">
        <v>1.5</v>
      </c>
      <c r="P3516" s="85">
        <f t="shared" si="676"/>
        <v>2634.6150000000002</v>
      </c>
      <c r="Q3516" s="86">
        <f t="shared" si="677"/>
        <v>4391.0250000000005</v>
      </c>
      <c r="R3516" s="6">
        <v>2.5</v>
      </c>
      <c r="S3516" s="85">
        <f t="shared" si="672"/>
        <v>4391.0250000000005</v>
      </c>
      <c r="T3516" s="86">
        <f t="shared" si="673"/>
        <v>6147.4350000000004</v>
      </c>
      <c r="U3516" s="6">
        <v>1.75</v>
      </c>
      <c r="V3516" s="85">
        <f t="shared" si="674"/>
        <v>3073.7175000000002</v>
      </c>
      <c r="W3516" s="86">
        <f t="shared" si="675"/>
        <v>4830.1275000000005</v>
      </c>
    </row>
    <row r="3517" spans="1:23" ht="16.5" x14ac:dyDescent="0.25">
      <c r="A3517" s="78" t="s">
        <v>7167</v>
      </c>
      <c r="B3517" s="68" t="s">
        <v>7169</v>
      </c>
      <c r="C3517" s="44">
        <v>502259</v>
      </c>
      <c r="D3517" s="75" t="s">
        <v>8404</v>
      </c>
      <c r="E3517" s="45">
        <v>1</v>
      </c>
      <c r="F3517" s="3">
        <v>1</v>
      </c>
      <c r="G3517" s="7">
        <v>1847.54</v>
      </c>
      <c r="H3517" s="4">
        <f>+G3517*E3517</f>
        <v>1847.54</v>
      </c>
      <c r="I3517" s="5">
        <v>0</v>
      </c>
      <c r="J3517" s="4">
        <f t="shared" si="668"/>
        <v>0</v>
      </c>
      <c r="K3517" s="4">
        <f t="shared" si="669"/>
        <v>1847.54</v>
      </c>
      <c r="L3517" s="6">
        <v>2.25</v>
      </c>
      <c r="M3517" s="4">
        <f t="shared" si="670"/>
        <v>4156.9650000000001</v>
      </c>
      <c r="N3517" s="4">
        <f t="shared" si="671"/>
        <v>6004.5050000000001</v>
      </c>
      <c r="O3517" s="6">
        <v>1.5</v>
      </c>
      <c r="P3517" s="85">
        <f t="shared" si="676"/>
        <v>2771.31</v>
      </c>
      <c r="Q3517" s="86">
        <f t="shared" si="677"/>
        <v>4618.8500000000004</v>
      </c>
      <c r="R3517" s="6">
        <v>2.5</v>
      </c>
      <c r="S3517" s="85">
        <f t="shared" si="672"/>
        <v>4618.8500000000004</v>
      </c>
      <c r="T3517" s="86">
        <f t="shared" si="673"/>
        <v>6466.39</v>
      </c>
      <c r="U3517" s="6">
        <v>1.75</v>
      </c>
      <c r="V3517" s="85">
        <f t="shared" si="674"/>
        <v>3233.1949999999997</v>
      </c>
      <c r="W3517" s="86">
        <f t="shared" si="675"/>
        <v>5080.7349999999997</v>
      </c>
    </row>
    <row r="3518" spans="1:23" ht="16.5" x14ac:dyDescent="0.25">
      <c r="A3518" s="78" t="s">
        <v>7167</v>
      </c>
      <c r="B3518" s="68" t="s">
        <v>7169</v>
      </c>
      <c r="C3518" s="44">
        <v>502260</v>
      </c>
      <c r="D3518" s="75" t="s">
        <v>8422</v>
      </c>
      <c r="E3518" s="45">
        <v>2</v>
      </c>
      <c r="F3518" s="3">
        <v>1</v>
      </c>
      <c r="G3518" s="7">
        <v>2936.71</v>
      </c>
      <c r="H3518" s="4">
        <f>+G3518*E3518</f>
        <v>5873.42</v>
      </c>
      <c r="I3518" s="5">
        <v>0</v>
      </c>
      <c r="J3518" s="4">
        <f t="shared" si="668"/>
        <v>0</v>
      </c>
      <c r="K3518" s="4">
        <f t="shared" si="669"/>
        <v>2936.71</v>
      </c>
      <c r="L3518" s="6">
        <v>2.25</v>
      </c>
      <c r="M3518" s="4">
        <f t="shared" si="670"/>
        <v>6607.5974999999999</v>
      </c>
      <c r="N3518" s="4">
        <f t="shared" si="671"/>
        <v>9544.307499999999</v>
      </c>
      <c r="O3518" s="6">
        <v>1.5</v>
      </c>
      <c r="P3518" s="85">
        <f t="shared" si="676"/>
        <v>4405.0650000000005</v>
      </c>
      <c r="Q3518" s="86">
        <f t="shared" si="677"/>
        <v>7341.7750000000005</v>
      </c>
      <c r="R3518" s="6">
        <v>2.5</v>
      </c>
      <c r="S3518" s="85">
        <f t="shared" si="672"/>
        <v>7341.7749999999996</v>
      </c>
      <c r="T3518" s="86">
        <f t="shared" si="673"/>
        <v>10278.485000000001</v>
      </c>
      <c r="U3518" s="6">
        <v>1.75</v>
      </c>
      <c r="V3518" s="85">
        <f t="shared" si="674"/>
        <v>5139.2425000000003</v>
      </c>
      <c r="W3518" s="86">
        <f t="shared" si="675"/>
        <v>8075.9525000000003</v>
      </c>
    </row>
    <row r="3519" spans="1:23" ht="16.5" x14ac:dyDescent="0.25">
      <c r="A3519" s="78" t="s">
        <v>7167</v>
      </c>
      <c r="B3519" s="68" t="s">
        <v>7169</v>
      </c>
      <c r="C3519" s="44">
        <v>502261</v>
      </c>
      <c r="D3519" s="32" t="s">
        <v>3995</v>
      </c>
      <c r="E3519" s="3">
        <v>1</v>
      </c>
      <c r="F3519" s="3">
        <v>1</v>
      </c>
      <c r="G3519" s="7">
        <v>17657</v>
      </c>
      <c r="H3519" s="4">
        <f>+G3519*E3519</f>
        <v>17657</v>
      </c>
      <c r="I3519" s="5">
        <v>0</v>
      </c>
      <c r="J3519" s="4">
        <f t="shared" si="668"/>
        <v>0</v>
      </c>
      <c r="K3519" s="4">
        <f t="shared" si="669"/>
        <v>17657</v>
      </c>
      <c r="L3519" s="6">
        <v>2.25</v>
      </c>
      <c r="M3519" s="4">
        <f t="shared" si="670"/>
        <v>39728.25</v>
      </c>
      <c r="N3519" s="4">
        <f t="shared" si="671"/>
        <v>57385.25</v>
      </c>
      <c r="O3519" s="6">
        <v>1.5</v>
      </c>
      <c r="P3519" s="85">
        <f t="shared" si="676"/>
        <v>26485.5</v>
      </c>
      <c r="Q3519" s="86">
        <f t="shared" si="677"/>
        <v>44142.5</v>
      </c>
      <c r="R3519" s="6">
        <v>2.5</v>
      </c>
      <c r="S3519" s="85">
        <f t="shared" si="672"/>
        <v>44142.5</v>
      </c>
      <c r="T3519" s="86">
        <f t="shared" si="673"/>
        <v>61799.5</v>
      </c>
      <c r="U3519" s="6">
        <v>1.75</v>
      </c>
      <c r="V3519" s="85">
        <f t="shared" si="674"/>
        <v>30899.75</v>
      </c>
      <c r="W3519" s="86">
        <f t="shared" si="675"/>
        <v>48556.75</v>
      </c>
    </row>
    <row r="3520" spans="1:23" ht="16.5" x14ac:dyDescent="0.25">
      <c r="A3520" s="78" t="s">
        <v>7167</v>
      </c>
      <c r="B3520" s="68" t="s">
        <v>7169</v>
      </c>
      <c r="C3520" s="44">
        <v>502262</v>
      </c>
      <c r="D3520" s="32" t="s">
        <v>3996</v>
      </c>
      <c r="E3520" s="3">
        <v>1</v>
      </c>
      <c r="F3520" s="3">
        <v>1</v>
      </c>
      <c r="G3520" s="7">
        <v>19330</v>
      </c>
      <c r="H3520" s="4">
        <f>+G3520*E3520</f>
        <v>19330</v>
      </c>
      <c r="I3520" s="5">
        <v>0</v>
      </c>
      <c r="J3520" s="4">
        <f t="shared" si="668"/>
        <v>0</v>
      </c>
      <c r="K3520" s="4">
        <f t="shared" si="669"/>
        <v>19330</v>
      </c>
      <c r="L3520" s="6">
        <v>2.25</v>
      </c>
      <c r="M3520" s="4">
        <f t="shared" si="670"/>
        <v>43492.5</v>
      </c>
      <c r="N3520" s="4">
        <f t="shared" si="671"/>
        <v>62822.5</v>
      </c>
      <c r="O3520" s="6">
        <v>1.5</v>
      </c>
      <c r="P3520" s="85">
        <f t="shared" si="676"/>
        <v>28995</v>
      </c>
      <c r="Q3520" s="86">
        <f t="shared" si="677"/>
        <v>48325</v>
      </c>
      <c r="R3520" s="6">
        <v>2.5</v>
      </c>
      <c r="S3520" s="85">
        <f t="shared" si="672"/>
        <v>48325</v>
      </c>
      <c r="T3520" s="86">
        <f t="shared" si="673"/>
        <v>67655</v>
      </c>
      <c r="U3520" s="6">
        <v>1.75</v>
      </c>
      <c r="V3520" s="85">
        <f t="shared" si="674"/>
        <v>33827.5</v>
      </c>
      <c r="W3520" s="86">
        <f t="shared" si="675"/>
        <v>53157.5</v>
      </c>
    </row>
    <row r="3521" spans="1:23" ht="16.5" x14ac:dyDescent="0.25">
      <c r="A3521" s="78" t="s">
        <v>7167</v>
      </c>
      <c r="B3521" s="68" t="s">
        <v>7169</v>
      </c>
      <c r="C3521" s="44">
        <v>502263</v>
      </c>
      <c r="D3521" s="1" t="s">
        <v>3994</v>
      </c>
      <c r="E3521" s="3">
        <v>1</v>
      </c>
      <c r="F3521" s="3">
        <v>1</v>
      </c>
      <c r="G3521" s="7">
        <v>4347</v>
      </c>
      <c r="H3521" s="4">
        <f>+G3521*E3521</f>
        <v>4347</v>
      </c>
      <c r="I3521" s="5">
        <v>0</v>
      </c>
      <c r="J3521" s="4">
        <f t="shared" si="668"/>
        <v>0</v>
      </c>
      <c r="K3521" s="4">
        <f t="shared" si="669"/>
        <v>4347</v>
      </c>
      <c r="L3521" s="6">
        <v>2.25</v>
      </c>
      <c r="M3521" s="4">
        <f t="shared" si="670"/>
        <v>9780.75</v>
      </c>
      <c r="N3521" s="4">
        <f t="shared" si="671"/>
        <v>14127.75</v>
      </c>
      <c r="O3521" s="6">
        <v>1.5</v>
      </c>
      <c r="P3521" s="85">
        <f t="shared" si="676"/>
        <v>6520.5</v>
      </c>
      <c r="Q3521" s="86">
        <f t="shared" si="677"/>
        <v>10867.5</v>
      </c>
      <c r="R3521" s="6">
        <v>2.5</v>
      </c>
      <c r="S3521" s="85">
        <f t="shared" si="672"/>
        <v>10867.5</v>
      </c>
      <c r="T3521" s="86">
        <f t="shared" si="673"/>
        <v>15214.5</v>
      </c>
      <c r="U3521" s="6">
        <v>1.75</v>
      </c>
      <c r="V3521" s="85">
        <f t="shared" si="674"/>
        <v>7607.25</v>
      </c>
      <c r="W3521" s="86">
        <f t="shared" si="675"/>
        <v>11954.25</v>
      </c>
    </row>
    <row r="3522" spans="1:23" ht="16.5" x14ac:dyDescent="0.25">
      <c r="A3522" s="78" t="s">
        <v>7167</v>
      </c>
      <c r="B3522" s="68" t="s">
        <v>7169</v>
      </c>
      <c r="C3522" s="44">
        <v>502264</v>
      </c>
      <c r="D3522" s="71" t="s">
        <v>8421</v>
      </c>
      <c r="E3522" s="45">
        <v>8</v>
      </c>
      <c r="F3522" s="3">
        <v>1</v>
      </c>
      <c r="G3522" s="7">
        <v>6819.94</v>
      </c>
      <c r="H3522" s="4">
        <f>+G3522*E3522</f>
        <v>54559.519999999997</v>
      </c>
      <c r="I3522" s="5">
        <v>0</v>
      </c>
      <c r="J3522" s="4">
        <f t="shared" si="668"/>
        <v>0</v>
      </c>
      <c r="K3522" s="4">
        <f t="shared" si="669"/>
        <v>6819.94</v>
      </c>
      <c r="L3522" s="6">
        <v>2.25</v>
      </c>
      <c r="M3522" s="4">
        <f t="shared" si="670"/>
        <v>15344.865</v>
      </c>
      <c r="N3522" s="4">
        <f t="shared" si="671"/>
        <v>22164.805</v>
      </c>
      <c r="O3522" s="6">
        <v>1.5</v>
      </c>
      <c r="P3522" s="85">
        <f t="shared" si="676"/>
        <v>10229.91</v>
      </c>
      <c r="Q3522" s="86">
        <f t="shared" si="677"/>
        <v>17049.849999999999</v>
      </c>
      <c r="R3522" s="6">
        <v>2.5</v>
      </c>
      <c r="S3522" s="85">
        <f t="shared" si="672"/>
        <v>17049.849999999999</v>
      </c>
      <c r="T3522" s="86">
        <f t="shared" si="673"/>
        <v>23869.789999999997</v>
      </c>
      <c r="U3522" s="6">
        <v>1.75</v>
      </c>
      <c r="V3522" s="85">
        <f t="shared" si="674"/>
        <v>11934.894999999999</v>
      </c>
      <c r="W3522" s="86">
        <f t="shared" si="675"/>
        <v>18754.834999999999</v>
      </c>
    </row>
    <row r="3523" spans="1:23" ht="16.5" x14ac:dyDescent="0.25">
      <c r="A3523" s="78" t="s">
        <v>7167</v>
      </c>
      <c r="B3523" s="68" t="s">
        <v>7169</v>
      </c>
      <c r="C3523" s="44">
        <v>502265</v>
      </c>
      <c r="D3523" s="9" t="s">
        <v>8640</v>
      </c>
      <c r="E3523" s="3">
        <v>6</v>
      </c>
      <c r="F3523" s="3">
        <v>1</v>
      </c>
      <c r="G3523" s="4">
        <v>2091.1</v>
      </c>
      <c r="H3523" s="4">
        <f>+G3523*E3523</f>
        <v>12546.599999999999</v>
      </c>
      <c r="I3523" s="5">
        <v>0</v>
      </c>
      <c r="J3523" s="4">
        <f t="shared" si="668"/>
        <v>0</v>
      </c>
      <c r="K3523" s="4">
        <f t="shared" si="669"/>
        <v>2091.1</v>
      </c>
      <c r="L3523" s="6">
        <v>2.25</v>
      </c>
      <c r="M3523" s="4">
        <f t="shared" si="670"/>
        <v>4704.9749999999995</v>
      </c>
      <c r="N3523" s="4">
        <f t="shared" si="671"/>
        <v>6796.0749999999989</v>
      </c>
      <c r="O3523" s="6">
        <v>1.5</v>
      </c>
      <c r="P3523" s="85">
        <f t="shared" si="676"/>
        <v>3136.6499999999996</v>
      </c>
      <c r="Q3523" s="86">
        <f t="shared" si="677"/>
        <v>5227.75</v>
      </c>
      <c r="R3523" s="6">
        <v>2.5</v>
      </c>
      <c r="S3523" s="85">
        <f t="shared" si="672"/>
        <v>5227.75</v>
      </c>
      <c r="T3523" s="86">
        <f t="shared" si="673"/>
        <v>7318.85</v>
      </c>
      <c r="U3523" s="6">
        <v>1.75</v>
      </c>
      <c r="V3523" s="85">
        <f t="shared" si="674"/>
        <v>3659.4249999999997</v>
      </c>
      <c r="W3523" s="86">
        <f t="shared" si="675"/>
        <v>5750.5249999999996</v>
      </c>
    </row>
    <row r="3524" spans="1:23" ht="16.5" x14ac:dyDescent="0.25">
      <c r="A3524" s="78" t="s">
        <v>7167</v>
      </c>
      <c r="B3524" s="68" t="s">
        <v>7169</v>
      </c>
      <c r="C3524" s="44">
        <v>502266</v>
      </c>
      <c r="D3524" s="9" t="s">
        <v>8396</v>
      </c>
      <c r="E3524" s="3">
        <v>8</v>
      </c>
      <c r="F3524" s="3">
        <v>1</v>
      </c>
      <c r="G3524" s="4">
        <v>1726.38</v>
      </c>
      <c r="H3524" s="4">
        <f>+G3524*E3524</f>
        <v>13811.04</v>
      </c>
      <c r="I3524" s="5">
        <v>0</v>
      </c>
      <c r="J3524" s="4">
        <f t="shared" si="668"/>
        <v>0</v>
      </c>
      <c r="K3524" s="4">
        <f t="shared" si="669"/>
        <v>1726.38</v>
      </c>
      <c r="L3524" s="6">
        <v>2.25</v>
      </c>
      <c r="M3524" s="4">
        <f t="shared" si="670"/>
        <v>3884.3550000000005</v>
      </c>
      <c r="N3524" s="4">
        <f t="shared" si="671"/>
        <v>5610.7350000000006</v>
      </c>
      <c r="O3524" s="6">
        <v>1.5</v>
      </c>
      <c r="P3524" s="85">
        <f t="shared" si="676"/>
        <v>2589.5700000000002</v>
      </c>
      <c r="Q3524" s="86">
        <f t="shared" si="677"/>
        <v>4315.9500000000007</v>
      </c>
      <c r="R3524" s="6">
        <v>2.5</v>
      </c>
      <c r="S3524" s="85">
        <f t="shared" si="672"/>
        <v>4315.9500000000007</v>
      </c>
      <c r="T3524" s="86">
        <f t="shared" si="673"/>
        <v>6042.3300000000008</v>
      </c>
      <c r="U3524" s="6">
        <v>1.75</v>
      </c>
      <c r="V3524" s="85">
        <f t="shared" si="674"/>
        <v>3021.165</v>
      </c>
      <c r="W3524" s="86">
        <f t="shared" si="675"/>
        <v>4747.5450000000001</v>
      </c>
    </row>
    <row r="3525" spans="1:23" s="23" customFormat="1" ht="16.5" x14ac:dyDescent="0.25">
      <c r="A3525" s="78" t="s">
        <v>7167</v>
      </c>
      <c r="B3525" s="68" t="s">
        <v>7169</v>
      </c>
      <c r="C3525" s="44">
        <v>502267</v>
      </c>
      <c r="D3525" s="10" t="s">
        <v>8559</v>
      </c>
      <c r="E3525" s="3">
        <v>1</v>
      </c>
      <c r="F3525" s="3">
        <v>1</v>
      </c>
      <c r="G3525" s="4">
        <v>3800</v>
      </c>
      <c r="H3525" s="4">
        <f>+G3525*E3525</f>
        <v>3800</v>
      </c>
      <c r="I3525" s="5">
        <v>0.15</v>
      </c>
      <c r="J3525" s="4">
        <f t="shared" si="668"/>
        <v>570</v>
      </c>
      <c r="K3525" s="4">
        <f t="shared" si="669"/>
        <v>3230</v>
      </c>
      <c r="L3525" s="6">
        <v>2.25</v>
      </c>
      <c r="M3525" s="4">
        <f t="shared" si="670"/>
        <v>7267.5</v>
      </c>
      <c r="N3525" s="4">
        <f t="shared" si="671"/>
        <v>10497.5</v>
      </c>
      <c r="O3525" s="6">
        <v>1.5</v>
      </c>
      <c r="P3525" s="85">
        <f t="shared" si="676"/>
        <v>4845</v>
      </c>
      <c r="Q3525" s="86">
        <f t="shared" si="677"/>
        <v>8075</v>
      </c>
      <c r="R3525" s="6">
        <v>2.5</v>
      </c>
      <c r="S3525" s="85">
        <f t="shared" si="672"/>
        <v>8075</v>
      </c>
      <c r="T3525" s="86">
        <f t="shared" si="673"/>
        <v>11305</v>
      </c>
      <c r="U3525" s="6">
        <v>1.75</v>
      </c>
      <c r="V3525" s="85">
        <f t="shared" si="674"/>
        <v>5652.5</v>
      </c>
      <c r="W3525" s="86">
        <f t="shared" si="675"/>
        <v>8882.5</v>
      </c>
    </row>
    <row r="3526" spans="1:23" ht="16.5" x14ac:dyDescent="0.25">
      <c r="A3526" s="78" t="s">
        <v>7167</v>
      </c>
      <c r="B3526" s="68" t="s">
        <v>7169</v>
      </c>
      <c r="C3526" s="44">
        <v>502268</v>
      </c>
      <c r="D3526" s="9" t="s">
        <v>8501</v>
      </c>
      <c r="E3526" s="3">
        <v>9</v>
      </c>
      <c r="F3526" s="3">
        <v>1</v>
      </c>
      <c r="G3526" s="4">
        <v>2994.17</v>
      </c>
      <c r="H3526" s="4">
        <f>+G3526*E3526</f>
        <v>26947.53</v>
      </c>
      <c r="I3526" s="5">
        <v>0</v>
      </c>
      <c r="J3526" s="4">
        <f t="shared" si="668"/>
        <v>0</v>
      </c>
      <c r="K3526" s="4">
        <f t="shared" si="669"/>
        <v>2994.17</v>
      </c>
      <c r="L3526" s="6">
        <v>2.25</v>
      </c>
      <c r="M3526" s="4">
        <f t="shared" si="670"/>
        <v>6736.8824999999997</v>
      </c>
      <c r="N3526" s="4">
        <f t="shared" si="671"/>
        <v>9731.0524999999998</v>
      </c>
      <c r="O3526" s="6">
        <v>1.5</v>
      </c>
      <c r="P3526" s="85">
        <f t="shared" si="676"/>
        <v>4491.2550000000001</v>
      </c>
      <c r="Q3526" s="86">
        <f t="shared" si="677"/>
        <v>7485.4250000000002</v>
      </c>
      <c r="R3526" s="6">
        <v>2.5</v>
      </c>
      <c r="S3526" s="85">
        <f t="shared" si="672"/>
        <v>7485.4250000000002</v>
      </c>
      <c r="T3526" s="86">
        <f t="shared" si="673"/>
        <v>10479.595000000001</v>
      </c>
      <c r="U3526" s="6">
        <v>1.75</v>
      </c>
      <c r="V3526" s="85">
        <f t="shared" si="674"/>
        <v>5239.7975000000006</v>
      </c>
      <c r="W3526" s="86">
        <f t="shared" si="675"/>
        <v>8233.9675000000007</v>
      </c>
    </row>
    <row r="3527" spans="1:23" ht="16.5" x14ac:dyDescent="0.25">
      <c r="A3527" s="78" t="s">
        <v>7167</v>
      </c>
      <c r="B3527" s="68" t="s">
        <v>7169</v>
      </c>
      <c r="C3527" s="44">
        <v>502302</v>
      </c>
      <c r="D3527" s="70" t="s">
        <v>8538</v>
      </c>
      <c r="E3527" s="45">
        <v>9</v>
      </c>
      <c r="F3527" s="3">
        <v>1</v>
      </c>
      <c r="G3527" s="7">
        <v>1448.58</v>
      </c>
      <c r="H3527" s="4">
        <f>+G3527*E3527</f>
        <v>13037.22</v>
      </c>
      <c r="I3527" s="5">
        <v>0</v>
      </c>
      <c r="J3527" s="4">
        <f t="shared" si="668"/>
        <v>0</v>
      </c>
      <c r="K3527" s="4">
        <f t="shared" si="669"/>
        <v>1448.58</v>
      </c>
      <c r="L3527" s="6">
        <v>2.25</v>
      </c>
      <c r="M3527" s="4">
        <f t="shared" si="670"/>
        <v>3259.3049999999998</v>
      </c>
      <c r="N3527" s="4">
        <f t="shared" si="671"/>
        <v>4707.8850000000002</v>
      </c>
      <c r="O3527" s="6">
        <v>1.5</v>
      </c>
      <c r="P3527" s="85">
        <f t="shared" si="676"/>
        <v>2172.87</v>
      </c>
      <c r="Q3527" s="86">
        <f t="shared" si="677"/>
        <v>3621.45</v>
      </c>
      <c r="R3527" s="6">
        <v>2.5</v>
      </c>
      <c r="S3527" s="85">
        <f t="shared" si="672"/>
        <v>3621.45</v>
      </c>
      <c r="T3527" s="86">
        <f t="shared" si="673"/>
        <v>5070.03</v>
      </c>
      <c r="U3527" s="6">
        <v>1.75</v>
      </c>
      <c r="V3527" s="85">
        <f t="shared" si="674"/>
        <v>2535.0149999999999</v>
      </c>
      <c r="W3527" s="86">
        <f t="shared" si="675"/>
        <v>3983.5949999999998</v>
      </c>
    </row>
    <row r="3528" spans="1:23" ht="16.5" x14ac:dyDescent="0.25">
      <c r="A3528" s="78" t="s">
        <v>7167</v>
      </c>
      <c r="B3528" s="68" t="s">
        <v>7169</v>
      </c>
      <c r="C3528" s="44">
        <v>502506</v>
      </c>
      <c r="D3528" s="70" t="s">
        <v>8616</v>
      </c>
      <c r="E3528" s="45">
        <v>18</v>
      </c>
      <c r="F3528" s="3">
        <v>1</v>
      </c>
      <c r="G3528" s="7">
        <v>1170.3900000000001</v>
      </c>
      <c r="H3528" s="4">
        <f>+G3528*E3528</f>
        <v>21067.02</v>
      </c>
      <c r="I3528" s="5">
        <v>0</v>
      </c>
      <c r="J3528" s="4">
        <f t="shared" si="668"/>
        <v>0</v>
      </c>
      <c r="K3528" s="4">
        <f t="shared" si="669"/>
        <v>1170.3900000000001</v>
      </c>
      <c r="L3528" s="6">
        <v>2.25</v>
      </c>
      <c r="M3528" s="4">
        <f t="shared" si="670"/>
        <v>2633.3775000000001</v>
      </c>
      <c r="N3528" s="4">
        <f t="shared" si="671"/>
        <v>3803.7674999999999</v>
      </c>
      <c r="O3528" s="6">
        <v>1.5</v>
      </c>
      <c r="P3528" s="85">
        <f t="shared" si="676"/>
        <v>1755.585</v>
      </c>
      <c r="Q3528" s="86">
        <f t="shared" si="677"/>
        <v>2925.9750000000004</v>
      </c>
      <c r="R3528" s="6">
        <v>2.5</v>
      </c>
      <c r="S3528" s="85">
        <f t="shared" si="672"/>
        <v>2925.9750000000004</v>
      </c>
      <c r="T3528" s="86">
        <f t="shared" si="673"/>
        <v>4096.3650000000007</v>
      </c>
      <c r="U3528" s="6">
        <v>1.75</v>
      </c>
      <c r="V3528" s="85">
        <f t="shared" si="674"/>
        <v>2048.1825000000003</v>
      </c>
      <c r="W3528" s="86">
        <f t="shared" si="675"/>
        <v>3218.5725000000002</v>
      </c>
    </row>
    <row r="3529" spans="1:23" ht="16.5" x14ac:dyDescent="0.25">
      <c r="A3529" s="78" t="s">
        <v>7167</v>
      </c>
      <c r="B3529" s="68" t="s">
        <v>7169</v>
      </c>
      <c r="C3529" s="44">
        <v>502655</v>
      </c>
      <c r="D3529" s="70" t="s">
        <v>8671</v>
      </c>
      <c r="E3529" s="45">
        <v>1</v>
      </c>
      <c r="F3529" s="3">
        <v>1</v>
      </c>
      <c r="G3529" s="7">
        <v>2533.1999999999998</v>
      </c>
      <c r="H3529" s="4">
        <f>+G3529*E3529</f>
        <v>2533.1999999999998</v>
      </c>
      <c r="I3529" s="5">
        <v>0</v>
      </c>
      <c r="J3529" s="4">
        <f t="shared" si="668"/>
        <v>0</v>
      </c>
      <c r="K3529" s="4">
        <f t="shared" si="669"/>
        <v>2533.1999999999998</v>
      </c>
      <c r="L3529" s="6">
        <v>2.25</v>
      </c>
      <c r="M3529" s="4">
        <f t="shared" si="670"/>
        <v>5699.7</v>
      </c>
      <c r="N3529" s="4">
        <f t="shared" si="671"/>
        <v>8232.9</v>
      </c>
      <c r="O3529" s="6">
        <v>1.5</v>
      </c>
      <c r="P3529" s="85">
        <f t="shared" si="676"/>
        <v>3799.7999999999997</v>
      </c>
      <c r="Q3529" s="86">
        <f t="shared" si="677"/>
        <v>6333</v>
      </c>
      <c r="R3529" s="6">
        <v>2.5</v>
      </c>
      <c r="S3529" s="85">
        <f t="shared" si="672"/>
        <v>6333</v>
      </c>
      <c r="T3529" s="86">
        <f t="shared" si="673"/>
        <v>8866.2000000000007</v>
      </c>
      <c r="U3529" s="6">
        <v>1.75</v>
      </c>
      <c r="V3529" s="85">
        <f t="shared" si="674"/>
        <v>4433.0999999999995</v>
      </c>
      <c r="W3529" s="86">
        <f t="shared" si="675"/>
        <v>6966.2999999999993</v>
      </c>
    </row>
    <row r="3530" spans="1:23" ht="16.5" x14ac:dyDescent="0.25">
      <c r="A3530" s="78" t="s">
        <v>7167</v>
      </c>
      <c r="B3530" s="68" t="s">
        <v>7169</v>
      </c>
      <c r="C3530" s="44">
        <v>502656</v>
      </c>
      <c r="D3530" s="71" t="s">
        <v>8492</v>
      </c>
      <c r="E3530" s="45">
        <v>11</v>
      </c>
      <c r="F3530" s="3">
        <v>1</v>
      </c>
      <c r="G3530" s="7">
        <v>2201.88</v>
      </c>
      <c r="H3530" s="4">
        <f>+G3530*E3530</f>
        <v>24220.68</v>
      </c>
      <c r="I3530" s="5">
        <v>0</v>
      </c>
      <c r="J3530" s="4">
        <f t="shared" si="668"/>
        <v>0</v>
      </c>
      <c r="K3530" s="4">
        <f t="shared" si="669"/>
        <v>2201.88</v>
      </c>
      <c r="L3530" s="6">
        <v>2.25</v>
      </c>
      <c r="M3530" s="4">
        <f t="shared" si="670"/>
        <v>4954.2300000000005</v>
      </c>
      <c r="N3530" s="4">
        <f t="shared" si="671"/>
        <v>7156.1100000000006</v>
      </c>
      <c r="O3530" s="6">
        <v>1.5</v>
      </c>
      <c r="P3530" s="85">
        <f t="shared" si="676"/>
        <v>3302.82</v>
      </c>
      <c r="Q3530" s="86">
        <f t="shared" si="677"/>
        <v>5504.7000000000007</v>
      </c>
      <c r="R3530" s="6">
        <v>2.5</v>
      </c>
      <c r="S3530" s="85">
        <f t="shared" si="672"/>
        <v>5504.7000000000007</v>
      </c>
      <c r="T3530" s="86">
        <f t="shared" si="673"/>
        <v>7706.5800000000008</v>
      </c>
      <c r="U3530" s="6">
        <v>1.75</v>
      </c>
      <c r="V3530" s="85">
        <f t="shared" si="674"/>
        <v>3853.29</v>
      </c>
      <c r="W3530" s="86">
        <f t="shared" si="675"/>
        <v>6055.17</v>
      </c>
    </row>
    <row r="3531" spans="1:23" ht="16.5" x14ac:dyDescent="0.25">
      <c r="A3531" s="78" t="s">
        <v>7167</v>
      </c>
      <c r="B3531" s="68" t="s">
        <v>7169</v>
      </c>
      <c r="C3531" s="44">
        <v>502820</v>
      </c>
      <c r="D3531" s="1" t="s">
        <v>8594</v>
      </c>
      <c r="E3531" s="45">
        <v>7</v>
      </c>
      <c r="F3531" s="3">
        <v>1</v>
      </c>
      <c r="G3531" s="7">
        <v>3800.78</v>
      </c>
      <c r="H3531" s="4">
        <f>+G3531*E3531</f>
        <v>26605.460000000003</v>
      </c>
      <c r="I3531" s="5">
        <v>0</v>
      </c>
      <c r="J3531" s="4">
        <f t="shared" si="668"/>
        <v>0</v>
      </c>
      <c r="K3531" s="4">
        <f t="shared" si="669"/>
        <v>3800.78</v>
      </c>
      <c r="L3531" s="6">
        <v>2.25</v>
      </c>
      <c r="M3531" s="4">
        <f t="shared" si="670"/>
        <v>8551.755000000001</v>
      </c>
      <c r="N3531" s="4">
        <f t="shared" si="671"/>
        <v>12352.535000000002</v>
      </c>
      <c r="O3531" s="6">
        <v>1.5</v>
      </c>
      <c r="P3531" s="85">
        <f t="shared" si="676"/>
        <v>5701.17</v>
      </c>
      <c r="Q3531" s="86">
        <f t="shared" si="677"/>
        <v>9501.9500000000007</v>
      </c>
      <c r="R3531" s="6">
        <v>2.5</v>
      </c>
      <c r="S3531" s="85">
        <f t="shared" si="672"/>
        <v>9501.9500000000007</v>
      </c>
      <c r="T3531" s="86">
        <f t="shared" si="673"/>
        <v>13302.730000000001</v>
      </c>
      <c r="U3531" s="6">
        <v>1.75</v>
      </c>
      <c r="V3531" s="85">
        <f t="shared" si="674"/>
        <v>6651.3650000000007</v>
      </c>
      <c r="W3531" s="86">
        <f t="shared" si="675"/>
        <v>10452.145</v>
      </c>
    </row>
    <row r="3532" spans="1:23" ht="16.5" x14ac:dyDescent="0.25">
      <c r="A3532" s="78" t="s">
        <v>7167</v>
      </c>
      <c r="B3532" s="68" t="s">
        <v>7169</v>
      </c>
      <c r="C3532" s="44">
        <v>502821</v>
      </c>
      <c r="D3532" s="9" t="s">
        <v>8588</v>
      </c>
      <c r="E3532" s="45">
        <v>4</v>
      </c>
      <c r="F3532" s="3">
        <v>1</v>
      </c>
      <c r="G3532" s="7">
        <v>4686.63</v>
      </c>
      <c r="H3532" s="4">
        <f>+G3532*E3532</f>
        <v>18746.52</v>
      </c>
      <c r="I3532" s="5">
        <v>0</v>
      </c>
      <c r="J3532" s="4">
        <f t="shared" si="668"/>
        <v>0</v>
      </c>
      <c r="K3532" s="4">
        <f t="shared" si="669"/>
        <v>4686.63</v>
      </c>
      <c r="L3532" s="6">
        <v>2.25</v>
      </c>
      <c r="M3532" s="4">
        <f t="shared" si="670"/>
        <v>10544.9175</v>
      </c>
      <c r="N3532" s="4">
        <f t="shared" si="671"/>
        <v>15231.547500000001</v>
      </c>
      <c r="O3532" s="6">
        <v>1.5</v>
      </c>
      <c r="P3532" s="85">
        <f t="shared" si="676"/>
        <v>7029.9449999999997</v>
      </c>
      <c r="Q3532" s="86">
        <f t="shared" si="677"/>
        <v>11716.575000000001</v>
      </c>
      <c r="R3532" s="6">
        <v>2.5</v>
      </c>
      <c r="S3532" s="85">
        <f t="shared" si="672"/>
        <v>11716.575000000001</v>
      </c>
      <c r="T3532" s="86">
        <f t="shared" si="673"/>
        <v>16403.205000000002</v>
      </c>
      <c r="U3532" s="6">
        <v>1.75</v>
      </c>
      <c r="V3532" s="85">
        <f t="shared" si="674"/>
        <v>8201.6025000000009</v>
      </c>
      <c r="W3532" s="86">
        <f t="shared" si="675"/>
        <v>12888.232500000002</v>
      </c>
    </row>
    <row r="3533" spans="1:23" ht="16.5" x14ac:dyDescent="0.25">
      <c r="A3533" s="78" t="s">
        <v>7167</v>
      </c>
      <c r="B3533" s="68" t="s">
        <v>7169</v>
      </c>
      <c r="C3533" s="44">
        <v>502822</v>
      </c>
      <c r="D3533" s="9" t="s">
        <v>8620</v>
      </c>
      <c r="E3533" s="45">
        <v>6</v>
      </c>
      <c r="F3533" s="3">
        <v>1</v>
      </c>
      <c r="G3533" s="7">
        <v>3467.18</v>
      </c>
      <c r="H3533" s="4">
        <f>+G3533*E3533</f>
        <v>20803.079999999998</v>
      </c>
      <c r="I3533" s="5">
        <v>0</v>
      </c>
      <c r="J3533" s="4">
        <f t="shared" si="668"/>
        <v>0</v>
      </c>
      <c r="K3533" s="4">
        <f t="shared" si="669"/>
        <v>3467.18</v>
      </c>
      <c r="L3533" s="6">
        <v>2.25</v>
      </c>
      <c r="M3533" s="4">
        <f t="shared" si="670"/>
        <v>7801.1549999999997</v>
      </c>
      <c r="N3533" s="4">
        <f t="shared" si="671"/>
        <v>11268.334999999999</v>
      </c>
      <c r="O3533" s="6">
        <v>1.5</v>
      </c>
      <c r="P3533" s="85">
        <f t="shared" si="676"/>
        <v>5200.7699999999995</v>
      </c>
      <c r="Q3533" s="86">
        <f t="shared" si="677"/>
        <v>8667.9499999999989</v>
      </c>
      <c r="R3533" s="6">
        <v>2.5</v>
      </c>
      <c r="S3533" s="85">
        <f t="shared" si="672"/>
        <v>8667.9499999999989</v>
      </c>
      <c r="T3533" s="86">
        <f t="shared" si="673"/>
        <v>12135.13</v>
      </c>
      <c r="U3533" s="6">
        <v>1.75</v>
      </c>
      <c r="V3533" s="85">
        <f t="shared" si="674"/>
        <v>6067.5649999999996</v>
      </c>
      <c r="W3533" s="86">
        <f t="shared" si="675"/>
        <v>9534.744999999999</v>
      </c>
    </row>
    <row r="3534" spans="1:23" ht="16.5" x14ac:dyDescent="0.25">
      <c r="A3534" s="78" t="s">
        <v>7167</v>
      </c>
      <c r="B3534" s="68" t="s">
        <v>7169</v>
      </c>
      <c r="C3534" s="44">
        <v>502823</v>
      </c>
      <c r="D3534" s="9" t="s">
        <v>8589</v>
      </c>
      <c r="E3534" s="45">
        <v>81</v>
      </c>
      <c r="F3534" s="3">
        <v>1</v>
      </c>
      <c r="G3534" s="7">
        <f>5793.43/91</f>
        <v>63.664065934065938</v>
      </c>
      <c r="H3534" s="4">
        <f>+G3534*E3534</f>
        <v>5156.7893406593412</v>
      </c>
      <c r="I3534" s="5">
        <v>0</v>
      </c>
      <c r="J3534" s="4">
        <f t="shared" si="668"/>
        <v>0</v>
      </c>
      <c r="K3534" s="4">
        <f t="shared" si="669"/>
        <v>63.664065934065938</v>
      </c>
      <c r="L3534" s="6">
        <v>8</v>
      </c>
      <c r="M3534" s="4">
        <f t="shared" si="670"/>
        <v>509.31252747252751</v>
      </c>
      <c r="N3534" s="4">
        <f t="shared" si="671"/>
        <v>572.97659340659345</v>
      </c>
      <c r="O3534" s="6">
        <v>7</v>
      </c>
      <c r="P3534" s="85">
        <f t="shared" si="676"/>
        <v>445.64846153846156</v>
      </c>
      <c r="Q3534" s="86">
        <f t="shared" si="677"/>
        <v>509.31252747252751</v>
      </c>
      <c r="R3534" s="6">
        <v>10.5</v>
      </c>
      <c r="S3534" s="85">
        <f t="shared" si="672"/>
        <v>668.47269230769234</v>
      </c>
      <c r="T3534" s="86">
        <f t="shared" si="673"/>
        <v>732.13675824175823</v>
      </c>
      <c r="U3534" s="6">
        <v>6.75</v>
      </c>
      <c r="V3534" s="85">
        <f t="shared" si="674"/>
        <v>429.73244505494506</v>
      </c>
      <c r="W3534" s="86">
        <f t="shared" si="675"/>
        <v>493.39651098901101</v>
      </c>
    </row>
    <row r="3535" spans="1:23" ht="16.5" x14ac:dyDescent="0.25">
      <c r="A3535" s="78" t="s">
        <v>7167</v>
      </c>
      <c r="B3535" s="68" t="s">
        <v>7169</v>
      </c>
      <c r="C3535" s="44">
        <v>502824</v>
      </c>
      <c r="D3535" s="1" t="s">
        <v>8582</v>
      </c>
      <c r="E3535" s="45">
        <v>11</v>
      </c>
      <c r="F3535" s="3">
        <v>1</v>
      </c>
      <c r="G3535" s="7">
        <v>2113.5100000000002</v>
      </c>
      <c r="H3535" s="4">
        <f>+G3535*E3535</f>
        <v>23248.61</v>
      </c>
      <c r="I3535" s="5">
        <v>0</v>
      </c>
      <c r="J3535" s="4">
        <f t="shared" ref="J3535:J3598" si="678">+G3535*I3535</f>
        <v>0</v>
      </c>
      <c r="K3535" s="4">
        <f t="shared" ref="K3535:K3598" si="679">+G3535-J3535</f>
        <v>2113.5100000000002</v>
      </c>
      <c r="L3535" s="6">
        <v>2.25</v>
      </c>
      <c r="M3535" s="4">
        <f t="shared" si="670"/>
        <v>4755.3975000000009</v>
      </c>
      <c r="N3535" s="4">
        <f t="shared" si="671"/>
        <v>6868.9075000000012</v>
      </c>
      <c r="O3535" s="6">
        <v>1.5</v>
      </c>
      <c r="P3535" s="85">
        <f t="shared" si="676"/>
        <v>3170.2650000000003</v>
      </c>
      <c r="Q3535" s="86">
        <f t="shared" si="677"/>
        <v>5283.7750000000005</v>
      </c>
      <c r="R3535" s="6">
        <v>2.5</v>
      </c>
      <c r="S3535" s="85">
        <f t="shared" si="672"/>
        <v>5283.7750000000005</v>
      </c>
      <c r="T3535" s="86">
        <f t="shared" si="673"/>
        <v>7397.2850000000008</v>
      </c>
      <c r="U3535" s="6">
        <v>1.75</v>
      </c>
      <c r="V3535" s="85">
        <f t="shared" si="674"/>
        <v>3698.6425000000004</v>
      </c>
      <c r="W3535" s="86">
        <f t="shared" si="675"/>
        <v>5812.1525000000001</v>
      </c>
    </row>
    <row r="3536" spans="1:23" ht="16.5" x14ac:dyDescent="0.25">
      <c r="A3536" s="78" t="s">
        <v>7167</v>
      </c>
      <c r="B3536" s="68" t="s">
        <v>7169</v>
      </c>
      <c r="C3536" s="44">
        <v>502830</v>
      </c>
      <c r="D3536" s="9" t="s">
        <v>8597</v>
      </c>
      <c r="E3536" s="45">
        <v>8</v>
      </c>
      <c r="F3536" s="3">
        <v>1</v>
      </c>
      <c r="G3536" s="7">
        <v>3106.82</v>
      </c>
      <c r="H3536" s="4">
        <f>+G3536*E3536</f>
        <v>24854.560000000001</v>
      </c>
      <c r="I3536" s="5">
        <v>0</v>
      </c>
      <c r="J3536" s="4">
        <f t="shared" si="678"/>
        <v>0</v>
      </c>
      <c r="K3536" s="4">
        <f t="shared" si="679"/>
        <v>3106.82</v>
      </c>
      <c r="L3536" s="6">
        <v>2.25</v>
      </c>
      <c r="M3536" s="4">
        <f t="shared" si="670"/>
        <v>6990.3450000000003</v>
      </c>
      <c r="N3536" s="4">
        <f t="shared" si="671"/>
        <v>10097.165000000001</v>
      </c>
      <c r="O3536" s="6">
        <v>1.5</v>
      </c>
      <c r="P3536" s="85">
        <f t="shared" si="676"/>
        <v>4660.2300000000005</v>
      </c>
      <c r="Q3536" s="86">
        <f t="shared" si="677"/>
        <v>7767.0500000000011</v>
      </c>
      <c r="R3536" s="6">
        <v>2.5</v>
      </c>
      <c r="S3536" s="85">
        <f t="shared" si="672"/>
        <v>7767.05</v>
      </c>
      <c r="T3536" s="86">
        <f t="shared" si="673"/>
        <v>10873.87</v>
      </c>
      <c r="U3536" s="6">
        <v>1.75</v>
      </c>
      <c r="V3536" s="85">
        <f t="shared" si="674"/>
        <v>5436.9350000000004</v>
      </c>
      <c r="W3536" s="86">
        <f t="shared" si="675"/>
        <v>8543.755000000001</v>
      </c>
    </row>
    <row r="3537" spans="1:23" ht="16.5" x14ac:dyDescent="0.25">
      <c r="A3537" s="78" t="s">
        <v>7167</v>
      </c>
      <c r="B3537" s="68" t="s">
        <v>7169</v>
      </c>
      <c r="C3537" s="44">
        <v>502831</v>
      </c>
      <c r="D3537" s="9" t="s">
        <v>8593</v>
      </c>
      <c r="E3537" s="45">
        <f>50-15</f>
        <v>35</v>
      </c>
      <c r="F3537" s="3">
        <v>1</v>
      </c>
      <c r="G3537" s="7">
        <f>3800.78/90</f>
        <v>42.230888888888892</v>
      </c>
      <c r="H3537" s="4">
        <f>+G3537*E3537</f>
        <v>1478.0811111111111</v>
      </c>
      <c r="I3537" s="5">
        <v>0</v>
      </c>
      <c r="J3537" s="4">
        <f t="shared" si="678"/>
        <v>0</v>
      </c>
      <c r="K3537" s="4">
        <f t="shared" si="679"/>
        <v>42.230888888888892</v>
      </c>
      <c r="L3537" s="6">
        <v>10</v>
      </c>
      <c r="M3537" s="4">
        <f t="shared" si="670"/>
        <v>422.30888888888893</v>
      </c>
      <c r="N3537" s="4">
        <f t="shared" si="671"/>
        <v>464.53977777777783</v>
      </c>
      <c r="O3537" s="6">
        <v>9</v>
      </c>
      <c r="P3537" s="85">
        <f t="shared" si="676"/>
        <v>380.07800000000003</v>
      </c>
      <c r="Q3537" s="86">
        <f t="shared" si="677"/>
        <v>422.30888888888893</v>
      </c>
      <c r="R3537" s="6">
        <v>12.5</v>
      </c>
      <c r="S3537" s="85">
        <f t="shared" si="672"/>
        <v>527.88611111111118</v>
      </c>
      <c r="T3537" s="86">
        <f t="shared" si="673"/>
        <v>570.11700000000008</v>
      </c>
      <c r="U3537" s="6">
        <v>8.75</v>
      </c>
      <c r="V3537" s="85">
        <f t="shared" si="674"/>
        <v>369.52027777777778</v>
      </c>
      <c r="W3537" s="86">
        <f t="shared" si="675"/>
        <v>411.75116666666668</v>
      </c>
    </row>
    <row r="3538" spans="1:23" ht="16.5" x14ac:dyDescent="0.25">
      <c r="A3538" s="78" t="s">
        <v>7167</v>
      </c>
      <c r="B3538" s="68" t="s">
        <v>7169</v>
      </c>
      <c r="C3538" s="44">
        <v>502833</v>
      </c>
      <c r="D3538" s="9" t="s">
        <v>8621</v>
      </c>
      <c r="E3538" s="3">
        <f>8*90-33-15-35</f>
        <v>637</v>
      </c>
      <c r="F3538" s="3">
        <v>1</v>
      </c>
      <c r="G3538" s="7">
        <v>9.36</v>
      </c>
      <c r="H3538" s="4">
        <f>+G3538*E3538</f>
        <v>5962.32</v>
      </c>
      <c r="I3538" s="5">
        <v>0</v>
      </c>
      <c r="J3538" s="4">
        <f t="shared" si="678"/>
        <v>0</v>
      </c>
      <c r="K3538" s="4">
        <f t="shared" si="679"/>
        <v>9.36</v>
      </c>
      <c r="L3538" s="6">
        <v>10</v>
      </c>
      <c r="M3538" s="4">
        <f t="shared" si="670"/>
        <v>93.6</v>
      </c>
      <c r="N3538" s="4">
        <f t="shared" si="671"/>
        <v>102.96</v>
      </c>
      <c r="O3538" s="6">
        <v>9</v>
      </c>
      <c r="P3538" s="85">
        <f t="shared" si="676"/>
        <v>84.24</v>
      </c>
      <c r="Q3538" s="86">
        <f t="shared" si="677"/>
        <v>93.6</v>
      </c>
      <c r="R3538" s="6">
        <v>12.5</v>
      </c>
      <c r="S3538" s="85">
        <f t="shared" si="672"/>
        <v>117</v>
      </c>
      <c r="T3538" s="86">
        <f t="shared" si="673"/>
        <v>126.36</v>
      </c>
      <c r="U3538" s="6">
        <v>8.75</v>
      </c>
      <c r="V3538" s="85">
        <f t="shared" si="674"/>
        <v>81.899999999999991</v>
      </c>
      <c r="W3538" s="86">
        <f t="shared" si="675"/>
        <v>91.259999999999991</v>
      </c>
    </row>
    <row r="3539" spans="1:23" ht="16.5" x14ac:dyDescent="0.25">
      <c r="A3539" s="78" t="s">
        <v>7167</v>
      </c>
      <c r="B3539" s="68" t="s">
        <v>7169</v>
      </c>
      <c r="C3539" s="44">
        <v>502841</v>
      </c>
      <c r="D3539" s="9" t="s">
        <v>8591</v>
      </c>
      <c r="E3539" s="45">
        <v>5</v>
      </c>
      <c r="F3539" s="3">
        <v>1</v>
      </c>
      <c r="G3539" s="7">
        <v>4568.8</v>
      </c>
      <c r="H3539" s="4">
        <f>+G3539*E3539</f>
        <v>22844</v>
      </c>
      <c r="I3539" s="5">
        <v>0</v>
      </c>
      <c r="J3539" s="4">
        <f t="shared" si="678"/>
        <v>0</v>
      </c>
      <c r="K3539" s="4">
        <f t="shared" si="679"/>
        <v>4568.8</v>
      </c>
      <c r="L3539" s="6">
        <v>2.25</v>
      </c>
      <c r="M3539" s="4">
        <f t="shared" si="670"/>
        <v>10279.800000000001</v>
      </c>
      <c r="N3539" s="4">
        <f t="shared" si="671"/>
        <v>14848.600000000002</v>
      </c>
      <c r="O3539" s="6">
        <v>1.5</v>
      </c>
      <c r="P3539" s="85">
        <f t="shared" si="676"/>
        <v>6853.2000000000007</v>
      </c>
      <c r="Q3539" s="86">
        <f t="shared" si="677"/>
        <v>11422</v>
      </c>
      <c r="R3539" s="6">
        <v>2.5</v>
      </c>
      <c r="S3539" s="85">
        <f t="shared" si="672"/>
        <v>11422</v>
      </c>
      <c r="T3539" s="86">
        <f t="shared" si="673"/>
        <v>15990.8</v>
      </c>
      <c r="U3539" s="6">
        <v>1.75</v>
      </c>
      <c r="V3539" s="85">
        <f t="shared" si="674"/>
        <v>7995.4000000000005</v>
      </c>
      <c r="W3539" s="86">
        <f t="shared" si="675"/>
        <v>12564.2</v>
      </c>
    </row>
    <row r="3540" spans="1:23" ht="16.5" x14ac:dyDescent="0.25">
      <c r="A3540" s="78" t="s">
        <v>7167</v>
      </c>
      <c r="B3540" s="68" t="s">
        <v>7169</v>
      </c>
      <c r="C3540" s="44">
        <v>502861</v>
      </c>
      <c r="D3540" s="9" t="s">
        <v>8587</v>
      </c>
      <c r="E3540" s="45">
        <v>5</v>
      </c>
      <c r="F3540" s="3">
        <v>1</v>
      </c>
      <c r="G3540" s="7">
        <v>7139.85</v>
      </c>
      <c r="H3540" s="4">
        <f>+G3540*E3540</f>
        <v>35699.25</v>
      </c>
      <c r="I3540" s="5">
        <v>0</v>
      </c>
      <c r="J3540" s="4">
        <f t="shared" si="678"/>
        <v>0</v>
      </c>
      <c r="K3540" s="4">
        <f t="shared" si="679"/>
        <v>7139.85</v>
      </c>
      <c r="L3540" s="6">
        <v>2.25</v>
      </c>
      <c r="M3540" s="4">
        <f t="shared" si="670"/>
        <v>16064.6625</v>
      </c>
      <c r="N3540" s="4">
        <f t="shared" si="671"/>
        <v>23204.512500000001</v>
      </c>
      <c r="O3540" s="6">
        <v>1.5</v>
      </c>
      <c r="P3540" s="85">
        <f t="shared" si="676"/>
        <v>10709.775000000001</v>
      </c>
      <c r="Q3540" s="86">
        <f t="shared" si="677"/>
        <v>17849.625</v>
      </c>
      <c r="R3540" s="6">
        <v>2.5</v>
      </c>
      <c r="S3540" s="85">
        <f t="shared" si="672"/>
        <v>17849.625</v>
      </c>
      <c r="T3540" s="86">
        <f t="shared" si="673"/>
        <v>24989.474999999999</v>
      </c>
      <c r="U3540" s="6">
        <v>1.75</v>
      </c>
      <c r="V3540" s="85">
        <f t="shared" si="674"/>
        <v>12494.737500000001</v>
      </c>
      <c r="W3540" s="86">
        <f t="shared" si="675"/>
        <v>19634.587500000001</v>
      </c>
    </row>
    <row r="3541" spans="1:23" ht="16.5" x14ac:dyDescent="0.25">
      <c r="A3541" s="78" t="s">
        <v>7167</v>
      </c>
      <c r="B3541" s="68" t="s">
        <v>7169</v>
      </c>
      <c r="C3541" s="44">
        <v>502871</v>
      </c>
      <c r="D3541" s="9" t="s">
        <v>8580</v>
      </c>
      <c r="E3541" s="45">
        <f>90-15</f>
        <v>75</v>
      </c>
      <c r="F3541" s="3">
        <v>1</v>
      </c>
      <c r="G3541" s="7">
        <f>2113.51/90</f>
        <v>23.483444444444448</v>
      </c>
      <c r="H3541" s="4">
        <f>+G3541*E3541</f>
        <v>1761.2583333333337</v>
      </c>
      <c r="I3541" s="5">
        <v>0</v>
      </c>
      <c r="J3541" s="4">
        <f t="shared" si="678"/>
        <v>0</v>
      </c>
      <c r="K3541" s="4">
        <f t="shared" si="679"/>
        <v>23.483444444444448</v>
      </c>
      <c r="L3541" s="6">
        <v>10</v>
      </c>
      <c r="M3541" s="4">
        <f t="shared" si="670"/>
        <v>234.83444444444447</v>
      </c>
      <c r="N3541" s="4">
        <f t="shared" si="671"/>
        <v>258.31788888888894</v>
      </c>
      <c r="O3541" s="6">
        <v>9</v>
      </c>
      <c r="P3541" s="85">
        <f t="shared" si="676"/>
        <v>211.35100000000003</v>
      </c>
      <c r="Q3541" s="86">
        <f t="shared" si="677"/>
        <v>234.83444444444447</v>
      </c>
      <c r="R3541" s="6">
        <v>12.5</v>
      </c>
      <c r="S3541" s="85">
        <f t="shared" si="672"/>
        <v>293.54305555555561</v>
      </c>
      <c r="T3541" s="86">
        <f t="shared" si="673"/>
        <v>317.02650000000006</v>
      </c>
      <c r="U3541" s="6">
        <v>8.75</v>
      </c>
      <c r="V3541" s="85">
        <f t="shared" si="674"/>
        <v>205.48013888888892</v>
      </c>
      <c r="W3541" s="86">
        <f t="shared" si="675"/>
        <v>228.96358333333336</v>
      </c>
    </row>
    <row r="3542" spans="1:23" ht="16.5" x14ac:dyDescent="0.25">
      <c r="A3542" s="78" t="s">
        <v>7167</v>
      </c>
      <c r="B3542" s="68" t="s">
        <v>7169</v>
      </c>
      <c r="C3542" s="44">
        <v>502872</v>
      </c>
      <c r="D3542" s="1" t="s">
        <v>8595</v>
      </c>
      <c r="E3542" s="3">
        <f>91-17</f>
        <v>74</v>
      </c>
      <c r="F3542" s="3">
        <v>1</v>
      </c>
      <c r="G3542" s="7">
        <f>7961.19/91</f>
        <v>87.485604395604398</v>
      </c>
      <c r="H3542" s="4">
        <f>+G3542*E3542</f>
        <v>6473.9347252747257</v>
      </c>
      <c r="I3542" s="5">
        <v>0.2</v>
      </c>
      <c r="J3542" s="4">
        <f t="shared" si="678"/>
        <v>17.497120879120882</v>
      </c>
      <c r="K3542" s="4">
        <f t="shared" si="679"/>
        <v>69.988483516483512</v>
      </c>
      <c r="L3542" s="6">
        <v>10</v>
      </c>
      <c r="M3542" s="4">
        <f t="shared" si="670"/>
        <v>699.88483516483507</v>
      </c>
      <c r="N3542" s="4">
        <f t="shared" si="671"/>
        <v>769.87331868131855</v>
      </c>
      <c r="O3542" s="6">
        <v>9</v>
      </c>
      <c r="P3542" s="85">
        <f t="shared" si="676"/>
        <v>629.89635164835158</v>
      </c>
      <c r="Q3542" s="86">
        <f t="shared" si="677"/>
        <v>699.88483516483507</v>
      </c>
      <c r="R3542" s="6">
        <v>12.5</v>
      </c>
      <c r="S3542" s="85">
        <f t="shared" si="672"/>
        <v>874.85604395604389</v>
      </c>
      <c r="T3542" s="86">
        <f t="shared" si="673"/>
        <v>944.84452747252737</v>
      </c>
      <c r="U3542" s="6">
        <v>8.75</v>
      </c>
      <c r="V3542" s="85">
        <f t="shared" si="674"/>
        <v>612.39923076923071</v>
      </c>
      <c r="W3542" s="86">
        <f t="shared" si="675"/>
        <v>682.3877142857142</v>
      </c>
    </row>
    <row r="3543" spans="1:23" ht="16.5" x14ac:dyDescent="0.25">
      <c r="A3543" s="78" t="s">
        <v>7167</v>
      </c>
      <c r="B3543" s="68" t="s">
        <v>7169</v>
      </c>
      <c r="C3543" s="44">
        <v>502873</v>
      </c>
      <c r="D3543" s="1" t="s">
        <v>8677</v>
      </c>
      <c r="E3543" s="3">
        <f>39+330</f>
        <v>369</v>
      </c>
      <c r="F3543" s="3">
        <v>1</v>
      </c>
      <c r="G3543" s="4">
        <v>340</v>
      </c>
      <c r="H3543" s="4">
        <f>+G3543*E3543</f>
        <v>125460</v>
      </c>
      <c r="I3543" s="5">
        <v>0.2</v>
      </c>
      <c r="J3543" s="4">
        <f t="shared" si="678"/>
        <v>68</v>
      </c>
      <c r="K3543" s="4">
        <f t="shared" si="679"/>
        <v>272</v>
      </c>
      <c r="L3543" s="6">
        <v>2.25</v>
      </c>
      <c r="M3543" s="4">
        <f t="shared" si="670"/>
        <v>612</v>
      </c>
      <c r="N3543" s="4">
        <f t="shared" si="671"/>
        <v>884</v>
      </c>
      <c r="O3543" s="6">
        <v>1.5</v>
      </c>
      <c r="P3543" s="85">
        <f t="shared" si="676"/>
        <v>408</v>
      </c>
      <c r="Q3543" s="86">
        <f t="shared" si="677"/>
        <v>680</v>
      </c>
      <c r="R3543" s="6">
        <v>2.5</v>
      </c>
      <c r="S3543" s="85">
        <f t="shared" si="672"/>
        <v>680</v>
      </c>
      <c r="T3543" s="86">
        <f t="shared" si="673"/>
        <v>952</v>
      </c>
      <c r="U3543" s="6">
        <v>1.75</v>
      </c>
      <c r="V3543" s="85">
        <f t="shared" si="674"/>
        <v>476</v>
      </c>
      <c r="W3543" s="86">
        <f t="shared" si="675"/>
        <v>748</v>
      </c>
    </row>
    <row r="3544" spans="1:23" ht="16.5" x14ac:dyDescent="0.25">
      <c r="A3544" s="78" t="s">
        <v>7167</v>
      </c>
      <c r="B3544" s="68" t="s">
        <v>7169</v>
      </c>
      <c r="C3544" s="44" t="s">
        <v>3912</v>
      </c>
      <c r="D3544" s="37" t="s">
        <v>8518</v>
      </c>
      <c r="E3544" s="45">
        <v>15</v>
      </c>
      <c r="F3544" s="3">
        <v>1</v>
      </c>
      <c r="G3544" s="7">
        <v>1089.0899999999999</v>
      </c>
      <c r="H3544" s="4">
        <f>+G3544*E3544</f>
        <v>16336.349999999999</v>
      </c>
      <c r="I3544" s="5">
        <v>0</v>
      </c>
      <c r="J3544" s="4">
        <f t="shared" si="678"/>
        <v>0</v>
      </c>
      <c r="K3544" s="4">
        <f t="shared" si="679"/>
        <v>1089.0899999999999</v>
      </c>
      <c r="L3544" s="6">
        <v>2.25</v>
      </c>
      <c r="M3544" s="4">
        <f t="shared" si="670"/>
        <v>2450.4524999999999</v>
      </c>
      <c r="N3544" s="4">
        <f t="shared" si="671"/>
        <v>3539.5424999999996</v>
      </c>
      <c r="O3544" s="6">
        <v>1.5</v>
      </c>
      <c r="P3544" s="85">
        <f t="shared" si="676"/>
        <v>1633.6349999999998</v>
      </c>
      <c r="Q3544" s="86">
        <f t="shared" si="677"/>
        <v>2722.7249999999995</v>
      </c>
      <c r="R3544" s="6">
        <v>2.5</v>
      </c>
      <c r="S3544" s="85">
        <f t="shared" si="672"/>
        <v>2722.7249999999999</v>
      </c>
      <c r="T3544" s="86">
        <f t="shared" si="673"/>
        <v>3811.8149999999996</v>
      </c>
      <c r="U3544" s="6">
        <v>1.75</v>
      </c>
      <c r="V3544" s="85">
        <f t="shared" si="674"/>
        <v>1905.9074999999998</v>
      </c>
      <c r="W3544" s="86">
        <f t="shared" si="675"/>
        <v>2994.9974999999995</v>
      </c>
    </row>
    <row r="3545" spans="1:23" ht="16.5" x14ac:dyDescent="0.25">
      <c r="A3545" s="78" t="s">
        <v>7167</v>
      </c>
      <c r="B3545" s="68" t="s">
        <v>7169</v>
      </c>
      <c r="C3545" s="44" t="s">
        <v>3918</v>
      </c>
      <c r="D3545" s="37" t="s">
        <v>8542</v>
      </c>
      <c r="E3545" s="45">
        <v>16</v>
      </c>
      <c r="F3545" s="3">
        <v>1</v>
      </c>
      <c r="G3545" s="7">
        <v>1239.06</v>
      </c>
      <c r="H3545" s="4">
        <f>+G3545*E3545</f>
        <v>19824.96</v>
      </c>
      <c r="I3545" s="5">
        <v>0</v>
      </c>
      <c r="J3545" s="4">
        <f t="shared" si="678"/>
        <v>0</v>
      </c>
      <c r="K3545" s="4">
        <f t="shared" si="679"/>
        <v>1239.06</v>
      </c>
      <c r="L3545" s="6">
        <v>2.25</v>
      </c>
      <c r="M3545" s="4">
        <f t="shared" si="670"/>
        <v>2787.8849999999998</v>
      </c>
      <c r="N3545" s="4">
        <f t="shared" si="671"/>
        <v>4026.9449999999997</v>
      </c>
      <c r="O3545" s="6">
        <v>1.5</v>
      </c>
      <c r="P3545" s="85">
        <f t="shared" si="676"/>
        <v>1858.59</v>
      </c>
      <c r="Q3545" s="86">
        <f t="shared" si="677"/>
        <v>3097.6499999999996</v>
      </c>
      <c r="R3545" s="6">
        <v>2.5</v>
      </c>
      <c r="S3545" s="85">
        <f t="shared" si="672"/>
        <v>3097.6499999999996</v>
      </c>
      <c r="T3545" s="86">
        <f t="shared" si="673"/>
        <v>4336.7099999999991</v>
      </c>
      <c r="U3545" s="6">
        <v>1.75</v>
      </c>
      <c r="V3545" s="85">
        <f t="shared" si="674"/>
        <v>2168.355</v>
      </c>
      <c r="W3545" s="86">
        <f t="shared" si="675"/>
        <v>3407.415</v>
      </c>
    </row>
    <row r="3546" spans="1:23" ht="16.5" x14ac:dyDescent="0.25">
      <c r="A3546" s="78" t="s">
        <v>7167</v>
      </c>
      <c r="B3546" s="68" t="s">
        <v>7169</v>
      </c>
      <c r="C3546" s="44" t="s">
        <v>3914</v>
      </c>
      <c r="D3546" s="37" t="s">
        <v>8531</v>
      </c>
      <c r="E3546" s="45">
        <v>21</v>
      </c>
      <c r="F3546" s="3">
        <v>1</v>
      </c>
      <c r="G3546" s="7">
        <v>1196.3800000000001</v>
      </c>
      <c r="H3546" s="4">
        <f>+G3546*E3546</f>
        <v>25123.980000000003</v>
      </c>
      <c r="I3546" s="5">
        <v>0</v>
      </c>
      <c r="J3546" s="4">
        <f t="shared" si="678"/>
        <v>0</v>
      </c>
      <c r="K3546" s="4">
        <f t="shared" si="679"/>
        <v>1196.3800000000001</v>
      </c>
      <c r="L3546" s="6">
        <v>2.25</v>
      </c>
      <c r="M3546" s="4">
        <f t="shared" si="670"/>
        <v>2691.8550000000005</v>
      </c>
      <c r="N3546" s="4">
        <f t="shared" si="671"/>
        <v>3888.2350000000006</v>
      </c>
      <c r="O3546" s="6">
        <v>1.5</v>
      </c>
      <c r="P3546" s="85">
        <f t="shared" si="676"/>
        <v>1794.5700000000002</v>
      </c>
      <c r="Q3546" s="86">
        <f t="shared" si="677"/>
        <v>2990.9500000000003</v>
      </c>
      <c r="R3546" s="6">
        <v>2.5</v>
      </c>
      <c r="S3546" s="85">
        <f t="shared" si="672"/>
        <v>2990.9500000000003</v>
      </c>
      <c r="T3546" s="86">
        <f t="shared" si="673"/>
        <v>4187.33</v>
      </c>
      <c r="U3546" s="6">
        <v>1.75</v>
      </c>
      <c r="V3546" s="85">
        <f t="shared" si="674"/>
        <v>2093.665</v>
      </c>
      <c r="W3546" s="86">
        <f t="shared" si="675"/>
        <v>3290.0450000000001</v>
      </c>
    </row>
    <row r="3547" spans="1:23" ht="16.5" x14ac:dyDescent="0.25">
      <c r="A3547" s="78" t="s">
        <v>7167</v>
      </c>
      <c r="B3547" s="68" t="s">
        <v>7169</v>
      </c>
      <c r="C3547" s="44" t="s">
        <v>3915</v>
      </c>
      <c r="D3547" s="37" t="s">
        <v>8532</v>
      </c>
      <c r="E3547" s="45">
        <v>18</v>
      </c>
      <c r="F3547" s="3">
        <v>1</v>
      </c>
      <c r="G3547" s="7">
        <v>1146.1400000000001</v>
      </c>
      <c r="H3547" s="4">
        <f>+G3547*E3547</f>
        <v>20630.52</v>
      </c>
      <c r="I3547" s="5">
        <v>0</v>
      </c>
      <c r="J3547" s="4">
        <f t="shared" si="678"/>
        <v>0</v>
      </c>
      <c r="K3547" s="4">
        <f t="shared" si="679"/>
        <v>1146.1400000000001</v>
      </c>
      <c r="L3547" s="6">
        <v>2.25</v>
      </c>
      <c r="M3547" s="4">
        <f t="shared" si="670"/>
        <v>2578.8150000000001</v>
      </c>
      <c r="N3547" s="4">
        <f t="shared" si="671"/>
        <v>3724.9549999999999</v>
      </c>
      <c r="O3547" s="6">
        <v>1.5</v>
      </c>
      <c r="P3547" s="85">
        <f t="shared" si="676"/>
        <v>1719.21</v>
      </c>
      <c r="Q3547" s="86">
        <f t="shared" si="677"/>
        <v>2865.3500000000004</v>
      </c>
      <c r="R3547" s="6">
        <v>2.5</v>
      </c>
      <c r="S3547" s="85">
        <f t="shared" si="672"/>
        <v>2865.3500000000004</v>
      </c>
      <c r="T3547" s="86">
        <f t="shared" si="673"/>
        <v>4011.4900000000007</v>
      </c>
      <c r="U3547" s="6">
        <v>1.75</v>
      </c>
      <c r="V3547" s="85">
        <f t="shared" si="674"/>
        <v>2005.7450000000001</v>
      </c>
      <c r="W3547" s="86">
        <f t="shared" si="675"/>
        <v>3151.8850000000002</v>
      </c>
    </row>
    <row r="3548" spans="1:23" ht="16.5" x14ac:dyDescent="0.25">
      <c r="A3548" s="78" t="s">
        <v>7167</v>
      </c>
      <c r="B3548" s="68" t="s">
        <v>7169</v>
      </c>
      <c r="C3548" s="44" t="s">
        <v>3910</v>
      </c>
      <c r="D3548" s="37" t="s">
        <v>8507</v>
      </c>
      <c r="E3548" s="45">
        <v>18</v>
      </c>
      <c r="F3548" s="3">
        <v>1</v>
      </c>
      <c r="G3548" s="7">
        <v>1855.84</v>
      </c>
      <c r="H3548" s="4">
        <f>+G3548*E3548</f>
        <v>33405.119999999995</v>
      </c>
      <c r="I3548" s="5">
        <v>0</v>
      </c>
      <c r="J3548" s="4">
        <f t="shared" si="678"/>
        <v>0</v>
      </c>
      <c r="K3548" s="4">
        <f t="shared" si="679"/>
        <v>1855.84</v>
      </c>
      <c r="L3548" s="6">
        <v>2.25</v>
      </c>
      <c r="M3548" s="4">
        <f t="shared" si="670"/>
        <v>4175.6399999999994</v>
      </c>
      <c r="N3548" s="4">
        <f t="shared" si="671"/>
        <v>6031.48</v>
      </c>
      <c r="O3548" s="6">
        <v>1.5</v>
      </c>
      <c r="P3548" s="85">
        <f t="shared" si="676"/>
        <v>2783.7599999999998</v>
      </c>
      <c r="Q3548" s="86">
        <f t="shared" si="677"/>
        <v>4639.5999999999995</v>
      </c>
      <c r="R3548" s="6">
        <v>2.5</v>
      </c>
      <c r="S3548" s="85">
        <f t="shared" si="672"/>
        <v>4639.5999999999995</v>
      </c>
      <c r="T3548" s="86">
        <f t="shared" si="673"/>
        <v>6495.44</v>
      </c>
      <c r="U3548" s="6">
        <v>1.75</v>
      </c>
      <c r="V3548" s="85">
        <f t="shared" si="674"/>
        <v>3247.72</v>
      </c>
      <c r="W3548" s="86">
        <f t="shared" si="675"/>
        <v>5103.5599999999995</v>
      </c>
    </row>
    <row r="3549" spans="1:23" ht="16.5" x14ac:dyDescent="0.25">
      <c r="A3549" s="78" t="s">
        <v>7167</v>
      </c>
      <c r="B3549" s="68" t="s">
        <v>7169</v>
      </c>
      <c r="C3549" s="44" t="s">
        <v>3911</v>
      </c>
      <c r="D3549" s="37" t="s">
        <v>8512</v>
      </c>
      <c r="E3549" s="45">
        <v>22</v>
      </c>
      <c r="F3549" s="3">
        <v>1</v>
      </c>
      <c r="G3549" s="7">
        <v>1895.33</v>
      </c>
      <c r="H3549" s="4">
        <f>+G3549*E3549</f>
        <v>41697.259999999995</v>
      </c>
      <c r="I3549" s="5">
        <v>0</v>
      </c>
      <c r="J3549" s="4">
        <f t="shared" si="678"/>
        <v>0</v>
      </c>
      <c r="K3549" s="4">
        <f t="shared" si="679"/>
        <v>1895.33</v>
      </c>
      <c r="L3549" s="6">
        <v>2.25</v>
      </c>
      <c r="M3549" s="4">
        <f t="shared" si="670"/>
        <v>4264.4925000000003</v>
      </c>
      <c r="N3549" s="4">
        <f t="shared" si="671"/>
        <v>6159.8225000000002</v>
      </c>
      <c r="O3549" s="6">
        <v>1.5</v>
      </c>
      <c r="P3549" s="85">
        <f t="shared" si="676"/>
        <v>2842.9949999999999</v>
      </c>
      <c r="Q3549" s="86">
        <f t="shared" si="677"/>
        <v>4738.3249999999998</v>
      </c>
      <c r="R3549" s="6">
        <v>2.5</v>
      </c>
      <c r="S3549" s="85">
        <f t="shared" si="672"/>
        <v>4738.3249999999998</v>
      </c>
      <c r="T3549" s="86">
        <f t="shared" si="673"/>
        <v>6633.6549999999997</v>
      </c>
      <c r="U3549" s="6">
        <v>1.75</v>
      </c>
      <c r="V3549" s="85">
        <f t="shared" si="674"/>
        <v>3316.8274999999999</v>
      </c>
      <c r="W3549" s="86">
        <f t="shared" si="675"/>
        <v>5212.1574999999993</v>
      </c>
    </row>
    <row r="3550" spans="1:23" ht="16.5" x14ac:dyDescent="0.25">
      <c r="A3550" s="78" t="s">
        <v>7167</v>
      </c>
      <c r="B3550" s="68" t="s">
        <v>7169</v>
      </c>
      <c r="C3550" s="44" t="s">
        <v>3916</v>
      </c>
      <c r="D3550" s="37" t="s">
        <v>8535</v>
      </c>
      <c r="E3550" s="45">
        <v>12</v>
      </c>
      <c r="F3550" s="3">
        <v>1</v>
      </c>
      <c r="G3550" s="7">
        <v>1559.38</v>
      </c>
      <c r="H3550" s="4">
        <f>+G3550*E3550</f>
        <v>18712.560000000001</v>
      </c>
      <c r="I3550" s="5">
        <v>0</v>
      </c>
      <c r="J3550" s="4">
        <f t="shared" si="678"/>
        <v>0</v>
      </c>
      <c r="K3550" s="4">
        <f t="shared" si="679"/>
        <v>1559.38</v>
      </c>
      <c r="L3550" s="6">
        <v>2.25</v>
      </c>
      <c r="M3550" s="4">
        <f t="shared" si="670"/>
        <v>3508.6050000000005</v>
      </c>
      <c r="N3550" s="4">
        <f t="shared" si="671"/>
        <v>5067.9850000000006</v>
      </c>
      <c r="O3550" s="6">
        <v>1.5</v>
      </c>
      <c r="P3550" s="85">
        <f t="shared" si="676"/>
        <v>2339.0700000000002</v>
      </c>
      <c r="Q3550" s="86">
        <f t="shared" si="677"/>
        <v>3898.4500000000003</v>
      </c>
      <c r="R3550" s="6">
        <v>2.5</v>
      </c>
      <c r="S3550" s="85">
        <f t="shared" si="672"/>
        <v>3898.4500000000003</v>
      </c>
      <c r="T3550" s="86">
        <f t="shared" si="673"/>
        <v>5457.83</v>
      </c>
      <c r="U3550" s="6">
        <v>1.75</v>
      </c>
      <c r="V3550" s="85">
        <f t="shared" si="674"/>
        <v>2728.915</v>
      </c>
      <c r="W3550" s="86">
        <f t="shared" si="675"/>
        <v>4288.2950000000001</v>
      </c>
    </row>
    <row r="3551" spans="1:23" ht="16.5" x14ac:dyDescent="0.25">
      <c r="A3551" s="78" t="s">
        <v>7167</v>
      </c>
      <c r="B3551" s="68" t="s">
        <v>7169</v>
      </c>
      <c r="C3551" s="44" t="s">
        <v>3917</v>
      </c>
      <c r="D3551" s="73" t="s">
        <v>8536</v>
      </c>
      <c r="E3551" s="45">
        <v>11</v>
      </c>
      <c r="F3551" s="3">
        <v>1</v>
      </c>
      <c r="G3551" s="7">
        <v>1308.6500000000001</v>
      </c>
      <c r="H3551" s="4">
        <f>+G3551*E3551</f>
        <v>14395.150000000001</v>
      </c>
      <c r="I3551" s="5">
        <v>0</v>
      </c>
      <c r="J3551" s="4">
        <f t="shared" si="678"/>
        <v>0</v>
      </c>
      <c r="K3551" s="4">
        <f t="shared" si="679"/>
        <v>1308.6500000000001</v>
      </c>
      <c r="L3551" s="6">
        <v>2.25</v>
      </c>
      <c r="M3551" s="4">
        <f t="shared" ref="M3551:M3610" si="680">+K3551*L3551</f>
        <v>2944.4625000000001</v>
      </c>
      <c r="N3551" s="4">
        <f t="shared" ref="N3551:N3610" si="681">+K3551+M3551</f>
        <v>4253.1125000000002</v>
      </c>
      <c r="O3551" s="6">
        <v>1.5</v>
      </c>
      <c r="P3551" s="85">
        <f t="shared" si="676"/>
        <v>1962.9750000000001</v>
      </c>
      <c r="Q3551" s="86">
        <f t="shared" si="677"/>
        <v>3271.625</v>
      </c>
      <c r="R3551" s="6">
        <v>2.5</v>
      </c>
      <c r="S3551" s="85">
        <f t="shared" si="672"/>
        <v>3271.625</v>
      </c>
      <c r="T3551" s="86">
        <f t="shared" si="673"/>
        <v>4580.2749999999996</v>
      </c>
      <c r="U3551" s="6">
        <v>1.75</v>
      </c>
      <c r="V3551" s="85">
        <f t="shared" si="674"/>
        <v>2290.1375000000003</v>
      </c>
      <c r="W3551" s="86">
        <f t="shared" si="675"/>
        <v>3598.7875000000004</v>
      </c>
    </row>
    <row r="3552" spans="1:23" ht="16.5" x14ac:dyDescent="0.25">
      <c r="A3552" s="78" t="s">
        <v>7167</v>
      </c>
      <c r="B3552" s="68" t="s">
        <v>7169</v>
      </c>
      <c r="C3552" s="44" t="s">
        <v>3913</v>
      </c>
      <c r="D3552" s="73" t="s">
        <v>8525</v>
      </c>
      <c r="E3552" s="45">
        <v>9</v>
      </c>
      <c r="F3552" s="3">
        <v>1</v>
      </c>
      <c r="G3552" s="7">
        <v>1950.23</v>
      </c>
      <c r="H3552" s="4">
        <f>+G3552*E3552</f>
        <v>17552.07</v>
      </c>
      <c r="I3552" s="5">
        <v>0</v>
      </c>
      <c r="J3552" s="4">
        <f t="shared" si="678"/>
        <v>0</v>
      </c>
      <c r="K3552" s="4">
        <f t="shared" si="679"/>
        <v>1950.23</v>
      </c>
      <c r="L3552" s="6">
        <v>2.25</v>
      </c>
      <c r="M3552" s="4">
        <f t="shared" si="680"/>
        <v>4388.0174999999999</v>
      </c>
      <c r="N3552" s="4">
        <f t="shared" si="681"/>
        <v>6338.2474999999995</v>
      </c>
      <c r="O3552" s="6">
        <v>1.5</v>
      </c>
      <c r="P3552" s="85">
        <f t="shared" si="676"/>
        <v>2925.3450000000003</v>
      </c>
      <c r="Q3552" s="86">
        <f t="shared" si="677"/>
        <v>4875.5750000000007</v>
      </c>
      <c r="R3552" s="6">
        <v>2.5</v>
      </c>
      <c r="S3552" s="85">
        <f t="shared" ref="S3552:S3610" si="682">+K3552*R3552</f>
        <v>4875.5749999999998</v>
      </c>
      <c r="T3552" s="86">
        <f t="shared" ref="T3552:T3610" si="683">+S3552+K3552</f>
        <v>6825.8050000000003</v>
      </c>
      <c r="U3552" s="6">
        <v>1.75</v>
      </c>
      <c r="V3552" s="85">
        <f t="shared" ref="V3552:V3610" si="684">+K3552*U3552</f>
        <v>3412.9025000000001</v>
      </c>
      <c r="W3552" s="86">
        <f t="shared" ref="W3552:W3610" si="685">+V3552+K3552</f>
        <v>5363.1324999999997</v>
      </c>
    </row>
    <row r="3553" spans="1:23" ht="16.5" x14ac:dyDescent="0.25">
      <c r="A3553" s="78" t="s">
        <v>7167</v>
      </c>
      <c r="B3553" s="68" t="s">
        <v>7169</v>
      </c>
      <c r="C3553" s="44" t="s">
        <v>3992</v>
      </c>
      <c r="D3553" s="73" t="s">
        <v>8672</v>
      </c>
      <c r="E3553" s="45">
        <v>10</v>
      </c>
      <c r="F3553" s="3">
        <v>1</v>
      </c>
      <c r="G3553" s="7">
        <v>2097.3200000000002</v>
      </c>
      <c r="H3553" s="4">
        <f>+G3553*E3553</f>
        <v>20973.200000000001</v>
      </c>
      <c r="I3553" s="5">
        <v>0</v>
      </c>
      <c r="J3553" s="4">
        <f t="shared" si="678"/>
        <v>0</v>
      </c>
      <c r="K3553" s="4">
        <f t="shared" si="679"/>
        <v>2097.3200000000002</v>
      </c>
      <c r="L3553" s="6">
        <v>2.25</v>
      </c>
      <c r="M3553" s="4">
        <f t="shared" si="680"/>
        <v>4718.97</v>
      </c>
      <c r="N3553" s="4">
        <f t="shared" si="681"/>
        <v>6816.2900000000009</v>
      </c>
      <c r="O3553" s="6">
        <v>1.5</v>
      </c>
      <c r="P3553" s="85">
        <f t="shared" ref="P3553:P3610" si="686">+K3553*O3553</f>
        <v>3145.9800000000005</v>
      </c>
      <c r="Q3553" s="86">
        <f t="shared" ref="Q3553:Q3610" si="687">+K3553+P3553</f>
        <v>5243.3000000000011</v>
      </c>
      <c r="R3553" s="6">
        <v>2.5</v>
      </c>
      <c r="S3553" s="85">
        <f t="shared" si="682"/>
        <v>5243.3</v>
      </c>
      <c r="T3553" s="86">
        <f t="shared" si="683"/>
        <v>7340.6200000000008</v>
      </c>
      <c r="U3553" s="6">
        <v>1.75</v>
      </c>
      <c r="V3553" s="85">
        <f t="shared" si="684"/>
        <v>3670.3100000000004</v>
      </c>
      <c r="W3553" s="86">
        <f t="shared" si="685"/>
        <v>5767.630000000001</v>
      </c>
    </row>
    <row r="3554" spans="1:23" ht="16.5" x14ac:dyDescent="0.25">
      <c r="A3554" s="78" t="s">
        <v>7167</v>
      </c>
      <c r="B3554" s="68" t="s">
        <v>7169</v>
      </c>
      <c r="C3554" s="44" t="s">
        <v>4000</v>
      </c>
      <c r="D3554" s="73" t="s">
        <v>8660</v>
      </c>
      <c r="E3554" s="44">
        <v>8</v>
      </c>
      <c r="F3554" s="3">
        <v>1</v>
      </c>
      <c r="G3554" s="7">
        <v>2661.05</v>
      </c>
      <c r="H3554" s="4">
        <f>+G3554*E3554</f>
        <v>21288.400000000001</v>
      </c>
      <c r="I3554" s="5">
        <v>0</v>
      </c>
      <c r="J3554" s="4">
        <f t="shared" si="678"/>
        <v>0</v>
      </c>
      <c r="K3554" s="4">
        <f t="shared" si="679"/>
        <v>2661.05</v>
      </c>
      <c r="L3554" s="6">
        <v>2.25</v>
      </c>
      <c r="M3554" s="4">
        <f t="shared" si="680"/>
        <v>5987.3625000000002</v>
      </c>
      <c r="N3554" s="4">
        <f t="shared" si="681"/>
        <v>8648.4125000000004</v>
      </c>
      <c r="O3554" s="6">
        <v>1.5</v>
      </c>
      <c r="P3554" s="85">
        <f t="shared" si="686"/>
        <v>3991.5750000000003</v>
      </c>
      <c r="Q3554" s="86">
        <f t="shared" si="687"/>
        <v>6652.625</v>
      </c>
      <c r="R3554" s="6">
        <v>2.5</v>
      </c>
      <c r="S3554" s="85">
        <f t="shared" si="682"/>
        <v>6652.625</v>
      </c>
      <c r="T3554" s="86">
        <f t="shared" si="683"/>
        <v>9313.6749999999993</v>
      </c>
      <c r="U3554" s="6">
        <v>1.75</v>
      </c>
      <c r="V3554" s="85">
        <f t="shared" si="684"/>
        <v>4656.8375000000005</v>
      </c>
      <c r="W3554" s="86">
        <f t="shared" si="685"/>
        <v>7317.8875000000007</v>
      </c>
    </row>
    <row r="3555" spans="1:23" ht="16.5" x14ac:dyDescent="0.25">
      <c r="A3555" s="78" t="s">
        <v>7167</v>
      </c>
      <c r="B3555" s="68" t="s">
        <v>7169</v>
      </c>
      <c r="C3555" s="44" t="s">
        <v>4006</v>
      </c>
      <c r="D3555" s="73" t="s">
        <v>8624</v>
      </c>
      <c r="E3555" s="44">
        <v>5</v>
      </c>
      <c r="F3555" s="3">
        <v>1</v>
      </c>
      <c r="G3555" s="7">
        <v>2014.55</v>
      </c>
      <c r="H3555" s="4">
        <f>+G3555*E3555</f>
        <v>10072.75</v>
      </c>
      <c r="I3555" s="5">
        <v>0</v>
      </c>
      <c r="J3555" s="4">
        <f t="shared" si="678"/>
        <v>0</v>
      </c>
      <c r="K3555" s="4">
        <f t="shared" si="679"/>
        <v>2014.55</v>
      </c>
      <c r="L3555" s="6">
        <v>2.25</v>
      </c>
      <c r="M3555" s="4">
        <f t="shared" si="680"/>
        <v>4532.7375000000002</v>
      </c>
      <c r="N3555" s="4">
        <f t="shared" si="681"/>
        <v>6547.2875000000004</v>
      </c>
      <c r="O3555" s="6">
        <v>1.5</v>
      </c>
      <c r="P3555" s="85">
        <f t="shared" si="686"/>
        <v>3021.8249999999998</v>
      </c>
      <c r="Q3555" s="86">
        <f t="shared" si="687"/>
        <v>5036.375</v>
      </c>
      <c r="R3555" s="6">
        <v>2.5</v>
      </c>
      <c r="S3555" s="85">
        <f t="shared" si="682"/>
        <v>5036.375</v>
      </c>
      <c r="T3555" s="86">
        <f t="shared" si="683"/>
        <v>7050.9250000000002</v>
      </c>
      <c r="U3555" s="6">
        <v>1.75</v>
      </c>
      <c r="V3555" s="85">
        <f t="shared" si="684"/>
        <v>3525.4625000000001</v>
      </c>
      <c r="W3555" s="86">
        <f t="shared" si="685"/>
        <v>5540.0124999999998</v>
      </c>
    </row>
    <row r="3556" spans="1:23" ht="16.5" x14ac:dyDescent="0.25">
      <c r="A3556" s="78" t="s">
        <v>7167</v>
      </c>
      <c r="B3556" s="68" t="s">
        <v>7169</v>
      </c>
      <c r="C3556" s="44" t="s">
        <v>4005</v>
      </c>
      <c r="D3556" s="73" t="s">
        <v>8628</v>
      </c>
      <c r="E3556" s="45">
        <v>5</v>
      </c>
      <c r="F3556" s="3">
        <v>1</v>
      </c>
      <c r="G3556" s="7">
        <f>39430.23/20</f>
        <v>1971.5115000000001</v>
      </c>
      <c r="H3556" s="4">
        <f>+G3556*E3556</f>
        <v>9857.5575000000008</v>
      </c>
      <c r="I3556" s="5">
        <v>0</v>
      </c>
      <c r="J3556" s="4">
        <f t="shared" si="678"/>
        <v>0</v>
      </c>
      <c r="K3556" s="4">
        <f t="shared" si="679"/>
        <v>1971.5115000000001</v>
      </c>
      <c r="L3556" s="6">
        <v>2.25</v>
      </c>
      <c r="M3556" s="4">
        <f t="shared" si="680"/>
        <v>4435.9008750000003</v>
      </c>
      <c r="N3556" s="4">
        <f t="shared" si="681"/>
        <v>6407.4123749999999</v>
      </c>
      <c r="O3556" s="6">
        <v>1.5</v>
      </c>
      <c r="P3556" s="85">
        <f t="shared" si="686"/>
        <v>2957.2672499999999</v>
      </c>
      <c r="Q3556" s="86">
        <f t="shared" si="687"/>
        <v>4928.7787499999995</v>
      </c>
      <c r="R3556" s="6">
        <v>2.5</v>
      </c>
      <c r="S3556" s="85">
        <f t="shared" si="682"/>
        <v>4928.7787500000004</v>
      </c>
      <c r="T3556" s="86">
        <f t="shared" si="683"/>
        <v>6900.29025</v>
      </c>
      <c r="U3556" s="6">
        <v>1.75</v>
      </c>
      <c r="V3556" s="85">
        <f t="shared" si="684"/>
        <v>3450.145125</v>
      </c>
      <c r="W3556" s="86">
        <f t="shared" si="685"/>
        <v>5421.6566249999996</v>
      </c>
    </row>
    <row r="3557" spans="1:23" ht="16.5" x14ac:dyDescent="0.25">
      <c r="A3557" s="78" t="s">
        <v>7167</v>
      </c>
      <c r="B3557" s="68" t="s">
        <v>7169</v>
      </c>
      <c r="C3557" s="44" t="s">
        <v>4015</v>
      </c>
      <c r="D3557" s="73" t="s">
        <v>8490</v>
      </c>
      <c r="E3557" s="45">
        <v>17</v>
      </c>
      <c r="F3557" s="3">
        <v>1</v>
      </c>
      <c r="G3557" s="7">
        <v>1956.67</v>
      </c>
      <c r="H3557" s="4">
        <f>+G3557*E3557</f>
        <v>33263.39</v>
      </c>
      <c r="I3557" s="5">
        <v>0</v>
      </c>
      <c r="J3557" s="4">
        <f t="shared" si="678"/>
        <v>0</v>
      </c>
      <c r="K3557" s="4">
        <f t="shared" si="679"/>
        <v>1956.67</v>
      </c>
      <c r="L3557" s="6">
        <v>2.25</v>
      </c>
      <c r="M3557" s="4">
        <f t="shared" si="680"/>
        <v>4402.5074999999997</v>
      </c>
      <c r="N3557" s="4">
        <f t="shared" si="681"/>
        <v>6359.1774999999998</v>
      </c>
      <c r="O3557" s="6">
        <v>1.5</v>
      </c>
      <c r="P3557" s="85">
        <f t="shared" si="686"/>
        <v>2935.0050000000001</v>
      </c>
      <c r="Q3557" s="86">
        <f t="shared" si="687"/>
        <v>4891.6750000000002</v>
      </c>
      <c r="R3557" s="6">
        <v>2.5</v>
      </c>
      <c r="S3557" s="85">
        <f t="shared" si="682"/>
        <v>4891.6750000000002</v>
      </c>
      <c r="T3557" s="86">
        <f t="shared" si="683"/>
        <v>6848.3450000000003</v>
      </c>
      <c r="U3557" s="6">
        <v>1.75</v>
      </c>
      <c r="V3557" s="85">
        <f t="shared" si="684"/>
        <v>3424.1725000000001</v>
      </c>
      <c r="W3557" s="86">
        <f t="shared" si="685"/>
        <v>5380.8425000000007</v>
      </c>
    </row>
    <row r="3558" spans="1:23" ht="16.5" x14ac:dyDescent="0.25">
      <c r="A3558" s="78" t="s">
        <v>7167</v>
      </c>
      <c r="B3558" s="68" t="s">
        <v>7169</v>
      </c>
      <c r="C3558" s="44" t="s">
        <v>4019</v>
      </c>
      <c r="D3558" s="73" t="s">
        <v>8486</v>
      </c>
      <c r="E3558" s="45">
        <v>12</v>
      </c>
      <c r="F3558" s="3">
        <v>1</v>
      </c>
      <c r="G3558" s="7">
        <v>2394.2800000000002</v>
      </c>
      <c r="H3558" s="4">
        <f>+G3558*E3558</f>
        <v>28731.360000000001</v>
      </c>
      <c r="I3558" s="5">
        <v>0</v>
      </c>
      <c r="J3558" s="4">
        <f t="shared" si="678"/>
        <v>0</v>
      </c>
      <c r="K3558" s="4">
        <f t="shared" si="679"/>
        <v>2394.2800000000002</v>
      </c>
      <c r="L3558" s="6">
        <v>2.25</v>
      </c>
      <c r="M3558" s="4">
        <f t="shared" si="680"/>
        <v>5387.13</v>
      </c>
      <c r="N3558" s="4">
        <f t="shared" si="681"/>
        <v>7781.41</v>
      </c>
      <c r="O3558" s="6">
        <v>1.5</v>
      </c>
      <c r="P3558" s="85">
        <f t="shared" si="686"/>
        <v>3591.42</v>
      </c>
      <c r="Q3558" s="86">
        <f t="shared" si="687"/>
        <v>5985.7000000000007</v>
      </c>
      <c r="R3558" s="6">
        <v>2.5</v>
      </c>
      <c r="S3558" s="85">
        <f t="shared" si="682"/>
        <v>5985.7000000000007</v>
      </c>
      <c r="T3558" s="86">
        <f t="shared" si="683"/>
        <v>8379.9800000000014</v>
      </c>
      <c r="U3558" s="6">
        <v>1.75</v>
      </c>
      <c r="V3558" s="85">
        <f t="shared" si="684"/>
        <v>4189.9900000000007</v>
      </c>
      <c r="W3558" s="86">
        <f t="shared" si="685"/>
        <v>6584.27</v>
      </c>
    </row>
    <row r="3559" spans="1:23" ht="16.5" x14ac:dyDescent="0.25">
      <c r="A3559" s="78" t="s">
        <v>7167</v>
      </c>
      <c r="B3559" s="68" t="s">
        <v>7169</v>
      </c>
      <c r="C3559" s="44" t="s">
        <v>4022</v>
      </c>
      <c r="D3559" s="37" t="s">
        <v>8483</v>
      </c>
      <c r="E3559" s="45">
        <v>15</v>
      </c>
      <c r="F3559" s="3">
        <v>1</v>
      </c>
      <c r="G3559" s="7">
        <v>2501.25</v>
      </c>
      <c r="H3559" s="4">
        <f>+G3559*E3559</f>
        <v>37518.75</v>
      </c>
      <c r="I3559" s="5">
        <v>0</v>
      </c>
      <c r="J3559" s="4">
        <f t="shared" si="678"/>
        <v>0</v>
      </c>
      <c r="K3559" s="4">
        <f t="shared" si="679"/>
        <v>2501.25</v>
      </c>
      <c r="L3559" s="6">
        <v>2.25</v>
      </c>
      <c r="M3559" s="4">
        <f t="shared" si="680"/>
        <v>5627.8125</v>
      </c>
      <c r="N3559" s="4">
        <f t="shared" si="681"/>
        <v>8129.0625</v>
      </c>
      <c r="O3559" s="6">
        <v>1.5</v>
      </c>
      <c r="P3559" s="85">
        <f t="shared" si="686"/>
        <v>3751.875</v>
      </c>
      <c r="Q3559" s="86">
        <f t="shared" si="687"/>
        <v>6253.125</v>
      </c>
      <c r="R3559" s="6">
        <v>2.5</v>
      </c>
      <c r="S3559" s="85">
        <f t="shared" si="682"/>
        <v>6253.125</v>
      </c>
      <c r="T3559" s="86">
        <f t="shared" si="683"/>
        <v>8754.375</v>
      </c>
      <c r="U3559" s="6">
        <v>1.75</v>
      </c>
      <c r="V3559" s="85">
        <f t="shared" si="684"/>
        <v>4377.1875</v>
      </c>
      <c r="W3559" s="86">
        <f t="shared" si="685"/>
        <v>6878.4375</v>
      </c>
    </row>
    <row r="3560" spans="1:23" ht="16.5" x14ac:dyDescent="0.25">
      <c r="A3560" s="78" t="s">
        <v>7167</v>
      </c>
      <c r="B3560" s="68" t="s">
        <v>7169</v>
      </c>
      <c r="C3560" s="44" t="s">
        <v>4018</v>
      </c>
      <c r="D3560" s="73" t="s">
        <v>8487</v>
      </c>
      <c r="E3560" s="45">
        <v>9</v>
      </c>
      <c r="F3560" s="3">
        <v>1</v>
      </c>
      <c r="G3560" s="7">
        <v>2462.66</v>
      </c>
      <c r="H3560" s="4">
        <f>+G3560*E3560</f>
        <v>22163.94</v>
      </c>
      <c r="I3560" s="5">
        <v>0</v>
      </c>
      <c r="J3560" s="4">
        <f t="shared" si="678"/>
        <v>0</v>
      </c>
      <c r="K3560" s="4">
        <f t="shared" si="679"/>
        <v>2462.66</v>
      </c>
      <c r="L3560" s="6">
        <v>2.25</v>
      </c>
      <c r="M3560" s="4">
        <f t="shared" si="680"/>
        <v>5540.9849999999997</v>
      </c>
      <c r="N3560" s="4">
        <f t="shared" si="681"/>
        <v>8003.6449999999995</v>
      </c>
      <c r="O3560" s="6">
        <v>1.5</v>
      </c>
      <c r="P3560" s="85">
        <f t="shared" si="686"/>
        <v>3693.99</v>
      </c>
      <c r="Q3560" s="86">
        <f t="shared" si="687"/>
        <v>6156.65</v>
      </c>
      <c r="R3560" s="6">
        <v>2.5</v>
      </c>
      <c r="S3560" s="85">
        <f t="shared" si="682"/>
        <v>6156.65</v>
      </c>
      <c r="T3560" s="86">
        <f t="shared" si="683"/>
        <v>8619.31</v>
      </c>
      <c r="U3560" s="6">
        <v>1.75</v>
      </c>
      <c r="V3560" s="85">
        <f t="shared" si="684"/>
        <v>4309.6549999999997</v>
      </c>
      <c r="W3560" s="86">
        <f t="shared" si="685"/>
        <v>6772.3149999999996</v>
      </c>
    </row>
    <row r="3561" spans="1:23" ht="16.5" x14ac:dyDescent="0.25">
      <c r="A3561" s="78" t="s">
        <v>7167</v>
      </c>
      <c r="B3561" s="68" t="s">
        <v>7169</v>
      </c>
      <c r="C3561" s="44" t="s">
        <v>3993</v>
      </c>
      <c r="D3561" s="73" t="s">
        <v>8674</v>
      </c>
      <c r="E3561" s="45">
        <v>8</v>
      </c>
      <c r="F3561" s="3">
        <v>1</v>
      </c>
      <c r="G3561" s="7">
        <v>2206.86</v>
      </c>
      <c r="H3561" s="4">
        <f>+G3561*E3561</f>
        <v>17654.88</v>
      </c>
      <c r="I3561" s="5">
        <v>0</v>
      </c>
      <c r="J3561" s="4">
        <f t="shared" si="678"/>
        <v>0</v>
      </c>
      <c r="K3561" s="4">
        <f t="shared" si="679"/>
        <v>2206.86</v>
      </c>
      <c r="L3561" s="6">
        <v>2.25</v>
      </c>
      <c r="M3561" s="4">
        <f t="shared" si="680"/>
        <v>4965.4350000000004</v>
      </c>
      <c r="N3561" s="4">
        <f t="shared" si="681"/>
        <v>7172.2950000000001</v>
      </c>
      <c r="O3561" s="6">
        <v>1.5</v>
      </c>
      <c r="P3561" s="85">
        <f t="shared" si="686"/>
        <v>3310.29</v>
      </c>
      <c r="Q3561" s="86">
        <f t="shared" si="687"/>
        <v>5517.15</v>
      </c>
      <c r="R3561" s="6">
        <v>2.5</v>
      </c>
      <c r="S3561" s="85">
        <f t="shared" si="682"/>
        <v>5517.1500000000005</v>
      </c>
      <c r="T3561" s="86">
        <f t="shared" si="683"/>
        <v>7724.01</v>
      </c>
      <c r="U3561" s="6">
        <v>1.75</v>
      </c>
      <c r="V3561" s="85">
        <f t="shared" si="684"/>
        <v>3862.0050000000001</v>
      </c>
      <c r="W3561" s="86">
        <f t="shared" si="685"/>
        <v>6068.8649999999998</v>
      </c>
    </row>
    <row r="3562" spans="1:23" ht="16.5" x14ac:dyDescent="0.25">
      <c r="A3562" s="78" t="s">
        <v>7167</v>
      </c>
      <c r="B3562" s="68" t="s">
        <v>7169</v>
      </c>
      <c r="C3562" s="44" t="s">
        <v>4021</v>
      </c>
      <c r="D3562" s="73" t="s">
        <v>8484</v>
      </c>
      <c r="E3562" s="45">
        <v>12</v>
      </c>
      <c r="F3562" s="3">
        <v>1</v>
      </c>
      <c r="G3562" s="7">
        <v>2257.9</v>
      </c>
      <c r="H3562" s="4">
        <f>+G3562*E3562</f>
        <v>27094.800000000003</v>
      </c>
      <c r="I3562" s="5">
        <v>0</v>
      </c>
      <c r="J3562" s="4">
        <f t="shared" si="678"/>
        <v>0</v>
      </c>
      <c r="K3562" s="4">
        <f t="shared" si="679"/>
        <v>2257.9</v>
      </c>
      <c r="L3562" s="6">
        <v>2.25</v>
      </c>
      <c r="M3562" s="4">
        <f t="shared" si="680"/>
        <v>5080.2750000000005</v>
      </c>
      <c r="N3562" s="4">
        <f t="shared" si="681"/>
        <v>7338.1750000000011</v>
      </c>
      <c r="O3562" s="6">
        <v>1.5</v>
      </c>
      <c r="P3562" s="85">
        <f t="shared" si="686"/>
        <v>3386.8500000000004</v>
      </c>
      <c r="Q3562" s="86">
        <f t="shared" si="687"/>
        <v>5644.75</v>
      </c>
      <c r="R3562" s="6">
        <v>2.5</v>
      </c>
      <c r="S3562" s="85">
        <f t="shared" si="682"/>
        <v>5644.75</v>
      </c>
      <c r="T3562" s="86">
        <f t="shared" si="683"/>
        <v>7902.65</v>
      </c>
      <c r="U3562" s="6">
        <v>1.75</v>
      </c>
      <c r="V3562" s="85">
        <f t="shared" si="684"/>
        <v>3951.3250000000003</v>
      </c>
      <c r="W3562" s="86">
        <f t="shared" si="685"/>
        <v>6209.2250000000004</v>
      </c>
    </row>
    <row r="3563" spans="1:23" ht="16.5" x14ac:dyDescent="0.25">
      <c r="A3563" s="78" t="s">
        <v>7167</v>
      </c>
      <c r="B3563" s="68" t="s">
        <v>7169</v>
      </c>
      <c r="C3563" s="44" t="s">
        <v>4004</v>
      </c>
      <c r="D3563" s="73" t="s">
        <v>8630</v>
      </c>
      <c r="E3563" s="45">
        <v>7</v>
      </c>
      <c r="F3563" s="3">
        <v>1</v>
      </c>
      <c r="G3563" s="7">
        <v>2477.35</v>
      </c>
      <c r="H3563" s="4">
        <f>+G3563*E3563</f>
        <v>17341.45</v>
      </c>
      <c r="I3563" s="5">
        <v>0</v>
      </c>
      <c r="J3563" s="4">
        <f t="shared" si="678"/>
        <v>0</v>
      </c>
      <c r="K3563" s="4">
        <f t="shared" si="679"/>
        <v>2477.35</v>
      </c>
      <c r="L3563" s="6">
        <v>2.25</v>
      </c>
      <c r="M3563" s="4">
        <f t="shared" si="680"/>
        <v>5574.0374999999995</v>
      </c>
      <c r="N3563" s="4">
        <f t="shared" si="681"/>
        <v>8051.3874999999989</v>
      </c>
      <c r="O3563" s="6">
        <v>1.5</v>
      </c>
      <c r="P3563" s="85">
        <f t="shared" si="686"/>
        <v>3716.0249999999996</v>
      </c>
      <c r="Q3563" s="86">
        <f t="shared" si="687"/>
        <v>6193.375</v>
      </c>
      <c r="R3563" s="6">
        <v>2.5</v>
      </c>
      <c r="S3563" s="85">
        <f t="shared" si="682"/>
        <v>6193.375</v>
      </c>
      <c r="T3563" s="86">
        <f t="shared" si="683"/>
        <v>8670.7250000000004</v>
      </c>
      <c r="U3563" s="6">
        <v>1.75</v>
      </c>
      <c r="V3563" s="85">
        <f t="shared" si="684"/>
        <v>4335.3625000000002</v>
      </c>
      <c r="W3563" s="86">
        <f t="shared" si="685"/>
        <v>6812.7124999999996</v>
      </c>
    </row>
    <row r="3564" spans="1:23" ht="16.5" x14ac:dyDescent="0.25">
      <c r="A3564" s="78" t="s">
        <v>7167</v>
      </c>
      <c r="B3564" s="68" t="s">
        <v>7169</v>
      </c>
      <c r="C3564" s="44" t="s">
        <v>4017</v>
      </c>
      <c r="D3564" s="73" t="s">
        <v>8488</v>
      </c>
      <c r="E3564" s="45">
        <v>11</v>
      </c>
      <c r="F3564" s="3">
        <v>1</v>
      </c>
      <c r="G3564" s="7">
        <v>1888.29</v>
      </c>
      <c r="H3564" s="4">
        <f>+G3564*E3564</f>
        <v>20771.189999999999</v>
      </c>
      <c r="I3564" s="5">
        <v>0</v>
      </c>
      <c r="J3564" s="4">
        <f t="shared" si="678"/>
        <v>0</v>
      </c>
      <c r="K3564" s="4">
        <f t="shared" si="679"/>
        <v>1888.29</v>
      </c>
      <c r="L3564" s="6">
        <v>2.25</v>
      </c>
      <c r="M3564" s="4">
        <f t="shared" si="680"/>
        <v>4248.6525000000001</v>
      </c>
      <c r="N3564" s="4">
        <f t="shared" si="681"/>
        <v>6136.9425000000001</v>
      </c>
      <c r="O3564" s="6">
        <v>1.5</v>
      </c>
      <c r="P3564" s="85">
        <f t="shared" si="686"/>
        <v>2832.4349999999999</v>
      </c>
      <c r="Q3564" s="86">
        <f t="shared" si="687"/>
        <v>4720.7250000000004</v>
      </c>
      <c r="R3564" s="6">
        <v>2.5</v>
      </c>
      <c r="S3564" s="85">
        <f t="shared" si="682"/>
        <v>4720.7250000000004</v>
      </c>
      <c r="T3564" s="86">
        <f t="shared" si="683"/>
        <v>6609.0150000000003</v>
      </c>
      <c r="U3564" s="6">
        <v>1.75</v>
      </c>
      <c r="V3564" s="85">
        <f t="shared" si="684"/>
        <v>3304.5074999999997</v>
      </c>
      <c r="W3564" s="86">
        <f t="shared" si="685"/>
        <v>5192.7974999999997</v>
      </c>
    </row>
    <row r="3565" spans="1:23" ht="16.5" x14ac:dyDescent="0.25">
      <c r="A3565" s="78" t="s">
        <v>7167</v>
      </c>
      <c r="B3565" s="68" t="s">
        <v>7169</v>
      </c>
      <c r="C3565" s="44" t="s">
        <v>4007</v>
      </c>
      <c r="D3565" s="73" t="s">
        <v>8579</v>
      </c>
      <c r="E3565" s="45">
        <v>11</v>
      </c>
      <c r="F3565" s="3">
        <v>1</v>
      </c>
      <c r="G3565" s="7">
        <v>2400.42</v>
      </c>
      <c r="H3565" s="4">
        <f>+G3565*E3565</f>
        <v>26404.620000000003</v>
      </c>
      <c r="I3565" s="5">
        <v>0</v>
      </c>
      <c r="J3565" s="4">
        <f t="shared" si="678"/>
        <v>0</v>
      </c>
      <c r="K3565" s="4">
        <f t="shared" si="679"/>
        <v>2400.42</v>
      </c>
      <c r="L3565" s="6">
        <v>2.25</v>
      </c>
      <c r="M3565" s="4">
        <f t="shared" si="680"/>
        <v>5400.9449999999997</v>
      </c>
      <c r="N3565" s="4">
        <f t="shared" si="681"/>
        <v>7801.3649999999998</v>
      </c>
      <c r="O3565" s="6">
        <v>1.5</v>
      </c>
      <c r="P3565" s="85">
        <f t="shared" si="686"/>
        <v>3600.63</v>
      </c>
      <c r="Q3565" s="86">
        <f t="shared" si="687"/>
        <v>6001.05</v>
      </c>
      <c r="R3565" s="6">
        <v>2.5</v>
      </c>
      <c r="S3565" s="85">
        <f t="shared" si="682"/>
        <v>6001.05</v>
      </c>
      <c r="T3565" s="86">
        <f t="shared" si="683"/>
        <v>8401.4700000000012</v>
      </c>
      <c r="U3565" s="6">
        <v>1.75</v>
      </c>
      <c r="V3565" s="85">
        <f t="shared" si="684"/>
        <v>4200.7350000000006</v>
      </c>
      <c r="W3565" s="86">
        <f t="shared" si="685"/>
        <v>6601.1550000000007</v>
      </c>
    </row>
    <row r="3566" spans="1:23" ht="16.5" x14ac:dyDescent="0.25">
      <c r="A3566" s="78" t="s">
        <v>7167</v>
      </c>
      <c r="B3566" s="68" t="s">
        <v>7169</v>
      </c>
      <c r="C3566" s="44" t="s">
        <v>3909</v>
      </c>
      <c r="D3566" s="73" t="s">
        <v>8477</v>
      </c>
      <c r="E3566" s="45">
        <v>20</v>
      </c>
      <c r="F3566" s="3">
        <v>1</v>
      </c>
      <c r="G3566" s="7">
        <v>1399.14</v>
      </c>
      <c r="H3566" s="4">
        <f>+G3566*E3566</f>
        <v>27982.800000000003</v>
      </c>
      <c r="I3566" s="5">
        <v>0</v>
      </c>
      <c r="J3566" s="4">
        <f t="shared" si="678"/>
        <v>0</v>
      </c>
      <c r="K3566" s="4">
        <f t="shared" si="679"/>
        <v>1399.14</v>
      </c>
      <c r="L3566" s="6">
        <v>2.25</v>
      </c>
      <c r="M3566" s="4">
        <f t="shared" si="680"/>
        <v>3148.0650000000001</v>
      </c>
      <c r="N3566" s="4">
        <f t="shared" si="681"/>
        <v>4547.2049999999999</v>
      </c>
      <c r="O3566" s="6">
        <v>1.5</v>
      </c>
      <c r="P3566" s="85">
        <f t="shared" si="686"/>
        <v>2098.71</v>
      </c>
      <c r="Q3566" s="86">
        <f t="shared" si="687"/>
        <v>3497.8500000000004</v>
      </c>
      <c r="R3566" s="6">
        <v>2.5</v>
      </c>
      <c r="S3566" s="85">
        <f t="shared" si="682"/>
        <v>3497.8500000000004</v>
      </c>
      <c r="T3566" s="86">
        <f t="shared" si="683"/>
        <v>4896.9900000000007</v>
      </c>
      <c r="U3566" s="6">
        <v>1.75</v>
      </c>
      <c r="V3566" s="85">
        <f t="shared" si="684"/>
        <v>2448.4950000000003</v>
      </c>
      <c r="W3566" s="86">
        <f t="shared" si="685"/>
        <v>3847.6350000000002</v>
      </c>
    </row>
    <row r="3567" spans="1:23" ht="16.5" x14ac:dyDescent="0.25">
      <c r="A3567" s="78" t="s">
        <v>7167</v>
      </c>
      <c r="B3567" s="68" t="s">
        <v>7169</v>
      </c>
      <c r="C3567" s="44" t="s">
        <v>4020</v>
      </c>
      <c r="D3567" s="73" t="s">
        <v>8485</v>
      </c>
      <c r="E3567" s="45">
        <v>12</v>
      </c>
      <c r="F3567" s="3">
        <v>1</v>
      </c>
      <c r="G3567" s="7">
        <f>50785.33/20</f>
        <v>2539.2665000000002</v>
      </c>
      <c r="H3567" s="4">
        <f>+G3567*E3567</f>
        <v>30471.198000000004</v>
      </c>
      <c r="I3567" s="5">
        <v>0</v>
      </c>
      <c r="J3567" s="4">
        <f t="shared" si="678"/>
        <v>0</v>
      </c>
      <c r="K3567" s="4">
        <f t="shared" si="679"/>
        <v>2539.2665000000002</v>
      </c>
      <c r="L3567" s="6">
        <v>2.25</v>
      </c>
      <c r="M3567" s="4">
        <f t="shared" si="680"/>
        <v>5713.3496250000007</v>
      </c>
      <c r="N3567" s="4">
        <f t="shared" si="681"/>
        <v>8252.6161250000005</v>
      </c>
      <c r="O3567" s="6">
        <v>1.5</v>
      </c>
      <c r="P3567" s="85">
        <f t="shared" si="686"/>
        <v>3808.8997500000005</v>
      </c>
      <c r="Q3567" s="86">
        <f t="shared" si="687"/>
        <v>6348.1662500000002</v>
      </c>
      <c r="R3567" s="6">
        <v>2.5</v>
      </c>
      <c r="S3567" s="85">
        <f t="shared" si="682"/>
        <v>6348.1662500000002</v>
      </c>
      <c r="T3567" s="86">
        <f t="shared" si="683"/>
        <v>8887.4327499999999</v>
      </c>
      <c r="U3567" s="6">
        <v>1.75</v>
      </c>
      <c r="V3567" s="85">
        <f t="shared" si="684"/>
        <v>4443.716375</v>
      </c>
      <c r="W3567" s="86">
        <f t="shared" si="685"/>
        <v>6982.9828749999997</v>
      </c>
    </row>
    <row r="3568" spans="1:23" ht="16.5" x14ac:dyDescent="0.25">
      <c r="A3568" s="78" t="s">
        <v>7167</v>
      </c>
      <c r="B3568" s="68" t="s">
        <v>7169</v>
      </c>
      <c r="C3568" s="44" t="s">
        <v>4016</v>
      </c>
      <c r="D3568" s="73" t="s">
        <v>8489</v>
      </c>
      <c r="E3568" s="45">
        <v>14</v>
      </c>
      <c r="F3568" s="3">
        <v>1</v>
      </c>
      <c r="G3568" s="7">
        <f>44734.02/20</f>
        <v>2236.701</v>
      </c>
      <c r="H3568" s="4">
        <f>+G3568*E3568</f>
        <v>31313.813999999998</v>
      </c>
      <c r="I3568" s="5">
        <v>0</v>
      </c>
      <c r="J3568" s="4">
        <f t="shared" si="678"/>
        <v>0</v>
      </c>
      <c r="K3568" s="4">
        <f t="shared" si="679"/>
        <v>2236.701</v>
      </c>
      <c r="L3568" s="6">
        <v>2.25</v>
      </c>
      <c r="M3568" s="4">
        <f t="shared" si="680"/>
        <v>5032.5772500000003</v>
      </c>
      <c r="N3568" s="4">
        <f t="shared" si="681"/>
        <v>7269.2782500000003</v>
      </c>
      <c r="O3568" s="6">
        <v>1.5</v>
      </c>
      <c r="P3568" s="85">
        <f t="shared" si="686"/>
        <v>3355.0515</v>
      </c>
      <c r="Q3568" s="86">
        <f t="shared" si="687"/>
        <v>5591.7525000000005</v>
      </c>
      <c r="R3568" s="6">
        <v>2.5</v>
      </c>
      <c r="S3568" s="85">
        <f t="shared" si="682"/>
        <v>5591.7525000000005</v>
      </c>
      <c r="T3568" s="86">
        <f t="shared" si="683"/>
        <v>7828.4535000000005</v>
      </c>
      <c r="U3568" s="6">
        <v>1.75</v>
      </c>
      <c r="V3568" s="85">
        <f t="shared" si="684"/>
        <v>3914.2267499999998</v>
      </c>
      <c r="W3568" s="86">
        <f t="shared" si="685"/>
        <v>6150.9277499999998</v>
      </c>
    </row>
    <row r="3569" spans="1:23" ht="16.5" x14ac:dyDescent="0.25">
      <c r="A3569" s="78" t="s">
        <v>7167</v>
      </c>
      <c r="B3569" s="68" t="s">
        <v>7169</v>
      </c>
      <c r="C3569" s="44" t="s">
        <v>4003</v>
      </c>
      <c r="D3569" s="73" t="s">
        <v>8631</v>
      </c>
      <c r="E3569" s="45">
        <v>8</v>
      </c>
      <c r="F3569" s="3">
        <v>1</v>
      </c>
      <c r="G3569" s="7">
        <f>49147.92/20</f>
        <v>2457.3959999999997</v>
      </c>
      <c r="H3569" s="4">
        <f>+G3569*E3569</f>
        <v>19659.167999999998</v>
      </c>
      <c r="I3569" s="5">
        <v>0</v>
      </c>
      <c r="J3569" s="4">
        <f t="shared" si="678"/>
        <v>0</v>
      </c>
      <c r="K3569" s="4">
        <f t="shared" si="679"/>
        <v>2457.3959999999997</v>
      </c>
      <c r="L3569" s="6">
        <v>2.25</v>
      </c>
      <c r="M3569" s="4">
        <f t="shared" si="680"/>
        <v>5529.1409999999996</v>
      </c>
      <c r="N3569" s="4">
        <f t="shared" si="681"/>
        <v>7986.5369999999994</v>
      </c>
      <c r="O3569" s="6">
        <v>1.5</v>
      </c>
      <c r="P3569" s="85">
        <f t="shared" si="686"/>
        <v>3686.0939999999996</v>
      </c>
      <c r="Q3569" s="86">
        <f t="shared" si="687"/>
        <v>6143.49</v>
      </c>
      <c r="R3569" s="6">
        <v>2.5</v>
      </c>
      <c r="S3569" s="85">
        <f t="shared" si="682"/>
        <v>6143.49</v>
      </c>
      <c r="T3569" s="86">
        <f t="shared" si="683"/>
        <v>8600.8859999999986</v>
      </c>
      <c r="U3569" s="6">
        <v>1.75</v>
      </c>
      <c r="V3569" s="85">
        <f t="shared" si="684"/>
        <v>4300.4429999999993</v>
      </c>
      <c r="W3569" s="86">
        <f t="shared" si="685"/>
        <v>6757.838999999999</v>
      </c>
    </row>
    <row r="3570" spans="1:23" ht="16.5" x14ac:dyDescent="0.25">
      <c r="A3570" s="78" t="s">
        <v>7167</v>
      </c>
      <c r="B3570" s="68" t="s">
        <v>7169</v>
      </c>
      <c r="C3570" s="44" t="s">
        <v>4026</v>
      </c>
      <c r="D3570" s="73" t="s">
        <v>8457</v>
      </c>
      <c r="E3570" s="45">
        <v>6</v>
      </c>
      <c r="F3570" s="3">
        <v>1</v>
      </c>
      <c r="G3570" s="7">
        <f>31605.06/20</f>
        <v>1580.2530000000002</v>
      </c>
      <c r="H3570" s="4">
        <f>+G3570*E3570</f>
        <v>9481.518</v>
      </c>
      <c r="I3570" s="5">
        <v>0</v>
      </c>
      <c r="J3570" s="4">
        <f t="shared" si="678"/>
        <v>0</v>
      </c>
      <c r="K3570" s="4">
        <f t="shared" si="679"/>
        <v>1580.2530000000002</v>
      </c>
      <c r="L3570" s="6">
        <v>2.25</v>
      </c>
      <c r="M3570" s="4">
        <f t="shared" si="680"/>
        <v>3555.5692500000005</v>
      </c>
      <c r="N3570" s="4">
        <f t="shared" si="681"/>
        <v>5135.8222500000011</v>
      </c>
      <c r="O3570" s="6">
        <v>1.5</v>
      </c>
      <c r="P3570" s="85">
        <f t="shared" si="686"/>
        <v>2370.3795</v>
      </c>
      <c r="Q3570" s="86">
        <f t="shared" si="687"/>
        <v>3950.6325000000002</v>
      </c>
      <c r="R3570" s="6">
        <v>2.5</v>
      </c>
      <c r="S3570" s="85">
        <f t="shared" si="682"/>
        <v>3950.6325000000006</v>
      </c>
      <c r="T3570" s="86">
        <f t="shared" si="683"/>
        <v>5530.8855000000003</v>
      </c>
      <c r="U3570" s="6">
        <v>1.75</v>
      </c>
      <c r="V3570" s="85">
        <f t="shared" si="684"/>
        <v>2765.4427500000002</v>
      </c>
      <c r="W3570" s="86">
        <f t="shared" si="685"/>
        <v>4345.6957500000008</v>
      </c>
    </row>
    <row r="3571" spans="1:23" ht="16.5" x14ac:dyDescent="0.25">
      <c r="A3571" s="78" t="s">
        <v>7167</v>
      </c>
      <c r="B3571" s="68" t="s">
        <v>7169</v>
      </c>
      <c r="C3571" s="44" t="s">
        <v>3997</v>
      </c>
      <c r="D3571" s="73" t="s">
        <v>8655</v>
      </c>
      <c r="E3571" s="45">
        <v>9</v>
      </c>
      <c r="F3571" s="3">
        <v>1</v>
      </c>
      <c r="G3571" s="7">
        <f>38925.96/20</f>
        <v>1946.298</v>
      </c>
      <c r="H3571" s="4">
        <f>+G3571*E3571</f>
        <v>17516.682000000001</v>
      </c>
      <c r="I3571" s="5">
        <v>0</v>
      </c>
      <c r="J3571" s="4">
        <f t="shared" si="678"/>
        <v>0</v>
      </c>
      <c r="K3571" s="4">
        <f t="shared" si="679"/>
        <v>1946.298</v>
      </c>
      <c r="L3571" s="6">
        <v>2.25</v>
      </c>
      <c r="M3571" s="4">
        <f t="shared" si="680"/>
        <v>4379.1705000000002</v>
      </c>
      <c r="N3571" s="4">
        <f t="shared" si="681"/>
        <v>6325.4684999999999</v>
      </c>
      <c r="O3571" s="6">
        <v>1.5</v>
      </c>
      <c r="P3571" s="85">
        <f t="shared" si="686"/>
        <v>2919.4470000000001</v>
      </c>
      <c r="Q3571" s="86">
        <f t="shared" si="687"/>
        <v>4865.7449999999999</v>
      </c>
      <c r="R3571" s="6">
        <v>2.5</v>
      </c>
      <c r="S3571" s="85">
        <f t="shared" si="682"/>
        <v>4865.7449999999999</v>
      </c>
      <c r="T3571" s="86">
        <f t="shared" si="683"/>
        <v>6812.0429999999997</v>
      </c>
      <c r="U3571" s="6">
        <v>1.75</v>
      </c>
      <c r="V3571" s="85">
        <f t="shared" si="684"/>
        <v>3406.0214999999998</v>
      </c>
      <c r="W3571" s="86">
        <f t="shared" si="685"/>
        <v>5352.3194999999996</v>
      </c>
    </row>
    <row r="3572" spans="1:23" ht="16.5" x14ac:dyDescent="0.25">
      <c r="A3572" s="78" t="s">
        <v>7167</v>
      </c>
      <c r="B3572" s="68" t="s">
        <v>7169</v>
      </c>
      <c r="C3572" s="44" t="s">
        <v>4008</v>
      </c>
      <c r="D3572" s="73" t="s">
        <v>8578</v>
      </c>
      <c r="E3572" s="45">
        <v>16</v>
      </c>
      <c r="F3572" s="3">
        <v>1</v>
      </c>
      <c r="G3572" s="7">
        <f>38925.96/20</f>
        <v>1946.298</v>
      </c>
      <c r="H3572" s="4">
        <f>+G3572*E3572</f>
        <v>31140.768</v>
      </c>
      <c r="I3572" s="5">
        <v>0</v>
      </c>
      <c r="J3572" s="4">
        <f t="shared" si="678"/>
        <v>0</v>
      </c>
      <c r="K3572" s="4">
        <f t="shared" si="679"/>
        <v>1946.298</v>
      </c>
      <c r="L3572" s="6">
        <v>2.25</v>
      </c>
      <c r="M3572" s="4">
        <f t="shared" si="680"/>
        <v>4379.1705000000002</v>
      </c>
      <c r="N3572" s="4">
        <f t="shared" si="681"/>
        <v>6325.4684999999999</v>
      </c>
      <c r="O3572" s="6">
        <v>1.5</v>
      </c>
      <c r="P3572" s="85">
        <f t="shared" si="686"/>
        <v>2919.4470000000001</v>
      </c>
      <c r="Q3572" s="86">
        <f t="shared" si="687"/>
        <v>4865.7449999999999</v>
      </c>
      <c r="R3572" s="6">
        <v>2.5</v>
      </c>
      <c r="S3572" s="85">
        <f t="shared" si="682"/>
        <v>4865.7449999999999</v>
      </c>
      <c r="T3572" s="86">
        <f t="shared" si="683"/>
        <v>6812.0429999999997</v>
      </c>
      <c r="U3572" s="6">
        <v>1.75</v>
      </c>
      <c r="V3572" s="85">
        <f t="shared" si="684"/>
        <v>3406.0214999999998</v>
      </c>
      <c r="W3572" s="86">
        <f t="shared" si="685"/>
        <v>5352.3194999999996</v>
      </c>
    </row>
    <row r="3573" spans="1:23" ht="16.5" x14ac:dyDescent="0.25">
      <c r="A3573" s="78" t="s">
        <v>7167</v>
      </c>
      <c r="B3573" s="68" t="s">
        <v>7169</v>
      </c>
      <c r="C3573" s="44" t="s">
        <v>3932</v>
      </c>
      <c r="D3573" s="73" t="s">
        <v>8599</v>
      </c>
      <c r="E3573" s="45">
        <v>28</v>
      </c>
      <c r="F3573" s="3">
        <v>1</v>
      </c>
      <c r="G3573" s="7">
        <v>1014.8</v>
      </c>
      <c r="H3573" s="4">
        <f>+G3573*E3573</f>
        <v>28414.399999999998</v>
      </c>
      <c r="I3573" s="5">
        <v>0</v>
      </c>
      <c r="J3573" s="4">
        <f t="shared" si="678"/>
        <v>0</v>
      </c>
      <c r="K3573" s="4">
        <f t="shared" si="679"/>
        <v>1014.8</v>
      </c>
      <c r="L3573" s="6">
        <v>2.25</v>
      </c>
      <c r="M3573" s="4">
        <f t="shared" si="680"/>
        <v>2283.2999999999997</v>
      </c>
      <c r="N3573" s="4">
        <f t="shared" si="681"/>
        <v>3298.0999999999995</v>
      </c>
      <c r="O3573" s="6">
        <v>1.5</v>
      </c>
      <c r="P3573" s="85">
        <f t="shared" si="686"/>
        <v>1522.1999999999998</v>
      </c>
      <c r="Q3573" s="86">
        <f t="shared" si="687"/>
        <v>2537</v>
      </c>
      <c r="R3573" s="6">
        <v>2.5</v>
      </c>
      <c r="S3573" s="85">
        <f t="shared" si="682"/>
        <v>2537</v>
      </c>
      <c r="T3573" s="86">
        <f t="shared" si="683"/>
        <v>3551.8</v>
      </c>
      <c r="U3573" s="6">
        <v>1.75</v>
      </c>
      <c r="V3573" s="85">
        <f t="shared" si="684"/>
        <v>1775.8999999999999</v>
      </c>
      <c r="W3573" s="86">
        <f t="shared" si="685"/>
        <v>2790.7</v>
      </c>
    </row>
    <row r="3574" spans="1:23" ht="16.5" x14ac:dyDescent="0.25">
      <c r="A3574" s="78" t="s">
        <v>7167</v>
      </c>
      <c r="B3574" s="68" t="s">
        <v>7169</v>
      </c>
      <c r="C3574" s="44" t="s">
        <v>3926</v>
      </c>
      <c r="D3574" s="74" t="s">
        <v>8554</v>
      </c>
      <c r="E3574" s="45">
        <v>19</v>
      </c>
      <c r="F3574" s="3">
        <v>1</v>
      </c>
      <c r="G3574" s="7">
        <v>995.59</v>
      </c>
      <c r="H3574" s="4">
        <f>+G3574*E3574</f>
        <v>18916.21</v>
      </c>
      <c r="I3574" s="5">
        <v>0</v>
      </c>
      <c r="J3574" s="4">
        <f t="shared" si="678"/>
        <v>0</v>
      </c>
      <c r="K3574" s="4">
        <f t="shared" si="679"/>
        <v>995.59</v>
      </c>
      <c r="L3574" s="6">
        <v>2.25</v>
      </c>
      <c r="M3574" s="4">
        <f t="shared" si="680"/>
        <v>2240.0774999999999</v>
      </c>
      <c r="N3574" s="4">
        <f t="shared" si="681"/>
        <v>3235.6675</v>
      </c>
      <c r="O3574" s="6">
        <v>1.5</v>
      </c>
      <c r="P3574" s="85">
        <f t="shared" si="686"/>
        <v>1493.385</v>
      </c>
      <c r="Q3574" s="86">
        <f t="shared" si="687"/>
        <v>2488.9749999999999</v>
      </c>
      <c r="R3574" s="6">
        <v>2.5</v>
      </c>
      <c r="S3574" s="85">
        <f t="shared" si="682"/>
        <v>2488.9749999999999</v>
      </c>
      <c r="T3574" s="86">
        <f t="shared" si="683"/>
        <v>3484.5650000000001</v>
      </c>
      <c r="U3574" s="6">
        <v>1.75</v>
      </c>
      <c r="V3574" s="85">
        <f t="shared" si="684"/>
        <v>1742.2825</v>
      </c>
      <c r="W3574" s="86">
        <f t="shared" si="685"/>
        <v>2737.8724999999999</v>
      </c>
    </row>
    <row r="3575" spans="1:23" ht="16.5" x14ac:dyDescent="0.25">
      <c r="A3575" s="78" t="s">
        <v>7167</v>
      </c>
      <c r="B3575" s="68" t="s">
        <v>7169</v>
      </c>
      <c r="C3575" s="44" t="s">
        <v>3929</v>
      </c>
      <c r="D3575" s="74" t="s">
        <v>8558</v>
      </c>
      <c r="E3575" s="45">
        <v>22</v>
      </c>
      <c r="F3575" s="3">
        <v>1</v>
      </c>
      <c r="G3575" s="7">
        <v>1309.51</v>
      </c>
      <c r="H3575" s="4">
        <f>+G3575*E3575</f>
        <v>28809.22</v>
      </c>
      <c r="I3575" s="5">
        <v>0</v>
      </c>
      <c r="J3575" s="4">
        <f t="shared" si="678"/>
        <v>0</v>
      </c>
      <c r="K3575" s="4">
        <f t="shared" si="679"/>
        <v>1309.51</v>
      </c>
      <c r="L3575" s="6">
        <v>2.25</v>
      </c>
      <c r="M3575" s="4">
        <f t="shared" si="680"/>
        <v>2946.3975</v>
      </c>
      <c r="N3575" s="4">
        <f t="shared" si="681"/>
        <v>4255.9075000000003</v>
      </c>
      <c r="O3575" s="6">
        <v>1.5</v>
      </c>
      <c r="P3575" s="85">
        <f t="shared" si="686"/>
        <v>1964.2649999999999</v>
      </c>
      <c r="Q3575" s="86">
        <f t="shared" si="687"/>
        <v>3273.7749999999996</v>
      </c>
      <c r="R3575" s="6">
        <v>2.5</v>
      </c>
      <c r="S3575" s="85">
        <f t="shared" si="682"/>
        <v>3273.7750000000001</v>
      </c>
      <c r="T3575" s="86">
        <f t="shared" si="683"/>
        <v>4583.2849999999999</v>
      </c>
      <c r="U3575" s="6">
        <v>1.75</v>
      </c>
      <c r="V3575" s="85">
        <f t="shared" si="684"/>
        <v>2291.6424999999999</v>
      </c>
      <c r="W3575" s="86">
        <f t="shared" si="685"/>
        <v>3601.1525000000001</v>
      </c>
    </row>
    <row r="3576" spans="1:23" ht="16.5" x14ac:dyDescent="0.25">
      <c r="A3576" s="78" t="s">
        <v>7167</v>
      </c>
      <c r="B3576" s="68" t="s">
        <v>7169</v>
      </c>
      <c r="C3576" s="44" t="s">
        <v>4023</v>
      </c>
      <c r="D3576" s="74" t="s">
        <v>8481</v>
      </c>
      <c r="E3576" s="45">
        <v>11</v>
      </c>
      <c r="F3576" s="3">
        <v>1</v>
      </c>
      <c r="G3576" s="7">
        <f>40189.61/20</f>
        <v>2009.4805000000001</v>
      </c>
      <c r="H3576" s="4">
        <f>+G3576*E3576</f>
        <v>22104.285500000002</v>
      </c>
      <c r="I3576" s="5">
        <v>0</v>
      </c>
      <c r="J3576" s="4">
        <f t="shared" si="678"/>
        <v>0</v>
      </c>
      <c r="K3576" s="4">
        <f t="shared" si="679"/>
        <v>2009.4805000000001</v>
      </c>
      <c r="L3576" s="6">
        <v>2.25</v>
      </c>
      <c r="M3576" s="4">
        <f t="shared" si="680"/>
        <v>4521.3311250000006</v>
      </c>
      <c r="N3576" s="4">
        <f t="shared" si="681"/>
        <v>6530.8116250000003</v>
      </c>
      <c r="O3576" s="6">
        <v>1.5</v>
      </c>
      <c r="P3576" s="85">
        <f t="shared" si="686"/>
        <v>3014.2207500000004</v>
      </c>
      <c r="Q3576" s="86">
        <f t="shared" si="687"/>
        <v>5023.7012500000001</v>
      </c>
      <c r="R3576" s="6">
        <v>2.5</v>
      </c>
      <c r="S3576" s="85">
        <f t="shared" si="682"/>
        <v>5023.7012500000001</v>
      </c>
      <c r="T3576" s="86">
        <f t="shared" si="683"/>
        <v>7033.1817499999997</v>
      </c>
      <c r="U3576" s="6">
        <v>1.75</v>
      </c>
      <c r="V3576" s="85">
        <f t="shared" si="684"/>
        <v>3516.5908750000003</v>
      </c>
      <c r="W3576" s="86">
        <f t="shared" si="685"/>
        <v>5526.0713750000004</v>
      </c>
    </row>
    <row r="3577" spans="1:23" ht="16.5" x14ac:dyDescent="0.25">
      <c r="A3577" s="78" t="s">
        <v>7167</v>
      </c>
      <c r="B3577" s="68" t="s">
        <v>7169</v>
      </c>
      <c r="C3577" s="44" t="s">
        <v>4025</v>
      </c>
      <c r="D3577" s="37" t="s">
        <v>8462</v>
      </c>
      <c r="E3577" s="45">
        <v>2</v>
      </c>
      <c r="F3577" s="3">
        <v>1</v>
      </c>
      <c r="G3577" s="7">
        <v>2442.7399999999998</v>
      </c>
      <c r="H3577" s="4">
        <f>+G3577*E3577</f>
        <v>4885.4799999999996</v>
      </c>
      <c r="I3577" s="5">
        <v>0</v>
      </c>
      <c r="J3577" s="4">
        <f t="shared" si="678"/>
        <v>0</v>
      </c>
      <c r="K3577" s="4">
        <f t="shared" si="679"/>
        <v>2442.7399999999998</v>
      </c>
      <c r="L3577" s="6">
        <v>2.25</v>
      </c>
      <c r="M3577" s="4">
        <f t="shared" si="680"/>
        <v>5496.1649999999991</v>
      </c>
      <c r="N3577" s="4">
        <f t="shared" si="681"/>
        <v>7938.9049999999988</v>
      </c>
      <c r="O3577" s="6">
        <v>1.5</v>
      </c>
      <c r="P3577" s="85">
        <f t="shared" si="686"/>
        <v>3664.1099999999997</v>
      </c>
      <c r="Q3577" s="86">
        <f t="shared" si="687"/>
        <v>6106.8499999999995</v>
      </c>
      <c r="R3577" s="6">
        <v>2.5</v>
      </c>
      <c r="S3577" s="85">
        <f t="shared" si="682"/>
        <v>6106.8499999999995</v>
      </c>
      <c r="T3577" s="86">
        <f t="shared" si="683"/>
        <v>8549.59</v>
      </c>
      <c r="U3577" s="6">
        <v>1.75</v>
      </c>
      <c r="V3577" s="85">
        <f t="shared" si="684"/>
        <v>4274.7950000000001</v>
      </c>
      <c r="W3577" s="86">
        <f t="shared" si="685"/>
        <v>6717.5349999999999</v>
      </c>
    </row>
    <row r="3578" spans="1:23" ht="16.5" x14ac:dyDescent="0.25">
      <c r="A3578" s="78" t="s">
        <v>7167</v>
      </c>
      <c r="B3578" s="68" t="s">
        <v>7169</v>
      </c>
      <c r="C3578" s="44" t="s">
        <v>4024</v>
      </c>
      <c r="D3578" s="37" t="s">
        <v>8461</v>
      </c>
      <c r="E3578" s="45">
        <v>2</v>
      </c>
      <c r="F3578" s="3">
        <v>1</v>
      </c>
      <c r="G3578" s="7">
        <v>2065.37</v>
      </c>
      <c r="H3578" s="4">
        <f>+G3578*E3578</f>
        <v>4130.74</v>
      </c>
      <c r="I3578" s="5">
        <v>0</v>
      </c>
      <c r="J3578" s="4">
        <f t="shared" si="678"/>
        <v>0</v>
      </c>
      <c r="K3578" s="4">
        <f t="shared" si="679"/>
        <v>2065.37</v>
      </c>
      <c r="L3578" s="6">
        <v>2.25</v>
      </c>
      <c r="M3578" s="4">
        <f t="shared" si="680"/>
        <v>4647.0824999999995</v>
      </c>
      <c r="N3578" s="4">
        <f t="shared" si="681"/>
        <v>6712.4524999999994</v>
      </c>
      <c r="O3578" s="6">
        <v>1.5</v>
      </c>
      <c r="P3578" s="85">
        <f t="shared" si="686"/>
        <v>3098.0549999999998</v>
      </c>
      <c r="Q3578" s="86">
        <f t="shared" si="687"/>
        <v>5163.4249999999993</v>
      </c>
      <c r="R3578" s="6">
        <v>2.5</v>
      </c>
      <c r="S3578" s="85">
        <f t="shared" si="682"/>
        <v>5163.4249999999993</v>
      </c>
      <c r="T3578" s="86">
        <f t="shared" si="683"/>
        <v>7228.7949999999992</v>
      </c>
      <c r="U3578" s="6">
        <v>1.75</v>
      </c>
      <c r="V3578" s="85">
        <f t="shared" si="684"/>
        <v>3614.3975</v>
      </c>
      <c r="W3578" s="86">
        <f t="shared" si="685"/>
        <v>5679.7674999999999</v>
      </c>
    </row>
    <row r="3579" spans="1:23" ht="16.5" x14ac:dyDescent="0.25">
      <c r="A3579" s="78" t="s">
        <v>7167</v>
      </c>
      <c r="B3579" s="68" t="s">
        <v>7169</v>
      </c>
      <c r="C3579" s="44" t="s">
        <v>3999</v>
      </c>
      <c r="D3579" s="73" t="s">
        <v>8658</v>
      </c>
      <c r="E3579" s="45">
        <v>10</v>
      </c>
      <c r="F3579" s="3">
        <v>1</v>
      </c>
      <c r="G3579" s="7">
        <f>46620.61/20</f>
        <v>2331.0304999999998</v>
      </c>
      <c r="H3579" s="4">
        <f>+G3579*E3579</f>
        <v>23310.305</v>
      </c>
      <c r="I3579" s="5">
        <v>0</v>
      </c>
      <c r="J3579" s="4">
        <f t="shared" si="678"/>
        <v>0</v>
      </c>
      <c r="K3579" s="4">
        <f t="shared" si="679"/>
        <v>2331.0304999999998</v>
      </c>
      <c r="L3579" s="6">
        <v>2.25</v>
      </c>
      <c r="M3579" s="4">
        <f t="shared" si="680"/>
        <v>5244.8186249999999</v>
      </c>
      <c r="N3579" s="4">
        <f t="shared" si="681"/>
        <v>7575.8491249999997</v>
      </c>
      <c r="O3579" s="6">
        <v>1.5</v>
      </c>
      <c r="P3579" s="85">
        <f t="shared" si="686"/>
        <v>3496.5457499999998</v>
      </c>
      <c r="Q3579" s="86">
        <f t="shared" si="687"/>
        <v>5827.5762500000001</v>
      </c>
      <c r="R3579" s="6">
        <v>2.5</v>
      </c>
      <c r="S3579" s="85">
        <f t="shared" si="682"/>
        <v>5827.5762500000001</v>
      </c>
      <c r="T3579" s="86">
        <f t="shared" si="683"/>
        <v>8158.6067499999999</v>
      </c>
      <c r="U3579" s="6">
        <v>1.75</v>
      </c>
      <c r="V3579" s="85">
        <f t="shared" si="684"/>
        <v>4079.3033749999995</v>
      </c>
      <c r="W3579" s="86">
        <f t="shared" si="685"/>
        <v>6410.3338749999994</v>
      </c>
    </row>
    <row r="3580" spans="1:23" ht="16.5" x14ac:dyDescent="0.25">
      <c r="A3580" s="78" t="s">
        <v>7167</v>
      </c>
      <c r="B3580" s="68" t="s">
        <v>7169</v>
      </c>
      <c r="C3580" s="44" t="s">
        <v>4011</v>
      </c>
      <c r="D3580" s="73" t="s">
        <v>8574</v>
      </c>
      <c r="E3580" s="45">
        <v>13</v>
      </c>
      <c r="F3580" s="3">
        <v>1</v>
      </c>
      <c r="G3580" s="7">
        <f>46745.19/20</f>
        <v>2337.2595000000001</v>
      </c>
      <c r="H3580" s="4">
        <f>+G3580*E3580</f>
        <v>30384.373500000002</v>
      </c>
      <c r="I3580" s="5">
        <v>0</v>
      </c>
      <c r="J3580" s="4">
        <f t="shared" si="678"/>
        <v>0</v>
      </c>
      <c r="K3580" s="4">
        <f t="shared" si="679"/>
        <v>2337.2595000000001</v>
      </c>
      <c r="L3580" s="6">
        <v>2.25</v>
      </c>
      <c r="M3580" s="4">
        <f t="shared" si="680"/>
        <v>5258.8338750000003</v>
      </c>
      <c r="N3580" s="4">
        <f t="shared" si="681"/>
        <v>7596.0933750000004</v>
      </c>
      <c r="O3580" s="6">
        <v>1.5</v>
      </c>
      <c r="P3580" s="85">
        <f t="shared" si="686"/>
        <v>3505.8892500000002</v>
      </c>
      <c r="Q3580" s="86">
        <f t="shared" si="687"/>
        <v>5843.1487500000003</v>
      </c>
      <c r="R3580" s="6">
        <v>2.5</v>
      </c>
      <c r="S3580" s="85">
        <f t="shared" si="682"/>
        <v>5843.1487500000003</v>
      </c>
      <c r="T3580" s="86">
        <f t="shared" si="683"/>
        <v>8180.4082500000004</v>
      </c>
      <c r="U3580" s="6">
        <v>1.75</v>
      </c>
      <c r="V3580" s="85">
        <f t="shared" si="684"/>
        <v>4090.2041250000002</v>
      </c>
      <c r="W3580" s="86">
        <f t="shared" si="685"/>
        <v>6427.4636250000003</v>
      </c>
    </row>
    <row r="3581" spans="1:23" ht="16.5" x14ac:dyDescent="0.25">
      <c r="A3581" s="78" t="s">
        <v>7167</v>
      </c>
      <c r="B3581" s="68" t="s">
        <v>7169</v>
      </c>
      <c r="C3581" s="44" t="s">
        <v>4002</v>
      </c>
      <c r="D3581" s="73" t="s">
        <v>8638</v>
      </c>
      <c r="E3581" s="45">
        <v>16</v>
      </c>
      <c r="F3581" s="3">
        <v>1</v>
      </c>
      <c r="G3581" s="7">
        <v>2652.73</v>
      </c>
      <c r="H3581" s="4">
        <f>+G3581*E3581</f>
        <v>42443.68</v>
      </c>
      <c r="I3581" s="5">
        <v>0</v>
      </c>
      <c r="J3581" s="4">
        <f t="shared" si="678"/>
        <v>0</v>
      </c>
      <c r="K3581" s="4">
        <f t="shared" si="679"/>
        <v>2652.73</v>
      </c>
      <c r="L3581" s="6">
        <v>2.25</v>
      </c>
      <c r="M3581" s="4">
        <f t="shared" si="680"/>
        <v>5968.6424999999999</v>
      </c>
      <c r="N3581" s="4">
        <f t="shared" si="681"/>
        <v>8621.3724999999995</v>
      </c>
      <c r="O3581" s="6">
        <v>1.5</v>
      </c>
      <c r="P3581" s="85">
        <f t="shared" si="686"/>
        <v>3979.0950000000003</v>
      </c>
      <c r="Q3581" s="86">
        <f t="shared" si="687"/>
        <v>6631.8250000000007</v>
      </c>
      <c r="R3581" s="6">
        <v>2.5</v>
      </c>
      <c r="S3581" s="85">
        <f t="shared" si="682"/>
        <v>6631.8249999999998</v>
      </c>
      <c r="T3581" s="86">
        <f t="shared" si="683"/>
        <v>9284.5550000000003</v>
      </c>
      <c r="U3581" s="6">
        <v>1.75</v>
      </c>
      <c r="V3581" s="85">
        <f t="shared" si="684"/>
        <v>4642.2775000000001</v>
      </c>
      <c r="W3581" s="86">
        <f t="shared" si="685"/>
        <v>7295.0074999999997</v>
      </c>
    </row>
    <row r="3582" spans="1:23" ht="16.5" x14ac:dyDescent="0.25">
      <c r="A3582" s="78" t="s">
        <v>7167</v>
      </c>
      <c r="B3582" s="68" t="s">
        <v>7169</v>
      </c>
      <c r="C3582" s="44" t="s">
        <v>4012</v>
      </c>
      <c r="D3582" s="73" t="s">
        <v>8572</v>
      </c>
      <c r="E3582" s="45">
        <v>9</v>
      </c>
      <c r="F3582" s="3">
        <v>1</v>
      </c>
      <c r="G3582" s="7">
        <v>2168.27</v>
      </c>
      <c r="H3582" s="4">
        <f>+G3582*E3582</f>
        <v>19514.43</v>
      </c>
      <c r="I3582" s="5">
        <v>0</v>
      </c>
      <c r="J3582" s="4">
        <f t="shared" si="678"/>
        <v>0</v>
      </c>
      <c r="K3582" s="4">
        <f t="shared" si="679"/>
        <v>2168.27</v>
      </c>
      <c r="L3582" s="6">
        <v>2.25</v>
      </c>
      <c r="M3582" s="4">
        <f t="shared" si="680"/>
        <v>4878.6075000000001</v>
      </c>
      <c r="N3582" s="4">
        <f t="shared" si="681"/>
        <v>7046.8775000000005</v>
      </c>
      <c r="O3582" s="6">
        <v>1.5</v>
      </c>
      <c r="P3582" s="85">
        <f t="shared" si="686"/>
        <v>3252.4049999999997</v>
      </c>
      <c r="Q3582" s="86">
        <f t="shared" si="687"/>
        <v>5420.6749999999993</v>
      </c>
      <c r="R3582" s="6">
        <v>2.5</v>
      </c>
      <c r="S3582" s="85">
        <f t="shared" si="682"/>
        <v>5420.6750000000002</v>
      </c>
      <c r="T3582" s="86">
        <f t="shared" si="683"/>
        <v>7588.9449999999997</v>
      </c>
      <c r="U3582" s="6">
        <v>1.75</v>
      </c>
      <c r="V3582" s="85">
        <f t="shared" si="684"/>
        <v>3794.4724999999999</v>
      </c>
      <c r="W3582" s="86">
        <f t="shared" si="685"/>
        <v>5962.7425000000003</v>
      </c>
    </row>
    <row r="3583" spans="1:23" ht="16.5" x14ac:dyDescent="0.25">
      <c r="A3583" s="78" t="s">
        <v>7167</v>
      </c>
      <c r="B3583" s="68" t="s">
        <v>7169</v>
      </c>
      <c r="C3583" s="44" t="s">
        <v>3998</v>
      </c>
      <c r="D3583" s="73" t="s">
        <v>8656</v>
      </c>
      <c r="E3583" s="45">
        <v>13</v>
      </c>
      <c r="F3583" s="3">
        <v>1</v>
      </c>
      <c r="G3583" s="7">
        <f>46745.19/20</f>
        <v>2337.2595000000001</v>
      </c>
      <c r="H3583" s="4">
        <f>+G3583*E3583</f>
        <v>30384.373500000002</v>
      </c>
      <c r="I3583" s="5">
        <v>0</v>
      </c>
      <c r="J3583" s="4">
        <f t="shared" si="678"/>
        <v>0</v>
      </c>
      <c r="K3583" s="4">
        <f t="shared" si="679"/>
        <v>2337.2595000000001</v>
      </c>
      <c r="L3583" s="6">
        <v>2.25</v>
      </c>
      <c r="M3583" s="4">
        <f t="shared" si="680"/>
        <v>5258.8338750000003</v>
      </c>
      <c r="N3583" s="4">
        <f t="shared" si="681"/>
        <v>7596.0933750000004</v>
      </c>
      <c r="O3583" s="6">
        <v>1.5</v>
      </c>
      <c r="P3583" s="85">
        <f t="shared" si="686"/>
        <v>3505.8892500000002</v>
      </c>
      <c r="Q3583" s="86">
        <f t="shared" si="687"/>
        <v>5843.1487500000003</v>
      </c>
      <c r="R3583" s="6">
        <v>2.5</v>
      </c>
      <c r="S3583" s="85">
        <f t="shared" si="682"/>
        <v>5843.1487500000003</v>
      </c>
      <c r="T3583" s="86">
        <f t="shared" si="683"/>
        <v>8180.4082500000004</v>
      </c>
      <c r="U3583" s="6">
        <v>1.75</v>
      </c>
      <c r="V3583" s="85">
        <f t="shared" si="684"/>
        <v>4090.2041250000002</v>
      </c>
      <c r="W3583" s="86">
        <f t="shared" si="685"/>
        <v>6427.4636250000003</v>
      </c>
    </row>
    <row r="3584" spans="1:23" ht="16.5" x14ac:dyDescent="0.25">
      <c r="A3584" s="78" t="s">
        <v>7167</v>
      </c>
      <c r="B3584" s="68" t="s">
        <v>7169</v>
      </c>
      <c r="C3584" s="44" t="s">
        <v>4065</v>
      </c>
      <c r="D3584" s="37" t="s">
        <v>8429</v>
      </c>
      <c r="E3584" s="45">
        <v>9</v>
      </c>
      <c r="F3584" s="3">
        <v>1</v>
      </c>
      <c r="G3584" s="7">
        <v>1399.22</v>
      </c>
      <c r="H3584" s="4">
        <f>+G3584*E3584</f>
        <v>12592.98</v>
      </c>
      <c r="I3584" s="5">
        <v>0</v>
      </c>
      <c r="J3584" s="4">
        <f t="shared" si="678"/>
        <v>0</v>
      </c>
      <c r="K3584" s="4">
        <f t="shared" si="679"/>
        <v>1399.22</v>
      </c>
      <c r="L3584" s="6">
        <v>2.25</v>
      </c>
      <c r="M3584" s="4">
        <f t="shared" si="680"/>
        <v>3148.2449999999999</v>
      </c>
      <c r="N3584" s="4">
        <f t="shared" si="681"/>
        <v>4547.4650000000001</v>
      </c>
      <c r="O3584" s="6">
        <v>1.5</v>
      </c>
      <c r="P3584" s="85">
        <f t="shared" si="686"/>
        <v>2098.83</v>
      </c>
      <c r="Q3584" s="86">
        <f t="shared" si="687"/>
        <v>3498.05</v>
      </c>
      <c r="R3584" s="6">
        <v>2.5</v>
      </c>
      <c r="S3584" s="85">
        <f t="shared" si="682"/>
        <v>3498.05</v>
      </c>
      <c r="T3584" s="86">
        <f t="shared" si="683"/>
        <v>4897.2700000000004</v>
      </c>
      <c r="U3584" s="6">
        <v>1.75</v>
      </c>
      <c r="V3584" s="85">
        <f t="shared" si="684"/>
        <v>2448.6350000000002</v>
      </c>
      <c r="W3584" s="86">
        <f t="shared" si="685"/>
        <v>3847.8550000000005</v>
      </c>
    </row>
    <row r="3585" spans="1:23" ht="16.5" x14ac:dyDescent="0.25">
      <c r="A3585" s="78" t="s">
        <v>7167</v>
      </c>
      <c r="B3585" s="68" t="s">
        <v>7169</v>
      </c>
      <c r="C3585" s="44" t="s">
        <v>4013</v>
      </c>
      <c r="D3585" s="37" t="s">
        <v>8568</v>
      </c>
      <c r="E3585" s="45">
        <f>6+15</f>
        <v>21</v>
      </c>
      <c r="F3585" s="3">
        <v>1</v>
      </c>
      <c r="G3585" s="7">
        <v>3256.02</v>
      </c>
      <c r="H3585" s="4">
        <f>+G3585*E3585</f>
        <v>68376.42</v>
      </c>
      <c r="I3585" s="5">
        <v>0</v>
      </c>
      <c r="J3585" s="4">
        <f t="shared" si="678"/>
        <v>0</v>
      </c>
      <c r="K3585" s="4">
        <f t="shared" si="679"/>
        <v>3256.02</v>
      </c>
      <c r="L3585" s="6">
        <v>2.25</v>
      </c>
      <c r="M3585" s="4">
        <f t="shared" si="680"/>
        <v>7326.0450000000001</v>
      </c>
      <c r="N3585" s="4">
        <f t="shared" si="681"/>
        <v>10582.065000000001</v>
      </c>
      <c r="O3585" s="6">
        <v>1.5</v>
      </c>
      <c r="P3585" s="85">
        <f t="shared" si="686"/>
        <v>4884.03</v>
      </c>
      <c r="Q3585" s="86">
        <f t="shared" si="687"/>
        <v>8140.0499999999993</v>
      </c>
      <c r="R3585" s="6">
        <v>2.5</v>
      </c>
      <c r="S3585" s="85">
        <f t="shared" si="682"/>
        <v>8140.05</v>
      </c>
      <c r="T3585" s="86">
        <f t="shared" si="683"/>
        <v>11396.07</v>
      </c>
      <c r="U3585" s="6">
        <v>1.75</v>
      </c>
      <c r="V3585" s="85">
        <f t="shared" si="684"/>
        <v>5698.0349999999999</v>
      </c>
      <c r="W3585" s="86">
        <f t="shared" si="685"/>
        <v>8954.0550000000003</v>
      </c>
    </row>
    <row r="3586" spans="1:23" ht="16.5" x14ac:dyDescent="0.25">
      <c r="A3586" s="78" t="s">
        <v>7167</v>
      </c>
      <c r="B3586" s="68" t="s">
        <v>7169</v>
      </c>
      <c r="C3586" s="44" t="s">
        <v>4001</v>
      </c>
      <c r="D3586" s="37" t="s">
        <v>8663</v>
      </c>
      <c r="E3586" s="45">
        <v>19</v>
      </c>
      <c r="F3586" s="3">
        <v>1</v>
      </c>
      <c r="G3586" s="7">
        <v>3487.93</v>
      </c>
      <c r="H3586" s="4">
        <f>+G3586*E3586</f>
        <v>66270.67</v>
      </c>
      <c r="I3586" s="5">
        <v>0</v>
      </c>
      <c r="J3586" s="4">
        <f t="shared" si="678"/>
        <v>0</v>
      </c>
      <c r="K3586" s="4">
        <f t="shared" si="679"/>
        <v>3487.93</v>
      </c>
      <c r="L3586" s="6">
        <v>2.25</v>
      </c>
      <c r="M3586" s="4">
        <f t="shared" si="680"/>
        <v>7847.8424999999997</v>
      </c>
      <c r="N3586" s="4">
        <f t="shared" si="681"/>
        <v>11335.772499999999</v>
      </c>
      <c r="O3586" s="6">
        <v>1.5</v>
      </c>
      <c r="P3586" s="85">
        <f t="shared" si="686"/>
        <v>5231.8949999999995</v>
      </c>
      <c r="Q3586" s="86">
        <f t="shared" si="687"/>
        <v>8719.8249999999989</v>
      </c>
      <c r="R3586" s="6">
        <v>2.5</v>
      </c>
      <c r="S3586" s="85">
        <f t="shared" si="682"/>
        <v>8719.8249999999989</v>
      </c>
      <c r="T3586" s="86">
        <f t="shared" si="683"/>
        <v>12207.754999999999</v>
      </c>
      <c r="U3586" s="6">
        <v>1.75</v>
      </c>
      <c r="V3586" s="85">
        <f t="shared" si="684"/>
        <v>6103.8774999999996</v>
      </c>
      <c r="W3586" s="86">
        <f t="shared" si="685"/>
        <v>9591.807499999999</v>
      </c>
    </row>
    <row r="3587" spans="1:23" ht="16.5" x14ac:dyDescent="0.25">
      <c r="A3587" s="78" t="s">
        <v>7167</v>
      </c>
      <c r="B3587" s="68" t="s">
        <v>7169</v>
      </c>
      <c r="C3587" s="44" t="s">
        <v>4014</v>
      </c>
      <c r="D3587" s="37" t="s">
        <v>8566</v>
      </c>
      <c r="E3587" s="45">
        <v>11</v>
      </c>
      <c r="F3587" s="3">
        <v>1</v>
      </c>
      <c r="G3587" s="7">
        <v>2469.3000000000002</v>
      </c>
      <c r="H3587" s="4">
        <f>+G3587*E3587</f>
        <v>27162.300000000003</v>
      </c>
      <c r="I3587" s="5">
        <v>0</v>
      </c>
      <c r="J3587" s="4">
        <f t="shared" si="678"/>
        <v>0</v>
      </c>
      <c r="K3587" s="4">
        <f t="shared" si="679"/>
        <v>2469.3000000000002</v>
      </c>
      <c r="L3587" s="6">
        <v>2.25</v>
      </c>
      <c r="M3587" s="4">
        <f t="shared" si="680"/>
        <v>5555.9250000000002</v>
      </c>
      <c r="N3587" s="4">
        <f t="shared" si="681"/>
        <v>8025.2250000000004</v>
      </c>
      <c r="O3587" s="6">
        <v>1.5</v>
      </c>
      <c r="P3587" s="85">
        <f t="shared" si="686"/>
        <v>3703.9500000000003</v>
      </c>
      <c r="Q3587" s="86">
        <f t="shared" si="687"/>
        <v>6173.25</v>
      </c>
      <c r="R3587" s="6">
        <v>2.5</v>
      </c>
      <c r="S3587" s="85">
        <f t="shared" si="682"/>
        <v>6173.25</v>
      </c>
      <c r="T3587" s="86">
        <f t="shared" si="683"/>
        <v>8642.5499999999993</v>
      </c>
      <c r="U3587" s="6">
        <v>1.75</v>
      </c>
      <c r="V3587" s="85">
        <f t="shared" si="684"/>
        <v>4321.2750000000005</v>
      </c>
      <c r="W3587" s="86">
        <f t="shared" si="685"/>
        <v>6790.5750000000007</v>
      </c>
    </row>
    <row r="3588" spans="1:23" ht="16.5" x14ac:dyDescent="0.25">
      <c r="A3588" s="78" t="s">
        <v>7167</v>
      </c>
      <c r="B3588" s="68" t="s">
        <v>7169</v>
      </c>
      <c r="C3588" s="44" t="s">
        <v>3979</v>
      </c>
      <c r="D3588" s="37" t="s">
        <v>8668</v>
      </c>
      <c r="E3588" s="45">
        <v>7</v>
      </c>
      <c r="F3588" s="3">
        <v>1</v>
      </c>
      <c r="G3588" s="7">
        <v>1674.83</v>
      </c>
      <c r="H3588" s="4">
        <f>+G3588*E3588</f>
        <v>11723.81</v>
      </c>
      <c r="I3588" s="5">
        <v>0</v>
      </c>
      <c r="J3588" s="4">
        <f t="shared" si="678"/>
        <v>0</v>
      </c>
      <c r="K3588" s="4">
        <f t="shared" si="679"/>
        <v>1674.83</v>
      </c>
      <c r="L3588" s="6">
        <v>2.25</v>
      </c>
      <c r="M3588" s="4">
        <f t="shared" si="680"/>
        <v>3768.3674999999998</v>
      </c>
      <c r="N3588" s="4">
        <f t="shared" si="681"/>
        <v>5443.1975000000002</v>
      </c>
      <c r="O3588" s="6">
        <v>1.5</v>
      </c>
      <c r="P3588" s="85">
        <f t="shared" si="686"/>
        <v>2512.2449999999999</v>
      </c>
      <c r="Q3588" s="86">
        <f t="shared" si="687"/>
        <v>4187.0749999999998</v>
      </c>
      <c r="R3588" s="6">
        <v>2.5</v>
      </c>
      <c r="S3588" s="85">
        <f t="shared" si="682"/>
        <v>4187.0749999999998</v>
      </c>
      <c r="T3588" s="86">
        <f t="shared" si="683"/>
        <v>5861.9049999999997</v>
      </c>
      <c r="U3588" s="6">
        <v>1.75</v>
      </c>
      <c r="V3588" s="85">
        <f t="shared" si="684"/>
        <v>2930.9524999999999</v>
      </c>
      <c r="W3588" s="86">
        <f t="shared" si="685"/>
        <v>4605.7824999999993</v>
      </c>
    </row>
    <row r="3589" spans="1:23" ht="16.5" x14ac:dyDescent="0.25">
      <c r="A3589" s="78" t="s">
        <v>7167</v>
      </c>
      <c r="B3589" s="68" t="s">
        <v>7169</v>
      </c>
      <c r="C3589" s="44" t="s">
        <v>3978</v>
      </c>
      <c r="D3589" s="37" t="s">
        <v>8667</v>
      </c>
      <c r="E3589" s="45">
        <v>11</v>
      </c>
      <c r="F3589" s="3">
        <v>1</v>
      </c>
      <c r="G3589" s="7">
        <v>1933.38</v>
      </c>
      <c r="H3589" s="4">
        <f>+G3589*E3589</f>
        <v>21267.18</v>
      </c>
      <c r="I3589" s="5">
        <v>0</v>
      </c>
      <c r="J3589" s="4">
        <f t="shared" si="678"/>
        <v>0</v>
      </c>
      <c r="K3589" s="4">
        <f t="shared" si="679"/>
        <v>1933.38</v>
      </c>
      <c r="L3589" s="6">
        <v>2.25</v>
      </c>
      <c r="M3589" s="4">
        <f t="shared" si="680"/>
        <v>4350.1050000000005</v>
      </c>
      <c r="N3589" s="4">
        <f t="shared" si="681"/>
        <v>6283.4850000000006</v>
      </c>
      <c r="O3589" s="6">
        <v>1.5</v>
      </c>
      <c r="P3589" s="85">
        <f t="shared" si="686"/>
        <v>2900.07</v>
      </c>
      <c r="Q3589" s="86">
        <f t="shared" si="687"/>
        <v>4833.4500000000007</v>
      </c>
      <c r="R3589" s="6">
        <v>2.5</v>
      </c>
      <c r="S3589" s="85">
        <f t="shared" si="682"/>
        <v>4833.4500000000007</v>
      </c>
      <c r="T3589" s="86">
        <f t="shared" si="683"/>
        <v>6766.8300000000008</v>
      </c>
      <c r="U3589" s="6">
        <v>1.75</v>
      </c>
      <c r="V3589" s="85">
        <f t="shared" si="684"/>
        <v>3383.415</v>
      </c>
      <c r="W3589" s="86">
        <f t="shared" si="685"/>
        <v>5316.7950000000001</v>
      </c>
    </row>
    <row r="3590" spans="1:23" ht="16.5" x14ac:dyDescent="0.25">
      <c r="A3590" s="78" t="s">
        <v>7167</v>
      </c>
      <c r="B3590" s="68" t="s">
        <v>7169</v>
      </c>
      <c r="C3590" s="44" t="s">
        <v>4009</v>
      </c>
      <c r="D3590" s="37" t="s">
        <v>8577</v>
      </c>
      <c r="E3590" s="45">
        <v>4</v>
      </c>
      <c r="F3590" s="3">
        <v>1</v>
      </c>
      <c r="G3590" s="7">
        <v>1552.95</v>
      </c>
      <c r="H3590" s="4">
        <f>+G3590*E3590</f>
        <v>6211.8</v>
      </c>
      <c r="I3590" s="5">
        <v>0</v>
      </c>
      <c r="J3590" s="4">
        <f t="shared" si="678"/>
        <v>0</v>
      </c>
      <c r="K3590" s="4">
        <f t="shared" si="679"/>
        <v>1552.95</v>
      </c>
      <c r="L3590" s="6">
        <v>2.25</v>
      </c>
      <c r="M3590" s="4">
        <f t="shared" si="680"/>
        <v>3494.1375000000003</v>
      </c>
      <c r="N3590" s="4">
        <f t="shared" si="681"/>
        <v>5047.0875000000005</v>
      </c>
      <c r="O3590" s="6">
        <v>1.5</v>
      </c>
      <c r="P3590" s="85">
        <f t="shared" si="686"/>
        <v>2329.4250000000002</v>
      </c>
      <c r="Q3590" s="86">
        <f t="shared" si="687"/>
        <v>3882.375</v>
      </c>
      <c r="R3590" s="6">
        <v>2.5</v>
      </c>
      <c r="S3590" s="85">
        <f t="shared" si="682"/>
        <v>3882.375</v>
      </c>
      <c r="T3590" s="86">
        <f t="shared" si="683"/>
        <v>5435.3249999999998</v>
      </c>
      <c r="U3590" s="6">
        <v>1.75</v>
      </c>
      <c r="V3590" s="85">
        <f t="shared" si="684"/>
        <v>2717.6624999999999</v>
      </c>
      <c r="W3590" s="86">
        <f t="shared" si="685"/>
        <v>4270.6125000000002</v>
      </c>
    </row>
    <row r="3591" spans="1:23" ht="16.5" x14ac:dyDescent="0.25">
      <c r="A3591" s="78" t="s">
        <v>7167</v>
      </c>
      <c r="B3591" s="68" t="s">
        <v>7169</v>
      </c>
      <c r="C3591" s="44" t="s">
        <v>4010</v>
      </c>
      <c r="D3591" s="73" t="s">
        <v>8576</v>
      </c>
      <c r="E3591" s="45">
        <v>13</v>
      </c>
      <c r="F3591" s="3">
        <v>1</v>
      </c>
      <c r="G3591" s="7">
        <v>1674.55</v>
      </c>
      <c r="H3591" s="4">
        <f>+G3591*E3591</f>
        <v>21769.149999999998</v>
      </c>
      <c r="I3591" s="5">
        <v>0</v>
      </c>
      <c r="J3591" s="4">
        <f t="shared" si="678"/>
        <v>0</v>
      </c>
      <c r="K3591" s="4">
        <f t="shared" si="679"/>
        <v>1674.55</v>
      </c>
      <c r="L3591" s="6">
        <v>2.25</v>
      </c>
      <c r="M3591" s="4">
        <f t="shared" si="680"/>
        <v>3767.7374999999997</v>
      </c>
      <c r="N3591" s="4">
        <f t="shared" si="681"/>
        <v>5442.2874999999995</v>
      </c>
      <c r="O3591" s="6">
        <v>1.5</v>
      </c>
      <c r="P3591" s="85">
        <f t="shared" si="686"/>
        <v>2511.8249999999998</v>
      </c>
      <c r="Q3591" s="86">
        <f t="shared" si="687"/>
        <v>4186.375</v>
      </c>
      <c r="R3591" s="6">
        <v>2.5</v>
      </c>
      <c r="S3591" s="85">
        <f t="shared" si="682"/>
        <v>4186.375</v>
      </c>
      <c r="T3591" s="86">
        <f t="shared" si="683"/>
        <v>5860.9250000000002</v>
      </c>
      <c r="U3591" s="6">
        <v>1.75</v>
      </c>
      <c r="V3591" s="85">
        <f t="shared" si="684"/>
        <v>2930.4625000000001</v>
      </c>
      <c r="W3591" s="86">
        <f t="shared" si="685"/>
        <v>4605.0124999999998</v>
      </c>
    </row>
    <row r="3592" spans="1:23" ht="16.5" x14ac:dyDescent="0.25">
      <c r="A3592" s="78" t="s">
        <v>7167</v>
      </c>
      <c r="B3592" s="68" t="s">
        <v>7169</v>
      </c>
      <c r="C3592" s="44" t="s">
        <v>4027</v>
      </c>
      <c r="D3592" s="37" t="s">
        <v>8440</v>
      </c>
      <c r="E3592" s="45">
        <v>11</v>
      </c>
      <c r="F3592" s="3">
        <v>1</v>
      </c>
      <c r="G3592" s="7">
        <v>1437.6</v>
      </c>
      <c r="H3592" s="4">
        <f>+G3592*E3592</f>
        <v>15813.599999999999</v>
      </c>
      <c r="I3592" s="5">
        <v>0</v>
      </c>
      <c r="J3592" s="4">
        <f t="shared" si="678"/>
        <v>0</v>
      </c>
      <c r="K3592" s="4">
        <f t="shared" si="679"/>
        <v>1437.6</v>
      </c>
      <c r="L3592" s="6">
        <v>2.25</v>
      </c>
      <c r="M3592" s="4">
        <f t="shared" si="680"/>
        <v>3234.6</v>
      </c>
      <c r="N3592" s="4">
        <f t="shared" si="681"/>
        <v>4672.2</v>
      </c>
      <c r="O3592" s="6">
        <v>1.5</v>
      </c>
      <c r="P3592" s="85">
        <f t="shared" si="686"/>
        <v>2156.3999999999996</v>
      </c>
      <c r="Q3592" s="86">
        <f t="shared" si="687"/>
        <v>3593.9999999999995</v>
      </c>
      <c r="R3592" s="6">
        <v>2.5</v>
      </c>
      <c r="S3592" s="85">
        <f t="shared" si="682"/>
        <v>3594</v>
      </c>
      <c r="T3592" s="86">
        <f t="shared" si="683"/>
        <v>5031.6000000000004</v>
      </c>
      <c r="U3592" s="6">
        <v>1.75</v>
      </c>
      <c r="V3592" s="85">
        <f t="shared" si="684"/>
        <v>2515.7999999999997</v>
      </c>
      <c r="W3592" s="86">
        <f t="shared" si="685"/>
        <v>3953.3999999999996</v>
      </c>
    </row>
    <row r="3593" spans="1:23" ht="16.5" x14ac:dyDescent="0.25">
      <c r="A3593" s="78" t="s">
        <v>7167</v>
      </c>
      <c r="B3593" s="68" t="s">
        <v>7169</v>
      </c>
      <c r="C3593" s="44" t="s">
        <v>3594</v>
      </c>
      <c r="D3593" s="37" t="s">
        <v>8648</v>
      </c>
      <c r="E3593" s="45">
        <v>2</v>
      </c>
      <c r="F3593" s="3">
        <v>1</v>
      </c>
      <c r="G3593" s="7">
        <v>1149.44</v>
      </c>
      <c r="H3593" s="4">
        <f>+G3593*E3593</f>
        <v>2298.88</v>
      </c>
      <c r="I3593" s="5">
        <v>0</v>
      </c>
      <c r="J3593" s="4">
        <f t="shared" si="678"/>
        <v>0</v>
      </c>
      <c r="K3593" s="4">
        <f t="shared" si="679"/>
        <v>1149.44</v>
      </c>
      <c r="L3593" s="6">
        <v>2.25</v>
      </c>
      <c r="M3593" s="4">
        <f t="shared" si="680"/>
        <v>2586.2400000000002</v>
      </c>
      <c r="N3593" s="4">
        <f t="shared" si="681"/>
        <v>3735.6800000000003</v>
      </c>
      <c r="O3593" s="6">
        <v>1.5</v>
      </c>
      <c r="P3593" s="85">
        <f t="shared" si="686"/>
        <v>1724.16</v>
      </c>
      <c r="Q3593" s="86">
        <f t="shared" si="687"/>
        <v>2873.6000000000004</v>
      </c>
      <c r="R3593" s="6">
        <v>2.5</v>
      </c>
      <c r="S3593" s="85">
        <f t="shared" si="682"/>
        <v>2873.6000000000004</v>
      </c>
      <c r="T3593" s="86">
        <f t="shared" si="683"/>
        <v>4023.0400000000004</v>
      </c>
      <c r="U3593" s="6">
        <v>1.75</v>
      </c>
      <c r="V3593" s="85">
        <f t="shared" si="684"/>
        <v>2011.52</v>
      </c>
      <c r="W3593" s="86">
        <f t="shared" si="685"/>
        <v>3160.96</v>
      </c>
    </row>
    <row r="3594" spans="1:23" ht="16.5" x14ac:dyDescent="0.25">
      <c r="A3594" s="78" t="s">
        <v>7167</v>
      </c>
      <c r="B3594" s="68" t="s">
        <v>7169</v>
      </c>
      <c r="C3594" s="44" t="s">
        <v>3977</v>
      </c>
      <c r="D3594" s="8" t="s">
        <v>3976</v>
      </c>
      <c r="E3594" s="3">
        <v>1</v>
      </c>
      <c r="F3594" s="3">
        <v>1</v>
      </c>
      <c r="G3594" s="4">
        <v>2949.85</v>
      </c>
      <c r="H3594" s="4">
        <f>+G3594*E3594</f>
        <v>2949.85</v>
      </c>
      <c r="I3594" s="5">
        <v>0</v>
      </c>
      <c r="J3594" s="4">
        <f t="shared" si="678"/>
        <v>0</v>
      </c>
      <c r="K3594" s="4">
        <f t="shared" si="679"/>
        <v>2949.85</v>
      </c>
      <c r="L3594" s="6">
        <v>2.25</v>
      </c>
      <c r="M3594" s="4">
        <f t="shared" si="680"/>
        <v>6637.1624999999995</v>
      </c>
      <c r="N3594" s="4">
        <f t="shared" si="681"/>
        <v>9587.0124999999989</v>
      </c>
      <c r="O3594" s="6">
        <v>1.5</v>
      </c>
      <c r="P3594" s="85">
        <f t="shared" si="686"/>
        <v>4424.7749999999996</v>
      </c>
      <c r="Q3594" s="86">
        <f t="shared" si="687"/>
        <v>7374.625</v>
      </c>
      <c r="R3594" s="6">
        <v>2.5</v>
      </c>
      <c r="S3594" s="85">
        <f t="shared" si="682"/>
        <v>7374.625</v>
      </c>
      <c r="T3594" s="86">
        <f t="shared" si="683"/>
        <v>10324.475</v>
      </c>
      <c r="U3594" s="6">
        <v>1.75</v>
      </c>
      <c r="V3594" s="85">
        <f t="shared" si="684"/>
        <v>5162.2375000000002</v>
      </c>
      <c r="W3594" s="86">
        <f t="shared" si="685"/>
        <v>8112.0874999999996</v>
      </c>
    </row>
    <row r="3595" spans="1:23" ht="16.5" x14ac:dyDescent="0.25">
      <c r="A3595" s="78" t="s">
        <v>7167</v>
      </c>
      <c r="B3595" s="68" t="s">
        <v>7169</v>
      </c>
      <c r="C3595" s="44" t="s">
        <v>3891</v>
      </c>
      <c r="D3595" s="1" t="s">
        <v>8467</v>
      </c>
      <c r="E3595" s="3">
        <v>13</v>
      </c>
      <c r="F3595" s="3">
        <v>1</v>
      </c>
      <c r="G3595" s="4">
        <v>2994.59</v>
      </c>
      <c r="H3595" s="4">
        <f>+G3595*E3595</f>
        <v>38929.67</v>
      </c>
      <c r="I3595" s="5">
        <v>0</v>
      </c>
      <c r="J3595" s="4">
        <f t="shared" si="678"/>
        <v>0</v>
      </c>
      <c r="K3595" s="4">
        <f t="shared" si="679"/>
        <v>2994.59</v>
      </c>
      <c r="L3595" s="6">
        <v>2.25</v>
      </c>
      <c r="M3595" s="4">
        <f t="shared" si="680"/>
        <v>6737.8275000000003</v>
      </c>
      <c r="N3595" s="4">
        <f t="shared" si="681"/>
        <v>9732.4174999999996</v>
      </c>
      <c r="O3595" s="6">
        <v>1.5</v>
      </c>
      <c r="P3595" s="85">
        <f t="shared" si="686"/>
        <v>4491.8850000000002</v>
      </c>
      <c r="Q3595" s="86">
        <f t="shared" si="687"/>
        <v>7486.4750000000004</v>
      </c>
      <c r="R3595" s="6">
        <v>2.5</v>
      </c>
      <c r="S3595" s="85">
        <f t="shared" si="682"/>
        <v>7486.4750000000004</v>
      </c>
      <c r="T3595" s="86">
        <f t="shared" si="683"/>
        <v>10481.065000000001</v>
      </c>
      <c r="U3595" s="6">
        <v>1.75</v>
      </c>
      <c r="V3595" s="85">
        <f t="shared" si="684"/>
        <v>5240.5325000000003</v>
      </c>
      <c r="W3595" s="86">
        <f t="shared" si="685"/>
        <v>8235.1225000000013</v>
      </c>
    </row>
    <row r="3596" spans="1:23" ht="16.5" x14ac:dyDescent="0.25">
      <c r="A3596" s="78" t="s">
        <v>7167</v>
      </c>
      <c r="B3596" s="68" t="s">
        <v>7169</v>
      </c>
      <c r="C3596" s="44" t="s">
        <v>3888</v>
      </c>
      <c r="D3596" s="1" t="s">
        <v>8402</v>
      </c>
      <c r="E3596" s="3">
        <v>12</v>
      </c>
      <c r="F3596" s="3">
        <v>1</v>
      </c>
      <c r="G3596" s="4">
        <v>2962.64</v>
      </c>
      <c r="H3596" s="4">
        <f>+G3596*E3596</f>
        <v>35551.68</v>
      </c>
      <c r="I3596" s="5">
        <v>0</v>
      </c>
      <c r="J3596" s="4">
        <f t="shared" si="678"/>
        <v>0</v>
      </c>
      <c r="K3596" s="4">
        <f t="shared" si="679"/>
        <v>2962.64</v>
      </c>
      <c r="L3596" s="6">
        <v>2.25</v>
      </c>
      <c r="M3596" s="4">
        <f t="shared" si="680"/>
        <v>6665.94</v>
      </c>
      <c r="N3596" s="4">
        <f t="shared" si="681"/>
        <v>9628.58</v>
      </c>
      <c r="O3596" s="6">
        <v>1.5</v>
      </c>
      <c r="P3596" s="85">
        <f t="shared" si="686"/>
        <v>4443.96</v>
      </c>
      <c r="Q3596" s="86">
        <f t="shared" si="687"/>
        <v>7406.6</v>
      </c>
      <c r="R3596" s="6">
        <v>2.5</v>
      </c>
      <c r="S3596" s="85">
        <f t="shared" si="682"/>
        <v>7406.5999999999995</v>
      </c>
      <c r="T3596" s="86">
        <f t="shared" si="683"/>
        <v>10369.24</v>
      </c>
      <c r="U3596" s="6">
        <v>1.75</v>
      </c>
      <c r="V3596" s="85">
        <f t="shared" si="684"/>
        <v>5184.62</v>
      </c>
      <c r="W3596" s="86">
        <f t="shared" si="685"/>
        <v>8147.26</v>
      </c>
    </row>
    <row r="3597" spans="1:23" ht="16.5" x14ac:dyDescent="0.25">
      <c r="A3597" s="78" t="s">
        <v>7167</v>
      </c>
      <c r="B3597" s="68" t="s">
        <v>7169</v>
      </c>
      <c r="C3597" s="44" t="s">
        <v>3892</v>
      </c>
      <c r="D3597" s="1" t="s">
        <v>8471</v>
      </c>
      <c r="E3597" s="3">
        <v>9</v>
      </c>
      <c r="F3597" s="3">
        <v>1</v>
      </c>
      <c r="G3597" s="4">
        <v>3187.11</v>
      </c>
      <c r="H3597" s="4">
        <f>+G3597*E3597</f>
        <v>28683.99</v>
      </c>
      <c r="I3597" s="5">
        <v>0</v>
      </c>
      <c r="J3597" s="4">
        <f t="shared" si="678"/>
        <v>0</v>
      </c>
      <c r="K3597" s="4">
        <f t="shared" si="679"/>
        <v>3187.11</v>
      </c>
      <c r="L3597" s="6">
        <v>2.25</v>
      </c>
      <c r="M3597" s="4">
        <f t="shared" si="680"/>
        <v>7170.9975000000004</v>
      </c>
      <c r="N3597" s="4">
        <f t="shared" si="681"/>
        <v>10358.1075</v>
      </c>
      <c r="O3597" s="6">
        <v>1.5</v>
      </c>
      <c r="P3597" s="85">
        <f t="shared" si="686"/>
        <v>4780.665</v>
      </c>
      <c r="Q3597" s="86">
        <f t="shared" si="687"/>
        <v>7967.7749999999996</v>
      </c>
      <c r="R3597" s="6">
        <v>2.5</v>
      </c>
      <c r="S3597" s="85">
        <f t="shared" si="682"/>
        <v>7967.7750000000005</v>
      </c>
      <c r="T3597" s="86">
        <f t="shared" si="683"/>
        <v>11154.885</v>
      </c>
      <c r="U3597" s="6">
        <v>1.75</v>
      </c>
      <c r="V3597" s="85">
        <f t="shared" si="684"/>
        <v>5577.4425000000001</v>
      </c>
      <c r="W3597" s="86">
        <f t="shared" si="685"/>
        <v>8764.5524999999998</v>
      </c>
    </row>
    <row r="3598" spans="1:23" ht="16.5" x14ac:dyDescent="0.25">
      <c r="A3598" s="78" t="s">
        <v>7167</v>
      </c>
      <c r="B3598" s="68" t="s">
        <v>7169</v>
      </c>
      <c r="C3598" s="44" t="s">
        <v>7508</v>
      </c>
      <c r="D3598" s="37" t="s">
        <v>8526</v>
      </c>
      <c r="E3598" s="45">
        <v>30</v>
      </c>
      <c r="F3598" s="3">
        <v>1</v>
      </c>
      <c r="G3598" s="7">
        <v>726.36</v>
      </c>
      <c r="H3598" s="4">
        <f>+G3598*E3598</f>
        <v>21790.799999999999</v>
      </c>
      <c r="I3598" s="5">
        <v>0</v>
      </c>
      <c r="J3598" s="4">
        <f t="shared" si="678"/>
        <v>0</v>
      </c>
      <c r="K3598" s="4">
        <f t="shared" si="679"/>
        <v>726.36</v>
      </c>
      <c r="L3598" s="6">
        <v>2.25</v>
      </c>
      <c r="M3598" s="4">
        <f t="shared" si="680"/>
        <v>1634.31</v>
      </c>
      <c r="N3598" s="4">
        <f t="shared" si="681"/>
        <v>2360.67</v>
      </c>
      <c r="O3598" s="6">
        <v>1.5</v>
      </c>
      <c r="P3598" s="85">
        <f t="shared" si="686"/>
        <v>1089.54</v>
      </c>
      <c r="Q3598" s="86">
        <f t="shared" si="687"/>
        <v>1815.9</v>
      </c>
      <c r="R3598" s="6">
        <v>2.5</v>
      </c>
      <c r="S3598" s="85">
        <f t="shared" si="682"/>
        <v>1815.9</v>
      </c>
      <c r="T3598" s="86">
        <f t="shared" si="683"/>
        <v>2542.2600000000002</v>
      </c>
      <c r="U3598" s="6">
        <v>1.75</v>
      </c>
      <c r="V3598" s="85">
        <f t="shared" si="684"/>
        <v>1271.1300000000001</v>
      </c>
      <c r="W3598" s="86">
        <f t="shared" si="685"/>
        <v>1997.4900000000002</v>
      </c>
    </row>
    <row r="3599" spans="1:23" ht="16.5" x14ac:dyDescent="0.25">
      <c r="A3599" s="78" t="s">
        <v>7167</v>
      </c>
      <c r="B3599" s="68" t="s">
        <v>7169</v>
      </c>
      <c r="C3599" s="44" t="s">
        <v>7509</v>
      </c>
      <c r="D3599" s="1" t="s">
        <v>8519</v>
      </c>
      <c r="E3599" s="45">
        <v>9</v>
      </c>
      <c r="F3599" s="3">
        <v>1</v>
      </c>
      <c r="G3599" s="7">
        <v>1347.09</v>
      </c>
      <c r="H3599" s="4">
        <f>+G3599*E3599</f>
        <v>12123.81</v>
      </c>
      <c r="I3599" s="5">
        <v>0</v>
      </c>
      <c r="J3599" s="4">
        <f t="shared" ref="J3599:J3661" si="688">+G3599*I3599</f>
        <v>0</v>
      </c>
      <c r="K3599" s="4">
        <f t="shared" ref="K3599:K3661" si="689">+G3599-J3599</f>
        <v>1347.09</v>
      </c>
      <c r="L3599" s="6">
        <v>2.25</v>
      </c>
      <c r="M3599" s="4">
        <f t="shared" si="680"/>
        <v>3030.9524999999999</v>
      </c>
      <c r="N3599" s="4">
        <f t="shared" si="681"/>
        <v>4378.0424999999996</v>
      </c>
      <c r="O3599" s="6">
        <v>1.5</v>
      </c>
      <c r="P3599" s="85">
        <f t="shared" si="686"/>
        <v>2020.6349999999998</v>
      </c>
      <c r="Q3599" s="86">
        <f t="shared" si="687"/>
        <v>3367.7249999999995</v>
      </c>
      <c r="R3599" s="6">
        <v>2.5</v>
      </c>
      <c r="S3599" s="85">
        <f t="shared" si="682"/>
        <v>3367.7249999999999</v>
      </c>
      <c r="T3599" s="86">
        <f t="shared" si="683"/>
        <v>4714.8149999999996</v>
      </c>
      <c r="U3599" s="6">
        <v>1.75</v>
      </c>
      <c r="V3599" s="85">
        <f t="shared" si="684"/>
        <v>2357.4074999999998</v>
      </c>
      <c r="W3599" s="86">
        <f t="shared" si="685"/>
        <v>3704.4974999999995</v>
      </c>
    </row>
    <row r="3600" spans="1:23" ht="16.5" x14ac:dyDescent="0.25">
      <c r="A3600" s="78" t="s">
        <v>7167</v>
      </c>
      <c r="B3600" s="68" t="s">
        <v>7169</v>
      </c>
      <c r="C3600" s="44" t="s">
        <v>3890</v>
      </c>
      <c r="D3600" s="1" t="s">
        <v>8416</v>
      </c>
      <c r="E3600" s="3">
        <v>4</v>
      </c>
      <c r="F3600" s="3">
        <v>1</v>
      </c>
      <c r="G3600" s="4">
        <v>2859.95</v>
      </c>
      <c r="H3600" s="4">
        <f>+G3600*E3600</f>
        <v>11439.8</v>
      </c>
      <c r="I3600" s="5">
        <v>0</v>
      </c>
      <c r="J3600" s="4">
        <f t="shared" si="688"/>
        <v>0</v>
      </c>
      <c r="K3600" s="4">
        <f t="shared" si="689"/>
        <v>2859.95</v>
      </c>
      <c r="L3600" s="6">
        <v>2.25</v>
      </c>
      <c r="M3600" s="4">
        <f t="shared" si="680"/>
        <v>6434.8874999999998</v>
      </c>
      <c r="N3600" s="4">
        <f t="shared" si="681"/>
        <v>9294.8374999999996</v>
      </c>
      <c r="O3600" s="6">
        <v>1.5</v>
      </c>
      <c r="P3600" s="85">
        <f t="shared" si="686"/>
        <v>4289.9249999999993</v>
      </c>
      <c r="Q3600" s="86">
        <f t="shared" si="687"/>
        <v>7149.8749999999991</v>
      </c>
      <c r="R3600" s="6">
        <v>2.5</v>
      </c>
      <c r="S3600" s="85">
        <f t="shared" si="682"/>
        <v>7149.875</v>
      </c>
      <c r="T3600" s="86">
        <f t="shared" si="683"/>
        <v>10009.825000000001</v>
      </c>
      <c r="U3600" s="6">
        <v>1.75</v>
      </c>
      <c r="V3600" s="85">
        <f t="shared" si="684"/>
        <v>5004.9124999999995</v>
      </c>
      <c r="W3600" s="86">
        <f t="shared" si="685"/>
        <v>7864.8624999999993</v>
      </c>
    </row>
    <row r="3601" spans="1:23" ht="16.5" x14ac:dyDescent="0.25">
      <c r="A3601" s="78" t="s">
        <v>7167</v>
      </c>
      <c r="B3601" s="68" t="s">
        <v>7169</v>
      </c>
      <c r="C3601" s="44" t="s">
        <v>3887</v>
      </c>
      <c r="D3601" s="1" t="s">
        <v>8395</v>
      </c>
      <c r="E3601" s="3">
        <v>5</v>
      </c>
      <c r="F3601" s="3">
        <v>1</v>
      </c>
      <c r="G3601" s="4">
        <v>2225.12</v>
      </c>
      <c r="H3601" s="4">
        <f>+G3601*E3601</f>
        <v>11125.599999999999</v>
      </c>
      <c r="I3601" s="5">
        <v>0</v>
      </c>
      <c r="J3601" s="4">
        <f t="shared" si="688"/>
        <v>0</v>
      </c>
      <c r="K3601" s="4">
        <f t="shared" si="689"/>
        <v>2225.12</v>
      </c>
      <c r="L3601" s="6">
        <v>2.25</v>
      </c>
      <c r="M3601" s="4">
        <f t="shared" si="680"/>
        <v>5006.5199999999995</v>
      </c>
      <c r="N3601" s="4">
        <f t="shared" si="681"/>
        <v>7231.6399999999994</v>
      </c>
      <c r="O3601" s="6">
        <v>1.5</v>
      </c>
      <c r="P3601" s="85">
        <f t="shared" si="686"/>
        <v>3337.68</v>
      </c>
      <c r="Q3601" s="86">
        <f t="shared" si="687"/>
        <v>5562.7999999999993</v>
      </c>
      <c r="R3601" s="6">
        <v>2.5</v>
      </c>
      <c r="S3601" s="85">
        <f t="shared" si="682"/>
        <v>5562.7999999999993</v>
      </c>
      <c r="T3601" s="86">
        <f t="shared" si="683"/>
        <v>7787.9199999999992</v>
      </c>
      <c r="U3601" s="6">
        <v>1.75</v>
      </c>
      <c r="V3601" s="85">
        <f t="shared" si="684"/>
        <v>3893.96</v>
      </c>
      <c r="W3601" s="86">
        <f t="shared" si="685"/>
        <v>6119.08</v>
      </c>
    </row>
    <row r="3602" spans="1:23" ht="16.5" x14ac:dyDescent="0.25">
      <c r="A3602" s="78" t="s">
        <v>7167</v>
      </c>
      <c r="B3602" s="68" t="s">
        <v>7169</v>
      </c>
      <c r="C3602" s="44" t="s">
        <v>3889</v>
      </c>
      <c r="D3602" s="1" t="s">
        <v>8415</v>
      </c>
      <c r="E3602" s="3">
        <v>8</v>
      </c>
      <c r="F3602" s="3">
        <v>1</v>
      </c>
      <c r="G3602" s="4">
        <v>2424.0700000000002</v>
      </c>
      <c r="H3602" s="4">
        <f>+G3602*E3602</f>
        <v>19392.560000000001</v>
      </c>
      <c r="I3602" s="5">
        <v>0</v>
      </c>
      <c r="J3602" s="4">
        <f t="shared" si="688"/>
        <v>0</v>
      </c>
      <c r="K3602" s="4">
        <f t="shared" si="689"/>
        <v>2424.0700000000002</v>
      </c>
      <c r="L3602" s="6">
        <v>2.25</v>
      </c>
      <c r="M3602" s="4">
        <f t="shared" si="680"/>
        <v>5454.1575000000003</v>
      </c>
      <c r="N3602" s="4">
        <f t="shared" si="681"/>
        <v>7878.2275000000009</v>
      </c>
      <c r="O3602" s="6">
        <v>1.5</v>
      </c>
      <c r="P3602" s="85">
        <f t="shared" si="686"/>
        <v>3636.1050000000005</v>
      </c>
      <c r="Q3602" s="86">
        <f t="shared" si="687"/>
        <v>6060.1750000000011</v>
      </c>
      <c r="R3602" s="6">
        <v>2.5</v>
      </c>
      <c r="S3602" s="85">
        <f t="shared" si="682"/>
        <v>6060.1750000000002</v>
      </c>
      <c r="T3602" s="86">
        <f t="shared" si="683"/>
        <v>8484.2450000000008</v>
      </c>
      <c r="U3602" s="6">
        <v>1.75</v>
      </c>
      <c r="V3602" s="85">
        <f t="shared" si="684"/>
        <v>4242.1225000000004</v>
      </c>
      <c r="W3602" s="86">
        <f t="shared" si="685"/>
        <v>6666.192500000001</v>
      </c>
    </row>
    <row r="3603" spans="1:23" s="25" customFormat="1" ht="16.5" x14ac:dyDescent="0.25">
      <c r="A3603" s="78" t="s">
        <v>7167</v>
      </c>
      <c r="B3603" s="68" t="s">
        <v>7169</v>
      </c>
      <c r="C3603" s="44" t="s">
        <v>7499</v>
      </c>
      <c r="D3603" s="1" t="s">
        <v>8623</v>
      </c>
      <c r="E3603" s="3">
        <v>1</v>
      </c>
      <c r="F3603" s="3">
        <v>1</v>
      </c>
      <c r="G3603" s="7">
        <v>3471.29</v>
      </c>
      <c r="H3603" s="4">
        <f>+G3603*E3603</f>
        <v>3471.29</v>
      </c>
      <c r="I3603" s="5">
        <v>0.2</v>
      </c>
      <c r="J3603" s="4">
        <f t="shared" si="688"/>
        <v>694.25800000000004</v>
      </c>
      <c r="K3603" s="4">
        <f t="shared" si="689"/>
        <v>2777.0320000000002</v>
      </c>
      <c r="L3603" s="6">
        <v>2.25</v>
      </c>
      <c r="M3603" s="4">
        <f t="shared" si="680"/>
        <v>6248.3220000000001</v>
      </c>
      <c r="N3603" s="4">
        <f t="shared" si="681"/>
        <v>9025.3539999999994</v>
      </c>
      <c r="O3603" s="6">
        <v>1.5</v>
      </c>
      <c r="P3603" s="85">
        <f t="shared" si="686"/>
        <v>4165.5480000000007</v>
      </c>
      <c r="Q3603" s="86">
        <f t="shared" si="687"/>
        <v>6942.5800000000008</v>
      </c>
      <c r="R3603" s="6">
        <v>2.5</v>
      </c>
      <c r="S3603" s="85">
        <f t="shared" si="682"/>
        <v>6942.58</v>
      </c>
      <c r="T3603" s="86">
        <f t="shared" si="683"/>
        <v>9719.612000000001</v>
      </c>
      <c r="U3603" s="6">
        <v>1.75</v>
      </c>
      <c r="V3603" s="85">
        <f t="shared" si="684"/>
        <v>4859.8060000000005</v>
      </c>
      <c r="W3603" s="86">
        <f t="shared" si="685"/>
        <v>7636.8380000000006</v>
      </c>
    </row>
    <row r="3604" spans="1:23" ht="16.5" x14ac:dyDescent="0.25">
      <c r="A3604" s="78" t="s">
        <v>7167</v>
      </c>
      <c r="B3604" s="68" t="s">
        <v>7169</v>
      </c>
      <c r="C3604" s="44" t="s">
        <v>7500</v>
      </c>
      <c r="D3604" s="1" t="s">
        <v>8622</v>
      </c>
      <c r="E3604" s="3">
        <v>1</v>
      </c>
      <c r="F3604" s="3">
        <v>1</v>
      </c>
      <c r="G3604" s="4">
        <v>3752.26</v>
      </c>
      <c r="H3604" s="4">
        <f>+G3604*E3604</f>
        <v>3752.26</v>
      </c>
      <c r="I3604" s="5">
        <v>0.2</v>
      </c>
      <c r="J3604" s="4">
        <f t="shared" si="688"/>
        <v>750.45200000000011</v>
      </c>
      <c r="K3604" s="4">
        <f t="shared" si="689"/>
        <v>3001.808</v>
      </c>
      <c r="L3604" s="6">
        <v>2.25</v>
      </c>
      <c r="M3604" s="4">
        <f t="shared" si="680"/>
        <v>6754.0680000000002</v>
      </c>
      <c r="N3604" s="4">
        <f t="shared" si="681"/>
        <v>9755.8760000000002</v>
      </c>
      <c r="O3604" s="6">
        <v>1.5</v>
      </c>
      <c r="P3604" s="85">
        <f t="shared" si="686"/>
        <v>4502.7119999999995</v>
      </c>
      <c r="Q3604" s="86">
        <f t="shared" si="687"/>
        <v>7504.5199999999995</v>
      </c>
      <c r="R3604" s="6">
        <v>2.5</v>
      </c>
      <c r="S3604" s="85">
        <f t="shared" si="682"/>
        <v>7504.52</v>
      </c>
      <c r="T3604" s="86">
        <f t="shared" si="683"/>
        <v>10506.328000000001</v>
      </c>
      <c r="U3604" s="6">
        <v>1.75</v>
      </c>
      <c r="V3604" s="85">
        <f t="shared" si="684"/>
        <v>5253.1639999999998</v>
      </c>
      <c r="W3604" s="86">
        <f t="shared" si="685"/>
        <v>8254.9719999999998</v>
      </c>
    </row>
    <row r="3605" spans="1:23" ht="16.5" x14ac:dyDescent="0.25">
      <c r="A3605" s="78" t="s">
        <v>7167</v>
      </c>
      <c r="B3605" s="68" t="s">
        <v>7169</v>
      </c>
      <c r="C3605" s="44" t="s">
        <v>7501</v>
      </c>
      <c r="D3605" s="9" t="s">
        <v>8592</v>
      </c>
      <c r="E3605" s="3">
        <v>90</v>
      </c>
      <c r="F3605" s="3">
        <v>1</v>
      </c>
      <c r="G3605" s="7">
        <f>842.82/90</f>
        <v>9.3646666666666665</v>
      </c>
      <c r="H3605" s="4">
        <f>+G3605*E3605</f>
        <v>842.81999999999994</v>
      </c>
      <c r="I3605" s="5">
        <v>0</v>
      </c>
      <c r="J3605" s="4">
        <f t="shared" si="688"/>
        <v>0</v>
      </c>
      <c r="K3605" s="4">
        <f t="shared" si="689"/>
        <v>9.3646666666666665</v>
      </c>
      <c r="L3605" s="6">
        <v>10</v>
      </c>
      <c r="M3605" s="4">
        <f t="shared" si="680"/>
        <v>93.646666666666661</v>
      </c>
      <c r="N3605" s="4">
        <f t="shared" si="681"/>
        <v>103.01133333333333</v>
      </c>
      <c r="O3605" s="6">
        <v>9</v>
      </c>
      <c r="P3605" s="85">
        <f t="shared" si="686"/>
        <v>84.281999999999996</v>
      </c>
      <c r="Q3605" s="86">
        <f t="shared" si="687"/>
        <v>93.646666666666661</v>
      </c>
      <c r="R3605" s="6">
        <v>12.5</v>
      </c>
      <c r="S3605" s="85">
        <f t="shared" si="682"/>
        <v>117.05833333333334</v>
      </c>
      <c r="T3605" s="86">
        <f t="shared" si="683"/>
        <v>126.423</v>
      </c>
      <c r="U3605" s="6">
        <v>8.75</v>
      </c>
      <c r="V3605" s="85">
        <f t="shared" si="684"/>
        <v>81.94083333333333</v>
      </c>
      <c r="W3605" s="86">
        <f t="shared" si="685"/>
        <v>91.305499999999995</v>
      </c>
    </row>
    <row r="3606" spans="1:23" ht="16.5" x14ac:dyDescent="0.25">
      <c r="A3606" s="78" t="s">
        <v>7167</v>
      </c>
      <c r="B3606" s="68" t="s">
        <v>7169</v>
      </c>
      <c r="C3606" s="44" t="s">
        <v>7502</v>
      </c>
      <c r="D3606" s="1" t="s">
        <v>8581</v>
      </c>
      <c r="E3606" s="3">
        <f>5*90</f>
        <v>450</v>
      </c>
      <c r="F3606" s="3">
        <v>1</v>
      </c>
      <c r="G3606" s="7">
        <v>9.36</v>
      </c>
      <c r="H3606" s="4">
        <f>+G3606*E3606</f>
        <v>4212</v>
      </c>
      <c r="I3606" s="5">
        <v>0</v>
      </c>
      <c r="J3606" s="4">
        <f t="shared" si="688"/>
        <v>0</v>
      </c>
      <c r="K3606" s="4">
        <f t="shared" si="689"/>
        <v>9.36</v>
      </c>
      <c r="L3606" s="6">
        <v>10</v>
      </c>
      <c r="M3606" s="4">
        <f t="shared" si="680"/>
        <v>93.6</v>
      </c>
      <c r="N3606" s="4">
        <f t="shared" si="681"/>
        <v>102.96</v>
      </c>
      <c r="O3606" s="6">
        <v>9</v>
      </c>
      <c r="P3606" s="85">
        <f t="shared" si="686"/>
        <v>84.24</v>
      </c>
      <c r="Q3606" s="86">
        <f t="shared" si="687"/>
        <v>93.6</v>
      </c>
      <c r="R3606" s="6">
        <v>12.5</v>
      </c>
      <c r="S3606" s="85">
        <f t="shared" si="682"/>
        <v>117</v>
      </c>
      <c r="T3606" s="86">
        <f t="shared" si="683"/>
        <v>126.36</v>
      </c>
      <c r="U3606" s="6">
        <v>8.75</v>
      </c>
      <c r="V3606" s="85">
        <f t="shared" si="684"/>
        <v>81.899999999999991</v>
      </c>
      <c r="W3606" s="86">
        <f t="shared" si="685"/>
        <v>91.259999999999991</v>
      </c>
    </row>
    <row r="3607" spans="1:23" ht="16.5" x14ac:dyDescent="0.25">
      <c r="A3607" s="78" t="s">
        <v>7167</v>
      </c>
      <c r="B3607" s="68" t="s">
        <v>7169</v>
      </c>
      <c r="C3607" s="44" t="s">
        <v>7503</v>
      </c>
      <c r="D3607" s="1" t="s">
        <v>8585</v>
      </c>
      <c r="E3607" s="3">
        <f>540-90-90</f>
        <v>360</v>
      </c>
      <c r="F3607" s="3">
        <v>1</v>
      </c>
      <c r="G3607" s="7">
        <v>9.36</v>
      </c>
      <c r="H3607" s="4">
        <f>+G3607*E3607</f>
        <v>3369.6</v>
      </c>
      <c r="I3607" s="5">
        <v>0</v>
      </c>
      <c r="J3607" s="4">
        <f t="shared" si="688"/>
        <v>0</v>
      </c>
      <c r="K3607" s="4">
        <f t="shared" si="689"/>
        <v>9.36</v>
      </c>
      <c r="L3607" s="6">
        <v>10</v>
      </c>
      <c r="M3607" s="4">
        <f t="shared" si="680"/>
        <v>93.6</v>
      </c>
      <c r="N3607" s="4">
        <f t="shared" si="681"/>
        <v>102.96</v>
      </c>
      <c r="O3607" s="6">
        <v>9</v>
      </c>
      <c r="P3607" s="85">
        <f t="shared" si="686"/>
        <v>84.24</v>
      </c>
      <c r="Q3607" s="86">
        <f t="shared" si="687"/>
        <v>93.6</v>
      </c>
      <c r="R3607" s="6">
        <v>12.5</v>
      </c>
      <c r="S3607" s="85">
        <f t="shared" si="682"/>
        <v>117</v>
      </c>
      <c r="T3607" s="86">
        <f t="shared" si="683"/>
        <v>126.36</v>
      </c>
      <c r="U3607" s="6">
        <v>8.75</v>
      </c>
      <c r="V3607" s="85">
        <f t="shared" si="684"/>
        <v>81.899999999999991</v>
      </c>
      <c r="W3607" s="86">
        <f t="shared" si="685"/>
        <v>91.259999999999991</v>
      </c>
    </row>
    <row r="3608" spans="1:23" ht="16.5" x14ac:dyDescent="0.25">
      <c r="A3608" s="78" t="s">
        <v>7167</v>
      </c>
      <c r="B3608" s="68" t="s">
        <v>7169</v>
      </c>
      <c r="C3608" s="44" t="s">
        <v>7504</v>
      </c>
      <c r="D3608" s="1" t="s">
        <v>8586</v>
      </c>
      <c r="E3608" s="3">
        <v>90</v>
      </c>
      <c r="F3608" s="3">
        <v>1</v>
      </c>
      <c r="G3608" s="7">
        <v>9.36</v>
      </c>
      <c r="H3608" s="4">
        <f>+G3608*E3608</f>
        <v>842.4</v>
      </c>
      <c r="I3608" s="5">
        <v>0</v>
      </c>
      <c r="J3608" s="4">
        <f t="shared" si="688"/>
        <v>0</v>
      </c>
      <c r="K3608" s="4">
        <f t="shared" si="689"/>
        <v>9.36</v>
      </c>
      <c r="L3608" s="6">
        <v>10</v>
      </c>
      <c r="M3608" s="4">
        <f t="shared" si="680"/>
        <v>93.6</v>
      </c>
      <c r="N3608" s="4">
        <f t="shared" si="681"/>
        <v>102.96</v>
      </c>
      <c r="O3608" s="6">
        <v>9</v>
      </c>
      <c r="P3608" s="85">
        <f t="shared" si="686"/>
        <v>84.24</v>
      </c>
      <c r="Q3608" s="86">
        <f t="shared" si="687"/>
        <v>93.6</v>
      </c>
      <c r="R3608" s="6">
        <v>12.5</v>
      </c>
      <c r="S3608" s="85">
        <f t="shared" si="682"/>
        <v>117</v>
      </c>
      <c r="T3608" s="86">
        <f t="shared" si="683"/>
        <v>126.36</v>
      </c>
      <c r="U3608" s="6">
        <v>8.75</v>
      </c>
      <c r="V3608" s="85">
        <f t="shared" si="684"/>
        <v>81.899999999999991</v>
      </c>
      <c r="W3608" s="86">
        <f t="shared" si="685"/>
        <v>91.259999999999991</v>
      </c>
    </row>
    <row r="3609" spans="1:23" ht="16.5" x14ac:dyDescent="0.25">
      <c r="A3609" s="78" t="s">
        <v>7167</v>
      </c>
      <c r="B3609" s="68" t="s">
        <v>7169</v>
      </c>
      <c r="C3609" s="44" t="s">
        <v>7505</v>
      </c>
      <c r="D3609" s="1" t="s">
        <v>8584</v>
      </c>
      <c r="E3609" s="3">
        <f>8*90</f>
        <v>720</v>
      </c>
      <c r="F3609" s="3">
        <v>1</v>
      </c>
      <c r="G3609" s="7">
        <v>9.36</v>
      </c>
      <c r="H3609" s="4">
        <f>+G3609*E3609</f>
        <v>6739.2</v>
      </c>
      <c r="I3609" s="5">
        <v>0</v>
      </c>
      <c r="J3609" s="4">
        <f t="shared" si="688"/>
        <v>0</v>
      </c>
      <c r="K3609" s="4">
        <f t="shared" si="689"/>
        <v>9.36</v>
      </c>
      <c r="L3609" s="6">
        <v>10</v>
      </c>
      <c r="M3609" s="4">
        <f t="shared" si="680"/>
        <v>93.6</v>
      </c>
      <c r="N3609" s="4">
        <f t="shared" si="681"/>
        <v>102.96</v>
      </c>
      <c r="O3609" s="6">
        <v>9</v>
      </c>
      <c r="P3609" s="85">
        <f t="shared" si="686"/>
        <v>84.24</v>
      </c>
      <c r="Q3609" s="86">
        <f t="shared" si="687"/>
        <v>93.6</v>
      </c>
      <c r="R3609" s="6">
        <v>12.5</v>
      </c>
      <c r="S3609" s="85">
        <f t="shared" si="682"/>
        <v>117</v>
      </c>
      <c r="T3609" s="86">
        <f t="shared" si="683"/>
        <v>126.36</v>
      </c>
      <c r="U3609" s="6">
        <v>8.75</v>
      </c>
      <c r="V3609" s="85">
        <f t="shared" si="684"/>
        <v>81.899999999999991</v>
      </c>
      <c r="W3609" s="86">
        <f t="shared" si="685"/>
        <v>91.259999999999991</v>
      </c>
    </row>
    <row r="3610" spans="1:23" ht="16.5" x14ac:dyDescent="0.25">
      <c r="A3610" s="78" t="s">
        <v>7167</v>
      </c>
      <c r="B3610" s="68" t="s">
        <v>7169</v>
      </c>
      <c r="C3610" s="44" t="s">
        <v>7506</v>
      </c>
      <c r="D3610" s="1" t="s">
        <v>8583</v>
      </c>
      <c r="E3610" s="3">
        <f>3*90</f>
        <v>270</v>
      </c>
      <c r="F3610" s="3">
        <v>1</v>
      </c>
      <c r="G3610" s="7">
        <v>9.36</v>
      </c>
      <c r="H3610" s="4">
        <f>+G3610*E3610</f>
        <v>2527.1999999999998</v>
      </c>
      <c r="I3610" s="5">
        <v>0</v>
      </c>
      <c r="J3610" s="4">
        <f t="shared" si="688"/>
        <v>0</v>
      </c>
      <c r="K3610" s="4">
        <f t="shared" si="689"/>
        <v>9.36</v>
      </c>
      <c r="L3610" s="6">
        <v>10</v>
      </c>
      <c r="M3610" s="4">
        <f t="shared" si="680"/>
        <v>93.6</v>
      </c>
      <c r="N3610" s="4">
        <f t="shared" si="681"/>
        <v>102.96</v>
      </c>
      <c r="O3610" s="6">
        <v>9</v>
      </c>
      <c r="P3610" s="85">
        <f t="shared" si="686"/>
        <v>84.24</v>
      </c>
      <c r="Q3610" s="86">
        <f t="shared" si="687"/>
        <v>93.6</v>
      </c>
      <c r="R3610" s="6">
        <v>12.5</v>
      </c>
      <c r="S3610" s="85">
        <f t="shared" si="682"/>
        <v>117</v>
      </c>
      <c r="T3610" s="86">
        <f t="shared" si="683"/>
        <v>126.36</v>
      </c>
      <c r="U3610" s="6">
        <v>8.75</v>
      </c>
      <c r="V3610" s="85">
        <f t="shared" si="684"/>
        <v>81.899999999999991</v>
      </c>
      <c r="W3610" s="86">
        <f t="shared" si="685"/>
        <v>91.259999999999991</v>
      </c>
    </row>
    <row r="3611" spans="1:23" ht="16.5" x14ac:dyDescent="0.25">
      <c r="A3611" s="78" t="s">
        <v>7167</v>
      </c>
      <c r="B3611" s="68" t="s">
        <v>7169</v>
      </c>
      <c r="C3611" s="44" t="s">
        <v>7507</v>
      </c>
      <c r="D3611" s="9" t="s">
        <v>8596</v>
      </c>
      <c r="E3611" s="3">
        <f>79-76</f>
        <v>3</v>
      </c>
      <c r="F3611" s="3">
        <v>1</v>
      </c>
      <c r="G3611" s="7">
        <f>7868.33/91</f>
        <v>86.465164835164828</v>
      </c>
      <c r="H3611" s="4">
        <f>+G3611*E3611</f>
        <v>259.39549450549447</v>
      </c>
      <c r="I3611" s="5">
        <v>0.2</v>
      </c>
      <c r="J3611" s="4">
        <f t="shared" si="688"/>
        <v>17.293032967032968</v>
      </c>
      <c r="K3611" s="4">
        <f t="shared" si="689"/>
        <v>69.172131868131856</v>
      </c>
      <c r="L3611" s="6">
        <v>2.25</v>
      </c>
      <c r="M3611" s="4">
        <f t="shared" ref="M3611:M3639" si="690">+K3611*L3611</f>
        <v>155.63729670329667</v>
      </c>
      <c r="N3611" s="4">
        <f t="shared" ref="N3611:N3639" si="691">+K3611+M3611</f>
        <v>224.80942857142853</v>
      </c>
      <c r="O3611" s="6">
        <v>1.5</v>
      </c>
      <c r="P3611" s="85">
        <f t="shared" ref="P3611:P3615" si="692">+K3611*O3611</f>
        <v>103.75819780219778</v>
      </c>
      <c r="Q3611" s="86">
        <f t="shared" ref="Q3611:Q3615" si="693">+K3611+P3611</f>
        <v>172.93032967032963</v>
      </c>
      <c r="R3611" s="6">
        <v>2.5</v>
      </c>
      <c r="S3611" s="85">
        <f t="shared" ref="S3611:S3614" si="694">+K3611*R3611</f>
        <v>172.93032967032963</v>
      </c>
      <c r="T3611" s="86">
        <f t="shared" ref="T3611:T3614" si="695">+S3611+K3611</f>
        <v>242.10246153846148</v>
      </c>
      <c r="U3611" s="6">
        <v>1.75</v>
      </c>
      <c r="V3611" s="85">
        <f t="shared" ref="V3611:V3614" si="696">+K3611*U3611</f>
        <v>121.05123076923076</v>
      </c>
      <c r="W3611" s="86">
        <f t="shared" ref="W3611:W3614" si="697">+V3611+K3611</f>
        <v>190.22336263736261</v>
      </c>
    </row>
    <row r="3612" spans="1:23" s="27" customFormat="1" ht="16.5" x14ac:dyDescent="0.25">
      <c r="A3612" s="78" t="s">
        <v>7167</v>
      </c>
      <c r="B3612" s="65" t="s">
        <v>8050</v>
      </c>
      <c r="C3612" s="2" t="s">
        <v>2750</v>
      </c>
      <c r="D3612" s="1" t="s">
        <v>2749</v>
      </c>
      <c r="E3612" s="3">
        <v>2</v>
      </c>
      <c r="F3612" s="3">
        <v>1</v>
      </c>
      <c r="G3612" s="7">
        <v>1870</v>
      </c>
      <c r="H3612" s="4">
        <f>+G3612*E3612</f>
        <v>3740</v>
      </c>
      <c r="I3612" s="5">
        <v>0</v>
      </c>
      <c r="J3612" s="4">
        <f t="shared" si="688"/>
        <v>0</v>
      </c>
      <c r="K3612" s="4">
        <f t="shared" si="689"/>
        <v>1870</v>
      </c>
      <c r="L3612" s="6">
        <v>0.85</v>
      </c>
      <c r="M3612" s="4">
        <f t="shared" si="690"/>
        <v>1589.5</v>
      </c>
      <c r="N3612" s="4">
        <f t="shared" si="691"/>
        <v>3459.5</v>
      </c>
      <c r="O3612" s="6">
        <v>0.75</v>
      </c>
      <c r="P3612" s="85">
        <f t="shared" si="692"/>
        <v>1402.5</v>
      </c>
      <c r="Q3612" s="86">
        <f t="shared" si="693"/>
        <v>3272.5</v>
      </c>
      <c r="R3612" s="6">
        <v>0.95</v>
      </c>
      <c r="S3612" s="85">
        <f t="shared" si="694"/>
        <v>1776.5</v>
      </c>
      <c r="T3612" s="86">
        <f t="shared" si="695"/>
        <v>3646.5</v>
      </c>
      <c r="U3612" s="6">
        <v>0.6</v>
      </c>
      <c r="V3612" s="85">
        <f t="shared" si="696"/>
        <v>1122</v>
      </c>
      <c r="W3612" s="86">
        <f t="shared" si="697"/>
        <v>2992</v>
      </c>
    </row>
    <row r="3613" spans="1:23" s="27" customFormat="1" ht="16.5" x14ac:dyDescent="0.25">
      <c r="A3613" s="78" t="s">
        <v>7167</v>
      </c>
      <c r="B3613" s="65" t="s">
        <v>8050</v>
      </c>
      <c r="C3613" s="2" t="s">
        <v>8051</v>
      </c>
      <c r="D3613" s="1" t="s">
        <v>2751</v>
      </c>
      <c r="E3613" s="3">
        <v>1</v>
      </c>
      <c r="F3613" s="3">
        <v>1</v>
      </c>
      <c r="G3613" s="7">
        <v>1890</v>
      </c>
      <c r="H3613" s="4">
        <f>+G3613*E3613</f>
        <v>1890</v>
      </c>
      <c r="I3613" s="5">
        <v>0</v>
      </c>
      <c r="J3613" s="4">
        <f t="shared" si="688"/>
        <v>0</v>
      </c>
      <c r="K3613" s="4">
        <f t="shared" si="689"/>
        <v>1890</v>
      </c>
      <c r="L3613" s="6">
        <v>1</v>
      </c>
      <c r="M3613" s="4">
        <f t="shared" si="690"/>
        <v>1890</v>
      </c>
      <c r="N3613" s="4">
        <f t="shared" si="691"/>
        <v>3780</v>
      </c>
      <c r="O3613" s="6">
        <v>0.75</v>
      </c>
      <c r="P3613" s="85">
        <f t="shared" si="692"/>
        <v>1417.5</v>
      </c>
      <c r="Q3613" s="86">
        <f t="shared" si="693"/>
        <v>3307.5</v>
      </c>
      <c r="R3613" s="6">
        <v>0.95</v>
      </c>
      <c r="S3613" s="85">
        <f t="shared" si="694"/>
        <v>1795.5</v>
      </c>
      <c r="T3613" s="86">
        <f t="shared" si="695"/>
        <v>3685.5</v>
      </c>
      <c r="U3613" s="6">
        <v>0.6</v>
      </c>
      <c r="V3613" s="85">
        <f t="shared" si="696"/>
        <v>1134</v>
      </c>
      <c r="W3613" s="86">
        <f t="shared" si="697"/>
        <v>3024</v>
      </c>
    </row>
    <row r="3614" spans="1:23" s="27" customFormat="1" ht="16.5" x14ac:dyDescent="0.25">
      <c r="A3614" s="78" t="s">
        <v>7167</v>
      </c>
      <c r="B3614" s="65" t="s">
        <v>8050</v>
      </c>
      <c r="C3614" s="2" t="s">
        <v>8052</v>
      </c>
      <c r="D3614" s="1" t="s">
        <v>2748</v>
      </c>
      <c r="E3614" s="3">
        <v>1</v>
      </c>
      <c r="F3614" s="3">
        <v>1</v>
      </c>
      <c r="G3614" s="7">
        <v>1700</v>
      </c>
      <c r="H3614" s="4">
        <f>+G3614*E3614</f>
        <v>1700</v>
      </c>
      <c r="I3614" s="5">
        <v>0</v>
      </c>
      <c r="J3614" s="4">
        <f t="shared" si="688"/>
        <v>0</v>
      </c>
      <c r="K3614" s="4">
        <f t="shared" si="689"/>
        <v>1700</v>
      </c>
      <c r="L3614" s="6">
        <v>1</v>
      </c>
      <c r="M3614" s="4">
        <f t="shared" si="690"/>
        <v>1700</v>
      </c>
      <c r="N3614" s="4">
        <f t="shared" si="691"/>
        <v>3400</v>
      </c>
      <c r="O3614" s="6">
        <v>0.75</v>
      </c>
      <c r="P3614" s="85">
        <f t="shared" si="692"/>
        <v>1275</v>
      </c>
      <c r="Q3614" s="86">
        <f t="shared" si="693"/>
        <v>2975</v>
      </c>
      <c r="R3614" s="6">
        <v>0.95</v>
      </c>
      <c r="S3614" s="85">
        <f t="shared" si="694"/>
        <v>1615</v>
      </c>
      <c r="T3614" s="86">
        <f t="shared" si="695"/>
        <v>3315</v>
      </c>
      <c r="U3614" s="6">
        <v>0.6</v>
      </c>
      <c r="V3614" s="85">
        <f t="shared" si="696"/>
        <v>1020</v>
      </c>
      <c r="W3614" s="86">
        <f t="shared" si="697"/>
        <v>2720</v>
      </c>
    </row>
    <row r="3615" spans="1:23" s="27" customFormat="1" ht="16.5" x14ac:dyDescent="0.25">
      <c r="A3615" s="78" t="s">
        <v>7167</v>
      </c>
      <c r="B3615" s="65" t="s">
        <v>8050</v>
      </c>
      <c r="C3615" s="2" t="s">
        <v>8053</v>
      </c>
      <c r="D3615" s="1" t="s">
        <v>2753</v>
      </c>
      <c r="E3615" s="3">
        <v>2</v>
      </c>
      <c r="F3615" s="3">
        <v>1</v>
      </c>
      <c r="G3615" s="4">
        <v>1578.6</v>
      </c>
      <c r="H3615" s="4">
        <f>+G3615*E3615</f>
        <v>3157.2</v>
      </c>
      <c r="I3615" s="5">
        <v>0</v>
      </c>
      <c r="J3615" s="4">
        <f t="shared" si="688"/>
        <v>0</v>
      </c>
      <c r="K3615" s="4">
        <f t="shared" si="689"/>
        <v>1578.6</v>
      </c>
      <c r="L3615" s="6">
        <v>0.85</v>
      </c>
      <c r="M3615" s="4">
        <f t="shared" si="690"/>
        <v>1341.81</v>
      </c>
      <c r="N3615" s="4">
        <f t="shared" si="691"/>
        <v>2920.41</v>
      </c>
      <c r="O3615" s="6">
        <v>0.75</v>
      </c>
      <c r="P3615" s="85">
        <f t="shared" si="692"/>
        <v>1183.9499999999998</v>
      </c>
      <c r="Q3615" s="86">
        <f t="shared" si="693"/>
        <v>2762.5499999999997</v>
      </c>
      <c r="R3615" s="6">
        <v>0.95</v>
      </c>
      <c r="S3615" s="85">
        <f t="shared" ref="S3615:S3678" si="698">+K3615*R3615</f>
        <v>1499.6699999999998</v>
      </c>
      <c r="T3615" s="86">
        <f t="shared" ref="T3615:T3678" si="699">+S3615+K3615</f>
        <v>3078.2699999999995</v>
      </c>
      <c r="U3615" s="6">
        <v>0.6</v>
      </c>
      <c r="V3615" s="85">
        <f t="shared" ref="V3615:V3678" si="700">+K3615*U3615</f>
        <v>947.15999999999985</v>
      </c>
      <c r="W3615" s="86">
        <f t="shared" ref="W3615:W3678" si="701">+V3615+K3615</f>
        <v>2525.7599999999998</v>
      </c>
    </row>
    <row r="3616" spans="1:23" s="27" customFormat="1" ht="16.5" x14ac:dyDescent="0.25">
      <c r="A3616" s="78" t="s">
        <v>7167</v>
      </c>
      <c r="B3616" s="65" t="s">
        <v>8050</v>
      </c>
      <c r="C3616" s="2" t="s">
        <v>5428</v>
      </c>
      <c r="D3616" s="8" t="s">
        <v>2752</v>
      </c>
      <c r="E3616" s="3">
        <v>1</v>
      </c>
      <c r="F3616" s="3">
        <v>1</v>
      </c>
      <c r="G3616" s="4">
        <v>1193</v>
      </c>
      <c r="H3616" s="4">
        <f>+G3616*E3616</f>
        <v>1193</v>
      </c>
      <c r="I3616" s="5">
        <v>0.05</v>
      </c>
      <c r="J3616" s="4">
        <f t="shared" si="688"/>
        <v>59.650000000000006</v>
      </c>
      <c r="K3616" s="4">
        <f t="shared" si="689"/>
        <v>1133.3499999999999</v>
      </c>
      <c r="L3616" s="6">
        <v>1.4</v>
      </c>
      <c r="M3616" s="4">
        <f t="shared" si="690"/>
        <v>1586.6899999999998</v>
      </c>
      <c r="N3616" s="4">
        <f t="shared" si="691"/>
        <v>2720.04</v>
      </c>
      <c r="O3616" s="6">
        <v>0.75</v>
      </c>
      <c r="P3616" s="85">
        <f t="shared" ref="P3616:P3679" si="702">+K3616*O3616</f>
        <v>850.01249999999993</v>
      </c>
      <c r="Q3616" s="86">
        <f t="shared" ref="Q3616:Q3679" si="703">+K3616+P3616</f>
        <v>1983.3624999999997</v>
      </c>
      <c r="R3616" s="6">
        <v>0.95</v>
      </c>
      <c r="S3616" s="85">
        <f t="shared" si="698"/>
        <v>1076.6824999999999</v>
      </c>
      <c r="T3616" s="86">
        <f t="shared" si="699"/>
        <v>2210.0324999999998</v>
      </c>
      <c r="U3616" s="6">
        <v>0.6</v>
      </c>
      <c r="V3616" s="85">
        <f t="shared" si="700"/>
        <v>680.00999999999988</v>
      </c>
      <c r="W3616" s="86">
        <f t="shared" si="701"/>
        <v>1813.3599999999997</v>
      </c>
    </row>
    <row r="3617" spans="1:23" s="27" customFormat="1" ht="16.5" x14ac:dyDescent="0.25">
      <c r="A3617" s="78" t="s">
        <v>7167</v>
      </c>
      <c r="B3617" s="65" t="s">
        <v>8050</v>
      </c>
      <c r="C3617" s="2" t="s">
        <v>1785</v>
      </c>
      <c r="D3617" s="8" t="s">
        <v>1784</v>
      </c>
      <c r="E3617" s="3">
        <v>25</v>
      </c>
      <c r="F3617" s="3">
        <v>1</v>
      </c>
      <c r="G3617" s="4">
        <f>2796.84/25</f>
        <v>111.87360000000001</v>
      </c>
      <c r="H3617" s="4">
        <f>+G3617*E3617</f>
        <v>2796.84</v>
      </c>
      <c r="I3617" s="5">
        <v>0</v>
      </c>
      <c r="J3617" s="4">
        <f t="shared" si="688"/>
        <v>0</v>
      </c>
      <c r="K3617" s="4">
        <f t="shared" si="689"/>
        <v>111.87360000000001</v>
      </c>
      <c r="L3617" s="6">
        <v>1</v>
      </c>
      <c r="M3617" s="4">
        <f t="shared" si="690"/>
        <v>111.87360000000001</v>
      </c>
      <c r="N3617" s="4">
        <f t="shared" si="691"/>
        <v>223.74720000000002</v>
      </c>
      <c r="O3617" s="6">
        <v>0.75</v>
      </c>
      <c r="P3617" s="85">
        <f t="shared" si="702"/>
        <v>83.905200000000008</v>
      </c>
      <c r="Q3617" s="86">
        <f t="shared" si="703"/>
        <v>195.77880000000002</v>
      </c>
      <c r="R3617" s="6">
        <v>0.95</v>
      </c>
      <c r="S3617" s="85">
        <f t="shared" si="698"/>
        <v>106.27992</v>
      </c>
      <c r="T3617" s="86">
        <f t="shared" si="699"/>
        <v>218.15352000000001</v>
      </c>
      <c r="U3617" s="6">
        <v>0.6</v>
      </c>
      <c r="V3617" s="85">
        <f t="shared" si="700"/>
        <v>67.124160000000003</v>
      </c>
      <c r="W3617" s="86">
        <f t="shared" si="701"/>
        <v>178.99776000000003</v>
      </c>
    </row>
    <row r="3618" spans="1:23" s="27" customFormat="1" ht="16.5" x14ac:dyDescent="0.25">
      <c r="A3618" s="78" t="s">
        <v>7167</v>
      </c>
      <c r="B3618" s="65" t="s">
        <v>8050</v>
      </c>
      <c r="C3618" s="2" t="s">
        <v>1787</v>
      </c>
      <c r="D3618" s="8" t="s">
        <v>1786</v>
      </c>
      <c r="E3618" s="3">
        <v>25</v>
      </c>
      <c r="F3618" s="3">
        <v>1</v>
      </c>
      <c r="G3618" s="4">
        <f>2545.58/25</f>
        <v>101.8232</v>
      </c>
      <c r="H3618" s="4">
        <f>+G3618*E3618</f>
        <v>2545.58</v>
      </c>
      <c r="I3618" s="5">
        <v>0</v>
      </c>
      <c r="J3618" s="4">
        <f t="shared" si="688"/>
        <v>0</v>
      </c>
      <c r="K3618" s="4">
        <f t="shared" si="689"/>
        <v>101.8232</v>
      </c>
      <c r="L3618" s="6">
        <v>1</v>
      </c>
      <c r="M3618" s="4">
        <f t="shared" si="690"/>
        <v>101.8232</v>
      </c>
      <c r="N3618" s="4">
        <f t="shared" si="691"/>
        <v>203.6464</v>
      </c>
      <c r="O3618" s="6">
        <v>0.75</v>
      </c>
      <c r="P3618" s="85">
        <f t="shared" si="702"/>
        <v>76.367400000000004</v>
      </c>
      <c r="Q3618" s="86">
        <f t="shared" si="703"/>
        <v>178.19060000000002</v>
      </c>
      <c r="R3618" s="6">
        <v>0.95</v>
      </c>
      <c r="S3618" s="85">
        <f t="shared" si="698"/>
        <v>96.732039999999998</v>
      </c>
      <c r="T3618" s="86">
        <f t="shared" si="699"/>
        <v>198.55524</v>
      </c>
      <c r="U3618" s="6">
        <v>0.6</v>
      </c>
      <c r="V3618" s="85">
        <f t="shared" si="700"/>
        <v>61.093919999999997</v>
      </c>
      <c r="W3618" s="86">
        <f t="shared" si="701"/>
        <v>162.91712000000001</v>
      </c>
    </row>
    <row r="3619" spans="1:23" s="27" customFormat="1" ht="16.5" x14ac:dyDescent="0.25">
      <c r="A3619" s="78" t="s">
        <v>7167</v>
      </c>
      <c r="B3619" s="65" t="s">
        <v>8050</v>
      </c>
      <c r="C3619" s="2" t="s">
        <v>1783</v>
      </c>
      <c r="D3619" s="8" t="s">
        <v>1782</v>
      </c>
      <c r="E3619" s="3">
        <v>17</v>
      </c>
      <c r="F3619" s="3">
        <v>1</v>
      </c>
      <c r="G3619" s="4">
        <f>3830.46/25</f>
        <v>153.2184</v>
      </c>
      <c r="H3619" s="4">
        <f>+G3619*E3619</f>
        <v>2604.7128000000002</v>
      </c>
      <c r="I3619" s="5">
        <v>0</v>
      </c>
      <c r="J3619" s="4">
        <f t="shared" si="688"/>
        <v>0</v>
      </c>
      <c r="K3619" s="4">
        <f t="shared" si="689"/>
        <v>153.2184</v>
      </c>
      <c r="L3619" s="6">
        <v>1</v>
      </c>
      <c r="M3619" s="4">
        <f t="shared" si="690"/>
        <v>153.2184</v>
      </c>
      <c r="N3619" s="4">
        <f t="shared" si="691"/>
        <v>306.43680000000001</v>
      </c>
      <c r="O3619" s="6">
        <v>0.75</v>
      </c>
      <c r="P3619" s="85">
        <f t="shared" si="702"/>
        <v>114.91380000000001</v>
      </c>
      <c r="Q3619" s="86">
        <f t="shared" si="703"/>
        <v>268.13220000000001</v>
      </c>
      <c r="R3619" s="6">
        <v>0.95</v>
      </c>
      <c r="S3619" s="85">
        <f t="shared" si="698"/>
        <v>145.55748</v>
      </c>
      <c r="T3619" s="86">
        <f t="shared" si="699"/>
        <v>298.77588000000003</v>
      </c>
      <c r="U3619" s="6">
        <v>0.6</v>
      </c>
      <c r="V3619" s="85">
        <f t="shared" si="700"/>
        <v>91.931039999999996</v>
      </c>
      <c r="W3619" s="86">
        <f t="shared" si="701"/>
        <v>245.14944</v>
      </c>
    </row>
    <row r="3620" spans="1:23" s="27" customFormat="1" ht="16.5" x14ac:dyDescent="0.25">
      <c r="A3620" s="78" t="s">
        <v>7167</v>
      </c>
      <c r="B3620" s="65" t="s">
        <v>8050</v>
      </c>
      <c r="C3620" s="2" t="s">
        <v>8054</v>
      </c>
      <c r="D3620" s="8" t="s">
        <v>1776</v>
      </c>
      <c r="E3620" s="3">
        <v>11</v>
      </c>
      <c r="F3620" s="3">
        <v>1</v>
      </c>
      <c r="G3620" s="4">
        <f>2553.65/25</f>
        <v>102.146</v>
      </c>
      <c r="H3620" s="4">
        <f>+G3620*E3620</f>
        <v>1123.606</v>
      </c>
      <c r="I3620" s="5">
        <v>0</v>
      </c>
      <c r="J3620" s="4">
        <f t="shared" si="688"/>
        <v>0</v>
      </c>
      <c r="K3620" s="4">
        <f t="shared" si="689"/>
        <v>102.146</v>
      </c>
      <c r="L3620" s="6">
        <v>1</v>
      </c>
      <c r="M3620" s="4">
        <f t="shared" si="690"/>
        <v>102.146</v>
      </c>
      <c r="N3620" s="4">
        <f t="shared" si="691"/>
        <v>204.292</v>
      </c>
      <c r="O3620" s="6">
        <v>0.75</v>
      </c>
      <c r="P3620" s="85">
        <f t="shared" si="702"/>
        <v>76.609499999999997</v>
      </c>
      <c r="Q3620" s="86">
        <f t="shared" si="703"/>
        <v>178.75549999999998</v>
      </c>
      <c r="R3620" s="6">
        <v>0.95</v>
      </c>
      <c r="S3620" s="85">
        <f t="shared" si="698"/>
        <v>97.038699999999992</v>
      </c>
      <c r="T3620" s="86">
        <f t="shared" si="699"/>
        <v>199.18469999999999</v>
      </c>
      <c r="U3620" s="6">
        <v>0.6</v>
      </c>
      <c r="V3620" s="85">
        <f t="shared" si="700"/>
        <v>61.287599999999998</v>
      </c>
      <c r="W3620" s="86">
        <f t="shared" si="701"/>
        <v>163.43360000000001</v>
      </c>
    </row>
    <row r="3621" spans="1:23" s="27" customFormat="1" ht="16.5" x14ac:dyDescent="0.25">
      <c r="A3621" s="78" t="s">
        <v>7167</v>
      </c>
      <c r="B3621" s="65" t="s">
        <v>8050</v>
      </c>
      <c r="C3621" s="2" t="s">
        <v>8055</v>
      </c>
      <c r="D3621" s="8" t="s">
        <v>1778</v>
      </c>
      <c r="E3621" s="3">
        <v>15</v>
      </c>
      <c r="F3621" s="3">
        <v>1</v>
      </c>
      <c r="G3621" s="4">
        <f>1648.97/25</f>
        <v>65.958799999999997</v>
      </c>
      <c r="H3621" s="4">
        <f>+G3621*E3621</f>
        <v>989.38199999999995</v>
      </c>
      <c r="I3621" s="5">
        <v>0</v>
      </c>
      <c r="J3621" s="4">
        <f t="shared" si="688"/>
        <v>0</v>
      </c>
      <c r="K3621" s="4">
        <f t="shared" si="689"/>
        <v>65.958799999999997</v>
      </c>
      <c r="L3621" s="6">
        <v>1</v>
      </c>
      <c r="M3621" s="4">
        <f t="shared" si="690"/>
        <v>65.958799999999997</v>
      </c>
      <c r="N3621" s="4">
        <f t="shared" si="691"/>
        <v>131.91759999999999</v>
      </c>
      <c r="O3621" s="6">
        <v>0.75</v>
      </c>
      <c r="P3621" s="85">
        <f t="shared" si="702"/>
        <v>49.469099999999997</v>
      </c>
      <c r="Q3621" s="86">
        <f t="shared" si="703"/>
        <v>115.42789999999999</v>
      </c>
      <c r="R3621" s="6">
        <v>0.95</v>
      </c>
      <c r="S3621" s="85">
        <f t="shared" si="698"/>
        <v>62.660859999999992</v>
      </c>
      <c r="T3621" s="86">
        <f t="shared" si="699"/>
        <v>128.61965999999998</v>
      </c>
      <c r="U3621" s="6">
        <v>0.6</v>
      </c>
      <c r="V3621" s="85">
        <f t="shared" si="700"/>
        <v>39.575279999999999</v>
      </c>
      <c r="W3621" s="86">
        <f t="shared" si="701"/>
        <v>105.53407999999999</v>
      </c>
    </row>
    <row r="3622" spans="1:23" s="27" customFormat="1" ht="16.5" x14ac:dyDescent="0.25">
      <c r="A3622" s="78" t="s">
        <v>7167</v>
      </c>
      <c r="B3622" s="65" t="s">
        <v>8050</v>
      </c>
      <c r="C3622" s="2" t="s">
        <v>8056</v>
      </c>
      <c r="D3622" s="8" t="s">
        <v>1780</v>
      </c>
      <c r="E3622" s="3">
        <v>23</v>
      </c>
      <c r="F3622" s="3">
        <v>1</v>
      </c>
      <c r="G3622" s="4">
        <f>1754.22/25</f>
        <v>70.168800000000005</v>
      </c>
      <c r="H3622" s="4">
        <f>+G3622*E3622</f>
        <v>1613.8824000000002</v>
      </c>
      <c r="I3622" s="5">
        <v>0</v>
      </c>
      <c r="J3622" s="4">
        <f t="shared" si="688"/>
        <v>0</v>
      </c>
      <c r="K3622" s="4">
        <f t="shared" si="689"/>
        <v>70.168800000000005</v>
      </c>
      <c r="L3622" s="6">
        <v>1</v>
      </c>
      <c r="M3622" s="4">
        <f t="shared" si="690"/>
        <v>70.168800000000005</v>
      </c>
      <c r="N3622" s="4">
        <f t="shared" si="691"/>
        <v>140.33760000000001</v>
      </c>
      <c r="O3622" s="6">
        <v>0.75</v>
      </c>
      <c r="P3622" s="85">
        <f t="shared" si="702"/>
        <v>52.626600000000003</v>
      </c>
      <c r="Q3622" s="86">
        <f t="shared" si="703"/>
        <v>122.7954</v>
      </c>
      <c r="R3622" s="6">
        <v>0.95</v>
      </c>
      <c r="S3622" s="85">
        <f t="shared" si="698"/>
        <v>66.660359999999997</v>
      </c>
      <c r="T3622" s="86">
        <f t="shared" si="699"/>
        <v>136.82916</v>
      </c>
      <c r="U3622" s="6">
        <v>0.6</v>
      </c>
      <c r="V3622" s="85">
        <f t="shared" si="700"/>
        <v>42.101280000000003</v>
      </c>
      <c r="W3622" s="86">
        <f t="shared" si="701"/>
        <v>112.27008000000001</v>
      </c>
    </row>
    <row r="3623" spans="1:23" s="27" customFormat="1" ht="16.5" x14ac:dyDescent="0.25">
      <c r="A3623" s="78" t="s">
        <v>7167</v>
      </c>
      <c r="B3623" s="65" t="s">
        <v>8050</v>
      </c>
      <c r="C3623" s="2" t="s">
        <v>8057</v>
      </c>
      <c r="D3623" s="8" t="s">
        <v>1776</v>
      </c>
      <c r="E3623" s="3">
        <v>7</v>
      </c>
      <c r="F3623" s="3">
        <v>1</v>
      </c>
      <c r="G3623" s="4">
        <f>2553.65/25</f>
        <v>102.146</v>
      </c>
      <c r="H3623" s="4">
        <f>+G3623*E3623</f>
        <v>715.02200000000005</v>
      </c>
      <c r="I3623" s="5">
        <v>0</v>
      </c>
      <c r="J3623" s="4">
        <f t="shared" si="688"/>
        <v>0</v>
      </c>
      <c r="K3623" s="4">
        <f t="shared" si="689"/>
        <v>102.146</v>
      </c>
      <c r="L3623" s="6">
        <v>1</v>
      </c>
      <c r="M3623" s="4">
        <f t="shared" si="690"/>
        <v>102.146</v>
      </c>
      <c r="N3623" s="4">
        <f t="shared" si="691"/>
        <v>204.292</v>
      </c>
      <c r="O3623" s="6">
        <v>0.75</v>
      </c>
      <c r="P3623" s="85">
        <f t="shared" si="702"/>
        <v>76.609499999999997</v>
      </c>
      <c r="Q3623" s="86">
        <f t="shared" si="703"/>
        <v>178.75549999999998</v>
      </c>
      <c r="R3623" s="6">
        <v>0.95</v>
      </c>
      <c r="S3623" s="85">
        <f t="shared" si="698"/>
        <v>97.038699999999992</v>
      </c>
      <c r="T3623" s="86">
        <f t="shared" si="699"/>
        <v>199.18469999999999</v>
      </c>
      <c r="U3623" s="6">
        <v>0.6</v>
      </c>
      <c r="V3623" s="85">
        <f t="shared" si="700"/>
        <v>61.287599999999998</v>
      </c>
      <c r="W3623" s="86">
        <f t="shared" si="701"/>
        <v>163.43360000000001</v>
      </c>
    </row>
    <row r="3624" spans="1:23" s="27" customFormat="1" ht="16.5" x14ac:dyDescent="0.25">
      <c r="A3624" s="78" t="s">
        <v>7167</v>
      </c>
      <c r="B3624" s="65" t="s">
        <v>8050</v>
      </c>
      <c r="C3624" s="2" t="s">
        <v>8058</v>
      </c>
      <c r="D3624" s="8" t="s">
        <v>1777</v>
      </c>
      <c r="E3624" s="3">
        <v>6</v>
      </c>
      <c r="F3624" s="3">
        <v>1</v>
      </c>
      <c r="G3624" s="4">
        <f>2061.89/25</f>
        <v>82.4756</v>
      </c>
      <c r="H3624" s="4">
        <f>+G3624*E3624</f>
        <v>494.85360000000003</v>
      </c>
      <c r="I3624" s="5">
        <v>0</v>
      </c>
      <c r="J3624" s="4">
        <f t="shared" si="688"/>
        <v>0</v>
      </c>
      <c r="K3624" s="4">
        <f t="shared" si="689"/>
        <v>82.4756</v>
      </c>
      <c r="L3624" s="6">
        <v>1</v>
      </c>
      <c r="M3624" s="4">
        <f t="shared" si="690"/>
        <v>82.4756</v>
      </c>
      <c r="N3624" s="4">
        <f t="shared" si="691"/>
        <v>164.9512</v>
      </c>
      <c r="O3624" s="6">
        <v>0.75</v>
      </c>
      <c r="P3624" s="85">
        <f t="shared" si="702"/>
        <v>61.856700000000004</v>
      </c>
      <c r="Q3624" s="86">
        <f t="shared" si="703"/>
        <v>144.3323</v>
      </c>
      <c r="R3624" s="6">
        <v>0.95</v>
      </c>
      <c r="S3624" s="85">
        <f t="shared" si="698"/>
        <v>78.351819999999989</v>
      </c>
      <c r="T3624" s="86">
        <f t="shared" si="699"/>
        <v>160.82741999999999</v>
      </c>
      <c r="U3624" s="6">
        <v>0.6</v>
      </c>
      <c r="V3624" s="85">
        <f t="shared" si="700"/>
        <v>49.48536</v>
      </c>
      <c r="W3624" s="86">
        <f t="shared" si="701"/>
        <v>131.96096</v>
      </c>
    </row>
    <row r="3625" spans="1:23" s="27" customFormat="1" ht="16.5" x14ac:dyDescent="0.25">
      <c r="A3625" s="78" t="s">
        <v>7167</v>
      </c>
      <c r="B3625" s="65" t="s">
        <v>8050</v>
      </c>
      <c r="C3625" s="2" t="s">
        <v>8059</v>
      </c>
      <c r="D3625" s="8" t="s">
        <v>1779</v>
      </c>
      <c r="E3625" s="3">
        <v>1</v>
      </c>
      <c r="F3625" s="3">
        <v>1</v>
      </c>
      <c r="G3625" s="4">
        <f>2105.9/25</f>
        <v>84.236000000000004</v>
      </c>
      <c r="H3625" s="4">
        <f>+G3625*E3625</f>
        <v>84.236000000000004</v>
      </c>
      <c r="I3625" s="5">
        <v>0</v>
      </c>
      <c r="J3625" s="4">
        <f t="shared" si="688"/>
        <v>0</v>
      </c>
      <c r="K3625" s="4">
        <f t="shared" si="689"/>
        <v>84.236000000000004</v>
      </c>
      <c r="L3625" s="6">
        <v>1</v>
      </c>
      <c r="M3625" s="4">
        <f t="shared" si="690"/>
        <v>84.236000000000004</v>
      </c>
      <c r="N3625" s="4">
        <f t="shared" si="691"/>
        <v>168.47200000000001</v>
      </c>
      <c r="O3625" s="6">
        <v>0.75</v>
      </c>
      <c r="P3625" s="85">
        <f t="shared" si="702"/>
        <v>63.177000000000007</v>
      </c>
      <c r="Q3625" s="86">
        <f t="shared" si="703"/>
        <v>147.41300000000001</v>
      </c>
      <c r="R3625" s="6">
        <v>0.95</v>
      </c>
      <c r="S3625" s="85">
        <f t="shared" si="698"/>
        <v>80.024199999999993</v>
      </c>
      <c r="T3625" s="86">
        <f t="shared" si="699"/>
        <v>164.2602</v>
      </c>
      <c r="U3625" s="6">
        <v>0.6</v>
      </c>
      <c r="V3625" s="85">
        <f t="shared" si="700"/>
        <v>50.541600000000003</v>
      </c>
      <c r="W3625" s="86">
        <f t="shared" si="701"/>
        <v>134.77760000000001</v>
      </c>
    </row>
    <row r="3626" spans="1:23" s="27" customFormat="1" ht="16.5" x14ac:dyDescent="0.25">
      <c r="A3626" s="78" t="s">
        <v>7167</v>
      </c>
      <c r="B3626" s="65" t="s">
        <v>8050</v>
      </c>
      <c r="C3626" s="2" t="s">
        <v>8060</v>
      </c>
      <c r="D3626" s="8" t="s">
        <v>1779</v>
      </c>
      <c r="E3626" s="3">
        <v>7</v>
      </c>
      <c r="F3626" s="3">
        <v>1</v>
      </c>
      <c r="G3626" s="4">
        <f>2927.97/25</f>
        <v>117.11879999999999</v>
      </c>
      <c r="H3626" s="4">
        <f>+G3626*E3626</f>
        <v>819.83159999999998</v>
      </c>
      <c r="I3626" s="5">
        <v>0</v>
      </c>
      <c r="J3626" s="4">
        <f t="shared" si="688"/>
        <v>0</v>
      </c>
      <c r="K3626" s="4">
        <f t="shared" si="689"/>
        <v>117.11879999999999</v>
      </c>
      <c r="L3626" s="6">
        <v>1</v>
      </c>
      <c r="M3626" s="4">
        <f t="shared" si="690"/>
        <v>117.11879999999999</v>
      </c>
      <c r="N3626" s="4">
        <f t="shared" si="691"/>
        <v>234.23759999999999</v>
      </c>
      <c r="O3626" s="6">
        <v>0.75</v>
      </c>
      <c r="P3626" s="85">
        <f t="shared" si="702"/>
        <v>87.839100000000002</v>
      </c>
      <c r="Q3626" s="86">
        <f t="shared" si="703"/>
        <v>204.9579</v>
      </c>
      <c r="R3626" s="6">
        <v>0.95</v>
      </c>
      <c r="S3626" s="85">
        <f t="shared" si="698"/>
        <v>111.26285999999999</v>
      </c>
      <c r="T3626" s="86">
        <f t="shared" si="699"/>
        <v>228.38165999999998</v>
      </c>
      <c r="U3626" s="6">
        <v>0.6</v>
      </c>
      <c r="V3626" s="85">
        <f t="shared" si="700"/>
        <v>70.27127999999999</v>
      </c>
      <c r="W3626" s="86">
        <f t="shared" si="701"/>
        <v>187.39007999999998</v>
      </c>
    </row>
    <row r="3627" spans="1:23" s="27" customFormat="1" ht="16.5" x14ac:dyDescent="0.25">
      <c r="A3627" s="78" t="s">
        <v>7167</v>
      </c>
      <c r="B3627" s="65" t="s">
        <v>8050</v>
      </c>
      <c r="C3627" s="2" t="s">
        <v>8061</v>
      </c>
      <c r="D3627" s="8" t="s">
        <v>1781</v>
      </c>
      <c r="E3627" s="3">
        <f>32-25</f>
        <v>7</v>
      </c>
      <c r="F3627" s="3">
        <v>1</v>
      </c>
      <c r="G3627" s="4">
        <f>2553.93/25</f>
        <v>102.15719999999999</v>
      </c>
      <c r="H3627" s="4">
        <f>+G3627*E3627</f>
        <v>715.10039999999992</v>
      </c>
      <c r="I3627" s="5">
        <v>0</v>
      </c>
      <c r="J3627" s="4">
        <f t="shared" si="688"/>
        <v>0</v>
      </c>
      <c r="K3627" s="4">
        <f t="shared" si="689"/>
        <v>102.15719999999999</v>
      </c>
      <c r="L3627" s="6">
        <v>1</v>
      </c>
      <c r="M3627" s="4">
        <f t="shared" si="690"/>
        <v>102.15719999999999</v>
      </c>
      <c r="N3627" s="4">
        <f t="shared" si="691"/>
        <v>204.31439999999998</v>
      </c>
      <c r="O3627" s="6">
        <v>0.75</v>
      </c>
      <c r="P3627" s="85">
        <f t="shared" si="702"/>
        <v>76.617899999999992</v>
      </c>
      <c r="Q3627" s="86">
        <f t="shared" si="703"/>
        <v>178.77509999999998</v>
      </c>
      <c r="R3627" s="6">
        <v>0.95</v>
      </c>
      <c r="S3627" s="85">
        <f t="shared" si="698"/>
        <v>97.049339999999987</v>
      </c>
      <c r="T3627" s="86">
        <f t="shared" si="699"/>
        <v>199.20653999999996</v>
      </c>
      <c r="U3627" s="6">
        <v>0.6</v>
      </c>
      <c r="V3627" s="85">
        <f t="shared" si="700"/>
        <v>61.294319999999992</v>
      </c>
      <c r="W3627" s="86">
        <f t="shared" si="701"/>
        <v>163.45151999999999</v>
      </c>
    </row>
    <row r="3628" spans="1:23" s="27" customFormat="1" ht="16.5" x14ac:dyDescent="0.25">
      <c r="A3628" s="78" t="s">
        <v>7167</v>
      </c>
      <c r="B3628" s="65" t="s">
        <v>8050</v>
      </c>
      <c r="C3628" s="2" t="s">
        <v>8062</v>
      </c>
      <c r="D3628" s="8" t="s">
        <v>1781</v>
      </c>
      <c r="E3628" s="3">
        <v>25</v>
      </c>
      <c r="F3628" s="3">
        <v>1</v>
      </c>
      <c r="G3628" s="4">
        <f>2553.93/25</f>
        <v>102.15719999999999</v>
      </c>
      <c r="H3628" s="4">
        <f>+G3628*E3628</f>
        <v>2553.9299999999998</v>
      </c>
      <c r="I3628" s="5">
        <v>0</v>
      </c>
      <c r="J3628" s="4">
        <f t="shared" si="688"/>
        <v>0</v>
      </c>
      <c r="K3628" s="4">
        <f t="shared" si="689"/>
        <v>102.15719999999999</v>
      </c>
      <c r="L3628" s="6">
        <v>1</v>
      </c>
      <c r="M3628" s="4">
        <f t="shared" si="690"/>
        <v>102.15719999999999</v>
      </c>
      <c r="N3628" s="4">
        <f t="shared" si="691"/>
        <v>204.31439999999998</v>
      </c>
      <c r="O3628" s="6">
        <v>0.75</v>
      </c>
      <c r="P3628" s="85">
        <f t="shared" si="702"/>
        <v>76.617899999999992</v>
      </c>
      <c r="Q3628" s="86">
        <f t="shared" si="703"/>
        <v>178.77509999999998</v>
      </c>
      <c r="R3628" s="6">
        <v>0.95</v>
      </c>
      <c r="S3628" s="85">
        <f t="shared" si="698"/>
        <v>97.049339999999987</v>
      </c>
      <c r="T3628" s="86">
        <f t="shared" si="699"/>
        <v>199.20653999999996</v>
      </c>
      <c r="U3628" s="6">
        <v>0.6</v>
      </c>
      <c r="V3628" s="85">
        <f t="shared" si="700"/>
        <v>61.294319999999992</v>
      </c>
      <c r="W3628" s="86">
        <f t="shared" si="701"/>
        <v>163.45151999999999</v>
      </c>
    </row>
    <row r="3629" spans="1:23" s="27" customFormat="1" ht="16.5" x14ac:dyDescent="0.25">
      <c r="A3629" s="78" t="s">
        <v>7167</v>
      </c>
      <c r="B3629" s="65" t="s">
        <v>8050</v>
      </c>
      <c r="C3629" s="2" t="s">
        <v>5546</v>
      </c>
      <c r="D3629" s="1" t="s">
        <v>5545</v>
      </c>
      <c r="E3629" s="3">
        <v>2</v>
      </c>
      <c r="F3629" s="3">
        <v>1</v>
      </c>
      <c r="G3629" s="7">
        <v>2210</v>
      </c>
      <c r="H3629" s="4">
        <f>+G3629*E3629</f>
        <v>4420</v>
      </c>
      <c r="I3629" s="5">
        <v>0</v>
      </c>
      <c r="J3629" s="4">
        <f t="shared" si="688"/>
        <v>0</v>
      </c>
      <c r="K3629" s="4">
        <f t="shared" si="689"/>
        <v>2210</v>
      </c>
      <c r="L3629" s="6">
        <v>1</v>
      </c>
      <c r="M3629" s="4">
        <f t="shared" si="690"/>
        <v>2210</v>
      </c>
      <c r="N3629" s="4">
        <f t="shared" si="691"/>
        <v>4420</v>
      </c>
      <c r="O3629" s="6">
        <v>0.75</v>
      </c>
      <c r="P3629" s="85">
        <f t="shared" si="702"/>
        <v>1657.5</v>
      </c>
      <c r="Q3629" s="86">
        <f t="shared" si="703"/>
        <v>3867.5</v>
      </c>
      <c r="R3629" s="6">
        <v>0.95</v>
      </c>
      <c r="S3629" s="85">
        <f t="shared" si="698"/>
        <v>2099.5</v>
      </c>
      <c r="T3629" s="86">
        <f t="shared" si="699"/>
        <v>4309.5</v>
      </c>
      <c r="U3629" s="6">
        <v>0.6</v>
      </c>
      <c r="V3629" s="85">
        <f t="shared" si="700"/>
        <v>1326</v>
      </c>
      <c r="W3629" s="86">
        <f t="shared" si="701"/>
        <v>3536</v>
      </c>
    </row>
    <row r="3630" spans="1:23" s="27" customFormat="1" ht="16.5" x14ac:dyDescent="0.25">
      <c r="A3630" s="78" t="s">
        <v>7167</v>
      </c>
      <c r="B3630" s="65" t="s">
        <v>8050</v>
      </c>
      <c r="C3630" s="2" t="s">
        <v>8063</v>
      </c>
      <c r="D3630" s="8" t="s">
        <v>5548</v>
      </c>
      <c r="E3630" s="3">
        <v>2</v>
      </c>
      <c r="F3630" s="3">
        <v>1</v>
      </c>
      <c r="G3630" s="7">
        <v>1810</v>
      </c>
      <c r="H3630" s="4">
        <f>+G3630*E3630</f>
        <v>3620</v>
      </c>
      <c r="I3630" s="5">
        <v>0</v>
      </c>
      <c r="J3630" s="4">
        <f t="shared" si="688"/>
        <v>0</v>
      </c>
      <c r="K3630" s="4">
        <f t="shared" si="689"/>
        <v>1810</v>
      </c>
      <c r="L3630" s="6">
        <v>0.85</v>
      </c>
      <c r="M3630" s="4">
        <f t="shared" si="690"/>
        <v>1538.5</v>
      </c>
      <c r="N3630" s="4">
        <f t="shared" si="691"/>
        <v>3348.5</v>
      </c>
      <c r="O3630" s="6">
        <v>0.75</v>
      </c>
      <c r="P3630" s="85">
        <f t="shared" si="702"/>
        <v>1357.5</v>
      </c>
      <c r="Q3630" s="86">
        <f t="shared" si="703"/>
        <v>3167.5</v>
      </c>
      <c r="R3630" s="6">
        <v>0.95</v>
      </c>
      <c r="S3630" s="85">
        <f t="shared" si="698"/>
        <v>1719.5</v>
      </c>
      <c r="T3630" s="86">
        <f t="shared" si="699"/>
        <v>3529.5</v>
      </c>
      <c r="U3630" s="6">
        <v>0.6</v>
      </c>
      <c r="V3630" s="85">
        <f t="shared" si="700"/>
        <v>1086</v>
      </c>
      <c r="W3630" s="86">
        <f t="shared" si="701"/>
        <v>2896</v>
      </c>
    </row>
    <row r="3631" spans="1:23" s="27" customFormat="1" ht="16.5" x14ac:dyDescent="0.25">
      <c r="A3631" s="78" t="s">
        <v>7167</v>
      </c>
      <c r="B3631" s="65" t="s">
        <v>8050</v>
      </c>
      <c r="C3631" s="2" t="s">
        <v>8064</v>
      </c>
      <c r="D3631" s="1" t="s">
        <v>5542</v>
      </c>
      <c r="E3631" s="3">
        <v>1</v>
      </c>
      <c r="F3631" s="3">
        <v>1</v>
      </c>
      <c r="G3631" s="7">
        <v>3564</v>
      </c>
      <c r="H3631" s="4">
        <f>+G3631*E3631</f>
        <v>3564</v>
      </c>
      <c r="I3631" s="5">
        <v>0</v>
      </c>
      <c r="J3631" s="4">
        <f t="shared" si="688"/>
        <v>0</v>
      </c>
      <c r="K3631" s="4">
        <f t="shared" si="689"/>
        <v>3564</v>
      </c>
      <c r="L3631" s="6">
        <v>1</v>
      </c>
      <c r="M3631" s="4">
        <f t="shared" si="690"/>
        <v>3564</v>
      </c>
      <c r="N3631" s="4">
        <f t="shared" si="691"/>
        <v>7128</v>
      </c>
      <c r="O3631" s="6">
        <v>0.75</v>
      </c>
      <c r="P3631" s="85">
        <f t="shared" si="702"/>
        <v>2673</v>
      </c>
      <c r="Q3631" s="86">
        <f t="shared" si="703"/>
        <v>6237</v>
      </c>
      <c r="R3631" s="6">
        <v>0.95</v>
      </c>
      <c r="S3631" s="85">
        <f t="shared" si="698"/>
        <v>3385.7999999999997</v>
      </c>
      <c r="T3631" s="86">
        <f t="shared" si="699"/>
        <v>6949.7999999999993</v>
      </c>
      <c r="U3631" s="6">
        <v>0.6</v>
      </c>
      <c r="V3631" s="85">
        <f t="shared" si="700"/>
        <v>2138.4</v>
      </c>
      <c r="W3631" s="86">
        <f t="shared" si="701"/>
        <v>5702.4</v>
      </c>
    </row>
    <row r="3632" spans="1:23" s="27" customFormat="1" ht="16.5" x14ac:dyDescent="0.25">
      <c r="A3632" s="78" t="s">
        <v>7167</v>
      </c>
      <c r="B3632" s="65" t="s">
        <v>8050</v>
      </c>
      <c r="C3632" s="2" t="s">
        <v>8065</v>
      </c>
      <c r="D3632" s="8" t="s">
        <v>5532</v>
      </c>
      <c r="E3632" s="3">
        <v>3</v>
      </c>
      <c r="F3632" s="3">
        <v>1</v>
      </c>
      <c r="G3632" s="4">
        <v>5057.07</v>
      </c>
      <c r="H3632" s="4">
        <f>+G3632*E3632</f>
        <v>15171.21</v>
      </c>
      <c r="I3632" s="5">
        <v>0.4</v>
      </c>
      <c r="J3632" s="4">
        <f t="shared" si="688"/>
        <v>2022.828</v>
      </c>
      <c r="K3632" s="4">
        <f t="shared" si="689"/>
        <v>3034.2419999999997</v>
      </c>
      <c r="L3632" s="6">
        <v>1.4</v>
      </c>
      <c r="M3632" s="4">
        <f t="shared" si="690"/>
        <v>4247.938799999999</v>
      </c>
      <c r="N3632" s="4">
        <f t="shared" si="691"/>
        <v>7282.1807999999983</v>
      </c>
      <c r="O3632" s="6">
        <v>0.75</v>
      </c>
      <c r="P3632" s="85">
        <f t="shared" si="702"/>
        <v>2275.6814999999997</v>
      </c>
      <c r="Q3632" s="86">
        <f t="shared" si="703"/>
        <v>5309.923499999999</v>
      </c>
      <c r="R3632" s="6">
        <v>0.95</v>
      </c>
      <c r="S3632" s="85">
        <f t="shared" si="698"/>
        <v>2882.5298999999995</v>
      </c>
      <c r="T3632" s="86">
        <f t="shared" si="699"/>
        <v>5916.7718999999997</v>
      </c>
      <c r="U3632" s="6">
        <v>0.6</v>
      </c>
      <c r="V3632" s="85">
        <f t="shared" si="700"/>
        <v>1820.5451999999998</v>
      </c>
      <c r="W3632" s="86">
        <f t="shared" si="701"/>
        <v>4854.7871999999998</v>
      </c>
    </row>
    <row r="3633" spans="1:23" s="27" customFormat="1" ht="16.5" x14ac:dyDescent="0.25">
      <c r="A3633" s="78" t="s">
        <v>7167</v>
      </c>
      <c r="B3633" s="65" t="s">
        <v>8050</v>
      </c>
      <c r="C3633" s="2" t="s">
        <v>8066</v>
      </c>
      <c r="D3633" s="1" t="s">
        <v>5539</v>
      </c>
      <c r="E3633" s="3">
        <v>5</v>
      </c>
      <c r="F3633" s="3">
        <v>1</v>
      </c>
      <c r="G3633" s="7">
        <v>870</v>
      </c>
      <c r="H3633" s="4">
        <f>+G3633*E3633</f>
        <v>4350</v>
      </c>
      <c r="I3633" s="5">
        <v>0</v>
      </c>
      <c r="J3633" s="4">
        <f t="shared" si="688"/>
        <v>0</v>
      </c>
      <c r="K3633" s="4">
        <f t="shared" si="689"/>
        <v>870</v>
      </c>
      <c r="L3633" s="6">
        <v>0.95</v>
      </c>
      <c r="M3633" s="4">
        <f t="shared" si="690"/>
        <v>826.5</v>
      </c>
      <c r="N3633" s="4">
        <f t="shared" si="691"/>
        <v>1696.5</v>
      </c>
      <c r="O3633" s="6">
        <v>0.75</v>
      </c>
      <c r="P3633" s="85">
        <f t="shared" si="702"/>
        <v>652.5</v>
      </c>
      <c r="Q3633" s="86">
        <f t="shared" si="703"/>
        <v>1522.5</v>
      </c>
      <c r="R3633" s="6">
        <v>0.95</v>
      </c>
      <c r="S3633" s="85">
        <f t="shared" si="698"/>
        <v>826.5</v>
      </c>
      <c r="T3633" s="86">
        <f t="shared" si="699"/>
        <v>1696.5</v>
      </c>
      <c r="U3633" s="6">
        <v>0.6</v>
      </c>
      <c r="V3633" s="85">
        <f t="shared" si="700"/>
        <v>522</v>
      </c>
      <c r="W3633" s="86">
        <f t="shared" si="701"/>
        <v>1392</v>
      </c>
    </row>
    <row r="3634" spans="1:23" s="27" customFormat="1" ht="16.5" x14ac:dyDescent="0.25">
      <c r="A3634" s="78" t="s">
        <v>7167</v>
      </c>
      <c r="B3634" s="65" t="s">
        <v>8050</v>
      </c>
      <c r="C3634" s="2" t="s">
        <v>8067</v>
      </c>
      <c r="D3634" s="1" t="s">
        <v>5538</v>
      </c>
      <c r="E3634" s="3">
        <v>4</v>
      </c>
      <c r="F3634" s="3">
        <v>1</v>
      </c>
      <c r="G3634" s="7">
        <v>780</v>
      </c>
      <c r="H3634" s="4">
        <f>+G3634*E3634</f>
        <v>3120</v>
      </c>
      <c r="I3634" s="5">
        <v>0</v>
      </c>
      <c r="J3634" s="4">
        <f t="shared" si="688"/>
        <v>0</v>
      </c>
      <c r="K3634" s="4">
        <f t="shared" si="689"/>
        <v>780</v>
      </c>
      <c r="L3634" s="6">
        <v>0.95</v>
      </c>
      <c r="M3634" s="4">
        <f t="shared" si="690"/>
        <v>741</v>
      </c>
      <c r="N3634" s="4">
        <f t="shared" si="691"/>
        <v>1521</v>
      </c>
      <c r="O3634" s="6">
        <v>0.75</v>
      </c>
      <c r="P3634" s="85">
        <f t="shared" si="702"/>
        <v>585</v>
      </c>
      <c r="Q3634" s="86">
        <f t="shared" si="703"/>
        <v>1365</v>
      </c>
      <c r="R3634" s="6">
        <v>0.95</v>
      </c>
      <c r="S3634" s="85">
        <f t="shared" si="698"/>
        <v>741</v>
      </c>
      <c r="T3634" s="86">
        <f t="shared" si="699"/>
        <v>1521</v>
      </c>
      <c r="U3634" s="6">
        <v>0.6</v>
      </c>
      <c r="V3634" s="85">
        <f t="shared" si="700"/>
        <v>468</v>
      </c>
      <c r="W3634" s="86">
        <f t="shared" si="701"/>
        <v>1248</v>
      </c>
    </row>
    <row r="3635" spans="1:23" s="27" customFormat="1" ht="16.5" x14ac:dyDescent="0.25">
      <c r="A3635" s="78" t="s">
        <v>7167</v>
      </c>
      <c r="B3635" s="65" t="s">
        <v>8050</v>
      </c>
      <c r="C3635" s="2" t="s">
        <v>8068</v>
      </c>
      <c r="D3635" s="1" t="s">
        <v>5540</v>
      </c>
      <c r="E3635" s="3">
        <v>3</v>
      </c>
      <c r="F3635" s="3">
        <v>1</v>
      </c>
      <c r="G3635" s="7">
        <v>980</v>
      </c>
      <c r="H3635" s="4">
        <f>+G3635*E3635</f>
        <v>2940</v>
      </c>
      <c r="I3635" s="5">
        <v>0</v>
      </c>
      <c r="J3635" s="4">
        <f t="shared" si="688"/>
        <v>0</v>
      </c>
      <c r="K3635" s="4">
        <f t="shared" si="689"/>
        <v>980</v>
      </c>
      <c r="L3635" s="6">
        <v>0.95</v>
      </c>
      <c r="M3635" s="4">
        <f t="shared" si="690"/>
        <v>931</v>
      </c>
      <c r="N3635" s="4">
        <f t="shared" si="691"/>
        <v>1911</v>
      </c>
      <c r="O3635" s="6">
        <v>0.75</v>
      </c>
      <c r="P3635" s="85">
        <f t="shared" si="702"/>
        <v>735</v>
      </c>
      <c r="Q3635" s="86">
        <f t="shared" si="703"/>
        <v>1715</v>
      </c>
      <c r="R3635" s="6">
        <v>0.95</v>
      </c>
      <c r="S3635" s="85">
        <f t="shared" si="698"/>
        <v>931</v>
      </c>
      <c r="T3635" s="86">
        <f t="shared" si="699"/>
        <v>1911</v>
      </c>
      <c r="U3635" s="6">
        <v>0.6</v>
      </c>
      <c r="V3635" s="85">
        <f t="shared" si="700"/>
        <v>588</v>
      </c>
      <c r="W3635" s="86">
        <f t="shared" si="701"/>
        <v>1568</v>
      </c>
    </row>
    <row r="3636" spans="1:23" s="27" customFormat="1" ht="16.5" x14ac:dyDescent="0.25">
      <c r="A3636" s="78" t="s">
        <v>7167</v>
      </c>
      <c r="B3636" s="65" t="s">
        <v>8050</v>
      </c>
      <c r="C3636" s="2" t="s">
        <v>8069</v>
      </c>
      <c r="D3636" s="1" t="s">
        <v>5541</v>
      </c>
      <c r="E3636" s="3">
        <v>4</v>
      </c>
      <c r="F3636" s="3">
        <v>1</v>
      </c>
      <c r="G3636" s="7">
        <v>1150</v>
      </c>
      <c r="H3636" s="4">
        <f>+G3636*E3636</f>
        <v>4600</v>
      </c>
      <c r="I3636" s="5">
        <v>0</v>
      </c>
      <c r="J3636" s="4">
        <f t="shared" si="688"/>
        <v>0</v>
      </c>
      <c r="K3636" s="4">
        <f t="shared" si="689"/>
        <v>1150</v>
      </c>
      <c r="L3636" s="6">
        <v>0.95</v>
      </c>
      <c r="M3636" s="4">
        <f t="shared" si="690"/>
        <v>1092.5</v>
      </c>
      <c r="N3636" s="4">
        <f t="shared" si="691"/>
        <v>2242.5</v>
      </c>
      <c r="O3636" s="6">
        <v>0.75</v>
      </c>
      <c r="P3636" s="85">
        <f t="shared" si="702"/>
        <v>862.5</v>
      </c>
      <c r="Q3636" s="86">
        <f t="shared" si="703"/>
        <v>2012.5</v>
      </c>
      <c r="R3636" s="6">
        <v>0.95</v>
      </c>
      <c r="S3636" s="85">
        <f t="shared" si="698"/>
        <v>1092.5</v>
      </c>
      <c r="T3636" s="86">
        <f t="shared" si="699"/>
        <v>2242.5</v>
      </c>
      <c r="U3636" s="6">
        <v>0.6</v>
      </c>
      <c r="V3636" s="85">
        <f t="shared" si="700"/>
        <v>690</v>
      </c>
      <c r="W3636" s="86">
        <f t="shared" si="701"/>
        <v>1840</v>
      </c>
    </row>
    <row r="3637" spans="1:23" s="27" customFormat="1" ht="16.5" x14ac:dyDescent="0.25">
      <c r="A3637" s="78" t="s">
        <v>7167</v>
      </c>
      <c r="B3637" s="65" t="s">
        <v>8050</v>
      </c>
      <c r="C3637" s="2" t="s">
        <v>8070</v>
      </c>
      <c r="D3637" s="1" t="s">
        <v>5543</v>
      </c>
      <c r="E3637" s="3">
        <v>1</v>
      </c>
      <c r="F3637" s="3">
        <v>1</v>
      </c>
      <c r="G3637" s="7">
        <v>2635</v>
      </c>
      <c r="H3637" s="4">
        <f>+G3637*E3637</f>
        <v>2635</v>
      </c>
      <c r="I3637" s="5">
        <v>0</v>
      </c>
      <c r="J3637" s="4">
        <f t="shared" si="688"/>
        <v>0</v>
      </c>
      <c r="K3637" s="4">
        <f t="shared" si="689"/>
        <v>2635</v>
      </c>
      <c r="L3637" s="6">
        <v>1</v>
      </c>
      <c r="M3637" s="4">
        <f t="shared" si="690"/>
        <v>2635</v>
      </c>
      <c r="N3637" s="4">
        <f t="shared" si="691"/>
        <v>5270</v>
      </c>
      <c r="O3637" s="6">
        <v>0.75</v>
      </c>
      <c r="P3637" s="85">
        <f t="shared" si="702"/>
        <v>1976.25</v>
      </c>
      <c r="Q3637" s="86">
        <f t="shared" si="703"/>
        <v>4611.25</v>
      </c>
      <c r="R3637" s="6">
        <v>0.95</v>
      </c>
      <c r="S3637" s="85">
        <f t="shared" si="698"/>
        <v>2503.25</v>
      </c>
      <c r="T3637" s="86">
        <f t="shared" si="699"/>
        <v>5138.25</v>
      </c>
      <c r="U3637" s="6">
        <v>0.6</v>
      </c>
      <c r="V3637" s="85">
        <f t="shared" si="700"/>
        <v>1581</v>
      </c>
      <c r="W3637" s="86">
        <f t="shared" si="701"/>
        <v>4216</v>
      </c>
    </row>
    <row r="3638" spans="1:23" s="27" customFormat="1" ht="16.5" x14ac:dyDescent="0.25">
      <c r="A3638" s="78" t="s">
        <v>7167</v>
      </c>
      <c r="B3638" s="65" t="s">
        <v>8050</v>
      </c>
      <c r="C3638" s="2" t="s">
        <v>8071</v>
      </c>
      <c r="D3638" s="1" t="s">
        <v>5544</v>
      </c>
      <c r="E3638" s="3">
        <v>3</v>
      </c>
      <c r="F3638" s="3">
        <v>1</v>
      </c>
      <c r="G3638" s="7">
        <v>1840</v>
      </c>
      <c r="H3638" s="4">
        <f>+G3638*E3638</f>
        <v>5520</v>
      </c>
      <c r="I3638" s="5">
        <v>0</v>
      </c>
      <c r="J3638" s="4">
        <f t="shared" si="688"/>
        <v>0</v>
      </c>
      <c r="K3638" s="4">
        <f t="shared" si="689"/>
        <v>1840</v>
      </c>
      <c r="L3638" s="6">
        <v>0.85</v>
      </c>
      <c r="M3638" s="4">
        <f t="shared" si="690"/>
        <v>1564</v>
      </c>
      <c r="N3638" s="4">
        <f t="shared" si="691"/>
        <v>3404</v>
      </c>
      <c r="O3638" s="6">
        <v>0.75</v>
      </c>
      <c r="P3638" s="85">
        <f t="shared" si="702"/>
        <v>1380</v>
      </c>
      <c r="Q3638" s="86">
        <f t="shared" si="703"/>
        <v>3220</v>
      </c>
      <c r="R3638" s="6">
        <v>0.95</v>
      </c>
      <c r="S3638" s="85">
        <f t="shared" si="698"/>
        <v>1748</v>
      </c>
      <c r="T3638" s="86">
        <f t="shared" si="699"/>
        <v>3588</v>
      </c>
      <c r="U3638" s="6">
        <v>0.6</v>
      </c>
      <c r="V3638" s="85">
        <f t="shared" si="700"/>
        <v>1104</v>
      </c>
      <c r="W3638" s="86">
        <f t="shared" si="701"/>
        <v>2944</v>
      </c>
    </row>
    <row r="3639" spans="1:23" s="27" customFormat="1" ht="16.5" x14ac:dyDescent="0.25">
      <c r="A3639" s="78" t="s">
        <v>7167</v>
      </c>
      <c r="B3639" s="65" t="s">
        <v>8050</v>
      </c>
      <c r="C3639" s="2" t="s">
        <v>8072</v>
      </c>
      <c r="D3639" s="1" t="s">
        <v>5549</v>
      </c>
      <c r="E3639" s="3">
        <v>2</v>
      </c>
      <c r="F3639" s="3">
        <v>1</v>
      </c>
      <c r="G3639" s="7">
        <v>1705</v>
      </c>
      <c r="H3639" s="4">
        <f>+G3639*E3639</f>
        <v>3410</v>
      </c>
      <c r="I3639" s="5">
        <v>0</v>
      </c>
      <c r="J3639" s="4">
        <f t="shared" si="688"/>
        <v>0</v>
      </c>
      <c r="K3639" s="4">
        <f t="shared" si="689"/>
        <v>1705</v>
      </c>
      <c r="L3639" s="6">
        <v>0.85</v>
      </c>
      <c r="M3639" s="4">
        <f t="shared" si="690"/>
        <v>1449.25</v>
      </c>
      <c r="N3639" s="4">
        <f t="shared" si="691"/>
        <v>3154.25</v>
      </c>
      <c r="O3639" s="6">
        <v>0.75</v>
      </c>
      <c r="P3639" s="85">
        <f t="shared" si="702"/>
        <v>1278.75</v>
      </c>
      <c r="Q3639" s="86">
        <f t="shared" si="703"/>
        <v>2983.75</v>
      </c>
      <c r="R3639" s="6">
        <v>0.95</v>
      </c>
      <c r="S3639" s="85">
        <f t="shared" si="698"/>
        <v>1619.75</v>
      </c>
      <c r="T3639" s="86">
        <f t="shared" si="699"/>
        <v>3324.75</v>
      </c>
      <c r="U3639" s="6">
        <v>0.6</v>
      </c>
      <c r="V3639" s="85">
        <f t="shared" si="700"/>
        <v>1023</v>
      </c>
      <c r="W3639" s="86">
        <f t="shared" si="701"/>
        <v>2728</v>
      </c>
    </row>
    <row r="3640" spans="1:23" s="27" customFormat="1" ht="16.5" x14ac:dyDescent="0.25">
      <c r="A3640" s="78" t="s">
        <v>7167</v>
      </c>
      <c r="B3640" s="65" t="s">
        <v>8050</v>
      </c>
      <c r="C3640" s="2" t="s">
        <v>8073</v>
      </c>
      <c r="D3640" s="1" t="s">
        <v>5550</v>
      </c>
      <c r="E3640" s="3">
        <v>1</v>
      </c>
      <c r="F3640" s="3">
        <v>1</v>
      </c>
      <c r="G3640" s="7">
        <v>1710</v>
      </c>
      <c r="H3640" s="4">
        <f>+G3640*E3640</f>
        <v>1710</v>
      </c>
      <c r="I3640" s="5">
        <v>0</v>
      </c>
      <c r="J3640" s="4">
        <f t="shared" si="688"/>
        <v>0</v>
      </c>
      <c r="K3640" s="4">
        <f t="shared" si="689"/>
        <v>1710</v>
      </c>
      <c r="L3640" s="6">
        <v>1</v>
      </c>
      <c r="M3640" s="4">
        <f t="shared" ref="M3640:M3701" si="704">+K3640*L3640</f>
        <v>1710</v>
      </c>
      <c r="N3640" s="4">
        <f t="shared" ref="N3640:N3701" si="705">+K3640+M3640</f>
        <v>3420</v>
      </c>
      <c r="O3640" s="6">
        <v>0.75</v>
      </c>
      <c r="P3640" s="85">
        <f t="shared" si="702"/>
        <v>1282.5</v>
      </c>
      <c r="Q3640" s="86">
        <f t="shared" si="703"/>
        <v>2992.5</v>
      </c>
      <c r="R3640" s="6">
        <v>0.95</v>
      </c>
      <c r="S3640" s="85">
        <f t="shared" si="698"/>
        <v>1624.5</v>
      </c>
      <c r="T3640" s="86">
        <f t="shared" si="699"/>
        <v>3334.5</v>
      </c>
      <c r="U3640" s="6">
        <v>0.6</v>
      </c>
      <c r="V3640" s="85">
        <f t="shared" si="700"/>
        <v>1026</v>
      </c>
      <c r="W3640" s="86">
        <f t="shared" si="701"/>
        <v>2736</v>
      </c>
    </row>
    <row r="3641" spans="1:23" s="27" customFormat="1" ht="16.5" x14ac:dyDescent="0.25">
      <c r="A3641" s="78" t="s">
        <v>7167</v>
      </c>
      <c r="B3641" s="65" t="s">
        <v>8050</v>
      </c>
      <c r="C3641" s="2" t="s">
        <v>8074</v>
      </c>
      <c r="D3641" s="1" t="s">
        <v>5547</v>
      </c>
      <c r="E3641" s="3">
        <v>1</v>
      </c>
      <c r="F3641" s="3">
        <v>1</v>
      </c>
      <c r="G3641" s="7">
        <v>1705</v>
      </c>
      <c r="H3641" s="4">
        <f>+G3641*E3641</f>
        <v>1705</v>
      </c>
      <c r="I3641" s="5">
        <v>0</v>
      </c>
      <c r="J3641" s="4">
        <f t="shared" si="688"/>
        <v>0</v>
      </c>
      <c r="K3641" s="4">
        <f t="shared" si="689"/>
        <v>1705</v>
      </c>
      <c r="L3641" s="6">
        <v>1</v>
      </c>
      <c r="M3641" s="4">
        <f t="shared" si="704"/>
        <v>1705</v>
      </c>
      <c r="N3641" s="4">
        <f t="shared" si="705"/>
        <v>3410</v>
      </c>
      <c r="O3641" s="6">
        <v>0.75</v>
      </c>
      <c r="P3641" s="85">
        <f t="shared" si="702"/>
        <v>1278.75</v>
      </c>
      <c r="Q3641" s="86">
        <f t="shared" si="703"/>
        <v>2983.75</v>
      </c>
      <c r="R3641" s="6">
        <v>0.95</v>
      </c>
      <c r="S3641" s="85">
        <f t="shared" si="698"/>
        <v>1619.75</v>
      </c>
      <c r="T3641" s="86">
        <f t="shared" si="699"/>
        <v>3324.75</v>
      </c>
      <c r="U3641" s="6">
        <v>0.6</v>
      </c>
      <c r="V3641" s="85">
        <f t="shared" si="700"/>
        <v>1023</v>
      </c>
      <c r="W3641" s="86">
        <f t="shared" si="701"/>
        <v>2728</v>
      </c>
    </row>
    <row r="3642" spans="1:23" s="31" customFormat="1" ht="16.5" x14ac:dyDescent="0.25">
      <c r="A3642" s="78" t="s">
        <v>7167</v>
      </c>
      <c r="B3642" s="65" t="s">
        <v>8050</v>
      </c>
      <c r="C3642" s="2" t="s">
        <v>8075</v>
      </c>
      <c r="D3642" s="8" t="s">
        <v>3334</v>
      </c>
      <c r="E3642" s="3">
        <v>2</v>
      </c>
      <c r="F3642" s="3">
        <v>1</v>
      </c>
      <c r="G3642" s="4">
        <v>1060</v>
      </c>
      <c r="H3642" s="4">
        <f>+G3642*E3642</f>
        <v>2120</v>
      </c>
      <c r="I3642" s="5">
        <v>0.05</v>
      </c>
      <c r="J3642" s="4">
        <f t="shared" si="688"/>
        <v>53</v>
      </c>
      <c r="K3642" s="4">
        <f t="shared" si="689"/>
        <v>1007</v>
      </c>
      <c r="L3642" s="6">
        <v>1.4</v>
      </c>
      <c r="M3642" s="4">
        <f t="shared" si="704"/>
        <v>1409.8</v>
      </c>
      <c r="N3642" s="4">
        <f t="shared" si="705"/>
        <v>2416.8000000000002</v>
      </c>
      <c r="O3642" s="6">
        <v>0.75</v>
      </c>
      <c r="P3642" s="85">
        <f t="shared" si="702"/>
        <v>755.25</v>
      </c>
      <c r="Q3642" s="86">
        <f t="shared" si="703"/>
        <v>1762.25</v>
      </c>
      <c r="R3642" s="6">
        <v>0.95</v>
      </c>
      <c r="S3642" s="85">
        <f t="shared" si="698"/>
        <v>956.65</v>
      </c>
      <c r="T3642" s="86">
        <f t="shared" si="699"/>
        <v>1963.65</v>
      </c>
      <c r="U3642" s="6">
        <v>0.6</v>
      </c>
      <c r="V3642" s="85">
        <f t="shared" si="700"/>
        <v>604.19999999999993</v>
      </c>
      <c r="W3642" s="86">
        <f t="shared" si="701"/>
        <v>1611.1999999999998</v>
      </c>
    </row>
    <row r="3643" spans="1:23" s="31" customFormat="1" ht="16.5" x14ac:dyDescent="0.25">
      <c r="A3643" s="78" t="s">
        <v>7167</v>
      </c>
      <c r="B3643" s="65" t="s">
        <v>8050</v>
      </c>
      <c r="C3643" s="2" t="s">
        <v>8076</v>
      </c>
      <c r="D3643" s="8" t="s">
        <v>3335</v>
      </c>
      <c r="E3643" s="3">
        <v>3</v>
      </c>
      <c r="F3643" s="3">
        <v>1</v>
      </c>
      <c r="G3643" s="4">
        <v>1060</v>
      </c>
      <c r="H3643" s="4">
        <f>+G3643*E3643</f>
        <v>3180</v>
      </c>
      <c r="I3643" s="5">
        <v>0.05</v>
      </c>
      <c r="J3643" s="4">
        <f t="shared" si="688"/>
        <v>53</v>
      </c>
      <c r="K3643" s="4">
        <f t="shared" si="689"/>
        <v>1007</v>
      </c>
      <c r="L3643" s="6">
        <v>1.4</v>
      </c>
      <c r="M3643" s="4">
        <f t="shared" si="704"/>
        <v>1409.8</v>
      </c>
      <c r="N3643" s="4">
        <f t="shared" si="705"/>
        <v>2416.8000000000002</v>
      </c>
      <c r="O3643" s="6">
        <v>0.75</v>
      </c>
      <c r="P3643" s="85">
        <f t="shared" si="702"/>
        <v>755.25</v>
      </c>
      <c r="Q3643" s="86">
        <f t="shared" si="703"/>
        <v>1762.25</v>
      </c>
      <c r="R3643" s="6">
        <v>0.95</v>
      </c>
      <c r="S3643" s="85">
        <f t="shared" si="698"/>
        <v>956.65</v>
      </c>
      <c r="T3643" s="86">
        <f t="shared" si="699"/>
        <v>1963.65</v>
      </c>
      <c r="U3643" s="6">
        <v>0.6</v>
      </c>
      <c r="V3643" s="85">
        <f t="shared" si="700"/>
        <v>604.19999999999993</v>
      </c>
      <c r="W3643" s="86">
        <f t="shared" si="701"/>
        <v>1611.1999999999998</v>
      </c>
    </row>
    <row r="3644" spans="1:23" s="31" customFormat="1" ht="16.5" x14ac:dyDescent="0.25">
      <c r="A3644" s="78" t="s">
        <v>7167</v>
      </c>
      <c r="B3644" s="65" t="s">
        <v>8050</v>
      </c>
      <c r="C3644" s="2" t="s">
        <v>5269</v>
      </c>
      <c r="D3644" s="8" t="s">
        <v>3336</v>
      </c>
      <c r="E3644" s="3">
        <v>1</v>
      </c>
      <c r="F3644" s="3">
        <v>1</v>
      </c>
      <c r="G3644" s="4">
        <v>2010</v>
      </c>
      <c r="H3644" s="4">
        <f>+G3644*E3644</f>
        <v>2010</v>
      </c>
      <c r="I3644" s="5">
        <v>0.05</v>
      </c>
      <c r="J3644" s="4">
        <f t="shared" si="688"/>
        <v>100.5</v>
      </c>
      <c r="K3644" s="4">
        <f t="shared" si="689"/>
        <v>1909.5</v>
      </c>
      <c r="L3644" s="6">
        <v>1.4</v>
      </c>
      <c r="M3644" s="4">
        <f t="shared" si="704"/>
        <v>2673.2999999999997</v>
      </c>
      <c r="N3644" s="4">
        <f t="shared" si="705"/>
        <v>4582.7999999999993</v>
      </c>
      <c r="O3644" s="6">
        <v>0.75</v>
      </c>
      <c r="P3644" s="85">
        <f t="shared" si="702"/>
        <v>1432.125</v>
      </c>
      <c r="Q3644" s="86">
        <f t="shared" si="703"/>
        <v>3341.625</v>
      </c>
      <c r="R3644" s="6">
        <v>0.95</v>
      </c>
      <c r="S3644" s="85">
        <f t="shared" si="698"/>
        <v>1814.0249999999999</v>
      </c>
      <c r="T3644" s="86">
        <f t="shared" si="699"/>
        <v>3723.5249999999996</v>
      </c>
      <c r="U3644" s="6">
        <v>0.6</v>
      </c>
      <c r="V3644" s="85">
        <f t="shared" si="700"/>
        <v>1145.7</v>
      </c>
      <c r="W3644" s="86">
        <f t="shared" si="701"/>
        <v>3055.2</v>
      </c>
    </row>
    <row r="3645" spans="1:23" s="31" customFormat="1" ht="16.5" x14ac:dyDescent="0.25">
      <c r="A3645" s="78" t="s">
        <v>7167</v>
      </c>
      <c r="B3645" s="65" t="s">
        <v>8050</v>
      </c>
      <c r="C3645" s="2" t="s">
        <v>8077</v>
      </c>
      <c r="D3645" s="10" t="s">
        <v>4353</v>
      </c>
      <c r="E3645" s="3">
        <v>102</v>
      </c>
      <c r="F3645" s="3">
        <v>1</v>
      </c>
      <c r="G3645" s="4">
        <f>5295.75/120</f>
        <v>44.131250000000001</v>
      </c>
      <c r="H3645" s="4">
        <f>+G3645*E3645</f>
        <v>4501.3874999999998</v>
      </c>
      <c r="I3645" s="5">
        <v>0.45</v>
      </c>
      <c r="J3645" s="4">
        <f t="shared" si="688"/>
        <v>19.8590625</v>
      </c>
      <c r="K3645" s="4">
        <f t="shared" si="689"/>
        <v>24.272187500000001</v>
      </c>
      <c r="L3645" s="6">
        <v>0.85</v>
      </c>
      <c r="M3645" s="4">
        <f t="shared" si="704"/>
        <v>20.631359374999999</v>
      </c>
      <c r="N3645" s="4">
        <f t="shared" si="705"/>
        <v>44.903546875000004</v>
      </c>
      <c r="O3645" s="6">
        <v>0.75</v>
      </c>
      <c r="P3645" s="85">
        <f t="shared" si="702"/>
        <v>18.204140625000001</v>
      </c>
      <c r="Q3645" s="86">
        <f t="shared" si="703"/>
        <v>42.476328125000002</v>
      </c>
      <c r="R3645" s="6">
        <v>0.95</v>
      </c>
      <c r="S3645" s="85">
        <f t="shared" si="698"/>
        <v>23.058578125</v>
      </c>
      <c r="T3645" s="86">
        <f t="shared" si="699"/>
        <v>47.330765624999998</v>
      </c>
      <c r="U3645" s="6">
        <v>0.6</v>
      </c>
      <c r="V3645" s="85">
        <f t="shared" si="700"/>
        <v>14.5633125</v>
      </c>
      <c r="W3645" s="86">
        <f t="shared" si="701"/>
        <v>38.835500000000003</v>
      </c>
    </row>
    <row r="3646" spans="1:23" ht="16.5" x14ac:dyDescent="0.25">
      <c r="A3646" s="78" t="s">
        <v>7167</v>
      </c>
      <c r="B3646" s="65" t="s">
        <v>8050</v>
      </c>
      <c r="C3646" s="2" t="s">
        <v>8078</v>
      </c>
      <c r="D3646" s="8" t="s">
        <v>5488</v>
      </c>
      <c r="E3646" s="3">
        <v>1</v>
      </c>
      <c r="F3646" s="3">
        <v>1</v>
      </c>
      <c r="G3646" s="4">
        <v>1069.1500000000001</v>
      </c>
      <c r="H3646" s="4">
        <f>+G3646*E3646</f>
        <v>1069.1500000000001</v>
      </c>
      <c r="I3646" s="5">
        <v>0</v>
      </c>
      <c r="J3646" s="4">
        <f t="shared" si="688"/>
        <v>0</v>
      </c>
      <c r="K3646" s="4">
        <f t="shared" si="689"/>
        <v>1069.1500000000001</v>
      </c>
      <c r="L3646" s="6">
        <v>1</v>
      </c>
      <c r="M3646" s="4">
        <f t="shared" si="704"/>
        <v>1069.1500000000001</v>
      </c>
      <c r="N3646" s="4">
        <f t="shared" si="705"/>
        <v>2138.3000000000002</v>
      </c>
      <c r="O3646" s="6">
        <v>0.75</v>
      </c>
      <c r="P3646" s="85">
        <f t="shared" si="702"/>
        <v>801.86250000000007</v>
      </c>
      <c r="Q3646" s="86">
        <f t="shared" si="703"/>
        <v>1871.0125000000003</v>
      </c>
      <c r="R3646" s="6">
        <v>0.95</v>
      </c>
      <c r="S3646" s="85">
        <f t="shared" si="698"/>
        <v>1015.6925</v>
      </c>
      <c r="T3646" s="86">
        <f t="shared" si="699"/>
        <v>2084.8425000000002</v>
      </c>
      <c r="U3646" s="6">
        <v>0.6</v>
      </c>
      <c r="V3646" s="85">
        <f t="shared" si="700"/>
        <v>641.49</v>
      </c>
      <c r="W3646" s="86">
        <f t="shared" si="701"/>
        <v>1710.64</v>
      </c>
    </row>
    <row r="3647" spans="1:23" ht="16.5" x14ac:dyDescent="0.25">
      <c r="A3647" s="78" t="s">
        <v>7167</v>
      </c>
      <c r="B3647" s="65" t="s">
        <v>8050</v>
      </c>
      <c r="C3647" s="2" t="s">
        <v>8079</v>
      </c>
      <c r="D3647" s="8" t="s">
        <v>1435</v>
      </c>
      <c r="E3647" s="3">
        <v>1</v>
      </c>
      <c r="F3647" s="3">
        <v>1</v>
      </c>
      <c r="G3647" s="4">
        <v>1451.39</v>
      </c>
      <c r="H3647" s="4">
        <f>+G3647*E3647</f>
        <v>1451.39</v>
      </c>
      <c r="I3647" s="5">
        <v>0.1</v>
      </c>
      <c r="J3647" s="4">
        <f t="shared" si="688"/>
        <v>145.13900000000001</v>
      </c>
      <c r="K3647" s="4">
        <f t="shared" si="689"/>
        <v>1306.2510000000002</v>
      </c>
      <c r="L3647" s="6">
        <v>1</v>
      </c>
      <c r="M3647" s="4">
        <f t="shared" si="704"/>
        <v>1306.2510000000002</v>
      </c>
      <c r="N3647" s="4">
        <f t="shared" si="705"/>
        <v>2612.5020000000004</v>
      </c>
      <c r="O3647" s="6">
        <v>0.75</v>
      </c>
      <c r="P3647" s="85">
        <f t="shared" si="702"/>
        <v>979.68825000000015</v>
      </c>
      <c r="Q3647" s="86">
        <f t="shared" si="703"/>
        <v>2285.9392500000004</v>
      </c>
      <c r="R3647" s="6">
        <v>0.95</v>
      </c>
      <c r="S3647" s="85">
        <f t="shared" si="698"/>
        <v>1240.9384500000001</v>
      </c>
      <c r="T3647" s="86">
        <f t="shared" si="699"/>
        <v>2547.1894500000003</v>
      </c>
      <c r="U3647" s="6">
        <v>0.6</v>
      </c>
      <c r="V3647" s="85">
        <f t="shared" si="700"/>
        <v>783.75060000000008</v>
      </c>
      <c r="W3647" s="86">
        <f t="shared" si="701"/>
        <v>2090.0016000000005</v>
      </c>
    </row>
    <row r="3648" spans="1:23" s="27" customFormat="1" ht="16.5" x14ac:dyDescent="0.25">
      <c r="A3648" s="78" t="s">
        <v>7167</v>
      </c>
      <c r="B3648" s="65" t="s">
        <v>8050</v>
      </c>
      <c r="C3648" s="2" t="s">
        <v>8080</v>
      </c>
      <c r="D3648" s="8" t="s">
        <v>1790</v>
      </c>
      <c r="E3648" s="3">
        <v>11</v>
      </c>
      <c r="F3648" s="3">
        <v>1</v>
      </c>
      <c r="G3648" s="4">
        <v>842.84</v>
      </c>
      <c r="H3648" s="4">
        <f>+G3648*E3648</f>
        <v>9271.24</v>
      </c>
      <c r="I3648" s="5">
        <v>0.05</v>
      </c>
      <c r="J3648" s="4">
        <f t="shared" si="688"/>
        <v>42.142000000000003</v>
      </c>
      <c r="K3648" s="4">
        <f t="shared" si="689"/>
        <v>800.69799999999998</v>
      </c>
      <c r="L3648" s="6">
        <v>1</v>
      </c>
      <c r="M3648" s="4">
        <f t="shared" si="704"/>
        <v>800.69799999999998</v>
      </c>
      <c r="N3648" s="4">
        <f t="shared" si="705"/>
        <v>1601.396</v>
      </c>
      <c r="O3648" s="6">
        <v>0.75</v>
      </c>
      <c r="P3648" s="85">
        <f t="shared" si="702"/>
        <v>600.52350000000001</v>
      </c>
      <c r="Q3648" s="86">
        <f t="shared" si="703"/>
        <v>1401.2215000000001</v>
      </c>
      <c r="R3648" s="6">
        <v>0.95</v>
      </c>
      <c r="S3648" s="85">
        <f t="shared" si="698"/>
        <v>760.66309999999999</v>
      </c>
      <c r="T3648" s="86">
        <f t="shared" si="699"/>
        <v>1561.3611000000001</v>
      </c>
      <c r="U3648" s="6">
        <v>0.6</v>
      </c>
      <c r="V3648" s="85">
        <f t="shared" si="700"/>
        <v>480.41879999999998</v>
      </c>
      <c r="W3648" s="86">
        <f t="shared" si="701"/>
        <v>1281.1168</v>
      </c>
    </row>
    <row r="3649" spans="1:23" s="27" customFormat="1" ht="16.5" x14ac:dyDescent="0.25">
      <c r="A3649" s="78" t="s">
        <v>7167</v>
      </c>
      <c r="B3649" s="65" t="s">
        <v>8050</v>
      </c>
      <c r="C3649" s="2" t="s">
        <v>8081</v>
      </c>
      <c r="D3649" s="1" t="s">
        <v>2507</v>
      </c>
      <c r="E3649" s="3">
        <v>10</v>
      </c>
      <c r="F3649" s="3">
        <v>1</v>
      </c>
      <c r="G3649" s="7">
        <v>577.08333333333337</v>
      </c>
      <c r="H3649" s="4">
        <f>+G3649*E3649</f>
        <v>5770.8333333333339</v>
      </c>
      <c r="I3649" s="5">
        <v>0</v>
      </c>
      <c r="J3649" s="4">
        <f t="shared" si="688"/>
        <v>0</v>
      </c>
      <c r="K3649" s="4">
        <f t="shared" si="689"/>
        <v>577.08333333333337</v>
      </c>
      <c r="L3649" s="6">
        <v>1.05</v>
      </c>
      <c r="M3649" s="4">
        <f t="shared" si="704"/>
        <v>605.93750000000011</v>
      </c>
      <c r="N3649" s="4">
        <f t="shared" si="705"/>
        <v>1183.0208333333335</v>
      </c>
      <c r="O3649" s="6">
        <v>0.75</v>
      </c>
      <c r="P3649" s="85">
        <f t="shared" si="702"/>
        <v>432.8125</v>
      </c>
      <c r="Q3649" s="86">
        <f t="shared" si="703"/>
        <v>1009.8958333333334</v>
      </c>
      <c r="R3649" s="6">
        <v>0.95</v>
      </c>
      <c r="S3649" s="85">
        <f t="shared" si="698"/>
        <v>548.22916666666663</v>
      </c>
      <c r="T3649" s="86">
        <f t="shared" si="699"/>
        <v>1125.3125</v>
      </c>
      <c r="U3649" s="6">
        <v>0.6</v>
      </c>
      <c r="V3649" s="85">
        <f t="shared" si="700"/>
        <v>346.25</v>
      </c>
      <c r="W3649" s="86">
        <f t="shared" si="701"/>
        <v>923.33333333333337</v>
      </c>
    </row>
    <row r="3650" spans="1:23" s="27" customFormat="1" ht="16.5" x14ac:dyDescent="0.25">
      <c r="A3650" s="78" t="s">
        <v>7167</v>
      </c>
      <c r="B3650" s="65" t="s">
        <v>8050</v>
      </c>
      <c r="C3650" s="2" t="s">
        <v>8082</v>
      </c>
      <c r="D3650" s="8" t="s">
        <v>2631</v>
      </c>
      <c r="E3650" s="3">
        <v>2</v>
      </c>
      <c r="F3650" s="3">
        <v>1</v>
      </c>
      <c r="G3650" s="4">
        <v>2589.65</v>
      </c>
      <c r="H3650" s="4">
        <f>+G3650*E3650</f>
        <v>5179.3</v>
      </c>
      <c r="I3650" s="5">
        <v>0</v>
      </c>
      <c r="J3650" s="4">
        <f t="shared" si="688"/>
        <v>0</v>
      </c>
      <c r="K3650" s="4">
        <f t="shared" si="689"/>
        <v>2589.65</v>
      </c>
      <c r="L3650" s="6">
        <v>1</v>
      </c>
      <c r="M3650" s="4">
        <f t="shared" si="704"/>
        <v>2589.65</v>
      </c>
      <c r="N3650" s="4">
        <f t="shared" si="705"/>
        <v>5179.3</v>
      </c>
      <c r="O3650" s="6">
        <v>0.75</v>
      </c>
      <c r="P3650" s="85">
        <f t="shared" si="702"/>
        <v>1942.2375000000002</v>
      </c>
      <c r="Q3650" s="86">
        <f t="shared" si="703"/>
        <v>4531.8875000000007</v>
      </c>
      <c r="R3650" s="6">
        <v>0.95</v>
      </c>
      <c r="S3650" s="85">
        <f t="shared" si="698"/>
        <v>2460.1675</v>
      </c>
      <c r="T3650" s="86">
        <f t="shared" si="699"/>
        <v>5049.8175000000001</v>
      </c>
      <c r="U3650" s="6">
        <v>0.6</v>
      </c>
      <c r="V3650" s="85">
        <f t="shared" si="700"/>
        <v>1553.79</v>
      </c>
      <c r="W3650" s="86">
        <f t="shared" si="701"/>
        <v>4143.4400000000005</v>
      </c>
    </row>
    <row r="3651" spans="1:23" s="27" customFormat="1" ht="16.5" x14ac:dyDescent="0.25">
      <c r="A3651" s="78" t="s">
        <v>7167</v>
      </c>
      <c r="B3651" s="65" t="s">
        <v>8050</v>
      </c>
      <c r="C3651" s="2" t="s">
        <v>8083</v>
      </c>
      <c r="D3651" s="8" t="s">
        <v>2632</v>
      </c>
      <c r="E3651" s="3">
        <v>2</v>
      </c>
      <c r="F3651" s="3">
        <v>1</v>
      </c>
      <c r="G3651" s="4">
        <v>3683.05</v>
      </c>
      <c r="H3651" s="4">
        <f>+G3651*E3651</f>
        <v>7366.1</v>
      </c>
      <c r="I3651" s="5">
        <v>0</v>
      </c>
      <c r="J3651" s="4">
        <f t="shared" si="688"/>
        <v>0</v>
      </c>
      <c r="K3651" s="4">
        <f t="shared" si="689"/>
        <v>3683.05</v>
      </c>
      <c r="L3651" s="6">
        <v>1</v>
      </c>
      <c r="M3651" s="4">
        <f t="shared" si="704"/>
        <v>3683.05</v>
      </c>
      <c r="N3651" s="4">
        <f t="shared" si="705"/>
        <v>7366.1</v>
      </c>
      <c r="O3651" s="6">
        <v>0.75</v>
      </c>
      <c r="P3651" s="85">
        <f t="shared" si="702"/>
        <v>2762.2875000000004</v>
      </c>
      <c r="Q3651" s="86">
        <f t="shared" si="703"/>
        <v>6445.3375000000005</v>
      </c>
      <c r="R3651" s="6">
        <v>0.95</v>
      </c>
      <c r="S3651" s="85">
        <f t="shared" si="698"/>
        <v>3498.8975</v>
      </c>
      <c r="T3651" s="86">
        <f t="shared" si="699"/>
        <v>7181.9475000000002</v>
      </c>
      <c r="U3651" s="6">
        <v>0.6</v>
      </c>
      <c r="V3651" s="85">
        <f t="shared" si="700"/>
        <v>2209.83</v>
      </c>
      <c r="W3651" s="86">
        <f t="shared" si="701"/>
        <v>5892.88</v>
      </c>
    </row>
    <row r="3652" spans="1:23" s="27" customFormat="1" ht="16.5" x14ac:dyDescent="0.25">
      <c r="A3652" s="78" t="s">
        <v>7167</v>
      </c>
      <c r="B3652" s="65" t="s">
        <v>8050</v>
      </c>
      <c r="C3652" s="2" t="s">
        <v>8084</v>
      </c>
      <c r="D3652" s="10" t="s">
        <v>2633</v>
      </c>
      <c r="E3652" s="3">
        <v>1</v>
      </c>
      <c r="F3652" s="3">
        <v>1</v>
      </c>
      <c r="G3652" s="4">
        <v>1529.67</v>
      </c>
      <c r="H3652" s="4">
        <f>+G3652*E3652</f>
        <v>1529.67</v>
      </c>
      <c r="I3652" s="5">
        <v>0.45</v>
      </c>
      <c r="J3652" s="4">
        <f t="shared" si="688"/>
        <v>688.3515000000001</v>
      </c>
      <c r="K3652" s="4">
        <f t="shared" si="689"/>
        <v>841.31849999999997</v>
      </c>
      <c r="L3652" s="6">
        <v>0.85</v>
      </c>
      <c r="M3652" s="4">
        <f t="shared" si="704"/>
        <v>715.12072499999999</v>
      </c>
      <c r="N3652" s="4">
        <f t="shared" si="705"/>
        <v>1556.4392250000001</v>
      </c>
      <c r="O3652" s="6">
        <v>0.75</v>
      </c>
      <c r="P3652" s="85">
        <f t="shared" si="702"/>
        <v>630.98887500000001</v>
      </c>
      <c r="Q3652" s="86">
        <f t="shared" si="703"/>
        <v>1472.3073749999999</v>
      </c>
      <c r="R3652" s="6">
        <v>0.95</v>
      </c>
      <c r="S3652" s="85">
        <f t="shared" si="698"/>
        <v>799.25257499999998</v>
      </c>
      <c r="T3652" s="86">
        <f t="shared" si="699"/>
        <v>1640.5710749999998</v>
      </c>
      <c r="U3652" s="6">
        <v>0.6</v>
      </c>
      <c r="V3652" s="85">
        <f t="shared" si="700"/>
        <v>504.79109999999997</v>
      </c>
      <c r="W3652" s="86">
        <f t="shared" si="701"/>
        <v>1346.1096</v>
      </c>
    </row>
    <row r="3653" spans="1:23" s="27" customFormat="1" ht="16.5" x14ac:dyDescent="0.25">
      <c r="A3653" s="78" t="s">
        <v>7167</v>
      </c>
      <c r="B3653" s="65" t="s">
        <v>8050</v>
      </c>
      <c r="C3653" s="2" t="s">
        <v>8085</v>
      </c>
      <c r="D3653" s="8" t="s">
        <v>3080</v>
      </c>
      <c r="E3653" s="3">
        <v>4</v>
      </c>
      <c r="F3653" s="3">
        <v>1</v>
      </c>
      <c r="G3653" s="4">
        <v>441.84</v>
      </c>
      <c r="H3653" s="4">
        <f>+G3653*E3653</f>
        <v>1767.36</v>
      </c>
      <c r="I3653" s="5">
        <v>0</v>
      </c>
      <c r="J3653" s="4">
        <f t="shared" si="688"/>
        <v>0</v>
      </c>
      <c r="K3653" s="4">
        <f t="shared" si="689"/>
        <v>441.84</v>
      </c>
      <c r="L3653" s="6">
        <v>0.85</v>
      </c>
      <c r="M3653" s="4">
        <f t="shared" si="704"/>
        <v>375.56399999999996</v>
      </c>
      <c r="N3653" s="4">
        <f t="shared" si="705"/>
        <v>817.404</v>
      </c>
      <c r="O3653" s="6">
        <v>0.75</v>
      </c>
      <c r="P3653" s="85">
        <f t="shared" si="702"/>
        <v>331.38</v>
      </c>
      <c r="Q3653" s="86">
        <f t="shared" si="703"/>
        <v>773.22</v>
      </c>
      <c r="R3653" s="6">
        <v>0.95</v>
      </c>
      <c r="S3653" s="85">
        <f t="shared" si="698"/>
        <v>419.74799999999993</v>
      </c>
      <c r="T3653" s="86">
        <f t="shared" si="699"/>
        <v>861.58799999999997</v>
      </c>
      <c r="U3653" s="6">
        <v>0.6</v>
      </c>
      <c r="V3653" s="85">
        <f t="shared" si="700"/>
        <v>265.10399999999998</v>
      </c>
      <c r="W3653" s="86">
        <f t="shared" si="701"/>
        <v>706.94399999999996</v>
      </c>
    </row>
    <row r="3654" spans="1:23" s="27" customFormat="1" ht="16.5" x14ac:dyDescent="0.25">
      <c r="A3654" s="78" t="s">
        <v>7167</v>
      </c>
      <c r="B3654" s="65" t="s">
        <v>8050</v>
      </c>
      <c r="C3654" s="2" t="s">
        <v>8086</v>
      </c>
      <c r="D3654" s="8" t="s">
        <v>3081</v>
      </c>
      <c r="E3654" s="3">
        <v>2</v>
      </c>
      <c r="F3654" s="3">
        <v>1</v>
      </c>
      <c r="G3654" s="4">
        <v>2063.73</v>
      </c>
      <c r="H3654" s="4">
        <f>+G3654*E3654</f>
        <v>4127.46</v>
      </c>
      <c r="I3654" s="5">
        <v>0</v>
      </c>
      <c r="J3654" s="4">
        <f t="shared" si="688"/>
        <v>0</v>
      </c>
      <c r="K3654" s="4">
        <f t="shared" si="689"/>
        <v>2063.73</v>
      </c>
      <c r="L3654" s="6">
        <v>1</v>
      </c>
      <c r="M3654" s="4">
        <f t="shared" si="704"/>
        <v>2063.73</v>
      </c>
      <c r="N3654" s="4">
        <f t="shared" si="705"/>
        <v>4127.46</v>
      </c>
      <c r="O3654" s="6">
        <v>0.75</v>
      </c>
      <c r="P3654" s="85">
        <f t="shared" si="702"/>
        <v>1547.7975000000001</v>
      </c>
      <c r="Q3654" s="86">
        <f t="shared" si="703"/>
        <v>3611.5275000000001</v>
      </c>
      <c r="R3654" s="6">
        <v>0.95</v>
      </c>
      <c r="S3654" s="85">
        <f t="shared" si="698"/>
        <v>1960.5435</v>
      </c>
      <c r="T3654" s="86">
        <f t="shared" si="699"/>
        <v>4024.2735000000002</v>
      </c>
      <c r="U3654" s="6">
        <v>0.6</v>
      </c>
      <c r="V3654" s="85">
        <f t="shared" si="700"/>
        <v>1238.2380000000001</v>
      </c>
      <c r="W3654" s="86">
        <f t="shared" si="701"/>
        <v>3301.9679999999998</v>
      </c>
    </row>
    <row r="3655" spans="1:23" s="27" customFormat="1" ht="16.5" x14ac:dyDescent="0.25">
      <c r="A3655" s="78" t="s">
        <v>7167</v>
      </c>
      <c r="B3655" s="65" t="s">
        <v>8050</v>
      </c>
      <c r="C3655" s="2" t="s">
        <v>8087</v>
      </c>
      <c r="D3655" s="8" t="s">
        <v>3082</v>
      </c>
      <c r="E3655" s="3">
        <v>44</v>
      </c>
      <c r="F3655" s="3">
        <v>1</v>
      </c>
      <c r="G3655" s="4">
        <f>3539.82/45</f>
        <v>78.662666666666667</v>
      </c>
      <c r="H3655" s="4">
        <f>+G3655*E3655</f>
        <v>3461.1573333333336</v>
      </c>
      <c r="I3655" s="5">
        <v>0</v>
      </c>
      <c r="J3655" s="4">
        <f t="shared" si="688"/>
        <v>0</v>
      </c>
      <c r="K3655" s="4">
        <f t="shared" si="689"/>
        <v>78.662666666666667</v>
      </c>
      <c r="L3655" s="6">
        <v>0.95</v>
      </c>
      <c r="M3655" s="4">
        <f t="shared" si="704"/>
        <v>74.729533333333336</v>
      </c>
      <c r="N3655" s="4">
        <f t="shared" si="705"/>
        <v>153.3922</v>
      </c>
      <c r="O3655" s="6">
        <v>0.75</v>
      </c>
      <c r="P3655" s="85">
        <f t="shared" si="702"/>
        <v>58.997</v>
      </c>
      <c r="Q3655" s="86">
        <f t="shared" si="703"/>
        <v>137.65966666666668</v>
      </c>
      <c r="R3655" s="6">
        <v>0.95</v>
      </c>
      <c r="S3655" s="85">
        <f t="shared" si="698"/>
        <v>74.729533333333336</v>
      </c>
      <c r="T3655" s="86">
        <f t="shared" si="699"/>
        <v>153.3922</v>
      </c>
      <c r="U3655" s="6">
        <v>0.6</v>
      </c>
      <c r="V3655" s="85">
        <f t="shared" si="700"/>
        <v>47.197600000000001</v>
      </c>
      <c r="W3655" s="86">
        <f t="shared" si="701"/>
        <v>125.86026666666666</v>
      </c>
    </row>
    <row r="3656" spans="1:23" s="27" customFormat="1" ht="16.5" x14ac:dyDescent="0.25">
      <c r="A3656" s="78" t="s">
        <v>7167</v>
      </c>
      <c r="B3656" s="65" t="s">
        <v>8050</v>
      </c>
      <c r="C3656" s="2" t="s">
        <v>8088</v>
      </c>
      <c r="D3656" s="1" t="s">
        <v>3084</v>
      </c>
      <c r="E3656" s="3">
        <v>4</v>
      </c>
      <c r="F3656" s="3">
        <v>1</v>
      </c>
      <c r="G3656" s="7">
        <v>550</v>
      </c>
      <c r="H3656" s="4">
        <f>+G3656*E3656</f>
        <v>2200</v>
      </c>
      <c r="I3656" s="5">
        <v>0</v>
      </c>
      <c r="J3656" s="4">
        <f t="shared" si="688"/>
        <v>0</v>
      </c>
      <c r="K3656" s="4">
        <f t="shared" si="689"/>
        <v>550</v>
      </c>
      <c r="L3656" s="6">
        <v>0.85</v>
      </c>
      <c r="M3656" s="4">
        <f t="shared" si="704"/>
        <v>467.5</v>
      </c>
      <c r="N3656" s="4">
        <f t="shared" si="705"/>
        <v>1017.5</v>
      </c>
      <c r="O3656" s="6">
        <v>0.75</v>
      </c>
      <c r="P3656" s="85">
        <f t="shared" si="702"/>
        <v>412.5</v>
      </c>
      <c r="Q3656" s="86">
        <f t="shared" si="703"/>
        <v>962.5</v>
      </c>
      <c r="R3656" s="6">
        <v>0.95</v>
      </c>
      <c r="S3656" s="85">
        <f t="shared" si="698"/>
        <v>522.5</v>
      </c>
      <c r="T3656" s="86">
        <f t="shared" si="699"/>
        <v>1072.5</v>
      </c>
      <c r="U3656" s="6">
        <v>0.6</v>
      </c>
      <c r="V3656" s="85">
        <f t="shared" si="700"/>
        <v>330</v>
      </c>
      <c r="W3656" s="86">
        <f t="shared" si="701"/>
        <v>880</v>
      </c>
    </row>
    <row r="3657" spans="1:23" ht="16.5" x14ac:dyDescent="0.25">
      <c r="A3657" s="78" t="s">
        <v>7167</v>
      </c>
      <c r="B3657" s="65" t="s">
        <v>8050</v>
      </c>
      <c r="C3657" s="2" t="s">
        <v>8089</v>
      </c>
      <c r="D3657" s="1" t="s">
        <v>3085</v>
      </c>
      <c r="E3657" s="3">
        <v>5</v>
      </c>
      <c r="F3657" s="3">
        <v>1</v>
      </c>
      <c r="G3657" s="7">
        <v>225</v>
      </c>
      <c r="H3657" s="4">
        <f>+G3657*E3657</f>
        <v>1125</v>
      </c>
      <c r="I3657" s="5">
        <v>0</v>
      </c>
      <c r="J3657" s="4">
        <f t="shared" si="688"/>
        <v>0</v>
      </c>
      <c r="K3657" s="4">
        <f t="shared" si="689"/>
        <v>225</v>
      </c>
      <c r="L3657" s="6">
        <v>0.85</v>
      </c>
      <c r="M3657" s="4">
        <f t="shared" si="704"/>
        <v>191.25</v>
      </c>
      <c r="N3657" s="4">
        <f t="shared" si="705"/>
        <v>416.25</v>
      </c>
      <c r="O3657" s="6">
        <v>0.75</v>
      </c>
      <c r="P3657" s="85">
        <f t="shared" si="702"/>
        <v>168.75</v>
      </c>
      <c r="Q3657" s="86">
        <f t="shared" si="703"/>
        <v>393.75</v>
      </c>
      <c r="R3657" s="6">
        <v>0.95</v>
      </c>
      <c r="S3657" s="85">
        <f t="shared" si="698"/>
        <v>213.75</v>
      </c>
      <c r="T3657" s="86">
        <f t="shared" si="699"/>
        <v>438.75</v>
      </c>
      <c r="U3657" s="6">
        <v>0.6</v>
      </c>
      <c r="V3657" s="85">
        <f t="shared" si="700"/>
        <v>135</v>
      </c>
      <c r="W3657" s="86">
        <f t="shared" si="701"/>
        <v>360</v>
      </c>
    </row>
    <row r="3658" spans="1:23" ht="16.5" x14ac:dyDescent="0.25">
      <c r="A3658" s="78" t="s">
        <v>7167</v>
      </c>
      <c r="B3658" s="65" t="s">
        <v>8050</v>
      </c>
      <c r="C3658" s="40" t="s">
        <v>8090</v>
      </c>
      <c r="D3658" s="50" t="s">
        <v>3033</v>
      </c>
      <c r="E3658" s="41">
        <v>6</v>
      </c>
      <c r="F3658" s="3">
        <v>1</v>
      </c>
      <c r="G3658" s="11">
        <v>680</v>
      </c>
      <c r="H3658" s="4">
        <f>+G3658*E3658</f>
        <v>4080</v>
      </c>
      <c r="I3658" s="42">
        <v>0</v>
      </c>
      <c r="J3658" s="4">
        <f t="shared" si="688"/>
        <v>0</v>
      </c>
      <c r="K3658" s="4">
        <f t="shared" si="689"/>
        <v>680</v>
      </c>
      <c r="L3658" s="13">
        <v>0.85</v>
      </c>
      <c r="M3658" s="4">
        <f t="shared" si="704"/>
        <v>578</v>
      </c>
      <c r="N3658" s="4">
        <f t="shared" si="705"/>
        <v>1258</v>
      </c>
      <c r="O3658" s="6">
        <v>0.75</v>
      </c>
      <c r="P3658" s="85">
        <f t="shared" si="702"/>
        <v>510</v>
      </c>
      <c r="Q3658" s="86">
        <f t="shared" si="703"/>
        <v>1190</v>
      </c>
      <c r="R3658" s="6">
        <v>0.95</v>
      </c>
      <c r="S3658" s="85">
        <f t="shared" si="698"/>
        <v>646</v>
      </c>
      <c r="T3658" s="86">
        <f t="shared" si="699"/>
        <v>1326</v>
      </c>
      <c r="U3658" s="6">
        <v>0.6</v>
      </c>
      <c r="V3658" s="85">
        <f t="shared" si="700"/>
        <v>408</v>
      </c>
      <c r="W3658" s="86">
        <f t="shared" si="701"/>
        <v>1088</v>
      </c>
    </row>
    <row r="3659" spans="1:23" s="28" customFormat="1" ht="16.5" x14ac:dyDescent="0.25">
      <c r="A3659" s="78" t="s">
        <v>7167</v>
      </c>
      <c r="B3659" s="65" t="s">
        <v>8050</v>
      </c>
      <c r="C3659" s="2" t="s">
        <v>8273</v>
      </c>
      <c r="D3659" s="1" t="s">
        <v>6904</v>
      </c>
      <c r="E3659" s="3">
        <v>3</v>
      </c>
      <c r="F3659" s="3">
        <v>1</v>
      </c>
      <c r="G3659" s="7">
        <v>325</v>
      </c>
      <c r="H3659" s="4">
        <f>+G3659*E3659</f>
        <v>975</v>
      </c>
      <c r="I3659" s="5">
        <v>0</v>
      </c>
      <c r="J3659" s="4">
        <f t="shared" si="688"/>
        <v>0</v>
      </c>
      <c r="K3659" s="4">
        <f t="shared" si="689"/>
        <v>325</v>
      </c>
      <c r="L3659" s="6">
        <v>1</v>
      </c>
      <c r="M3659" s="4">
        <f t="shared" si="704"/>
        <v>325</v>
      </c>
      <c r="N3659" s="4">
        <f t="shared" si="705"/>
        <v>650</v>
      </c>
      <c r="O3659" s="6">
        <v>0.75</v>
      </c>
      <c r="P3659" s="85">
        <f t="shared" si="702"/>
        <v>243.75</v>
      </c>
      <c r="Q3659" s="86">
        <f t="shared" si="703"/>
        <v>568.75</v>
      </c>
      <c r="R3659" s="6">
        <v>0.95</v>
      </c>
      <c r="S3659" s="85">
        <f t="shared" si="698"/>
        <v>308.75</v>
      </c>
      <c r="T3659" s="86">
        <f t="shared" si="699"/>
        <v>633.75</v>
      </c>
      <c r="U3659" s="6">
        <v>0.6</v>
      </c>
      <c r="V3659" s="85">
        <f t="shared" si="700"/>
        <v>195</v>
      </c>
      <c r="W3659" s="86">
        <f t="shared" si="701"/>
        <v>520</v>
      </c>
    </row>
    <row r="3660" spans="1:23" s="27" customFormat="1" ht="16.5" x14ac:dyDescent="0.25">
      <c r="A3660" s="78" t="s">
        <v>7167</v>
      </c>
      <c r="B3660" s="65" t="s">
        <v>8050</v>
      </c>
      <c r="C3660" s="2" t="s">
        <v>8091</v>
      </c>
      <c r="D3660" s="8" t="s">
        <v>4330</v>
      </c>
      <c r="E3660" s="3">
        <v>1</v>
      </c>
      <c r="F3660" s="3">
        <v>1</v>
      </c>
      <c r="G3660" s="4">
        <v>1633.35</v>
      </c>
      <c r="H3660" s="4">
        <f>+G3660*E3660</f>
        <v>1633.35</v>
      </c>
      <c r="I3660" s="5">
        <v>0</v>
      </c>
      <c r="J3660" s="4">
        <f t="shared" si="688"/>
        <v>0</v>
      </c>
      <c r="K3660" s="4">
        <f t="shared" si="689"/>
        <v>1633.35</v>
      </c>
      <c r="L3660" s="6">
        <v>1</v>
      </c>
      <c r="M3660" s="4">
        <f t="shared" si="704"/>
        <v>1633.35</v>
      </c>
      <c r="N3660" s="4">
        <f t="shared" si="705"/>
        <v>3266.7</v>
      </c>
      <c r="O3660" s="6">
        <v>0.75</v>
      </c>
      <c r="P3660" s="85">
        <f t="shared" si="702"/>
        <v>1225.0124999999998</v>
      </c>
      <c r="Q3660" s="86">
        <f t="shared" si="703"/>
        <v>2858.3624999999997</v>
      </c>
      <c r="R3660" s="6">
        <v>0.95</v>
      </c>
      <c r="S3660" s="85">
        <f t="shared" si="698"/>
        <v>1551.6824999999999</v>
      </c>
      <c r="T3660" s="86">
        <f t="shared" si="699"/>
        <v>3185.0324999999998</v>
      </c>
      <c r="U3660" s="6">
        <v>0.6</v>
      </c>
      <c r="V3660" s="85">
        <f t="shared" si="700"/>
        <v>980.00999999999988</v>
      </c>
      <c r="W3660" s="86">
        <f t="shared" si="701"/>
        <v>2613.3599999999997</v>
      </c>
    </row>
    <row r="3661" spans="1:23" s="27" customFormat="1" ht="16.5" x14ac:dyDescent="0.25">
      <c r="A3661" s="78" t="s">
        <v>7167</v>
      </c>
      <c r="B3661" s="65" t="s">
        <v>8050</v>
      </c>
      <c r="C3661" s="2" t="s">
        <v>8092</v>
      </c>
      <c r="D3661" s="8" t="s">
        <v>4354</v>
      </c>
      <c r="E3661" s="3">
        <v>15</v>
      </c>
      <c r="F3661" s="3">
        <v>1</v>
      </c>
      <c r="G3661" s="4">
        <v>200</v>
      </c>
      <c r="H3661" s="4">
        <f>+G3661*E3661</f>
        <v>3000</v>
      </c>
      <c r="I3661" s="5">
        <v>0.05</v>
      </c>
      <c r="J3661" s="4">
        <f t="shared" si="688"/>
        <v>10</v>
      </c>
      <c r="K3661" s="4">
        <f t="shared" si="689"/>
        <v>190</v>
      </c>
      <c r="L3661" s="6">
        <v>0.85</v>
      </c>
      <c r="M3661" s="4">
        <f t="shared" si="704"/>
        <v>161.5</v>
      </c>
      <c r="N3661" s="4">
        <f t="shared" si="705"/>
        <v>351.5</v>
      </c>
      <c r="O3661" s="6">
        <v>0.75</v>
      </c>
      <c r="P3661" s="85">
        <f t="shared" si="702"/>
        <v>142.5</v>
      </c>
      <c r="Q3661" s="86">
        <f t="shared" si="703"/>
        <v>332.5</v>
      </c>
      <c r="R3661" s="6">
        <v>0.95</v>
      </c>
      <c r="S3661" s="85">
        <f t="shared" si="698"/>
        <v>180.5</v>
      </c>
      <c r="T3661" s="86">
        <f t="shared" si="699"/>
        <v>370.5</v>
      </c>
      <c r="U3661" s="6">
        <v>0.6</v>
      </c>
      <c r="V3661" s="85">
        <f t="shared" si="700"/>
        <v>114</v>
      </c>
      <c r="W3661" s="86">
        <f t="shared" si="701"/>
        <v>304</v>
      </c>
    </row>
    <row r="3662" spans="1:23" s="27" customFormat="1" ht="16.5" x14ac:dyDescent="0.25">
      <c r="A3662" s="78" t="s">
        <v>7167</v>
      </c>
      <c r="B3662" s="65" t="s">
        <v>8050</v>
      </c>
      <c r="C3662" s="2" t="s">
        <v>8093</v>
      </c>
      <c r="D3662" s="8" t="s">
        <v>4370</v>
      </c>
      <c r="E3662" s="3">
        <v>1</v>
      </c>
      <c r="F3662" s="3">
        <v>1</v>
      </c>
      <c r="G3662" s="4">
        <v>2470.9499999999998</v>
      </c>
      <c r="H3662" s="4">
        <f>+G3662*E3662</f>
        <v>2470.9499999999998</v>
      </c>
      <c r="I3662" s="5">
        <v>0</v>
      </c>
      <c r="J3662" s="4">
        <f t="shared" ref="J3662:J3723" si="706">+G3662*I3662</f>
        <v>0</v>
      </c>
      <c r="K3662" s="4">
        <f t="shared" ref="K3662:K3723" si="707">+G3662-J3662</f>
        <v>2470.9499999999998</v>
      </c>
      <c r="L3662" s="6">
        <v>1</v>
      </c>
      <c r="M3662" s="4">
        <f t="shared" si="704"/>
        <v>2470.9499999999998</v>
      </c>
      <c r="N3662" s="4">
        <f t="shared" si="705"/>
        <v>4941.8999999999996</v>
      </c>
      <c r="O3662" s="6">
        <v>0.75</v>
      </c>
      <c r="P3662" s="85">
        <f t="shared" si="702"/>
        <v>1853.2124999999999</v>
      </c>
      <c r="Q3662" s="86">
        <f t="shared" si="703"/>
        <v>4324.1624999999995</v>
      </c>
      <c r="R3662" s="6">
        <v>0.95</v>
      </c>
      <c r="S3662" s="85">
        <f t="shared" si="698"/>
        <v>2347.4024999999997</v>
      </c>
      <c r="T3662" s="86">
        <f t="shared" si="699"/>
        <v>4818.3524999999991</v>
      </c>
      <c r="U3662" s="6">
        <v>0.6</v>
      </c>
      <c r="V3662" s="85">
        <f t="shared" si="700"/>
        <v>1482.57</v>
      </c>
      <c r="W3662" s="86">
        <f t="shared" si="701"/>
        <v>3953.5199999999995</v>
      </c>
    </row>
    <row r="3663" spans="1:23" s="27" customFormat="1" ht="16.5" x14ac:dyDescent="0.25">
      <c r="A3663" s="78" t="s">
        <v>7167</v>
      </c>
      <c r="B3663" s="65" t="s">
        <v>8050</v>
      </c>
      <c r="C3663" s="2" t="s">
        <v>8094</v>
      </c>
      <c r="D3663" s="8" t="s">
        <v>5747</v>
      </c>
      <c r="E3663" s="3">
        <v>8</v>
      </c>
      <c r="F3663" s="3">
        <v>1</v>
      </c>
      <c r="G3663" s="4">
        <v>630.70000000000005</v>
      </c>
      <c r="H3663" s="4">
        <f>+G3663*E3663</f>
        <v>5045.6000000000004</v>
      </c>
      <c r="I3663" s="5">
        <v>0</v>
      </c>
      <c r="J3663" s="4">
        <f t="shared" si="706"/>
        <v>0</v>
      </c>
      <c r="K3663" s="4">
        <f t="shared" si="707"/>
        <v>630.70000000000005</v>
      </c>
      <c r="L3663" s="6">
        <v>1</v>
      </c>
      <c r="M3663" s="4">
        <f t="shared" si="704"/>
        <v>630.70000000000005</v>
      </c>
      <c r="N3663" s="4">
        <f t="shared" si="705"/>
        <v>1261.4000000000001</v>
      </c>
      <c r="O3663" s="6">
        <v>0.75</v>
      </c>
      <c r="P3663" s="85">
        <f t="shared" si="702"/>
        <v>473.02500000000003</v>
      </c>
      <c r="Q3663" s="86">
        <f t="shared" si="703"/>
        <v>1103.7250000000001</v>
      </c>
      <c r="R3663" s="6">
        <v>0.95</v>
      </c>
      <c r="S3663" s="85">
        <f t="shared" si="698"/>
        <v>599.16499999999996</v>
      </c>
      <c r="T3663" s="86">
        <f t="shared" si="699"/>
        <v>1229.865</v>
      </c>
      <c r="U3663" s="6">
        <v>0.6</v>
      </c>
      <c r="V3663" s="85">
        <f t="shared" si="700"/>
        <v>378.42</v>
      </c>
      <c r="W3663" s="86">
        <f t="shared" si="701"/>
        <v>1009.1200000000001</v>
      </c>
    </row>
    <row r="3664" spans="1:23" s="27" customFormat="1" ht="16.5" x14ac:dyDescent="0.25">
      <c r="A3664" s="78" t="s">
        <v>7167</v>
      </c>
      <c r="B3664" s="65" t="s">
        <v>8050</v>
      </c>
      <c r="C3664" s="2" t="s">
        <v>8095</v>
      </c>
      <c r="D3664" s="8" t="s">
        <v>4455</v>
      </c>
      <c r="E3664" s="3">
        <v>46</v>
      </c>
      <c r="F3664" s="3">
        <v>1</v>
      </c>
      <c r="G3664" s="7">
        <v>46.12</v>
      </c>
      <c r="H3664" s="4">
        <f>+G3664*E3664</f>
        <v>2121.52</v>
      </c>
      <c r="I3664" s="5">
        <v>0</v>
      </c>
      <c r="J3664" s="4">
        <f t="shared" si="706"/>
        <v>0</v>
      </c>
      <c r="K3664" s="4">
        <f t="shared" si="707"/>
        <v>46.12</v>
      </c>
      <c r="L3664" s="6">
        <v>0.95</v>
      </c>
      <c r="M3664" s="4">
        <f t="shared" si="704"/>
        <v>43.813999999999993</v>
      </c>
      <c r="N3664" s="4">
        <f t="shared" si="705"/>
        <v>89.933999999999997</v>
      </c>
      <c r="O3664" s="6">
        <v>0.75</v>
      </c>
      <c r="P3664" s="85">
        <f t="shared" si="702"/>
        <v>34.589999999999996</v>
      </c>
      <c r="Q3664" s="86">
        <f t="shared" si="703"/>
        <v>80.709999999999994</v>
      </c>
      <c r="R3664" s="6">
        <v>0.95</v>
      </c>
      <c r="S3664" s="85">
        <f t="shared" si="698"/>
        <v>43.813999999999993</v>
      </c>
      <c r="T3664" s="86">
        <f t="shared" si="699"/>
        <v>89.933999999999997</v>
      </c>
      <c r="U3664" s="6">
        <v>0.6</v>
      </c>
      <c r="V3664" s="85">
        <f t="shared" si="700"/>
        <v>27.671999999999997</v>
      </c>
      <c r="W3664" s="86">
        <f t="shared" si="701"/>
        <v>73.792000000000002</v>
      </c>
    </row>
    <row r="3665" spans="1:23" ht="16.5" x14ac:dyDescent="0.25">
      <c r="A3665" s="78" t="s">
        <v>7167</v>
      </c>
      <c r="B3665" s="65" t="s">
        <v>8050</v>
      </c>
      <c r="C3665" s="2" t="s">
        <v>8096</v>
      </c>
      <c r="D3665" s="10" t="s">
        <v>4456</v>
      </c>
      <c r="E3665" s="3">
        <v>43</v>
      </c>
      <c r="F3665" s="3">
        <v>1</v>
      </c>
      <c r="G3665" s="7">
        <v>120.76</v>
      </c>
      <c r="H3665" s="4">
        <f>+G3665*E3665</f>
        <v>5192.68</v>
      </c>
      <c r="I3665" s="5">
        <v>0</v>
      </c>
      <c r="J3665" s="4">
        <f t="shared" si="706"/>
        <v>0</v>
      </c>
      <c r="K3665" s="4">
        <f t="shared" si="707"/>
        <v>120.76</v>
      </c>
      <c r="L3665" s="6">
        <v>1</v>
      </c>
      <c r="M3665" s="4">
        <f t="shared" si="704"/>
        <v>120.76</v>
      </c>
      <c r="N3665" s="4">
        <f t="shared" si="705"/>
        <v>241.52</v>
      </c>
      <c r="O3665" s="6">
        <v>0.75</v>
      </c>
      <c r="P3665" s="85">
        <f t="shared" si="702"/>
        <v>90.570000000000007</v>
      </c>
      <c r="Q3665" s="86">
        <f t="shared" si="703"/>
        <v>211.33</v>
      </c>
      <c r="R3665" s="6">
        <v>0.95</v>
      </c>
      <c r="S3665" s="85">
        <f t="shared" si="698"/>
        <v>114.72199999999999</v>
      </c>
      <c r="T3665" s="86">
        <f t="shared" si="699"/>
        <v>235.482</v>
      </c>
      <c r="U3665" s="6">
        <v>0.6</v>
      </c>
      <c r="V3665" s="85">
        <f t="shared" si="700"/>
        <v>72.456000000000003</v>
      </c>
      <c r="W3665" s="86">
        <f t="shared" si="701"/>
        <v>193.21600000000001</v>
      </c>
    </row>
    <row r="3666" spans="1:23" ht="16.5" x14ac:dyDescent="0.25">
      <c r="A3666" s="78" t="s">
        <v>7167</v>
      </c>
      <c r="B3666" s="65" t="s">
        <v>8050</v>
      </c>
      <c r="C3666" s="2" t="s">
        <v>8097</v>
      </c>
      <c r="D3666" s="8" t="s">
        <v>4457</v>
      </c>
      <c r="E3666" s="3">
        <v>109</v>
      </c>
      <c r="F3666" s="3">
        <v>1</v>
      </c>
      <c r="G3666" s="4">
        <v>25.41</v>
      </c>
      <c r="H3666" s="4">
        <f>+G3666*E3666</f>
        <v>2769.69</v>
      </c>
      <c r="I3666" s="5">
        <v>0.2</v>
      </c>
      <c r="J3666" s="4">
        <f t="shared" si="706"/>
        <v>5.0820000000000007</v>
      </c>
      <c r="K3666" s="4">
        <f t="shared" si="707"/>
        <v>20.327999999999999</v>
      </c>
      <c r="L3666" s="6">
        <v>1.4</v>
      </c>
      <c r="M3666" s="4">
        <f t="shared" si="704"/>
        <v>28.459199999999996</v>
      </c>
      <c r="N3666" s="4">
        <f t="shared" si="705"/>
        <v>48.787199999999999</v>
      </c>
      <c r="O3666" s="6">
        <v>0.75</v>
      </c>
      <c r="P3666" s="85">
        <f t="shared" si="702"/>
        <v>15.245999999999999</v>
      </c>
      <c r="Q3666" s="86">
        <f t="shared" si="703"/>
        <v>35.573999999999998</v>
      </c>
      <c r="R3666" s="6">
        <v>0.95</v>
      </c>
      <c r="S3666" s="85">
        <f t="shared" si="698"/>
        <v>19.311599999999999</v>
      </c>
      <c r="T3666" s="86">
        <f t="shared" si="699"/>
        <v>39.639600000000002</v>
      </c>
      <c r="U3666" s="6">
        <v>0.6</v>
      </c>
      <c r="V3666" s="85">
        <f t="shared" si="700"/>
        <v>12.1968</v>
      </c>
      <c r="W3666" s="86">
        <f t="shared" si="701"/>
        <v>32.524799999999999</v>
      </c>
    </row>
    <row r="3667" spans="1:23" ht="16.5" x14ac:dyDescent="0.25">
      <c r="A3667" s="78" t="s">
        <v>7167</v>
      </c>
      <c r="B3667" s="65" t="s">
        <v>8050</v>
      </c>
      <c r="C3667" s="2" t="s">
        <v>8098</v>
      </c>
      <c r="D3667" s="10" t="s">
        <v>5145</v>
      </c>
      <c r="E3667" s="3">
        <v>143</v>
      </c>
      <c r="F3667" s="3">
        <v>1</v>
      </c>
      <c r="G3667" s="4">
        <f>3523.8/200</f>
        <v>17.619</v>
      </c>
      <c r="H3667" s="4">
        <f>+G3667*E3667</f>
        <v>2519.5169999999998</v>
      </c>
      <c r="I3667" s="5">
        <v>0.1</v>
      </c>
      <c r="J3667" s="4">
        <f t="shared" si="706"/>
        <v>1.7619</v>
      </c>
      <c r="K3667" s="4">
        <f t="shared" si="707"/>
        <v>15.857099999999999</v>
      </c>
      <c r="L3667" s="6">
        <v>0.85</v>
      </c>
      <c r="M3667" s="4">
        <f t="shared" si="704"/>
        <v>13.478534999999999</v>
      </c>
      <c r="N3667" s="4">
        <f t="shared" si="705"/>
        <v>29.335634999999996</v>
      </c>
      <c r="O3667" s="6">
        <v>0.75</v>
      </c>
      <c r="P3667" s="85">
        <f t="shared" si="702"/>
        <v>11.892824999999998</v>
      </c>
      <c r="Q3667" s="86">
        <f t="shared" si="703"/>
        <v>27.749924999999998</v>
      </c>
      <c r="R3667" s="6">
        <v>0.95</v>
      </c>
      <c r="S3667" s="85">
        <f t="shared" si="698"/>
        <v>15.064244999999998</v>
      </c>
      <c r="T3667" s="86">
        <f t="shared" si="699"/>
        <v>30.921344999999995</v>
      </c>
      <c r="U3667" s="6">
        <v>0.6</v>
      </c>
      <c r="V3667" s="85">
        <f t="shared" si="700"/>
        <v>9.5142599999999984</v>
      </c>
      <c r="W3667" s="86">
        <f t="shared" si="701"/>
        <v>25.371359999999996</v>
      </c>
    </row>
    <row r="3668" spans="1:23" ht="16.5" x14ac:dyDescent="0.25">
      <c r="A3668" s="78" t="s">
        <v>7167</v>
      </c>
      <c r="B3668" s="65" t="s">
        <v>8050</v>
      </c>
      <c r="C3668" s="2" t="s">
        <v>8099</v>
      </c>
      <c r="D3668" s="8" t="s">
        <v>5235</v>
      </c>
      <c r="E3668" s="3">
        <v>282</v>
      </c>
      <c r="F3668" s="3">
        <v>1</v>
      </c>
      <c r="G3668" s="4">
        <f>5638.22/300</f>
        <v>18.794066666666666</v>
      </c>
      <c r="H3668" s="4">
        <f>+G3668*E3668</f>
        <v>5299.9268000000002</v>
      </c>
      <c r="I3668" s="5">
        <v>0.45</v>
      </c>
      <c r="J3668" s="4">
        <f t="shared" si="706"/>
        <v>8.4573300000000007</v>
      </c>
      <c r="K3668" s="4">
        <f t="shared" si="707"/>
        <v>10.336736666666665</v>
      </c>
      <c r="L3668" s="6">
        <v>0.85</v>
      </c>
      <c r="M3668" s="4">
        <f t="shared" si="704"/>
        <v>8.7862261666666654</v>
      </c>
      <c r="N3668" s="4">
        <f t="shared" si="705"/>
        <v>19.122962833333332</v>
      </c>
      <c r="O3668" s="6">
        <v>0.75</v>
      </c>
      <c r="P3668" s="85">
        <f t="shared" si="702"/>
        <v>7.7525524999999984</v>
      </c>
      <c r="Q3668" s="86">
        <f t="shared" si="703"/>
        <v>18.089289166666664</v>
      </c>
      <c r="R3668" s="6">
        <v>0.95</v>
      </c>
      <c r="S3668" s="85">
        <f t="shared" si="698"/>
        <v>9.8198998333333307</v>
      </c>
      <c r="T3668" s="86">
        <f t="shared" si="699"/>
        <v>20.156636499999998</v>
      </c>
      <c r="U3668" s="6">
        <v>0.6</v>
      </c>
      <c r="V3668" s="85">
        <f t="shared" si="700"/>
        <v>6.2020419999999987</v>
      </c>
      <c r="W3668" s="86">
        <f t="shared" si="701"/>
        <v>16.538778666666666</v>
      </c>
    </row>
    <row r="3669" spans="1:23" s="27" customFormat="1" ht="16.5" x14ac:dyDescent="0.25">
      <c r="A3669" s="78" t="s">
        <v>7167</v>
      </c>
      <c r="B3669" s="65" t="s">
        <v>8050</v>
      </c>
      <c r="C3669" s="2" t="s">
        <v>8100</v>
      </c>
      <c r="D3669" s="8" t="s">
        <v>5236</v>
      </c>
      <c r="E3669" s="3">
        <v>125</v>
      </c>
      <c r="F3669" s="3">
        <v>1</v>
      </c>
      <c r="G3669" s="4">
        <f>2981.34/100</f>
        <v>29.813400000000001</v>
      </c>
      <c r="H3669" s="4">
        <f>+G3669*E3669</f>
        <v>3726.6750000000002</v>
      </c>
      <c r="I3669" s="5">
        <v>0.45</v>
      </c>
      <c r="J3669" s="4">
        <f t="shared" si="706"/>
        <v>13.416030000000001</v>
      </c>
      <c r="K3669" s="4">
        <f t="shared" si="707"/>
        <v>16.397370000000002</v>
      </c>
      <c r="L3669" s="6">
        <v>0.85</v>
      </c>
      <c r="M3669" s="4">
        <f t="shared" si="704"/>
        <v>13.937764500000002</v>
      </c>
      <c r="N3669" s="4">
        <f t="shared" si="705"/>
        <v>30.335134500000002</v>
      </c>
      <c r="O3669" s="6">
        <v>0.75</v>
      </c>
      <c r="P3669" s="85">
        <f t="shared" si="702"/>
        <v>12.298027500000002</v>
      </c>
      <c r="Q3669" s="86">
        <f t="shared" si="703"/>
        <v>28.695397500000006</v>
      </c>
      <c r="R3669" s="6">
        <v>0.95</v>
      </c>
      <c r="S3669" s="85">
        <f t="shared" si="698"/>
        <v>15.577501500000002</v>
      </c>
      <c r="T3669" s="86">
        <f t="shared" si="699"/>
        <v>31.974871500000006</v>
      </c>
      <c r="U3669" s="6">
        <v>0.6</v>
      </c>
      <c r="V3669" s="85">
        <f t="shared" si="700"/>
        <v>9.8384220000000013</v>
      </c>
      <c r="W3669" s="86">
        <f t="shared" si="701"/>
        <v>26.235792000000004</v>
      </c>
    </row>
    <row r="3670" spans="1:23" s="27" customFormat="1" ht="16.5" x14ac:dyDescent="0.25">
      <c r="A3670" s="78" t="s">
        <v>7167</v>
      </c>
      <c r="B3670" s="65" t="s">
        <v>8050</v>
      </c>
      <c r="C3670" s="2" t="s">
        <v>8101</v>
      </c>
      <c r="D3670" s="8" t="s">
        <v>5237</v>
      </c>
      <c r="E3670" s="3">
        <v>273</v>
      </c>
      <c r="F3670" s="3">
        <v>1</v>
      </c>
      <c r="G3670" s="4">
        <f>4736.97/300</f>
        <v>15.789900000000001</v>
      </c>
      <c r="H3670" s="4">
        <f>+G3670*E3670</f>
        <v>4310.6427000000003</v>
      </c>
      <c r="I3670" s="5">
        <v>0.45</v>
      </c>
      <c r="J3670" s="4">
        <f t="shared" si="706"/>
        <v>7.105455000000001</v>
      </c>
      <c r="K3670" s="4">
        <f t="shared" si="707"/>
        <v>8.6844450000000002</v>
      </c>
      <c r="L3670" s="6">
        <v>0.85</v>
      </c>
      <c r="M3670" s="4">
        <f t="shared" si="704"/>
        <v>7.38177825</v>
      </c>
      <c r="N3670" s="4">
        <f t="shared" si="705"/>
        <v>16.06622325</v>
      </c>
      <c r="O3670" s="6">
        <v>0.75</v>
      </c>
      <c r="P3670" s="85">
        <f t="shared" si="702"/>
        <v>6.5133337500000001</v>
      </c>
      <c r="Q3670" s="86">
        <f t="shared" si="703"/>
        <v>15.197778750000001</v>
      </c>
      <c r="R3670" s="6">
        <v>0.95</v>
      </c>
      <c r="S3670" s="85">
        <f t="shared" si="698"/>
        <v>8.2502227499999989</v>
      </c>
      <c r="T3670" s="86">
        <f t="shared" si="699"/>
        <v>16.934667749999999</v>
      </c>
      <c r="U3670" s="6">
        <v>0.6</v>
      </c>
      <c r="V3670" s="85">
        <f t="shared" si="700"/>
        <v>5.2106669999999999</v>
      </c>
      <c r="W3670" s="86">
        <f t="shared" si="701"/>
        <v>13.895112000000001</v>
      </c>
    </row>
    <row r="3671" spans="1:23" s="27" customFormat="1" ht="16.5" x14ac:dyDescent="0.25">
      <c r="A3671" s="78" t="s">
        <v>7167</v>
      </c>
      <c r="B3671" s="65" t="s">
        <v>8050</v>
      </c>
      <c r="C3671" s="2" t="s">
        <v>8102</v>
      </c>
      <c r="D3671" s="8" t="s">
        <v>5238</v>
      </c>
      <c r="E3671" s="3">
        <v>1</v>
      </c>
      <c r="F3671" s="3">
        <v>1</v>
      </c>
      <c r="G3671" s="4">
        <v>1643.66</v>
      </c>
      <c r="H3671" s="4">
        <f>+G3671*E3671</f>
        <v>1643.66</v>
      </c>
      <c r="I3671" s="5">
        <v>0</v>
      </c>
      <c r="J3671" s="4">
        <f t="shared" si="706"/>
        <v>0</v>
      </c>
      <c r="K3671" s="4">
        <f t="shared" si="707"/>
        <v>1643.66</v>
      </c>
      <c r="L3671" s="6">
        <v>1</v>
      </c>
      <c r="M3671" s="4">
        <f t="shared" si="704"/>
        <v>1643.66</v>
      </c>
      <c r="N3671" s="4">
        <f t="shared" si="705"/>
        <v>3287.32</v>
      </c>
      <c r="O3671" s="6">
        <v>0.75</v>
      </c>
      <c r="P3671" s="85">
        <f t="shared" si="702"/>
        <v>1232.7450000000001</v>
      </c>
      <c r="Q3671" s="86">
        <f t="shared" si="703"/>
        <v>2876.4050000000002</v>
      </c>
      <c r="R3671" s="6">
        <v>0.95</v>
      </c>
      <c r="S3671" s="85">
        <f t="shared" si="698"/>
        <v>1561.4770000000001</v>
      </c>
      <c r="T3671" s="86">
        <f t="shared" si="699"/>
        <v>3205.1370000000002</v>
      </c>
      <c r="U3671" s="6">
        <v>0.6</v>
      </c>
      <c r="V3671" s="85">
        <f t="shared" si="700"/>
        <v>986.19600000000003</v>
      </c>
      <c r="W3671" s="86">
        <f t="shared" si="701"/>
        <v>2629.8560000000002</v>
      </c>
    </row>
    <row r="3672" spans="1:23" s="27" customFormat="1" ht="16.5" x14ac:dyDescent="0.25">
      <c r="A3672" s="78" t="s">
        <v>7167</v>
      </c>
      <c r="B3672" s="65" t="s">
        <v>8050</v>
      </c>
      <c r="C3672" s="2" t="s">
        <v>8103</v>
      </c>
      <c r="D3672" s="8" t="s">
        <v>5239</v>
      </c>
      <c r="E3672" s="3">
        <v>1</v>
      </c>
      <c r="F3672" s="3">
        <v>1</v>
      </c>
      <c r="G3672" s="4">
        <v>1368.98</v>
      </c>
      <c r="H3672" s="4">
        <f>+G3672*E3672</f>
        <v>1368.98</v>
      </c>
      <c r="I3672" s="5">
        <v>0</v>
      </c>
      <c r="J3672" s="4">
        <f t="shared" si="706"/>
        <v>0</v>
      </c>
      <c r="K3672" s="4">
        <f t="shared" si="707"/>
        <v>1368.98</v>
      </c>
      <c r="L3672" s="6">
        <v>1</v>
      </c>
      <c r="M3672" s="4">
        <f t="shared" si="704"/>
        <v>1368.98</v>
      </c>
      <c r="N3672" s="4">
        <f t="shared" si="705"/>
        <v>2737.96</v>
      </c>
      <c r="O3672" s="6">
        <v>0.75</v>
      </c>
      <c r="P3672" s="85">
        <f t="shared" si="702"/>
        <v>1026.7350000000001</v>
      </c>
      <c r="Q3672" s="86">
        <f t="shared" si="703"/>
        <v>2395.7150000000001</v>
      </c>
      <c r="R3672" s="6">
        <v>0.95</v>
      </c>
      <c r="S3672" s="85">
        <f t="shared" si="698"/>
        <v>1300.5309999999999</v>
      </c>
      <c r="T3672" s="86">
        <f t="shared" si="699"/>
        <v>2669.511</v>
      </c>
      <c r="U3672" s="6">
        <v>0.6</v>
      </c>
      <c r="V3672" s="85">
        <f t="shared" si="700"/>
        <v>821.38800000000003</v>
      </c>
      <c r="W3672" s="86">
        <f t="shared" si="701"/>
        <v>2190.3679999999999</v>
      </c>
    </row>
    <row r="3673" spans="1:23" s="27" customFormat="1" ht="16.5" x14ac:dyDescent="0.25">
      <c r="A3673" s="78" t="s">
        <v>7167</v>
      </c>
      <c r="B3673" s="65" t="s">
        <v>8050</v>
      </c>
      <c r="C3673" s="2" t="s">
        <v>8104</v>
      </c>
      <c r="D3673" s="10" t="s">
        <v>2833</v>
      </c>
      <c r="E3673" s="3">
        <v>1</v>
      </c>
      <c r="F3673" s="3">
        <v>1</v>
      </c>
      <c r="G3673" s="7">
        <v>2099</v>
      </c>
      <c r="H3673" s="4">
        <f>+G3673*E3673</f>
        <v>2099</v>
      </c>
      <c r="I3673" s="5">
        <v>0.05</v>
      </c>
      <c r="J3673" s="4">
        <f t="shared" si="706"/>
        <v>104.95</v>
      </c>
      <c r="K3673" s="4">
        <f t="shared" si="707"/>
        <v>1994.05</v>
      </c>
      <c r="L3673" s="6">
        <v>0.85</v>
      </c>
      <c r="M3673" s="4">
        <f t="shared" si="704"/>
        <v>1694.9424999999999</v>
      </c>
      <c r="N3673" s="4">
        <f t="shared" si="705"/>
        <v>3688.9924999999998</v>
      </c>
      <c r="O3673" s="6">
        <v>0.75</v>
      </c>
      <c r="P3673" s="85">
        <f t="shared" si="702"/>
        <v>1495.5374999999999</v>
      </c>
      <c r="Q3673" s="86">
        <f t="shared" si="703"/>
        <v>3489.5874999999996</v>
      </c>
      <c r="R3673" s="6">
        <v>0.95</v>
      </c>
      <c r="S3673" s="85">
        <f t="shared" si="698"/>
        <v>1894.3474999999999</v>
      </c>
      <c r="T3673" s="86">
        <f t="shared" si="699"/>
        <v>3888.3975</v>
      </c>
      <c r="U3673" s="6">
        <v>0.6</v>
      </c>
      <c r="V3673" s="85">
        <f t="shared" si="700"/>
        <v>1196.4299999999998</v>
      </c>
      <c r="W3673" s="86">
        <f t="shared" si="701"/>
        <v>3190.4799999999996</v>
      </c>
    </row>
    <row r="3674" spans="1:23" s="27" customFormat="1" ht="16.5" x14ac:dyDescent="0.25">
      <c r="A3674" s="78" t="s">
        <v>7167</v>
      </c>
      <c r="B3674" s="65" t="s">
        <v>8050</v>
      </c>
      <c r="C3674" s="2" t="s">
        <v>8105</v>
      </c>
      <c r="D3674" s="1" t="s">
        <v>5752</v>
      </c>
      <c r="E3674" s="3">
        <v>23</v>
      </c>
      <c r="F3674" s="3">
        <v>1</v>
      </c>
      <c r="G3674" s="7">
        <v>45</v>
      </c>
      <c r="H3674" s="4">
        <f>+G3674*E3674</f>
        <v>1035</v>
      </c>
      <c r="I3674" s="5">
        <v>0.05</v>
      </c>
      <c r="J3674" s="4">
        <f t="shared" si="706"/>
        <v>2.25</v>
      </c>
      <c r="K3674" s="4">
        <f t="shared" si="707"/>
        <v>42.75</v>
      </c>
      <c r="L3674" s="6">
        <v>0.85</v>
      </c>
      <c r="M3674" s="4">
        <f t="shared" si="704"/>
        <v>36.337499999999999</v>
      </c>
      <c r="N3674" s="4">
        <f t="shared" si="705"/>
        <v>79.087500000000006</v>
      </c>
      <c r="O3674" s="6">
        <v>0.75</v>
      </c>
      <c r="P3674" s="85">
        <f t="shared" si="702"/>
        <v>32.0625</v>
      </c>
      <c r="Q3674" s="86">
        <f t="shared" si="703"/>
        <v>74.8125</v>
      </c>
      <c r="R3674" s="6">
        <v>0.95</v>
      </c>
      <c r="S3674" s="85">
        <f t="shared" si="698"/>
        <v>40.612499999999997</v>
      </c>
      <c r="T3674" s="86">
        <f t="shared" si="699"/>
        <v>83.362499999999997</v>
      </c>
      <c r="U3674" s="6">
        <v>0.6</v>
      </c>
      <c r="V3674" s="85">
        <f t="shared" si="700"/>
        <v>25.65</v>
      </c>
      <c r="W3674" s="86">
        <f t="shared" si="701"/>
        <v>68.400000000000006</v>
      </c>
    </row>
    <row r="3675" spans="1:23" s="27" customFormat="1" ht="16.5" x14ac:dyDescent="0.25">
      <c r="A3675" s="78" t="s">
        <v>7167</v>
      </c>
      <c r="B3675" s="65" t="s">
        <v>8050</v>
      </c>
      <c r="C3675" s="2" t="s">
        <v>8106</v>
      </c>
      <c r="D3675" s="10" t="s">
        <v>5268</v>
      </c>
      <c r="E3675" s="3">
        <v>2</v>
      </c>
      <c r="F3675" s="3">
        <v>1</v>
      </c>
      <c r="G3675" s="4">
        <v>1000</v>
      </c>
      <c r="H3675" s="4">
        <f>+G3675*E3675</f>
        <v>2000</v>
      </c>
      <c r="I3675" s="5">
        <v>0</v>
      </c>
      <c r="J3675" s="4">
        <f t="shared" si="706"/>
        <v>0</v>
      </c>
      <c r="K3675" s="4">
        <f t="shared" si="707"/>
        <v>1000</v>
      </c>
      <c r="L3675" s="6">
        <v>0.85</v>
      </c>
      <c r="M3675" s="4">
        <f t="shared" si="704"/>
        <v>850</v>
      </c>
      <c r="N3675" s="4">
        <f t="shared" si="705"/>
        <v>1850</v>
      </c>
      <c r="O3675" s="6">
        <v>0.75</v>
      </c>
      <c r="P3675" s="85">
        <f t="shared" si="702"/>
        <v>750</v>
      </c>
      <c r="Q3675" s="86">
        <f t="shared" si="703"/>
        <v>1750</v>
      </c>
      <c r="R3675" s="6">
        <v>0.95</v>
      </c>
      <c r="S3675" s="85">
        <f t="shared" si="698"/>
        <v>950</v>
      </c>
      <c r="T3675" s="86">
        <f t="shared" si="699"/>
        <v>1950</v>
      </c>
      <c r="U3675" s="6">
        <v>0.6</v>
      </c>
      <c r="V3675" s="85">
        <f t="shared" si="700"/>
        <v>600</v>
      </c>
      <c r="W3675" s="86">
        <f t="shared" si="701"/>
        <v>1600</v>
      </c>
    </row>
    <row r="3676" spans="1:23" s="27" customFormat="1" ht="16.5" x14ac:dyDescent="0.25">
      <c r="A3676" s="78" t="s">
        <v>7167</v>
      </c>
      <c r="B3676" s="65" t="s">
        <v>8050</v>
      </c>
      <c r="C3676" s="2" t="s">
        <v>8107</v>
      </c>
      <c r="D3676" s="8" t="s">
        <v>4832</v>
      </c>
      <c r="E3676" s="3">
        <v>2</v>
      </c>
      <c r="F3676" s="3">
        <v>1</v>
      </c>
      <c r="G3676" s="4">
        <v>2384.0100000000002</v>
      </c>
      <c r="H3676" s="4">
        <f>+G3676*E3676</f>
        <v>4768.0200000000004</v>
      </c>
      <c r="I3676" s="5">
        <v>0</v>
      </c>
      <c r="J3676" s="4">
        <f t="shared" si="706"/>
        <v>0</v>
      </c>
      <c r="K3676" s="4">
        <f t="shared" si="707"/>
        <v>2384.0100000000002</v>
      </c>
      <c r="L3676" s="6">
        <v>1</v>
      </c>
      <c r="M3676" s="4">
        <f t="shared" si="704"/>
        <v>2384.0100000000002</v>
      </c>
      <c r="N3676" s="4">
        <f t="shared" si="705"/>
        <v>4768.0200000000004</v>
      </c>
      <c r="O3676" s="6">
        <v>0.75</v>
      </c>
      <c r="P3676" s="85">
        <f t="shared" si="702"/>
        <v>1788.0075000000002</v>
      </c>
      <c r="Q3676" s="86">
        <f t="shared" si="703"/>
        <v>4172.0174999999999</v>
      </c>
      <c r="R3676" s="6">
        <v>0.95</v>
      </c>
      <c r="S3676" s="85">
        <f t="shared" si="698"/>
        <v>2264.8095000000003</v>
      </c>
      <c r="T3676" s="86">
        <f t="shared" si="699"/>
        <v>4648.8195000000005</v>
      </c>
      <c r="U3676" s="6">
        <v>0.6</v>
      </c>
      <c r="V3676" s="85">
        <f t="shared" si="700"/>
        <v>1430.4060000000002</v>
      </c>
      <c r="W3676" s="86">
        <f t="shared" si="701"/>
        <v>3814.4160000000002</v>
      </c>
    </row>
    <row r="3677" spans="1:23" s="27" customFormat="1" ht="16.5" x14ac:dyDescent="0.25">
      <c r="A3677" s="78" t="s">
        <v>7167</v>
      </c>
      <c r="B3677" s="65" t="s">
        <v>8050</v>
      </c>
      <c r="C3677" s="2" t="s">
        <v>8108</v>
      </c>
      <c r="D3677" s="1" t="s">
        <v>5753</v>
      </c>
      <c r="E3677" s="3">
        <v>5</v>
      </c>
      <c r="F3677" s="3">
        <v>1</v>
      </c>
      <c r="G3677" s="7">
        <f>6190/24</f>
        <v>257.91666666666669</v>
      </c>
      <c r="H3677" s="4">
        <f>+G3677*E3677</f>
        <v>1289.5833333333335</v>
      </c>
      <c r="I3677" s="5">
        <v>0</v>
      </c>
      <c r="J3677" s="4">
        <f t="shared" si="706"/>
        <v>0</v>
      </c>
      <c r="K3677" s="4">
        <f t="shared" si="707"/>
        <v>257.91666666666669</v>
      </c>
      <c r="L3677" s="6">
        <v>0.85</v>
      </c>
      <c r="M3677" s="4">
        <f t="shared" si="704"/>
        <v>219.22916666666669</v>
      </c>
      <c r="N3677" s="4">
        <f t="shared" si="705"/>
        <v>477.14583333333337</v>
      </c>
      <c r="O3677" s="6">
        <v>0.75</v>
      </c>
      <c r="P3677" s="85">
        <f t="shared" si="702"/>
        <v>193.4375</v>
      </c>
      <c r="Q3677" s="86">
        <f t="shared" si="703"/>
        <v>451.35416666666669</v>
      </c>
      <c r="R3677" s="6">
        <v>0.95</v>
      </c>
      <c r="S3677" s="85">
        <f t="shared" si="698"/>
        <v>245.02083333333334</v>
      </c>
      <c r="T3677" s="86">
        <f t="shared" si="699"/>
        <v>502.9375</v>
      </c>
      <c r="U3677" s="6">
        <v>0.6</v>
      </c>
      <c r="V3677" s="85">
        <f t="shared" si="700"/>
        <v>154.75</v>
      </c>
      <c r="W3677" s="86">
        <f t="shared" si="701"/>
        <v>412.66666666666669</v>
      </c>
    </row>
    <row r="3678" spans="1:23" s="27" customFormat="1" ht="16.5" x14ac:dyDescent="0.25">
      <c r="A3678" s="78" t="s">
        <v>7167</v>
      </c>
      <c r="B3678" s="65" t="s">
        <v>8050</v>
      </c>
      <c r="C3678" s="2" t="s">
        <v>8109</v>
      </c>
      <c r="D3678" s="8" t="s">
        <v>4458</v>
      </c>
      <c r="E3678" s="3">
        <v>62</v>
      </c>
      <c r="F3678" s="3">
        <v>1</v>
      </c>
      <c r="G3678" s="4">
        <v>36.950000000000003</v>
      </c>
      <c r="H3678" s="4">
        <f>+G3678*E3678</f>
        <v>2290.9</v>
      </c>
      <c r="I3678" s="5">
        <v>0.2</v>
      </c>
      <c r="J3678" s="4">
        <f t="shared" si="706"/>
        <v>7.3900000000000006</v>
      </c>
      <c r="K3678" s="4">
        <f t="shared" si="707"/>
        <v>29.560000000000002</v>
      </c>
      <c r="L3678" s="6">
        <v>1.4</v>
      </c>
      <c r="M3678" s="4">
        <f t="shared" si="704"/>
        <v>41.384</v>
      </c>
      <c r="N3678" s="4">
        <f t="shared" si="705"/>
        <v>70.944000000000003</v>
      </c>
      <c r="O3678" s="6">
        <v>0.75</v>
      </c>
      <c r="P3678" s="85">
        <f t="shared" si="702"/>
        <v>22.17</v>
      </c>
      <c r="Q3678" s="86">
        <f t="shared" si="703"/>
        <v>51.730000000000004</v>
      </c>
      <c r="R3678" s="6">
        <v>0.95</v>
      </c>
      <c r="S3678" s="85">
        <f t="shared" si="698"/>
        <v>28.082000000000001</v>
      </c>
      <c r="T3678" s="86">
        <f t="shared" si="699"/>
        <v>57.642000000000003</v>
      </c>
      <c r="U3678" s="6">
        <v>0.6</v>
      </c>
      <c r="V3678" s="85">
        <f t="shared" si="700"/>
        <v>17.736000000000001</v>
      </c>
      <c r="W3678" s="86">
        <f t="shared" si="701"/>
        <v>47.296000000000006</v>
      </c>
    </row>
    <row r="3679" spans="1:23" s="27" customFormat="1" ht="16.5" x14ac:dyDescent="0.25">
      <c r="A3679" s="78" t="s">
        <v>7167</v>
      </c>
      <c r="B3679" s="65" t="s">
        <v>8050</v>
      </c>
      <c r="C3679" s="2" t="s">
        <v>8110</v>
      </c>
      <c r="D3679" s="8" t="s">
        <v>3034</v>
      </c>
      <c r="E3679" s="3">
        <v>2</v>
      </c>
      <c r="F3679" s="3">
        <v>1</v>
      </c>
      <c r="G3679" s="7">
        <v>680</v>
      </c>
      <c r="H3679" s="4">
        <f>+G3679*E3679</f>
        <v>1360</v>
      </c>
      <c r="I3679" s="5">
        <v>0</v>
      </c>
      <c r="J3679" s="4">
        <f t="shared" si="706"/>
        <v>0</v>
      </c>
      <c r="K3679" s="4">
        <f t="shared" si="707"/>
        <v>680</v>
      </c>
      <c r="L3679" s="6">
        <v>0.85</v>
      </c>
      <c r="M3679" s="4">
        <f t="shared" si="704"/>
        <v>578</v>
      </c>
      <c r="N3679" s="4">
        <f t="shared" si="705"/>
        <v>1258</v>
      </c>
      <c r="O3679" s="6">
        <v>0.75</v>
      </c>
      <c r="P3679" s="85">
        <f t="shared" si="702"/>
        <v>510</v>
      </c>
      <c r="Q3679" s="86">
        <f t="shared" si="703"/>
        <v>1190</v>
      </c>
      <c r="R3679" s="6">
        <v>0.95</v>
      </c>
      <c r="S3679" s="85">
        <f t="shared" ref="S3679:S3740" si="708">+K3679*R3679</f>
        <v>646</v>
      </c>
      <c r="T3679" s="86">
        <f t="shared" ref="T3679:T3740" si="709">+S3679+K3679</f>
        <v>1326</v>
      </c>
      <c r="U3679" s="6">
        <v>0.6</v>
      </c>
      <c r="V3679" s="85">
        <f t="shared" ref="V3679:V3740" si="710">+K3679*U3679</f>
        <v>408</v>
      </c>
      <c r="W3679" s="86">
        <f t="shared" ref="W3679:W3740" si="711">+V3679+K3679</f>
        <v>1088</v>
      </c>
    </row>
    <row r="3680" spans="1:23" s="27" customFormat="1" ht="16.5" x14ac:dyDescent="0.25">
      <c r="A3680" s="78" t="s">
        <v>7167</v>
      </c>
      <c r="B3680" s="65" t="s">
        <v>8050</v>
      </c>
      <c r="C3680" s="2" t="s">
        <v>8111</v>
      </c>
      <c r="D3680" s="8" t="s">
        <v>3035</v>
      </c>
      <c r="E3680" s="3">
        <v>6</v>
      </c>
      <c r="F3680" s="3">
        <v>1</v>
      </c>
      <c r="G3680" s="7">
        <v>680</v>
      </c>
      <c r="H3680" s="4">
        <f>+G3680*E3680</f>
        <v>4080</v>
      </c>
      <c r="I3680" s="5">
        <v>0</v>
      </c>
      <c r="J3680" s="4">
        <f t="shared" si="706"/>
        <v>0</v>
      </c>
      <c r="K3680" s="4">
        <f t="shared" si="707"/>
        <v>680</v>
      </c>
      <c r="L3680" s="6">
        <v>0.85</v>
      </c>
      <c r="M3680" s="4">
        <f t="shared" si="704"/>
        <v>578</v>
      </c>
      <c r="N3680" s="4">
        <f t="shared" si="705"/>
        <v>1258</v>
      </c>
      <c r="O3680" s="6">
        <v>0.75</v>
      </c>
      <c r="P3680" s="85">
        <f t="shared" ref="P3680:P3741" si="712">+K3680*O3680</f>
        <v>510</v>
      </c>
      <c r="Q3680" s="86">
        <f t="shared" ref="Q3680:Q3741" si="713">+K3680+P3680</f>
        <v>1190</v>
      </c>
      <c r="R3680" s="6">
        <v>0.95</v>
      </c>
      <c r="S3680" s="85">
        <f t="shared" si="708"/>
        <v>646</v>
      </c>
      <c r="T3680" s="86">
        <f t="shared" si="709"/>
        <v>1326</v>
      </c>
      <c r="U3680" s="6">
        <v>0.6</v>
      </c>
      <c r="V3680" s="85">
        <f t="shared" si="710"/>
        <v>408</v>
      </c>
      <c r="W3680" s="86">
        <f t="shared" si="711"/>
        <v>1088</v>
      </c>
    </row>
    <row r="3681" spans="1:23" s="27" customFormat="1" ht="16.5" x14ac:dyDescent="0.25">
      <c r="A3681" s="78" t="s">
        <v>7167</v>
      </c>
      <c r="B3681" s="65" t="s">
        <v>8050</v>
      </c>
      <c r="C3681" s="2" t="s">
        <v>8112</v>
      </c>
      <c r="D3681" s="8" t="s">
        <v>3032</v>
      </c>
      <c r="E3681" s="3">
        <v>5</v>
      </c>
      <c r="F3681" s="3">
        <v>1</v>
      </c>
      <c r="G3681" s="7">
        <v>680</v>
      </c>
      <c r="H3681" s="4">
        <f>+G3681*E3681</f>
        <v>3400</v>
      </c>
      <c r="I3681" s="5">
        <v>0</v>
      </c>
      <c r="J3681" s="4">
        <f t="shared" si="706"/>
        <v>0</v>
      </c>
      <c r="K3681" s="4">
        <f t="shared" si="707"/>
        <v>680</v>
      </c>
      <c r="L3681" s="6">
        <v>0.85</v>
      </c>
      <c r="M3681" s="4">
        <f t="shared" si="704"/>
        <v>578</v>
      </c>
      <c r="N3681" s="4">
        <f t="shared" si="705"/>
        <v>1258</v>
      </c>
      <c r="O3681" s="6">
        <v>0.75</v>
      </c>
      <c r="P3681" s="85">
        <f t="shared" si="712"/>
        <v>510</v>
      </c>
      <c r="Q3681" s="86">
        <f t="shared" si="713"/>
        <v>1190</v>
      </c>
      <c r="R3681" s="6">
        <v>0.95</v>
      </c>
      <c r="S3681" s="85">
        <f t="shared" si="708"/>
        <v>646</v>
      </c>
      <c r="T3681" s="86">
        <f t="shared" si="709"/>
        <v>1326</v>
      </c>
      <c r="U3681" s="6">
        <v>0.6</v>
      </c>
      <c r="V3681" s="85">
        <f t="shared" si="710"/>
        <v>408</v>
      </c>
      <c r="W3681" s="86">
        <f t="shared" si="711"/>
        <v>1088</v>
      </c>
    </row>
    <row r="3682" spans="1:23" s="27" customFormat="1" ht="16.5" x14ac:dyDescent="0.25">
      <c r="A3682" s="78" t="s">
        <v>7167</v>
      </c>
      <c r="B3682" s="65" t="s">
        <v>8050</v>
      </c>
      <c r="C3682" s="2" t="s">
        <v>8113</v>
      </c>
      <c r="D3682" s="10" t="s">
        <v>2654</v>
      </c>
      <c r="E3682" s="3">
        <v>0.1</v>
      </c>
      <c r="F3682" s="3">
        <v>1</v>
      </c>
      <c r="G3682" s="4">
        <v>21000</v>
      </c>
      <c r="H3682" s="4">
        <f>+G3682*E3682</f>
        <v>2100</v>
      </c>
      <c r="I3682" s="5">
        <v>0</v>
      </c>
      <c r="J3682" s="4">
        <f t="shared" si="706"/>
        <v>0</v>
      </c>
      <c r="K3682" s="4">
        <f t="shared" si="707"/>
        <v>21000</v>
      </c>
      <c r="L3682" s="6">
        <v>0.85</v>
      </c>
      <c r="M3682" s="4">
        <f t="shared" si="704"/>
        <v>17850</v>
      </c>
      <c r="N3682" s="4">
        <f t="shared" si="705"/>
        <v>38850</v>
      </c>
      <c r="O3682" s="6">
        <v>0.75</v>
      </c>
      <c r="P3682" s="85">
        <f t="shared" si="712"/>
        <v>15750</v>
      </c>
      <c r="Q3682" s="86">
        <f t="shared" si="713"/>
        <v>36750</v>
      </c>
      <c r="R3682" s="6">
        <v>0.95</v>
      </c>
      <c r="S3682" s="85">
        <f t="shared" si="708"/>
        <v>19950</v>
      </c>
      <c r="T3682" s="86">
        <f t="shared" si="709"/>
        <v>40950</v>
      </c>
      <c r="U3682" s="6">
        <v>0.6</v>
      </c>
      <c r="V3682" s="85">
        <f t="shared" si="710"/>
        <v>12600</v>
      </c>
      <c r="W3682" s="86">
        <f t="shared" si="711"/>
        <v>33600</v>
      </c>
    </row>
    <row r="3683" spans="1:23" s="27" customFormat="1" ht="16.5" x14ac:dyDescent="0.25">
      <c r="A3683" s="78" t="s">
        <v>7167</v>
      </c>
      <c r="B3683" s="65" t="s">
        <v>8050</v>
      </c>
      <c r="C3683" s="2" t="s">
        <v>8114</v>
      </c>
      <c r="D3683" s="8" t="s">
        <v>3456</v>
      </c>
      <c r="E3683" s="3">
        <v>2</v>
      </c>
      <c r="F3683" s="3">
        <v>1</v>
      </c>
      <c r="G3683" s="4">
        <v>380.64</v>
      </c>
      <c r="H3683" s="4">
        <f>+G3683*E3683</f>
        <v>761.28</v>
      </c>
      <c r="I3683" s="5">
        <v>0.05</v>
      </c>
      <c r="J3683" s="4">
        <f t="shared" si="706"/>
        <v>19.032</v>
      </c>
      <c r="K3683" s="4">
        <f t="shared" si="707"/>
        <v>361.608</v>
      </c>
      <c r="L3683" s="6">
        <v>0.85</v>
      </c>
      <c r="M3683" s="4">
        <f t="shared" si="704"/>
        <v>307.36680000000001</v>
      </c>
      <c r="N3683" s="4">
        <f t="shared" si="705"/>
        <v>668.97479999999996</v>
      </c>
      <c r="O3683" s="6">
        <v>0.75</v>
      </c>
      <c r="P3683" s="85">
        <f t="shared" si="712"/>
        <v>271.20600000000002</v>
      </c>
      <c r="Q3683" s="86">
        <f t="shared" si="713"/>
        <v>632.81400000000008</v>
      </c>
      <c r="R3683" s="6">
        <v>0.95</v>
      </c>
      <c r="S3683" s="85">
        <f t="shared" si="708"/>
        <v>343.52760000000001</v>
      </c>
      <c r="T3683" s="86">
        <f t="shared" si="709"/>
        <v>705.13560000000007</v>
      </c>
      <c r="U3683" s="6">
        <v>0.6</v>
      </c>
      <c r="V3683" s="85">
        <f t="shared" si="710"/>
        <v>216.9648</v>
      </c>
      <c r="W3683" s="86">
        <f t="shared" si="711"/>
        <v>578.57280000000003</v>
      </c>
    </row>
    <row r="3684" spans="1:23" s="27" customFormat="1" ht="16.5" x14ac:dyDescent="0.25">
      <c r="A3684" s="78" t="s">
        <v>7167</v>
      </c>
      <c r="B3684" s="65" t="s">
        <v>8050</v>
      </c>
      <c r="C3684" s="2" t="s">
        <v>8115</v>
      </c>
      <c r="D3684" s="1" t="s">
        <v>3457</v>
      </c>
      <c r="E3684" s="3">
        <v>1</v>
      </c>
      <c r="F3684" s="3">
        <v>1</v>
      </c>
      <c r="G3684" s="4">
        <v>176.53</v>
      </c>
      <c r="H3684" s="4">
        <f>+G3684*E3684</f>
        <v>176.53</v>
      </c>
      <c r="I3684" s="5">
        <v>0</v>
      </c>
      <c r="J3684" s="4">
        <f t="shared" si="706"/>
        <v>0</v>
      </c>
      <c r="K3684" s="4">
        <f t="shared" si="707"/>
        <v>176.53</v>
      </c>
      <c r="L3684" s="6">
        <v>1</v>
      </c>
      <c r="M3684" s="4">
        <f t="shared" si="704"/>
        <v>176.53</v>
      </c>
      <c r="N3684" s="4">
        <f t="shared" si="705"/>
        <v>353.06</v>
      </c>
      <c r="O3684" s="6">
        <v>0.75</v>
      </c>
      <c r="P3684" s="85">
        <f t="shared" si="712"/>
        <v>132.39750000000001</v>
      </c>
      <c r="Q3684" s="86">
        <f t="shared" si="713"/>
        <v>308.92750000000001</v>
      </c>
      <c r="R3684" s="6">
        <v>0.95</v>
      </c>
      <c r="S3684" s="85">
        <f t="shared" si="708"/>
        <v>167.70349999999999</v>
      </c>
      <c r="T3684" s="86">
        <f t="shared" si="709"/>
        <v>344.23349999999999</v>
      </c>
      <c r="U3684" s="6">
        <v>0.6</v>
      </c>
      <c r="V3684" s="85">
        <f t="shared" si="710"/>
        <v>105.91799999999999</v>
      </c>
      <c r="W3684" s="86">
        <f t="shared" si="711"/>
        <v>282.44799999999998</v>
      </c>
    </row>
    <row r="3685" spans="1:23" s="27" customFormat="1" ht="16.5" x14ac:dyDescent="0.25">
      <c r="A3685" s="78" t="s">
        <v>7167</v>
      </c>
      <c r="B3685" s="65" t="s">
        <v>8050</v>
      </c>
      <c r="C3685" s="2" t="s">
        <v>8116</v>
      </c>
      <c r="D3685" s="8" t="s">
        <v>3458</v>
      </c>
      <c r="E3685" s="3">
        <v>3</v>
      </c>
      <c r="F3685" s="3">
        <v>1</v>
      </c>
      <c r="G3685" s="4">
        <v>23.76</v>
      </c>
      <c r="H3685" s="4">
        <f>+G3685*E3685</f>
        <v>71.28</v>
      </c>
      <c r="I3685" s="5">
        <v>0</v>
      </c>
      <c r="J3685" s="4">
        <f t="shared" si="706"/>
        <v>0</v>
      </c>
      <c r="K3685" s="4">
        <f t="shared" si="707"/>
        <v>23.76</v>
      </c>
      <c r="L3685" s="6">
        <v>1.5</v>
      </c>
      <c r="M3685" s="4">
        <f t="shared" si="704"/>
        <v>35.64</v>
      </c>
      <c r="N3685" s="4">
        <f t="shared" si="705"/>
        <v>59.400000000000006</v>
      </c>
      <c r="O3685" s="6">
        <v>0.75</v>
      </c>
      <c r="P3685" s="85">
        <f t="shared" si="712"/>
        <v>17.82</v>
      </c>
      <c r="Q3685" s="86">
        <f t="shared" si="713"/>
        <v>41.58</v>
      </c>
      <c r="R3685" s="6">
        <v>0.95</v>
      </c>
      <c r="S3685" s="85">
        <f t="shared" si="708"/>
        <v>22.571999999999999</v>
      </c>
      <c r="T3685" s="86">
        <f t="shared" si="709"/>
        <v>46.332000000000001</v>
      </c>
      <c r="U3685" s="6">
        <v>0.6</v>
      </c>
      <c r="V3685" s="85">
        <f t="shared" si="710"/>
        <v>14.256</v>
      </c>
      <c r="W3685" s="86">
        <f t="shared" si="711"/>
        <v>38.016000000000005</v>
      </c>
    </row>
    <row r="3686" spans="1:23" s="27" customFormat="1" ht="16.5" x14ac:dyDescent="0.25">
      <c r="A3686" s="78" t="s">
        <v>7167</v>
      </c>
      <c r="B3686" s="65" t="s">
        <v>8050</v>
      </c>
      <c r="C3686" s="2" t="s">
        <v>8117</v>
      </c>
      <c r="D3686" s="8" t="s">
        <v>3458</v>
      </c>
      <c r="E3686" s="3">
        <v>12</v>
      </c>
      <c r="F3686" s="3">
        <v>1</v>
      </c>
      <c r="G3686" s="4">
        <v>37.11</v>
      </c>
      <c r="H3686" s="4">
        <f>+G3686*E3686</f>
        <v>445.32</v>
      </c>
      <c r="I3686" s="5">
        <v>0</v>
      </c>
      <c r="J3686" s="4">
        <f t="shared" si="706"/>
        <v>0</v>
      </c>
      <c r="K3686" s="4">
        <f t="shared" si="707"/>
        <v>37.11</v>
      </c>
      <c r="L3686" s="6">
        <v>1</v>
      </c>
      <c r="M3686" s="4">
        <f t="shared" si="704"/>
        <v>37.11</v>
      </c>
      <c r="N3686" s="4">
        <f t="shared" si="705"/>
        <v>74.22</v>
      </c>
      <c r="O3686" s="6">
        <v>0.75</v>
      </c>
      <c r="P3686" s="85">
        <f t="shared" si="712"/>
        <v>27.8325</v>
      </c>
      <c r="Q3686" s="86">
        <f t="shared" si="713"/>
        <v>64.942499999999995</v>
      </c>
      <c r="R3686" s="6">
        <v>0.95</v>
      </c>
      <c r="S3686" s="85">
        <f t="shared" si="708"/>
        <v>35.2545</v>
      </c>
      <c r="T3686" s="86">
        <f t="shared" si="709"/>
        <v>72.364499999999992</v>
      </c>
      <c r="U3686" s="6">
        <v>0.6</v>
      </c>
      <c r="V3686" s="85">
        <f t="shared" si="710"/>
        <v>22.265999999999998</v>
      </c>
      <c r="W3686" s="86">
        <f t="shared" si="711"/>
        <v>59.375999999999998</v>
      </c>
    </row>
    <row r="3687" spans="1:23" s="27" customFormat="1" ht="16.5" x14ac:dyDescent="0.25">
      <c r="A3687" s="78" t="s">
        <v>7167</v>
      </c>
      <c r="B3687" s="65" t="s">
        <v>8050</v>
      </c>
      <c r="C3687" s="2" t="s">
        <v>8123</v>
      </c>
      <c r="D3687" s="1" t="s">
        <v>3083</v>
      </c>
      <c r="E3687" s="3">
        <v>2</v>
      </c>
      <c r="F3687" s="3">
        <v>1</v>
      </c>
      <c r="G3687" s="4">
        <v>2937.6</v>
      </c>
      <c r="H3687" s="4">
        <f>+G3687*E3687</f>
        <v>5875.2</v>
      </c>
      <c r="I3687" s="5">
        <v>0.25</v>
      </c>
      <c r="J3687" s="4">
        <f t="shared" si="706"/>
        <v>734.4</v>
      </c>
      <c r="K3687" s="4">
        <f t="shared" si="707"/>
        <v>2203.1999999999998</v>
      </c>
      <c r="L3687" s="6">
        <v>1</v>
      </c>
      <c r="M3687" s="4">
        <f t="shared" si="704"/>
        <v>2203.1999999999998</v>
      </c>
      <c r="N3687" s="4">
        <f t="shared" si="705"/>
        <v>4406.3999999999996</v>
      </c>
      <c r="O3687" s="6">
        <v>0.75</v>
      </c>
      <c r="P3687" s="85">
        <f t="shared" si="712"/>
        <v>1652.3999999999999</v>
      </c>
      <c r="Q3687" s="86">
        <f t="shared" si="713"/>
        <v>3855.5999999999995</v>
      </c>
      <c r="R3687" s="6">
        <v>0.95</v>
      </c>
      <c r="S3687" s="85">
        <f t="shared" si="708"/>
        <v>2093.0399999999995</v>
      </c>
      <c r="T3687" s="86">
        <f t="shared" si="709"/>
        <v>4296.24</v>
      </c>
      <c r="U3687" s="6">
        <v>0.6</v>
      </c>
      <c r="V3687" s="85">
        <f t="shared" si="710"/>
        <v>1321.9199999999998</v>
      </c>
      <c r="W3687" s="86">
        <f t="shared" si="711"/>
        <v>3525.12</v>
      </c>
    </row>
    <row r="3688" spans="1:23" ht="16.5" x14ac:dyDescent="0.25">
      <c r="A3688" s="78" t="s">
        <v>7167</v>
      </c>
      <c r="B3688" s="65" t="s">
        <v>8050</v>
      </c>
      <c r="C3688" s="2" t="s">
        <v>8195</v>
      </c>
      <c r="D3688" s="26" t="s">
        <v>5421</v>
      </c>
      <c r="E3688" s="3">
        <v>4</v>
      </c>
      <c r="F3688" s="3">
        <v>1</v>
      </c>
      <c r="G3688" s="4">
        <v>360</v>
      </c>
      <c r="H3688" s="4">
        <f>+G3688*E3688</f>
        <v>1440</v>
      </c>
      <c r="I3688" s="5">
        <v>0</v>
      </c>
      <c r="J3688" s="4">
        <f t="shared" si="706"/>
        <v>0</v>
      </c>
      <c r="K3688" s="4">
        <f t="shared" si="707"/>
        <v>360</v>
      </c>
      <c r="L3688" s="6">
        <v>0.95</v>
      </c>
      <c r="M3688" s="4">
        <f t="shared" si="704"/>
        <v>342</v>
      </c>
      <c r="N3688" s="4">
        <f t="shared" si="705"/>
        <v>702</v>
      </c>
      <c r="O3688" s="6">
        <v>0.75</v>
      </c>
      <c r="P3688" s="85">
        <f t="shared" si="712"/>
        <v>270</v>
      </c>
      <c r="Q3688" s="86">
        <f t="shared" si="713"/>
        <v>630</v>
      </c>
      <c r="R3688" s="6">
        <v>0.95</v>
      </c>
      <c r="S3688" s="85">
        <f t="shared" si="708"/>
        <v>342</v>
      </c>
      <c r="T3688" s="86">
        <f t="shared" si="709"/>
        <v>702</v>
      </c>
      <c r="U3688" s="6">
        <v>0.6</v>
      </c>
      <c r="V3688" s="85">
        <f t="shared" si="710"/>
        <v>216</v>
      </c>
      <c r="W3688" s="86">
        <f t="shared" si="711"/>
        <v>576</v>
      </c>
    </row>
    <row r="3689" spans="1:23" ht="16.5" x14ac:dyDescent="0.25">
      <c r="A3689" s="78" t="s">
        <v>7167</v>
      </c>
      <c r="B3689" s="65" t="s">
        <v>8050</v>
      </c>
      <c r="C3689" s="2" t="s">
        <v>8196</v>
      </c>
      <c r="D3689" s="26" t="s">
        <v>5489</v>
      </c>
      <c r="E3689" s="3">
        <v>1</v>
      </c>
      <c r="F3689" s="3">
        <v>1</v>
      </c>
      <c r="G3689" s="4">
        <v>1252.1600000000001</v>
      </c>
      <c r="H3689" s="4">
        <f>+G3689*E3689</f>
        <v>1252.1600000000001</v>
      </c>
      <c r="I3689" s="5">
        <v>0</v>
      </c>
      <c r="J3689" s="4">
        <f t="shared" si="706"/>
        <v>0</v>
      </c>
      <c r="K3689" s="4">
        <f t="shared" si="707"/>
        <v>1252.1600000000001</v>
      </c>
      <c r="L3689" s="6">
        <v>0.85</v>
      </c>
      <c r="M3689" s="4">
        <f t="shared" si="704"/>
        <v>1064.336</v>
      </c>
      <c r="N3689" s="4">
        <f t="shared" si="705"/>
        <v>2316.4960000000001</v>
      </c>
      <c r="O3689" s="6">
        <v>0.75</v>
      </c>
      <c r="P3689" s="85">
        <f t="shared" si="712"/>
        <v>939.12000000000012</v>
      </c>
      <c r="Q3689" s="86">
        <f t="shared" si="713"/>
        <v>2191.2800000000002</v>
      </c>
      <c r="R3689" s="6">
        <v>0.95</v>
      </c>
      <c r="S3689" s="85">
        <f t="shared" si="708"/>
        <v>1189.5520000000001</v>
      </c>
      <c r="T3689" s="86">
        <f t="shared" si="709"/>
        <v>2441.7120000000004</v>
      </c>
      <c r="U3689" s="6">
        <v>0.6</v>
      </c>
      <c r="V3689" s="85">
        <f t="shared" si="710"/>
        <v>751.29600000000005</v>
      </c>
      <c r="W3689" s="86">
        <f t="shared" si="711"/>
        <v>2003.4560000000001</v>
      </c>
    </row>
    <row r="3690" spans="1:23" s="23" customFormat="1" ht="16.5" x14ac:dyDescent="0.25">
      <c r="A3690" s="78" t="s">
        <v>7167</v>
      </c>
      <c r="B3690" s="65" t="s">
        <v>8121</v>
      </c>
      <c r="C3690" s="2" t="s">
        <v>8120</v>
      </c>
      <c r="D3690" s="10" t="s">
        <v>206</v>
      </c>
      <c r="E3690" s="3">
        <v>1</v>
      </c>
      <c r="F3690" s="3">
        <v>1</v>
      </c>
      <c r="G3690" s="4">
        <v>2864.45</v>
      </c>
      <c r="H3690" s="4">
        <f>+G3690*E3690</f>
        <v>2864.45</v>
      </c>
      <c r="I3690" s="5">
        <v>0.1</v>
      </c>
      <c r="J3690" s="4">
        <f t="shared" si="706"/>
        <v>286.44499999999999</v>
      </c>
      <c r="K3690" s="4">
        <f t="shared" si="707"/>
        <v>2578.0049999999997</v>
      </c>
      <c r="L3690" s="6">
        <v>0.85</v>
      </c>
      <c r="M3690" s="4">
        <f t="shared" si="704"/>
        <v>2191.3042499999997</v>
      </c>
      <c r="N3690" s="4">
        <f t="shared" si="705"/>
        <v>4769.3092499999993</v>
      </c>
      <c r="O3690" s="6">
        <v>0.75</v>
      </c>
      <c r="P3690" s="85">
        <f t="shared" si="712"/>
        <v>1933.5037499999999</v>
      </c>
      <c r="Q3690" s="86">
        <f t="shared" si="713"/>
        <v>4511.5087499999991</v>
      </c>
      <c r="R3690" s="6">
        <v>0.95</v>
      </c>
      <c r="S3690" s="85">
        <f t="shared" si="708"/>
        <v>2449.1047499999995</v>
      </c>
      <c r="T3690" s="86">
        <f t="shared" si="709"/>
        <v>5027.1097499999996</v>
      </c>
      <c r="U3690" s="6">
        <v>0.6</v>
      </c>
      <c r="V3690" s="85">
        <f t="shared" si="710"/>
        <v>1546.8029999999997</v>
      </c>
      <c r="W3690" s="86">
        <f t="shared" si="711"/>
        <v>4124.8079999999991</v>
      </c>
    </row>
    <row r="3691" spans="1:23" s="23" customFormat="1" ht="16.5" x14ac:dyDescent="0.25">
      <c r="A3691" s="78" t="s">
        <v>7167</v>
      </c>
      <c r="B3691" s="65" t="s">
        <v>8121</v>
      </c>
      <c r="C3691" s="2" t="s">
        <v>8119</v>
      </c>
      <c r="D3691" s="10" t="s">
        <v>207</v>
      </c>
      <c r="E3691" s="3">
        <v>2</v>
      </c>
      <c r="F3691" s="3">
        <v>1</v>
      </c>
      <c r="G3691" s="7">
        <v>4575</v>
      </c>
      <c r="H3691" s="4">
        <f>+G3691*E3691</f>
        <v>9150</v>
      </c>
      <c r="I3691" s="5">
        <v>0.2</v>
      </c>
      <c r="J3691" s="4">
        <f t="shared" si="706"/>
        <v>915</v>
      </c>
      <c r="K3691" s="4">
        <f t="shared" si="707"/>
        <v>3660</v>
      </c>
      <c r="L3691" s="6">
        <v>0.85</v>
      </c>
      <c r="M3691" s="4">
        <f t="shared" si="704"/>
        <v>3111</v>
      </c>
      <c r="N3691" s="4">
        <f t="shared" si="705"/>
        <v>6771</v>
      </c>
      <c r="O3691" s="6">
        <v>0.75</v>
      </c>
      <c r="P3691" s="85">
        <f t="shared" si="712"/>
        <v>2745</v>
      </c>
      <c r="Q3691" s="86">
        <f t="shared" si="713"/>
        <v>6405</v>
      </c>
      <c r="R3691" s="6">
        <v>0.95</v>
      </c>
      <c r="S3691" s="85">
        <f t="shared" si="708"/>
        <v>3477</v>
      </c>
      <c r="T3691" s="86">
        <f t="shared" si="709"/>
        <v>7137</v>
      </c>
      <c r="U3691" s="6">
        <v>0.6</v>
      </c>
      <c r="V3691" s="85">
        <f t="shared" si="710"/>
        <v>2196</v>
      </c>
      <c r="W3691" s="86">
        <f t="shared" si="711"/>
        <v>5856</v>
      </c>
    </row>
    <row r="3692" spans="1:23" s="23" customFormat="1" ht="16.5" x14ac:dyDescent="0.25">
      <c r="A3692" s="78" t="s">
        <v>7167</v>
      </c>
      <c r="B3692" s="65" t="s">
        <v>8121</v>
      </c>
      <c r="C3692" s="2" t="s">
        <v>8118</v>
      </c>
      <c r="D3692" s="10" t="s">
        <v>205</v>
      </c>
      <c r="E3692" s="3">
        <v>2</v>
      </c>
      <c r="F3692" s="3">
        <v>1</v>
      </c>
      <c r="G3692" s="4">
        <v>9422</v>
      </c>
      <c r="H3692" s="4">
        <f>+G3692*E3692</f>
        <v>18844</v>
      </c>
      <c r="I3692" s="5">
        <v>0.2</v>
      </c>
      <c r="J3692" s="4">
        <f t="shared" si="706"/>
        <v>1884.4</v>
      </c>
      <c r="K3692" s="4">
        <f t="shared" si="707"/>
        <v>7537.6</v>
      </c>
      <c r="L3692" s="6">
        <v>0.85</v>
      </c>
      <c r="M3692" s="4">
        <f t="shared" si="704"/>
        <v>6406.96</v>
      </c>
      <c r="N3692" s="4">
        <f t="shared" si="705"/>
        <v>13944.560000000001</v>
      </c>
      <c r="O3692" s="6">
        <v>0.75</v>
      </c>
      <c r="P3692" s="85">
        <f t="shared" si="712"/>
        <v>5653.2000000000007</v>
      </c>
      <c r="Q3692" s="86">
        <f t="shared" si="713"/>
        <v>13190.800000000001</v>
      </c>
      <c r="R3692" s="6">
        <v>0.95</v>
      </c>
      <c r="S3692" s="85">
        <f t="shared" si="708"/>
        <v>7160.72</v>
      </c>
      <c r="T3692" s="86">
        <f t="shared" si="709"/>
        <v>14698.32</v>
      </c>
      <c r="U3692" s="6">
        <v>0.6</v>
      </c>
      <c r="V3692" s="85">
        <f t="shared" si="710"/>
        <v>4522.5600000000004</v>
      </c>
      <c r="W3692" s="86">
        <f t="shared" si="711"/>
        <v>12060.16</v>
      </c>
    </row>
    <row r="3693" spans="1:23" ht="16.5" x14ac:dyDescent="0.25">
      <c r="A3693" s="78" t="s">
        <v>7167</v>
      </c>
      <c r="B3693" s="65" t="s">
        <v>8121</v>
      </c>
      <c r="C3693" s="2" t="s">
        <v>8286</v>
      </c>
      <c r="D3693" s="1" t="s">
        <v>213</v>
      </c>
      <c r="E3693" s="3">
        <v>31</v>
      </c>
      <c r="F3693" s="3">
        <v>1</v>
      </c>
      <c r="G3693" s="7">
        <v>520.40000000000009</v>
      </c>
      <c r="H3693" s="4">
        <f>+G3693*E3693</f>
        <v>16132.400000000003</v>
      </c>
      <c r="I3693" s="5">
        <v>0</v>
      </c>
      <c r="J3693" s="4">
        <f t="shared" si="706"/>
        <v>0</v>
      </c>
      <c r="K3693" s="4">
        <f t="shared" si="707"/>
        <v>520.40000000000009</v>
      </c>
      <c r="L3693" s="6">
        <v>1.4</v>
      </c>
      <c r="M3693" s="4">
        <f t="shared" si="704"/>
        <v>728.56000000000006</v>
      </c>
      <c r="N3693" s="4">
        <f t="shared" si="705"/>
        <v>1248.96</v>
      </c>
      <c r="O3693" s="6">
        <v>0.75</v>
      </c>
      <c r="P3693" s="85">
        <f t="shared" si="712"/>
        <v>390.30000000000007</v>
      </c>
      <c r="Q3693" s="86">
        <f t="shared" si="713"/>
        <v>910.70000000000016</v>
      </c>
      <c r="R3693" s="6">
        <v>0.95</v>
      </c>
      <c r="S3693" s="85">
        <f t="shared" si="708"/>
        <v>494.38000000000005</v>
      </c>
      <c r="T3693" s="86">
        <f t="shared" si="709"/>
        <v>1014.7800000000002</v>
      </c>
      <c r="U3693" s="6">
        <v>0.6</v>
      </c>
      <c r="V3693" s="85">
        <f t="shared" si="710"/>
        <v>312.24000000000007</v>
      </c>
      <c r="W3693" s="86">
        <f t="shared" si="711"/>
        <v>832.6400000000001</v>
      </c>
    </row>
    <row r="3694" spans="1:23" ht="16.5" x14ac:dyDescent="0.25">
      <c r="A3694" s="78" t="s">
        <v>7167</v>
      </c>
      <c r="B3694" s="65" t="s">
        <v>8121</v>
      </c>
      <c r="C3694" s="2" t="s">
        <v>8287</v>
      </c>
      <c r="D3694" s="1" t="s">
        <v>6271</v>
      </c>
      <c r="E3694" s="3">
        <v>2</v>
      </c>
      <c r="F3694" s="3">
        <v>1</v>
      </c>
      <c r="G3694" s="7">
        <v>712</v>
      </c>
      <c r="H3694" s="4">
        <f>+G3694*E3694</f>
        <v>1424</v>
      </c>
      <c r="I3694" s="5">
        <v>0.1</v>
      </c>
      <c r="J3694" s="4">
        <f t="shared" si="706"/>
        <v>71.2</v>
      </c>
      <c r="K3694" s="4">
        <f t="shared" si="707"/>
        <v>640.79999999999995</v>
      </c>
      <c r="L3694" s="6">
        <v>0.95</v>
      </c>
      <c r="M3694" s="4">
        <f t="shared" si="704"/>
        <v>608.75999999999988</v>
      </c>
      <c r="N3694" s="4">
        <f t="shared" si="705"/>
        <v>1249.56</v>
      </c>
      <c r="O3694" s="6">
        <v>0.75</v>
      </c>
      <c r="P3694" s="85">
        <f t="shared" si="712"/>
        <v>480.59999999999997</v>
      </c>
      <c r="Q3694" s="86">
        <f t="shared" si="713"/>
        <v>1121.3999999999999</v>
      </c>
      <c r="R3694" s="6">
        <v>0.95</v>
      </c>
      <c r="S3694" s="85">
        <f t="shared" si="708"/>
        <v>608.75999999999988</v>
      </c>
      <c r="T3694" s="86">
        <f t="shared" si="709"/>
        <v>1249.56</v>
      </c>
      <c r="U3694" s="6">
        <v>0.6</v>
      </c>
      <c r="V3694" s="85">
        <f t="shared" si="710"/>
        <v>384.47999999999996</v>
      </c>
      <c r="W3694" s="86">
        <f t="shared" si="711"/>
        <v>1025.28</v>
      </c>
    </row>
    <row r="3695" spans="1:23" ht="16.5" x14ac:dyDescent="0.25">
      <c r="A3695" s="78" t="s">
        <v>7167</v>
      </c>
      <c r="B3695" s="65" t="s">
        <v>8121</v>
      </c>
      <c r="C3695" s="2" t="s">
        <v>8288</v>
      </c>
      <c r="D3695" s="10" t="s">
        <v>57</v>
      </c>
      <c r="E3695" s="3">
        <v>4</v>
      </c>
      <c r="F3695" s="3">
        <v>1</v>
      </c>
      <c r="G3695" s="4">
        <v>2069.87</v>
      </c>
      <c r="H3695" s="4">
        <f>+G3695*E3695</f>
        <v>8279.48</v>
      </c>
      <c r="I3695" s="5">
        <v>0.1</v>
      </c>
      <c r="J3695" s="4">
        <f t="shared" si="706"/>
        <v>206.98699999999999</v>
      </c>
      <c r="K3695" s="4">
        <f t="shared" si="707"/>
        <v>1862.8829999999998</v>
      </c>
      <c r="L3695" s="6">
        <v>0.85</v>
      </c>
      <c r="M3695" s="4">
        <f t="shared" si="704"/>
        <v>1583.4505499999998</v>
      </c>
      <c r="N3695" s="4">
        <f t="shared" si="705"/>
        <v>3446.3335499999994</v>
      </c>
      <c r="O3695" s="6">
        <v>0.75</v>
      </c>
      <c r="P3695" s="85">
        <f t="shared" si="712"/>
        <v>1397.1622499999999</v>
      </c>
      <c r="Q3695" s="86">
        <f t="shared" si="713"/>
        <v>3260.0452499999997</v>
      </c>
      <c r="R3695" s="6">
        <v>0.95</v>
      </c>
      <c r="S3695" s="85">
        <f t="shared" si="708"/>
        <v>1769.7388499999997</v>
      </c>
      <c r="T3695" s="86">
        <f t="shared" si="709"/>
        <v>3632.6218499999995</v>
      </c>
      <c r="U3695" s="6">
        <v>0.6</v>
      </c>
      <c r="V3695" s="85">
        <f t="shared" si="710"/>
        <v>1117.7297999999998</v>
      </c>
      <c r="W3695" s="86">
        <f t="shared" si="711"/>
        <v>2980.6127999999999</v>
      </c>
    </row>
    <row r="3696" spans="1:23" s="27" customFormat="1" ht="16.5" x14ac:dyDescent="0.25">
      <c r="A3696" s="78" t="s">
        <v>7167</v>
      </c>
      <c r="B3696" s="65" t="s">
        <v>8122</v>
      </c>
      <c r="C3696" s="2" t="s">
        <v>841</v>
      </c>
      <c r="D3696" s="1" t="s">
        <v>840</v>
      </c>
      <c r="E3696" s="3">
        <v>10</v>
      </c>
      <c r="F3696" s="3">
        <v>1</v>
      </c>
      <c r="G3696" s="7">
        <v>815</v>
      </c>
      <c r="H3696" s="4">
        <f>+G3696*E3696</f>
        <v>8150</v>
      </c>
      <c r="I3696" s="5">
        <v>0</v>
      </c>
      <c r="J3696" s="4">
        <f t="shared" si="706"/>
        <v>0</v>
      </c>
      <c r="K3696" s="4">
        <f t="shared" si="707"/>
        <v>815</v>
      </c>
      <c r="L3696" s="6">
        <v>1.05</v>
      </c>
      <c r="M3696" s="4">
        <f t="shared" si="704"/>
        <v>855.75</v>
      </c>
      <c r="N3696" s="4">
        <f t="shared" si="705"/>
        <v>1670.75</v>
      </c>
      <c r="O3696" s="6">
        <v>0.75</v>
      </c>
      <c r="P3696" s="85">
        <f t="shared" si="712"/>
        <v>611.25</v>
      </c>
      <c r="Q3696" s="86">
        <f t="shared" si="713"/>
        <v>1426.25</v>
      </c>
      <c r="R3696" s="6">
        <v>0.95</v>
      </c>
      <c r="S3696" s="85">
        <f t="shared" si="708"/>
        <v>774.25</v>
      </c>
      <c r="T3696" s="86">
        <f t="shared" si="709"/>
        <v>1589.25</v>
      </c>
      <c r="U3696" s="6">
        <v>0.6</v>
      </c>
      <c r="V3696" s="85">
        <f t="shared" si="710"/>
        <v>489</v>
      </c>
      <c r="W3696" s="86">
        <f t="shared" si="711"/>
        <v>1304</v>
      </c>
    </row>
    <row r="3697" spans="1:23" s="27" customFormat="1" ht="16.5" x14ac:dyDescent="0.25">
      <c r="A3697" s="78" t="s">
        <v>7167</v>
      </c>
      <c r="B3697" s="65" t="s">
        <v>8122</v>
      </c>
      <c r="C3697" s="2" t="s">
        <v>847</v>
      </c>
      <c r="D3697" s="1" t="s">
        <v>846</v>
      </c>
      <c r="E3697" s="3">
        <v>10</v>
      </c>
      <c r="F3697" s="3">
        <v>1</v>
      </c>
      <c r="G3697" s="7">
        <v>890</v>
      </c>
      <c r="H3697" s="4">
        <f>+G3697*E3697</f>
        <v>8900</v>
      </c>
      <c r="I3697" s="5">
        <v>0</v>
      </c>
      <c r="J3697" s="4">
        <f t="shared" si="706"/>
        <v>0</v>
      </c>
      <c r="K3697" s="4">
        <f t="shared" si="707"/>
        <v>890</v>
      </c>
      <c r="L3697" s="6">
        <v>1.05</v>
      </c>
      <c r="M3697" s="4">
        <f t="shared" si="704"/>
        <v>934.5</v>
      </c>
      <c r="N3697" s="4">
        <f t="shared" si="705"/>
        <v>1824.5</v>
      </c>
      <c r="O3697" s="6">
        <v>0.75</v>
      </c>
      <c r="P3697" s="85">
        <f t="shared" si="712"/>
        <v>667.5</v>
      </c>
      <c r="Q3697" s="86">
        <f t="shared" si="713"/>
        <v>1557.5</v>
      </c>
      <c r="R3697" s="6">
        <v>0.95</v>
      </c>
      <c r="S3697" s="85">
        <f t="shared" si="708"/>
        <v>845.5</v>
      </c>
      <c r="T3697" s="86">
        <f t="shared" si="709"/>
        <v>1735.5</v>
      </c>
      <c r="U3697" s="6">
        <v>0.6</v>
      </c>
      <c r="V3697" s="85">
        <f t="shared" si="710"/>
        <v>534</v>
      </c>
      <c r="W3697" s="86">
        <f t="shared" si="711"/>
        <v>1424</v>
      </c>
    </row>
    <row r="3698" spans="1:23" s="27" customFormat="1" ht="16.5" x14ac:dyDescent="0.25">
      <c r="A3698" s="78" t="s">
        <v>7167</v>
      </c>
      <c r="B3698" s="65" t="s">
        <v>8122</v>
      </c>
      <c r="C3698" s="2" t="s">
        <v>892</v>
      </c>
      <c r="D3698" s="1" t="s">
        <v>891</v>
      </c>
      <c r="E3698" s="3">
        <v>2</v>
      </c>
      <c r="F3698" s="3">
        <v>1</v>
      </c>
      <c r="G3698" s="7">
        <v>2895</v>
      </c>
      <c r="H3698" s="4">
        <f>+G3698*E3698</f>
        <v>5790</v>
      </c>
      <c r="I3698" s="5">
        <v>0</v>
      </c>
      <c r="J3698" s="4">
        <f t="shared" si="706"/>
        <v>0</v>
      </c>
      <c r="K3698" s="4">
        <f t="shared" si="707"/>
        <v>2895</v>
      </c>
      <c r="L3698" s="6">
        <v>1.05</v>
      </c>
      <c r="M3698" s="4">
        <f t="shared" si="704"/>
        <v>3039.75</v>
      </c>
      <c r="N3698" s="4">
        <f t="shared" si="705"/>
        <v>5934.75</v>
      </c>
      <c r="O3698" s="6">
        <v>0.75</v>
      </c>
      <c r="P3698" s="85">
        <f t="shared" si="712"/>
        <v>2171.25</v>
      </c>
      <c r="Q3698" s="86">
        <f t="shared" si="713"/>
        <v>5066.25</v>
      </c>
      <c r="R3698" s="6">
        <v>0.95</v>
      </c>
      <c r="S3698" s="85">
        <f t="shared" si="708"/>
        <v>2750.25</v>
      </c>
      <c r="T3698" s="86">
        <f t="shared" si="709"/>
        <v>5645.25</v>
      </c>
      <c r="U3698" s="6">
        <v>0.6</v>
      </c>
      <c r="V3698" s="85">
        <f t="shared" si="710"/>
        <v>1737</v>
      </c>
      <c r="W3698" s="86">
        <f t="shared" si="711"/>
        <v>4632</v>
      </c>
    </row>
    <row r="3699" spans="1:23" s="27" customFormat="1" ht="16.5" x14ac:dyDescent="0.25">
      <c r="A3699" s="78" t="s">
        <v>7167</v>
      </c>
      <c r="B3699" s="65" t="s">
        <v>8122</v>
      </c>
      <c r="C3699" s="2" t="s">
        <v>735</v>
      </c>
      <c r="D3699" s="8" t="s">
        <v>734</v>
      </c>
      <c r="E3699" s="3">
        <v>10</v>
      </c>
      <c r="F3699" s="3">
        <v>1</v>
      </c>
      <c r="G3699" s="4">
        <v>182.13</v>
      </c>
      <c r="H3699" s="4">
        <f>+G3699*E3699</f>
        <v>1821.3</v>
      </c>
      <c r="I3699" s="5">
        <v>0</v>
      </c>
      <c r="J3699" s="4">
        <f t="shared" si="706"/>
        <v>0</v>
      </c>
      <c r="K3699" s="4">
        <f t="shared" si="707"/>
        <v>182.13</v>
      </c>
      <c r="L3699" s="6">
        <v>1</v>
      </c>
      <c r="M3699" s="4">
        <f t="shared" si="704"/>
        <v>182.13</v>
      </c>
      <c r="N3699" s="4">
        <f t="shared" si="705"/>
        <v>364.26</v>
      </c>
      <c r="O3699" s="6">
        <v>0.75</v>
      </c>
      <c r="P3699" s="85">
        <f t="shared" si="712"/>
        <v>136.5975</v>
      </c>
      <c r="Q3699" s="86">
        <f t="shared" si="713"/>
        <v>318.72749999999996</v>
      </c>
      <c r="R3699" s="6">
        <v>0.95</v>
      </c>
      <c r="S3699" s="85">
        <f t="shared" si="708"/>
        <v>173.02349999999998</v>
      </c>
      <c r="T3699" s="86">
        <f t="shared" si="709"/>
        <v>355.15350000000001</v>
      </c>
      <c r="U3699" s="6">
        <v>0.6</v>
      </c>
      <c r="V3699" s="85">
        <f t="shared" si="710"/>
        <v>109.27799999999999</v>
      </c>
      <c r="W3699" s="86">
        <f t="shared" si="711"/>
        <v>291.40800000000002</v>
      </c>
    </row>
    <row r="3700" spans="1:23" s="27" customFormat="1" ht="16.5" x14ac:dyDescent="0.25">
      <c r="A3700" s="78" t="s">
        <v>7167</v>
      </c>
      <c r="B3700" s="65" t="s">
        <v>8122</v>
      </c>
      <c r="C3700" s="2" t="s">
        <v>737</v>
      </c>
      <c r="D3700" s="8" t="s">
        <v>736</v>
      </c>
      <c r="E3700" s="3">
        <v>9</v>
      </c>
      <c r="F3700" s="3">
        <v>1</v>
      </c>
      <c r="G3700" s="4">
        <v>182</v>
      </c>
      <c r="H3700" s="4">
        <f>+G3700*E3700</f>
        <v>1638</v>
      </c>
      <c r="I3700" s="5">
        <v>0</v>
      </c>
      <c r="J3700" s="4">
        <f t="shared" si="706"/>
        <v>0</v>
      </c>
      <c r="K3700" s="4">
        <f t="shared" si="707"/>
        <v>182</v>
      </c>
      <c r="L3700" s="6">
        <v>1</v>
      </c>
      <c r="M3700" s="4">
        <f t="shared" si="704"/>
        <v>182</v>
      </c>
      <c r="N3700" s="4">
        <f t="shared" si="705"/>
        <v>364</v>
      </c>
      <c r="O3700" s="6">
        <v>0.75</v>
      </c>
      <c r="P3700" s="85">
        <f t="shared" si="712"/>
        <v>136.5</v>
      </c>
      <c r="Q3700" s="86">
        <f t="shared" si="713"/>
        <v>318.5</v>
      </c>
      <c r="R3700" s="6">
        <v>0.95</v>
      </c>
      <c r="S3700" s="85">
        <f t="shared" si="708"/>
        <v>172.9</v>
      </c>
      <c r="T3700" s="86">
        <f t="shared" si="709"/>
        <v>354.9</v>
      </c>
      <c r="U3700" s="6">
        <v>0.6</v>
      </c>
      <c r="V3700" s="85">
        <f t="shared" si="710"/>
        <v>109.2</v>
      </c>
      <c r="W3700" s="86">
        <f t="shared" si="711"/>
        <v>291.2</v>
      </c>
    </row>
    <row r="3701" spans="1:23" s="27" customFormat="1" ht="16.5" x14ac:dyDescent="0.25">
      <c r="A3701" s="78" t="s">
        <v>7167</v>
      </c>
      <c r="B3701" s="65" t="s">
        <v>8122</v>
      </c>
      <c r="C3701" s="2" t="s">
        <v>897</v>
      </c>
      <c r="D3701" s="1" t="s">
        <v>896</v>
      </c>
      <c r="E3701" s="3">
        <v>4</v>
      </c>
      <c r="F3701" s="3">
        <v>1</v>
      </c>
      <c r="G3701" s="7">
        <v>2734</v>
      </c>
      <c r="H3701" s="4">
        <f>+G3701*E3701</f>
        <v>10936</v>
      </c>
      <c r="I3701" s="5">
        <v>0</v>
      </c>
      <c r="J3701" s="4">
        <f t="shared" si="706"/>
        <v>0</v>
      </c>
      <c r="K3701" s="4">
        <f t="shared" si="707"/>
        <v>2734</v>
      </c>
      <c r="L3701" s="6">
        <v>1.05</v>
      </c>
      <c r="M3701" s="4">
        <f t="shared" si="704"/>
        <v>2870.7000000000003</v>
      </c>
      <c r="N3701" s="4">
        <f t="shared" si="705"/>
        <v>5604.7000000000007</v>
      </c>
      <c r="O3701" s="6">
        <v>0.75</v>
      </c>
      <c r="P3701" s="85">
        <f t="shared" si="712"/>
        <v>2050.5</v>
      </c>
      <c r="Q3701" s="86">
        <f t="shared" si="713"/>
        <v>4784.5</v>
      </c>
      <c r="R3701" s="6">
        <v>0.95</v>
      </c>
      <c r="S3701" s="85">
        <f t="shared" si="708"/>
        <v>2597.2999999999997</v>
      </c>
      <c r="T3701" s="86">
        <f t="shared" si="709"/>
        <v>5331.2999999999993</v>
      </c>
      <c r="U3701" s="6">
        <v>0.6</v>
      </c>
      <c r="V3701" s="85">
        <f t="shared" si="710"/>
        <v>1640.3999999999999</v>
      </c>
      <c r="W3701" s="86">
        <f t="shared" si="711"/>
        <v>4374.3999999999996</v>
      </c>
    </row>
    <row r="3702" spans="1:23" s="27" customFormat="1" ht="16.5" x14ac:dyDescent="0.25">
      <c r="A3702" s="78" t="s">
        <v>7167</v>
      </c>
      <c r="B3702" s="65" t="s">
        <v>8122</v>
      </c>
      <c r="C3702" s="2" t="s">
        <v>885</v>
      </c>
      <c r="D3702" s="1" t="s">
        <v>884</v>
      </c>
      <c r="E3702" s="3">
        <v>7</v>
      </c>
      <c r="F3702" s="3">
        <v>1</v>
      </c>
      <c r="G3702" s="7">
        <v>1525</v>
      </c>
      <c r="H3702" s="4">
        <f>+G3702*E3702</f>
        <v>10675</v>
      </c>
      <c r="I3702" s="5">
        <v>0</v>
      </c>
      <c r="J3702" s="4">
        <f t="shared" si="706"/>
        <v>0</v>
      </c>
      <c r="K3702" s="4">
        <f t="shared" si="707"/>
        <v>1525</v>
      </c>
      <c r="L3702" s="6">
        <v>1.05</v>
      </c>
      <c r="M3702" s="4">
        <f t="shared" ref="M3702:M3764" si="714">+K3702*L3702</f>
        <v>1601.25</v>
      </c>
      <c r="N3702" s="4">
        <f t="shared" ref="N3702:N3764" si="715">+K3702+M3702</f>
        <v>3126.25</v>
      </c>
      <c r="O3702" s="6">
        <v>0.75</v>
      </c>
      <c r="P3702" s="85">
        <f t="shared" si="712"/>
        <v>1143.75</v>
      </c>
      <c r="Q3702" s="86">
        <f t="shared" si="713"/>
        <v>2668.75</v>
      </c>
      <c r="R3702" s="6">
        <v>0.95</v>
      </c>
      <c r="S3702" s="85">
        <f t="shared" si="708"/>
        <v>1448.75</v>
      </c>
      <c r="T3702" s="86">
        <f t="shared" si="709"/>
        <v>2973.75</v>
      </c>
      <c r="U3702" s="6">
        <v>0.6</v>
      </c>
      <c r="V3702" s="85">
        <f t="shared" si="710"/>
        <v>915</v>
      </c>
      <c r="W3702" s="86">
        <f t="shared" si="711"/>
        <v>2440</v>
      </c>
    </row>
    <row r="3703" spans="1:23" s="27" customFormat="1" ht="16.5" x14ac:dyDescent="0.25">
      <c r="A3703" s="78" t="s">
        <v>7167</v>
      </c>
      <c r="B3703" s="65" t="s">
        <v>8122</v>
      </c>
      <c r="C3703" s="2" t="s">
        <v>887</v>
      </c>
      <c r="D3703" s="8" t="s">
        <v>886</v>
      </c>
      <c r="E3703" s="3">
        <v>6</v>
      </c>
      <c r="F3703" s="3">
        <v>1</v>
      </c>
      <c r="G3703" s="4">
        <v>2340.08</v>
      </c>
      <c r="H3703" s="4">
        <f>+G3703*E3703</f>
        <v>14040.48</v>
      </c>
      <c r="I3703" s="5">
        <v>0</v>
      </c>
      <c r="J3703" s="4">
        <f t="shared" si="706"/>
        <v>0</v>
      </c>
      <c r="K3703" s="4">
        <f t="shared" si="707"/>
        <v>2340.08</v>
      </c>
      <c r="L3703" s="6">
        <v>0.85</v>
      </c>
      <c r="M3703" s="4">
        <f t="shared" si="714"/>
        <v>1989.068</v>
      </c>
      <c r="N3703" s="4">
        <f t="shared" si="715"/>
        <v>4329.1480000000001</v>
      </c>
      <c r="O3703" s="6">
        <v>0.75</v>
      </c>
      <c r="P3703" s="85">
        <f t="shared" si="712"/>
        <v>1755.06</v>
      </c>
      <c r="Q3703" s="86">
        <f t="shared" si="713"/>
        <v>4095.14</v>
      </c>
      <c r="R3703" s="6">
        <v>0.95</v>
      </c>
      <c r="S3703" s="85">
        <f t="shared" si="708"/>
        <v>2223.076</v>
      </c>
      <c r="T3703" s="86">
        <f t="shared" si="709"/>
        <v>4563.1559999999999</v>
      </c>
      <c r="U3703" s="6">
        <v>0.6</v>
      </c>
      <c r="V3703" s="85">
        <f t="shared" si="710"/>
        <v>1404.048</v>
      </c>
      <c r="W3703" s="86">
        <f t="shared" si="711"/>
        <v>3744.1279999999997</v>
      </c>
    </row>
    <row r="3704" spans="1:23" s="27" customFormat="1" ht="16.5" x14ac:dyDescent="0.25">
      <c r="A3704" s="78" t="s">
        <v>7167</v>
      </c>
      <c r="B3704" s="65" t="s">
        <v>8122</v>
      </c>
      <c r="C3704" s="2" t="s">
        <v>844</v>
      </c>
      <c r="D3704" s="1" t="s">
        <v>843</v>
      </c>
      <c r="E3704" s="3">
        <v>10</v>
      </c>
      <c r="F3704" s="3">
        <v>1</v>
      </c>
      <c r="G3704" s="7">
        <v>1095</v>
      </c>
      <c r="H3704" s="4">
        <f>+G3704*E3704</f>
        <v>10950</v>
      </c>
      <c r="I3704" s="5">
        <v>0</v>
      </c>
      <c r="J3704" s="4">
        <f t="shared" si="706"/>
        <v>0</v>
      </c>
      <c r="K3704" s="4">
        <f t="shared" si="707"/>
        <v>1095</v>
      </c>
      <c r="L3704" s="6">
        <v>0.95</v>
      </c>
      <c r="M3704" s="4">
        <f t="shared" si="714"/>
        <v>1040.25</v>
      </c>
      <c r="N3704" s="4">
        <f t="shared" si="715"/>
        <v>2135.25</v>
      </c>
      <c r="O3704" s="6">
        <v>0.75</v>
      </c>
      <c r="P3704" s="85">
        <f t="shared" si="712"/>
        <v>821.25</v>
      </c>
      <c r="Q3704" s="86">
        <f t="shared" si="713"/>
        <v>1916.25</v>
      </c>
      <c r="R3704" s="6">
        <v>0.95</v>
      </c>
      <c r="S3704" s="85">
        <f t="shared" si="708"/>
        <v>1040.25</v>
      </c>
      <c r="T3704" s="86">
        <f t="shared" si="709"/>
        <v>2135.25</v>
      </c>
      <c r="U3704" s="6">
        <v>0.6</v>
      </c>
      <c r="V3704" s="85">
        <f t="shared" si="710"/>
        <v>657</v>
      </c>
      <c r="W3704" s="86">
        <f t="shared" si="711"/>
        <v>1752</v>
      </c>
    </row>
    <row r="3705" spans="1:23" s="27" customFormat="1" ht="16.5" x14ac:dyDescent="0.25">
      <c r="A3705" s="78" t="s">
        <v>7167</v>
      </c>
      <c r="B3705" s="65" t="s">
        <v>8122</v>
      </c>
      <c r="C3705" s="2" t="s">
        <v>8683</v>
      </c>
      <c r="D3705" s="8" t="s">
        <v>875</v>
      </c>
      <c r="E3705" s="3">
        <v>18</v>
      </c>
      <c r="F3705" s="3">
        <v>1</v>
      </c>
      <c r="G3705" s="4">
        <v>171.71</v>
      </c>
      <c r="H3705" s="4">
        <f>+G3705*E3705</f>
        <v>3090.78</v>
      </c>
      <c r="I3705" s="5">
        <v>0.15</v>
      </c>
      <c r="J3705" s="4">
        <f t="shared" si="706"/>
        <v>25.756499999999999</v>
      </c>
      <c r="K3705" s="4">
        <f t="shared" si="707"/>
        <v>145.95350000000002</v>
      </c>
      <c r="L3705" s="6">
        <v>1</v>
      </c>
      <c r="M3705" s="4">
        <f t="shared" si="714"/>
        <v>145.95350000000002</v>
      </c>
      <c r="N3705" s="4">
        <f t="shared" si="715"/>
        <v>291.90700000000004</v>
      </c>
      <c r="O3705" s="6">
        <v>0.75</v>
      </c>
      <c r="P3705" s="85">
        <f t="shared" si="712"/>
        <v>109.46512500000001</v>
      </c>
      <c r="Q3705" s="86">
        <f t="shared" si="713"/>
        <v>255.41862500000002</v>
      </c>
      <c r="R3705" s="6">
        <v>0.95</v>
      </c>
      <c r="S3705" s="85">
        <f t="shared" si="708"/>
        <v>138.65582500000002</v>
      </c>
      <c r="T3705" s="86">
        <f t="shared" si="709"/>
        <v>284.60932500000001</v>
      </c>
      <c r="U3705" s="6">
        <v>0.6</v>
      </c>
      <c r="V3705" s="85">
        <f t="shared" si="710"/>
        <v>87.572100000000006</v>
      </c>
      <c r="W3705" s="86">
        <f t="shared" si="711"/>
        <v>233.52560000000003</v>
      </c>
    </row>
    <row r="3706" spans="1:23" s="27" customFormat="1" ht="16.5" x14ac:dyDescent="0.25">
      <c r="A3706" s="78" t="s">
        <v>7167</v>
      </c>
      <c r="B3706" s="65" t="s">
        <v>8122</v>
      </c>
      <c r="C3706" s="2">
        <v>505185</v>
      </c>
      <c r="D3706" s="1" t="s">
        <v>833</v>
      </c>
      <c r="E3706" s="3">
        <v>6</v>
      </c>
      <c r="F3706" s="3">
        <v>1</v>
      </c>
      <c r="G3706" s="4">
        <v>419.35</v>
      </c>
      <c r="H3706" s="4">
        <f>+G3706*E3706</f>
        <v>2516.1000000000004</v>
      </c>
      <c r="I3706" s="5">
        <v>0.15</v>
      </c>
      <c r="J3706" s="4">
        <f t="shared" si="706"/>
        <v>62.902500000000003</v>
      </c>
      <c r="K3706" s="4">
        <f t="shared" si="707"/>
        <v>356.44749999999999</v>
      </c>
      <c r="L3706" s="6">
        <v>0.85</v>
      </c>
      <c r="M3706" s="4">
        <f t="shared" si="714"/>
        <v>302.98037499999998</v>
      </c>
      <c r="N3706" s="4">
        <f t="shared" si="715"/>
        <v>659.42787499999997</v>
      </c>
      <c r="O3706" s="6">
        <v>0.75</v>
      </c>
      <c r="P3706" s="85">
        <f t="shared" si="712"/>
        <v>267.33562499999999</v>
      </c>
      <c r="Q3706" s="86">
        <f t="shared" si="713"/>
        <v>623.78312499999993</v>
      </c>
      <c r="R3706" s="6">
        <v>0.95</v>
      </c>
      <c r="S3706" s="85">
        <f t="shared" si="708"/>
        <v>338.62512499999997</v>
      </c>
      <c r="T3706" s="86">
        <f t="shared" si="709"/>
        <v>695.07262500000002</v>
      </c>
      <c r="U3706" s="6">
        <v>0.6</v>
      </c>
      <c r="V3706" s="85">
        <f t="shared" si="710"/>
        <v>213.86849999999998</v>
      </c>
      <c r="W3706" s="86">
        <f t="shared" si="711"/>
        <v>570.31600000000003</v>
      </c>
    </row>
    <row r="3707" spans="1:23" s="27" customFormat="1" ht="16.5" x14ac:dyDescent="0.25">
      <c r="A3707" s="78" t="s">
        <v>7167</v>
      </c>
      <c r="B3707" s="65" t="s">
        <v>8122</v>
      </c>
      <c r="C3707" s="2">
        <v>505188</v>
      </c>
      <c r="D3707" s="8" t="s">
        <v>834</v>
      </c>
      <c r="E3707" s="3">
        <v>6</v>
      </c>
      <c r="F3707" s="3">
        <v>1</v>
      </c>
      <c r="G3707" s="7">
        <v>171.71</v>
      </c>
      <c r="H3707" s="4">
        <f>+G3707*E3707</f>
        <v>1030.26</v>
      </c>
      <c r="I3707" s="5">
        <v>0.15</v>
      </c>
      <c r="J3707" s="4">
        <f t="shared" si="706"/>
        <v>25.756499999999999</v>
      </c>
      <c r="K3707" s="4">
        <f t="shared" si="707"/>
        <v>145.95350000000002</v>
      </c>
      <c r="L3707" s="6">
        <v>0.85</v>
      </c>
      <c r="M3707" s="4">
        <f t="shared" si="714"/>
        <v>124.06047500000001</v>
      </c>
      <c r="N3707" s="4">
        <f t="shared" si="715"/>
        <v>270.01397500000002</v>
      </c>
      <c r="O3707" s="6">
        <v>0.75</v>
      </c>
      <c r="P3707" s="85">
        <f t="shared" si="712"/>
        <v>109.46512500000001</v>
      </c>
      <c r="Q3707" s="86">
        <f t="shared" si="713"/>
        <v>255.41862500000002</v>
      </c>
      <c r="R3707" s="6">
        <v>0.95</v>
      </c>
      <c r="S3707" s="85">
        <f t="shared" si="708"/>
        <v>138.65582500000002</v>
      </c>
      <c r="T3707" s="86">
        <f t="shared" si="709"/>
        <v>284.60932500000001</v>
      </c>
      <c r="U3707" s="6">
        <v>0.6</v>
      </c>
      <c r="V3707" s="85">
        <f t="shared" si="710"/>
        <v>87.572100000000006</v>
      </c>
      <c r="W3707" s="86">
        <f t="shared" si="711"/>
        <v>233.52560000000003</v>
      </c>
    </row>
    <row r="3708" spans="1:23" s="27" customFormat="1" ht="16.5" x14ac:dyDescent="0.25">
      <c r="A3708" s="78" t="s">
        <v>7167</v>
      </c>
      <c r="B3708" s="65" t="s">
        <v>8122</v>
      </c>
      <c r="C3708" s="2">
        <v>505190</v>
      </c>
      <c r="D3708" s="1" t="s">
        <v>835</v>
      </c>
      <c r="E3708" s="3">
        <v>5</v>
      </c>
      <c r="F3708" s="3">
        <v>1</v>
      </c>
      <c r="G3708" s="7">
        <v>780</v>
      </c>
      <c r="H3708" s="4">
        <f>+G3708*E3708</f>
        <v>3900</v>
      </c>
      <c r="I3708" s="5">
        <v>0</v>
      </c>
      <c r="J3708" s="4">
        <f t="shared" si="706"/>
        <v>0</v>
      </c>
      <c r="K3708" s="4">
        <f t="shared" si="707"/>
        <v>780</v>
      </c>
      <c r="L3708" s="6">
        <v>1.05</v>
      </c>
      <c r="M3708" s="4">
        <f t="shared" si="714"/>
        <v>819</v>
      </c>
      <c r="N3708" s="4">
        <f t="shared" si="715"/>
        <v>1599</v>
      </c>
      <c r="O3708" s="6">
        <v>0.75</v>
      </c>
      <c r="P3708" s="85">
        <f t="shared" si="712"/>
        <v>585</v>
      </c>
      <c r="Q3708" s="86">
        <f t="shared" si="713"/>
        <v>1365</v>
      </c>
      <c r="R3708" s="6">
        <v>0.95</v>
      </c>
      <c r="S3708" s="85">
        <f t="shared" si="708"/>
        <v>741</v>
      </c>
      <c r="T3708" s="86">
        <f t="shared" si="709"/>
        <v>1521</v>
      </c>
      <c r="U3708" s="6">
        <v>0.6</v>
      </c>
      <c r="V3708" s="85">
        <f t="shared" si="710"/>
        <v>468</v>
      </c>
      <c r="W3708" s="86">
        <f t="shared" si="711"/>
        <v>1248</v>
      </c>
    </row>
    <row r="3709" spans="1:23" s="27" customFormat="1" ht="16.5" x14ac:dyDescent="0.25">
      <c r="A3709" s="78" t="s">
        <v>7167</v>
      </c>
      <c r="B3709" s="65" t="s">
        <v>8122</v>
      </c>
      <c r="C3709" s="2">
        <v>505191</v>
      </c>
      <c r="D3709" s="1" t="s">
        <v>832</v>
      </c>
      <c r="E3709" s="3">
        <v>8</v>
      </c>
      <c r="F3709" s="3">
        <v>1</v>
      </c>
      <c r="G3709" s="7">
        <v>288.72000000000003</v>
      </c>
      <c r="H3709" s="4">
        <f>+G3709*E3709</f>
        <v>2309.7600000000002</v>
      </c>
      <c r="I3709" s="5">
        <v>0.15</v>
      </c>
      <c r="J3709" s="4">
        <f t="shared" si="706"/>
        <v>43.308</v>
      </c>
      <c r="K3709" s="4">
        <f t="shared" si="707"/>
        <v>245.41200000000003</v>
      </c>
      <c r="L3709" s="6">
        <v>0.85</v>
      </c>
      <c r="M3709" s="4">
        <f t="shared" si="714"/>
        <v>208.60020000000003</v>
      </c>
      <c r="N3709" s="4">
        <f t="shared" si="715"/>
        <v>454.01220000000006</v>
      </c>
      <c r="O3709" s="6">
        <v>0.75</v>
      </c>
      <c r="P3709" s="85">
        <f t="shared" si="712"/>
        <v>184.05900000000003</v>
      </c>
      <c r="Q3709" s="86">
        <f t="shared" si="713"/>
        <v>429.47100000000006</v>
      </c>
      <c r="R3709" s="6">
        <v>0.95</v>
      </c>
      <c r="S3709" s="85">
        <f t="shared" si="708"/>
        <v>233.14140000000003</v>
      </c>
      <c r="T3709" s="86">
        <f t="shared" si="709"/>
        <v>478.55340000000007</v>
      </c>
      <c r="U3709" s="6">
        <v>0.6</v>
      </c>
      <c r="V3709" s="85">
        <f t="shared" si="710"/>
        <v>147.24720000000002</v>
      </c>
      <c r="W3709" s="86">
        <f t="shared" si="711"/>
        <v>392.65920000000006</v>
      </c>
    </row>
    <row r="3710" spans="1:23" s="27" customFormat="1" ht="16.5" x14ac:dyDescent="0.25">
      <c r="A3710" s="78" t="s">
        <v>7167</v>
      </c>
      <c r="B3710" s="65" t="s">
        <v>8122</v>
      </c>
      <c r="C3710" s="2">
        <v>505192</v>
      </c>
      <c r="D3710" s="8" t="s">
        <v>837</v>
      </c>
      <c r="E3710" s="3">
        <v>11</v>
      </c>
      <c r="F3710" s="3">
        <v>1</v>
      </c>
      <c r="G3710" s="4">
        <v>635.04</v>
      </c>
      <c r="H3710" s="4">
        <f>+G3710*E3710</f>
        <v>6985.44</v>
      </c>
      <c r="I3710" s="5">
        <v>0.15</v>
      </c>
      <c r="J3710" s="4">
        <f t="shared" si="706"/>
        <v>95.255999999999986</v>
      </c>
      <c r="K3710" s="4">
        <f t="shared" si="707"/>
        <v>539.78399999999999</v>
      </c>
      <c r="L3710" s="6">
        <v>0.85</v>
      </c>
      <c r="M3710" s="4">
        <f t="shared" si="714"/>
        <v>458.81639999999999</v>
      </c>
      <c r="N3710" s="4">
        <f t="shared" si="715"/>
        <v>998.60040000000004</v>
      </c>
      <c r="O3710" s="6">
        <v>0.75</v>
      </c>
      <c r="P3710" s="85">
        <f t="shared" si="712"/>
        <v>404.83799999999997</v>
      </c>
      <c r="Q3710" s="86">
        <f t="shared" si="713"/>
        <v>944.62199999999996</v>
      </c>
      <c r="R3710" s="6">
        <v>0.95</v>
      </c>
      <c r="S3710" s="85">
        <f t="shared" si="708"/>
        <v>512.79480000000001</v>
      </c>
      <c r="T3710" s="86">
        <f t="shared" si="709"/>
        <v>1052.5788</v>
      </c>
      <c r="U3710" s="6">
        <v>0.6</v>
      </c>
      <c r="V3710" s="85">
        <f t="shared" si="710"/>
        <v>323.87039999999996</v>
      </c>
      <c r="W3710" s="86">
        <f t="shared" si="711"/>
        <v>863.6543999999999</v>
      </c>
    </row>
    <row r="3711" spans="1:23" s="27" customFormat="1" ht="16.5" x14ac:dyDescent="0.25">
      <c r="A3711" s="78" t="s">
        <v>7167</v>
      </c>
      <c r="B3711" s="65" t="s">
        <v>8122</v>
      </c>
      <c r="C3711" s="2" t="s">
        <v>8125</v>
      </c>
      <c r="D3711" s="1" t="s">
        <v>836</v>
      </c>
      <c r="E3711" s="3">
        <v>1</v>
      </c>
      <c r="F3711" s="3">
        <v>1</v>
      </c>
      <c r="G3711" s="7">
        <v>110</v>
      </c>
      <c r="H3711" s="4">
        <f>+G3711*E3711</f>
        <v>110</v>
      </c>
      <c r="I3711" s="5">
        <v>0</v>
      </c>
      <c r="J3711" s="4">
        <f t="shared" si="706"/>
        <v>0</v>
      </c>
      <c r="K3711" s="4">
        <f t="shared" si="707"/>
        <v>110</v>
      </c>
      <c r="L3711" s="6">
        <v>1.05</v>
      </c>
      <c r="M3711" s="4">
        <f t="shared" si="714"/>
        <v>115.5</v>
      </c>
      <c r="N3711" s="4">
        <f t="shared" si="715"/>
        <v>225.5</v>
      </c>
      <c r="O3711" s="6">
        <v>0.75</v>
      </c>
      <c r="P3711" s="85">
        <f t="shared" si="712"/>
        <v>82.5</v>
      </c>
      <c r="Q3711" s="86">
        <f t="shared" si="713"/>
        <v>192.5</v>
      </c>
      <c r="R3711" s="6">
        <v>0.95</v>
      </c>
      <c r="S3711" s="85">
        <f t="shared" si="708"/>
        <v>104.5</v>
      </c>
      <c r="T3711" s="86">
        <f t="shared" si="709"/>
        <v>214.5</v>
      </c>
      <c r="U3711" s="6">
        <v>0.6</v>
      </c>
      <c r="V3711" s="85">
        <f t="shared" si="710"/>
        <v>66</v>
      </c>
      <c r="W3711" s="86">
        <f t="shared" si="711"/>
        <v>176</v>
      </c>
    </row>
    <row r="3712" spans="1:23" s="27" customFormat="1" ht="16.5" x14ac:dyDescent="0.25">
      <c r="A3712" s="78" t="s">
        <v>7167</v>
      </c>
      <c r="B3712" s="65" t="s">
        <v>8122</v>
      </c>
      <c r="C3712" s="2">
        <v>505194</v>
      </c>
      <c r="D3712" s="8" t="s">
        <v>831</v>
      </c>
      <c r="E3712" s="3">
        <v>4</v>
      </c>
      <c r="F3712" s="3">
        <v>1</v>
      </c>
      <c r="G3712" s="4">
        <v>2761.55</v>
      </c>
      <c r="H3712" s="4">
        <f>+G3712*E3712</f>
        <v>11046.2</v>
      </c>
      <c r="I3712" s="5">
        <v>0</v>
      </c>
      <c r="J3712" s="4">
        <f t="shared" si="706"/>
        <v>0</v>
      </c>
      <c r="K3712" s="4">
        <f t="shared" si="707"/>
        <v>2761.55</v>
      </c>
      <c r="L3712" s="6">
        <v>1</v>
      </c>
      <c r="M3712" s="4">
        <f t="shared" si="714"/>
        <v>2761.55</v>
      </c>
      <c r="N3712" s="4">
        <f t="shared" si="715"/>
        <v>5523.1</v>
      </c>
      <c r="O3712" s="6">
        <v>0.75</v>
      </c>
      <c r="P3712" s="85">
        <f t="shared" si="712"/>
        <v>2071.1625000000004</v>
      </c>
      <c r="Q3712" s="86">
        <f t="shared" si="713"/>
        <v>4832.7125000000005</v>
      </c>
      <c r="R3712" s="6">
        <v>0.95</v>
      </c>
      <c r="S3712" s="85">
        <f t="shared" si="708"/>
        <v>2623.4724999999999</v>
      </c>
      <c r="T3712" s="86">
        <f t="shared" si="709"/>
        <v>5385.0225</v>
      </c>
      <c r="U3712" s="6">
        <v>0.6</v>
      </c>
      <c r="V3712" s="85">
        <f t="shared" si="710"/>
        <v>1656.93</v>
      </c>
      <c r="W3712" s="86">
        <f t="shared" si="711"/>
        <v>4418.4800000000005</v>
      </c>
    </row>
    <row r="3713" spans="1:23" s="27" customFormat="1" ht="16.5" x14ac:dyDescent="0.25">
      <c r="A3713" s="78" t="s">
        <v>7167</v>
      </c>
      <c r="B3713" s="65" t="s">
        <v>8122</v>
      </c>
      <c r="C3713" s="2">
        <v>505196</v>
      </c>
      <c r="D3713" s="8" t="s">
        <v>838</v>
      </c>
      <c r="E3713" s="3">
        <v>23</v>
      </c>
      <c r="F3713" s="3">
        <v>1</v>
      </c>
      <c r="G3713" s="7">
        <v>25</v>
      </c>
      <c r="H3713" s="4">
        <f>+G3713*E3713</f>
        <v>575</v>
      </c>
      <c r="I3713" s="5">
        <v>0</v>
      </c>
      <c r="J3713" s="4">
        <f t="shared" si="706"/>
        <v>0</v>
      </c>
      <c r="K3713" s="4">
        <f t="shared" si="707"/>
        <v>25</v>
      </c>
      <c r="L3713" s="6">
        <v>1.05</v>
      </c>
      <c r="M3713" s="4">
        <f t="shared" si="714"/>
        <v>26.25</v>
      </c>
      <c r="N3713" s="4">
        <f t="shared" si="715"/>
        <v>51.25</v>
      </c>
      <c r="O3713" s="6">
        <v>0.75</v>
      </c>
      <c r="P3713" s="85">
        <f t="shared" si="712"/>
        <v>18.75</v>
      </c>
      <c r="Q3713" s="86">
        <f t="shared" si="713"/>
        <v>43.75</v>
      </c>
      <c r="R3713" s="6">
        <v>0.95</v>
      </c>
      <c r="S3713" s="85">
        <f t="shared" si="708"/>
        <v>23.75</v>
      </c>
      <c r="T3713" s="86">
        <f t="shared" si="709"/>
        <v>48.75</v>
      </c>
      <c r="U3713" s="6">
        <v>0.6</v>
      </c>
      <c r="V3713" s="85">
        <f t="shared" si="710"/>
        <v>15</v>
      </c>
      <c r="W3713" s="86">
        <f t="shared" si="711"/>
        <v>40</v>
      </c>
    </row>
    <row r="3714" spans="1:23" s="27" customFormat="1" ht="16.5" x14ac:dyDescent="0.25">
      <c r="A3714" s="78" t="s">
        <v>7167</v>
      </c>
      <c r="B3714" s="65" t="s">
        <v>8122</v>
      </c>
      <c r="C3714" s="2">
        <v>505197</v>
      </c>
      <c r="D3714" s="1" t="s">
        <v>842</v>
      </c>
      <c r="E3714" s="3">
        <v>7</v>
      </c>
      <c r="F3714" s="3">
        <v>1</v>
      </c>
      <c r="G3714" s="7">
        <v>165</v>
      </c>
      <c r="H3714" s="4">
        <f>+G3714*E3714</f>
        <v>1155</v>
      </c>
      <c r="I3714" s="5">
        <v>0</v>
      </c>
      <c r="J3714" s="4">
        <f t="shared" si="706"/>
        <v>0</v>
      </c>
      <c r="K3714" s="4">
        <f t="shared" si="707"/>
        <v>165</v>
      </c>
      <c r="L3714" s="6">
        <v>1.05</v>
      </c>
      <c r="M3714" s="4">
        <f t="shared" si="714"/>
        <v>173.25</v>
      </c>
      <c r="N3714" s="4">
        <f t="shared" si="715"/>
        <v>338.25</v>
      </c>
      <c r="O3714" s="6">
        <v>0.75</v>
      </c>
      <c r="P3714" s="85">
        <f t="shared" si="712"/>
        <v>123.75</v>
      </c>
      <c r="Q3714" s="86">
        <f t="shared" si="713"/>
        <v>288.75</v>
      </c>
      <c r="R3714" s="6">
        <v>0.95</v>
      </c>
      <c r="S3714" s="85">
        <f t="shared" si="708"/>
        <v>156.75</v>
      </c>
      <c r="T3714" s="86">
        <f t="shared" si="709"/>
        <v>321.75</v>
      </c>
      <c r="U3714" s="6">
        <v>0.6</v>
      </c>
      <c r="V3714" s="85">
        <f t="shared" si="710"/>
        <v>99</v>
      </c>
      <c r="W3714" s="86">
        <f t="shared" si="711"/>
        <v>264</v>
      </c>
    </row>
    <row r="3715" spans="1:23" s="27" customFormat="1" ht="16.5" x14ac:dyDescent="0.25">
      <c r="A3715" s="78" t="s">
        <v>7167</v>
      </c>
      <c r="B3715" s="65" t="s">
        <v>8122</v>
      </c>
      <c r="C3715" s="2">
        <v>505198</v>
      </c>
      <c r="D3715" s="8" t="s">
        <v>854</v>
      </c>
      <c r="E3715" s="3">
        <v>27</v>
      </c>
      <c r="F3715" s="3">
        <v>1</v>
      </c>
      <c r="G3715" s="4">
        <v>165.27</v>
      </c>
      <c r="H3715" s="4">
        <f>+G3715*E3715</f>
        <v>4462.29</v>
      </c>
      <c r="I3715" s="5">
        <v>0</v>
      </c>
      <c r="J3715" s="4">
        <f t="shared" si="706"/>
        <v>0</v>
      </c>
      <c r="K3715" s="4">
        <f t="shared" si="707"/>
        <v>165.27</v>
      </c>
      <c r="L3715" s="6">
        <v>1</v>
      </c>
      <c r="M3715" s="4">
        <f t="shared" si="714"/>
        <v>165.27</v>
      </c>
      <c r="N3715" s="4">
        <f t="shared" si="715"/>
        <v>330.54</v>
      </c>
      <c r="O3715" s="6">
        <v>0.75</v>
      </c>
      <c r="P3715" s="85">
        <f t="shared" si="712"/>
        <v>123.95250000000001</v>
      </c>
      <c r="Q3715" s="86">
        <f t="shared" si="713"/>
        <v>289.22250000000003</v>
      </c>
      <c r="R3715" s="6">
        <v>0.95</v>
      </c>
      <c r="S3715" s="85">
        <f t="shared" si="708"/>
        <v>157.00649999999999</v>
      </c>
      <c r="T3715" s="86">
        <f t="shared" si="709"/>
        <v>322.2765</v>
      </c>
      <c r="U3715" s="6">
        <v>0.6</v>
      </c>
      <c r="V3715" s="85">
        <f t="shared" si="710"/>
        <v>99.162000000000006</v>
      </c>
      <c r="W3715" s="86">
        <f t="shared" si="711"/>
        <v>264.43200000000002</v>
      </c>
    </row>
    <row r="3716" spans="1:23" s="27" customFormat="1" ht="16.5" x14ac:dyDescent="0.25">
      <c r="A3716" s="78" t="s">
        <v>7167</v>
      </c>
      <c r="B3716" s="65" t="s">
        <v>8122</v>
      </c>
      <c r="C3716" s="2">
        <v>505201</v>
      </c>
      <c r="D3716" s="8" t="s">
        <v>851</v>
      </c>
      <c r="E3716" s="3">
        <v>1</v>
      </c>
      <c r="F3716" s="3">
        <v>1</v>
      </c>
      <c r="G3716" s="4">
        <v>1768.89</v>
      </c>
      <c r="H3716" s="4">
        <f>+G3716*E3716</f>
        <v>1768.89</v>
      </c>
      <c r="I3716" s="5">
        <v>0</v>
      </c>
      <c r="J3716" s="4">
        <f t="shared" si="706"/>
        <v>0</v>
      </c>
      <c r="K3716" s="4">
        <f t="shared" si="707"/>
        <v>1768.89</v>
      </c>
      <c r="L3716" s="6">
        <v>1</v>
      </c>
      <c r="M3716" s="4">
        <f t="shared" si="714"/>
        <v>1768.89</v>
      </c>
      <c r="N3716" s="4">
        <f t="shared" si="715"/>
        <v>3537.78</v>
      </c>
      <c r="O3716" s="6">
        <v>0.75</v>
      </c>
      <c r="P3716" s="85">
        <f t="shared" si="712"/>
        <v>1326.6675</v>
      </c>
      <c r="Q3716" s="86">
        <f t="shared" si="713"/>
        <v>3095.5574999999999</v>
      </c>
      <c r="R3716" s="6">
        <v>0.95</v>
      </c>
      <c r="S3716" s="85">
        <f t="shared" si="708"/>
        <v>1680.4455</v>
      </c>
      <c r="T3716" s="86">
        <f t="shared" si="709"/>
        <v>3449.3355000000001</v>
      </c>
      <c r="U3716" s="6">
        <v>0.6</v>
      </c>
      <c r="V3716" s="85">
        <f t="shared" si="710"/>
        <v>1061.3340000000001</v>
      </c>
      <c r="W3716" s="86">
        <f t="shared" si="711"/>
        <v>2830.2240000000002</v>
      </c>
    </row>
    <row r="3717" spans="1:23" s="27" customFormat="1" ht="16.5" x14ac:dyDescent="0.25">
      <c r="A3717" s="78" t="s">
        <v>7167</v>
      </c>
      <c r="B3717" s="65" t="s">
        <v>8122</v>
      </c>
      <c r="C3717" s="2">
        <v>505202</v>
      </c>
      <c r="D3717" s="8" t="s">
        <v>852</v>
      </c>
      <c r="E3717" s="3">
        <v>2</v>
      </c>
      <c r="F3717" s="3">
        <v>1</v>
      </c>
      <c r="G3717" s="4">
        <v>2520.0100000000002</v>
      </c>
      <c r="H3717" s="4">
        <f>+G3717*E3717</f>
        <v>5040.0200000000004</v>
      </c>
      <c r="I3717" s="5">
        <v>0</v>
      </c>
      <c r="J3717" s="4">
        <f t="shared" si="706"/>
        <v>0</v>
      </c>
      <c r="K3717" s="4">
        <f t="shared" si="707"/>
        <v>2520.0100000000002</v>
      </c>
      <c r="L3717" s="6">
        <v>1</v>
      </c>
      <c r="M3717" s="4">
        <f t="shared" si="714"/>
        <v>2520.0100000000002</v>
      </c>
      <c r="N3717" s="4">
        <f t="shared" si="715"/>
        <v>5040.0200000000004</v>
      </c>
      <c r="O3717" s="6">
        <v>0.75</v>
      </c>
      <c r="P3717" s="85">
        <f t="shared" si="712"/>
        <v>1890.0075000000002</v>
      </c>
      <c r="Q3717" s="86">
        <f t="shared" si="713"/>
        <v>4410.0174999999999</v>
      </c>
      <c r="R3717" s="6">
        <v>0.95</v>
      </c>
      <c r="S3717" s="85">
        <f t="shared" si="708"/>
        <v>2394.0095000000001</v>
      </c>
      <c r="T3717" s="86">
        <f t="shared" si="709"/>
        <v>4914.0195000000003</v>
      </c>
      <c r="U3717" s="6">
        <v>0.6</v>
      </c>
      <c r="V3717" s="85">
        <f t="shared" si="710"/>
        <v>1512.0060000000001</v>
      </c>
      <c r="W3717" s="86">
        <f t="shared" si="711"/>
        <v>4032.0160000000005</v>
      </c>
    </row>
    <row r="3718" spans="1:23" s="27" customFormat="1" ht="16.5" x14ac:dyDescent="0.25">
      <c r="A3718" s="78" t="s">
        <v>7167</v>
      </c>
      <c r="B3718" s="65" t="s">
        <v>8122</v>
      </c>
      <c r="C3718" s="2" t="s">
        <v>8684</v>
      </c>
      <c r="D3718" s="1" t="s">
        <v>850</v>
      </c>
      <c r="E3718" s="3">
        <v>11</v>
      </c>
      <c r="F3718" s="3">
        <v>1</v>
      </c>
      <c r="G3718" s="7">
        <v>999.08</v>
      </c>
      <c r="H3718" s="4">
        <f>+G3718*E3718</f>
        <v>10989.880000000001</v>
      </c>
      <c r="I3718" s="5">
        <v>0.15</v>
      </c>
      <c r="J3718" s="4">
        <f t="shared" si="706"/>
        <v>149.86199999999999</v>
      </c>
      <c r="K3718" s="4">
        <f t="shared" si="707"/>
        <v>849.21800000000007</v>
      </c>
      <c r="L3718" s="6">
        <v>1.05</v>
      </c>
      <c r="M3718" s="4">
        <f t="shared" si="714"/>
        <v>891.67890000000011</v>
      </c>
      <c r="N3718" s="4">
        <f t="shared" si="715"/>
        <v>1740.8969000000002</v>
      </c>
      <c r="O3718" s="6">
        <v>0.75</v>
      </c>
      <c r="P3718" s="85">
        <f t="shared" si="712"/>
        <v>636.91350000000011</v>
      </c>
      <c r="Q3718" s="86">
        <f t="shared" si="713"/>
        <v>1486.1315000000002</v>
      </c>
      <c r="R3718" s="6">
        <v>0.95</v>
      </c>
      <c r="S3718" s="85">
        <f t="shared" si="708"/>
        <v>806.75710000000004</v>
      </c>
      <c r="T3718" s="86">
        <f t="shared" si="709"/>
        <v>1655.9751000000001</v>
      </c>
      <c r="U3718" s="6">
        <v>0.6</v>
      </c>
      <c r="V3718" s="85">
        <f t="shared" si="710"/>
        <v>509.5308</v>
      </c>
      <c r="W3718" s="86">
        <f t="shared" si="711"/>
        <v>1358.7488000000001</v>
      </c>
    </row>
    <row r="3719" spans="1:23" s="27" customFormat="1" ht="16.5" x14ac:dyDescent="0.25">
      <c r="A3719" s="78" t="s">
        <v>7167</v>
      </c>
      <c r="B3719" s="65" t="s">
        <v>8122</v>
      </c>
      <c r="C3719" s="2">
        <v>505204</v>
      </c>
      <c r="D3719" s="8" t="s">
        <v>853</v>
      </c>
      <c r="E3719" s="3">
        <v>7</v>
      </c>
      <c r="F3719" s="3">
        <v>1</v>
      </c>
      <c r="G3719" s="4">
        <v>62.16</v>
      </c>
      <c r="H3719" s="4">
        <f>+G3719*E3719</f>
        <v>435.12</v>
      </c>
      <c r="I3719" s="5">
        <v>0</v>
      </c>
      <c r="J3719" s="4">
        <f t="shared" si="706"/>
        <v>0</v>
      </c>
      <c r="K3719" s="4">
        <f t="shared" si="707"/>
        <v>62.16</v>
      </c>
      <c r="L3719" s="6">
        <v>1</v>
      </c>
      <c r="M3719" s="4">
        <f t="shared" si="714"/>
        <v>62.16</v>
      </c>
      <c r="N3719" s="4">
        <f t="shared" si="715"/>
        <v>124.32</v>
      </c>
      <c r="O3719" s="6">
        <v>0.75</v>
      </c>
      <c r="P3719" s="85">
        <f t="shared" si="712"/>
        <v>46.62</v>
      </c>
      <c r="Q3719" s="86">
        <f t="shared" si="713"/>
        <v>108.78</v>
      </c>
      <c r="R3719" s="6">
        <v>0.95</v>
      </c>
      <c r="S3719" s="85">
        <f t="shared" si="708"/>
        <v>59.051999999999992</v>
      </c>
      <c r="T3719" s="86">
        <f t="shared" si="709"/>
        <v>121.21199999999999</v>
      </c>
      <c r="U3719" s="6">
        <v>0.6</v>
      </c>
      <c r="V3719" s="85">
        <f t="shared" si="710"/>
        <v>37.295999999999999</v>
      </c>
      <c r="W3719" s="86">
        <f t="shared" si="711"/>
        <v>99.455999999999989</v>
      </c>
    </row>
    <row r="3720" spans="1:23" s="27" customFormat="1" ht="16.5" x14ac:dyDescent="0.25">
      <c r="A3720" s="78" t="s">
        <v>7167</v>
      </c>
      <c r="B3720" s="65" t="s">
        <v>8122</v>
      </c>
      <c r="C3720" s="2">
        <v>505205</v>
      </c>
      <c r="D3720" s="8" t="s">
        <v>845</v>
      </c>
      <c r="E3720" s="3">
        <v>9</v>
      </c>
      <c r="F3720" s="3">
        <v>1</v>
      </c>
      <c r="G3720" s="7">
        <v>245.3</v>
      </c>
      <c r="H3720" s="4">
        <f>+G3720*E3720</f>
        <v>2207.7000000000003</v>
      </c>
      <c r="I3720" s="5">
        <v>0</v>
      </c>
      <c r="J3720" s="4">
        <f t="shared" si="706"/>
        <v>0</v>
      </c>
      <c r="K3720" s="4">
        <f t="shared" si="707"/>
        <v>245.3</v>
      </c>
      <c r="L3720" s="6">
        <v>0.85</v>
      </c>
      <c r="M3720" s="4">
        <f t="shared" si="714"/>
        <v>208.505</v>
      </c>
      <c r="N3720" s="4">
        <f t="shared" si="715"/>
        <v>453.80500000000001</v>
      </c>
      <c r="O3720" s="6">
        <v>0.75</v>
      </c>
      <c r="P3720" s="85">
        <f t="shared" si="712"/>
        <v>183.97500000000002</v>
      </c>
      <c r="Q3720" s="86">
        <f t="shared" si="713"/>
        <v>429.27500000000003</v>
      </c>
      <c r="R3720" s="6">
        <v>0.95</v>
      </c>
      <c r="S3720" s="85">
        <f t="shared" si="708"/>
        <v>233.035</v>
      </c>
      <c r="T3720" s="86">
        <f t="shared" si="709"/>
        <v>478.33500000000004</v>
      </c>
      <c r="U3720" s="6">
        <v>0.6</v>
      </c>
      <c r="V3720" s="85">
        <f t="shared" si="710"/>
        <v>147.18</v>
      </c>
      <c r="W3720" s="86">
        <f t="shared" si="711"/>
        <v>392.48</v>
      </c>
    </row>
    <row r="3721" spans="1:23" s="27" customFormat="1" ht="16.5" x14ac:dyDescent="0.25">
      <c r="A3721" s="78" t="s">
        <v>7167</v>
      </c>
      <c r="B3721" s="65" t="s">
        <v>8122</v>
      </c>
      <c r="C3721" s="2" t="s">
        <v>8124</v>
      </c>
      <c r="D3721" s="8" t="s">
        <v>839</v>
      </c>
      <c r="E3721" s="3">
        <v>14</v>
      </c>
      <c r="F3721" s="3">
        <v>1</v>
      </c>
      <c r="G3721" s="4">
        <v>354.2</v>
      </c>
      <c r="H3721" s="4">
        <f>+G3721*E3721</f>
        <v>4958.8</v>
      </c>
      <c r="I3721" s="5">
        <v>0</v>
      </c>
      <c r="J3721" s="4">
        <f t="shared" si="706"/>
        <v>0</v>
      </c>
      <c r="K3721" s="4">
        <f t="shared" si="707"/>
        <v>354.2</v>
      </c>
      <c r="L3721" s="6">
        <v>1</v>
      </c>
      <c r="M3721" s="4">
        <f t="shared" si="714"/>
        <v>354.2</v>
      </c>
      <c r="N3721" s="4">
        <f t="shared" si="715"/>
        <v>708.4</v>
      </c>
      <c r="O3721" s="6">
        <v>0.75</v>
      </c>
      <c r="P3721" s="85">
        <f t="shared" si="712"/>
        <v>265.64999999999998</v>
      </c>
      <c r="Q3721" s="86">
        <f t="shared" si="713"/>
        <v>619.84999999999991</v>
      </c>
      <c r="R3721" s="6">
        <v>0.95</v>
      </c>
      <c r="S3721" s="85">
        <f t="shared" si="708"/>
        <v>336.48999999999995</v>
      </c>
      <c r="T3721" s="86">
        <f t="shared" si="709"/>
        <v>690.68999999999994</v>
      </c>
      <c r="U3721" s="6">
        <v>0.6</v>
      </c>
      <c r="V3721" s="85">
        <f t="shared" si="710"/>
        <v>212.51999999999998</v>
      </c>
      <c r="W3721" s="86">
        <f t="shared" si="711"/>
        <v>566.72</v>
      </c>
    </row>
    <row r="3722" spans="1:23" s="27" customFormat="1" ht="16.5" x14ac:dyDescent="0.25">
      <c r="A3722" s="78" t="s">
        <v>7167</v>
      </c>
      <c r="B3722" s="65" t="s">
        <v>8122</v>
      </c>
      <c r="C3722" s="2">
        <v>505207</v>
      </c>
      <c r="D3722" s="8" t="s">
        <v>855</v>
      </c>
      <c r="E3722" s="3">
        <v>10</v>
      </c>
      <c r="F3722" s="3">
        <v>1</v>
      </c>
      <c r="G3722" s="4">
        <v>402.56</v>
      </c>
      <c r="H3722" s="4">
        <f>+G3722*E3722</f>
        <v>4025.6</v>
      </c>
      <c r="I3722" s="5">
        <v>0</v>
      </c>
      <c r="J3722" s="4">
        <f t="shared" si="706"/>
        <v>0</v>
      </c>
      <c r="K3722" s="4">
        <f t="shared" si="707"/>
        <v>402.56</v>
      </c>
      <c r="L3722" s="6">
        <v>1</v>
      </c>
      <c r="M3722" s="4">
        <f t="shared" si="714"/>
        <v>402.56</v>
      </c>
      <c r="N3722" s="4">
        <f t="shared" si="715"/>
        <v>805.12</v>
      </c>
      <c r="O3722" s="6">
        <v>0.75</v>
      </c>
      <c r="P3722" s="85">
        <f t="shared" si="712"/>
        <v>301.92</v>
      </c>
      <c r="Q3722" s="86">
        <f t="shared" si="713"/>
        <v>704.48</v>
      </c>
      <c r="R3722" s="6">
        <v>0.95</v>
      </c>
      <c r="S3722" s="85">
        <f t="shared" si="708"/>
        <v>382.43199999999996</v>
      </c>
      <c r="T3722" s="86">
        <f t="shared" si="709"/>
        <v>784.99199999999996</v>
      </c>
      <c r="U3722" s="6">
        <v>0.6</v>
      </c>
      <c r="V3722" s="85">
        <f t="shared" si="710"/>
        <v>241.536</v>
      </c>
      <c r="W3722" s="86">
        <f t="shared" si="711"/>
        <v>644.096</v>
      </c>
    </row>
    <row r="3723" spans="1:23" s="27" customFormat="1" ht="16.5" x14ac:dyDescent="0.25">
      <c r="A3723" s="78" t="s">
        <v>7167</v>
      </c>
      <c r="B3723" s="65" t="s">
        <v>8122</v>
      </c>
      <c r="C3723" s="2">
        <v>505208</v>
      </c>
      <c r="D3723" s="8" t="s">
        <v>856</v>
      </c>
      <c r="E3723" s="3">
        <v>8</v>
      </c>
      <c r="F3723" s="3">
        <v>1</v>
      </c>
      <c r="G3723" s="4">
        <v>426.63</v>
      </c>
      <c r="H3723" s="4">
        <f>+G3723*E3723</f>
        <v>3413.04</v>
      </c>
      <c r="I3723" s="5">
        <v>0</v>
      </c>
      <c r="J3723" s="4">
        <f t="shared" si="706"/>
        <v>0</v>
      </c>
      <c r="K3723" s="4">
        <f t="shared" si="707"/>
        <v>426.63</v>
      </c>
      <c r="L3723" s="6">
        <v>1</v>
      </c>
      <c r="M3723" s="4">
        <f t="shared" si="714"/>
        <v>426.63</v>
      </c>
      <c r="N3723" s="4">
        <f t="shared" si="715"/>
        <v>853.26</v>
      </c>
      <c r="O3723" s="6">
        <v>0.75</v>
      </c>
      <c r="P3723" s="85">
        <f t="shared" si="712"/>
        <v>319.97249999999997</v>
      </c>
      <c r="Q3723" s="86">
        <f t="shared" si="713"/>
        <v>746.60249999999996</v>
      </c>
      <c r="R3723" s="6">
        <v>0.95</v>
      </c>
      <c r="S3723" s="85">
        <f t="shared" si="708"/>
        <v>405.29849999999999</v>
      </c>
      <c r="T3723" s="86">
        <f t="shared" si="709"/>
        <v>831.92849999999999</v>
      </c>
      <c r="U3723" s="6">
        <v>0.6</v>
      </c>
      <c r="V3723" s="85">
        <f t="shared" si="710"/>
        <v>255.97799999999998</v>
      </c>
      <c r="W3723" s="86">
        <f t="shared" si="711"/>
        <v>682.60799999999995</v>
      </c>
    </row>
    <row r="3724" spans="1:23" s="27" customFormat="1" ht="16.5" x14ac:dyDescent="0.25">
      <c r="A3724" s="78" t="s">
        <v>7167</v>
      </c>
      <c r="B3724" s="65" t="s">
        <v>8122</v>
      </c>
      <c r="C3724" s="2">
        <v>505209</v>
      </c>
      <c r="D3724" s="8" t="s">
        <v>857</v>
      </c>
      <c r="E3724" s="3">
        <v>1</v>
      </c>
      <c r="F3724" s="3">
        <v>1</v>
      </c>
      <c r="G3724" s="4">
        <v>685.42</v>
      </c>
      <c r="H3724" s="4">
        <f>+G3724*E3724</f>
        <v>685.42</v>
      </c>
      <c r="I3724" s="5">
        <v>0</v>
      </c>
      <c r="J3724" s="4">
        <f t="shared" ref="J3724:J3785" si="716">+G3724*I3724</f>
        <v>0</v>
      </c>
      <c r="K3724" s="4">
        <f t="shared" ref="K3724:K3785" si="717">+G3724-J3724</f>
        <v>685.42</v>
      </c>
      <c r="L3724" s="6">
        <v>1</v>
      </c>
      <c r="M3724" s="4">
        <f t="shared" si="714"/>
        <v>685.42</v>
      </c>
      <c r="N3724" s="4">
        <f t="shared" si="715"/>
        <v>1370.84</v>
      </c>
      <c r="O3724" s="6">
        <v>0.75</v>
      </c>
      <c r="P3724" s="85">
        <f t="shared" si="712"/>
        <v>514.06499999999994</v>
      </c>
      <c r="Q3724" s="86">
        <f t="shared" si="713"/>
        <v>1199.4849999999999</v>
      </c>
      <c r="R3724" s="6">
        <v>0.95</v>
      </c>
      <c r="S3724" s="85">
        <f t="shared" si="708"/>
        <v>651.14899999999989</v>
      </c>
      <c r="T3724" s="86">
        <f t="shared" si="709"/>
        <v>1336.569</v>
      </c>
      <c r="U3724" s="6">
        <v>0.6</v>
      </c>
      <c r="V3724" s="85">
        <f t="shared" si="710"/>
        <v>411.25199999999995</v>
      </c>
      <c r="W3724" s="86">
        <f t="shared" si="711"/>
        <v>1096.672</v>
      </c>
    </row>
    <row r="3725" spans="1:23" s="27" customFormat="1" ht="16.5" x14ac:dyDescent="0.25">
      <c r="A3725" s="78" t="s">
        <v>7167</v>
      </c>
      <c r="B3725" s="65" t="s">
        <v>8122</v>
      </c>
      <c r="C3725" s="2">
        <v>505213</v>
      </c>
      <c r="D3725" s="8" t="s">
        <v>858</v>
      </c>
      <c r="E3725" s="3">
        <v>12</v>
      </c>
      <c r="F3725" s="3">
        <v>1</v>
      </c>
      <c r="G3725" s="4">
        <v>499.62</v>
      </c>
      <c r="H3725" s="4">
        <f>+G3725*E3725</f>
        <v>5995.4400000000005</v>
      </c>
      <c r="I3725" s="5">
        <v>0</v>
      </c>
      <c r="J3725" s="4">
        <f t="shared" si="716"/>
        <v>0</v>
      </c>
      <c r="K3725" s="4">
        <f t="shared" si="717"/>
        <v>499.62</v>
      </c>
      <c r="L3725" s="6">
        <v>1.5</v>
      </c>
      <c r="M3725" s="4">
        <f t="shared" si="714"/>
        <v>749.43000000000006</v>
      </c>
      <c r="N3725" s="4">
        <f t="shared" si="715"/>
        <v>1249.0500000000002</v>
      </c>
      <c r="O3725" s="6">
        <v>0.75</v>
      </c>
      <c r="P3725" s="85">
        <f t="shared" si="712"/>
        <v>374.71500000000003</v>
      </c>
      <c r="Q3725" s="86">
        <f t="shared" si="713"/>
        <v>874.33500000000004</v>
      </c>
      <c r="R3725" s="6">
        <v>0.95</v>
      </c>
      <c r="S3725" s="85">
        <f t="shared" si="708"/>
        <v>474.63900000000001</v>
      </c>
      <c r="T3725" s="86">
        <f t="shared" si="709"/>
        <v>974.25900000000001</v>
      </c>
      <c r="U3725" s="6">
        <v>0.6</v>
      </c>
      <c r="V3725" s="85">
        <f t="shared" si="710"/>
        <v>299.77199999999999</v>
      </c>
      <c r="W3725" s="86">
        <f t="shared" si="711"/>
        <v>799.39200000000005</v>
      </c>
    </row>
    <row r="3726" spans="1:23" s="27" customFormat="1" ht="16.5" x14ac:dyDescent="0.25">
      <c r="A3726" s="78" t="s">
        <v>7167</v>
      </c>
      <c r="B3726" s="65" t="s">
        <v>8122</v>
      </c>
      <c r="C3726" s="2">
        <v>505214</v>
      </c>
      <c r="D3726" s="8" t="s">
        <v>874</v>
      </c>
      <c r="E3726" s="3">
        <v>13</v>
      </c>
      <c r="F3726" s="3">
        <v>1</v>
      </c>
      <c r="G3726" s="7">
        <v>149.30000000000001</v>
      </c>
      <c r="H3726" s="4">
        <f>+G3726*E3726</f>
        <v>1940.9</v>
      </c>
      <c r="I3726" s="5">
        <v>0.15</v>
      </c>
      <c r="J3726" s="4">
        <f t="shared" si="716"/>
        <v>22.395</v>
      </c>
      <c r="K3726" s="4">
        <f t="shared" si="717"/>
        <v>126.90500000000002</v>
      </c>
      <c r="L3726" s="6">
        <v>0.85</v>
      </c>
      <c r="M3726" s="4">
        <f t="shared" si="714"/>
        <v>107.86925000000001</v>
      </c>
      <c r="N3726" s="4">
        <f t="shared" si="715"/>
        <v>234.77425000000002</v>
      </c>
      <c r="O3726" s="6">
        <v>0.75</v>
      </c>
      <c r="P3726" s="85">
        <f t="shared" si="712"/>
        <v>95.178750000000008</v>
      </c>
      <c r="Q3726" s="86">
        <f t="shared" si="713"/>
        <v>222.08375000000001</v>
      </c>
      <c r="R3726" s="6">
        <v>0.95</v>
      </c>
      <c r="S3726" s="85">
        <f t="shared" si="708"/>
        <v>120.55975000000001</v>
      </c>
      <c r="T3726" s="86">
        <f t="shared" si="709"/>
        <v>247.46475000000004</v>
      </c>
      <c r="U3726" s="6">
        <v>0.6</v>
      </c>
      <c r="V3726" s="85">
        <f t="shared" si="710"/>
        <v>76.143000000000001</v>
      </c>
      <c r="W3726" s="86">
        <f t="shared" si="711"/>
        <v>203.048</v>
      </c>
    </row>
    <row r="3727" spans="1:23" s="27" customFormat="1" ht="16.5" x14ac:dyDescent="0.25">
      <c r="A3727" s="78" t="s">
        <v>7167</v>
      </c>
      <c r="B3727" s="65" t="s">
        <v>8122</v>
      </c>
      <c r="C3727" s="2">
        <v>505216</v>
      </c>
      <c r="D3727" s="8" t="s">
        <v>859</v>
      </c>
      <c r="E3727" s="3">
        <v>2</v>
      </c>
      <c r="F3727" s="3">
        <v>1</v>
      </c>
      <c r="G3727" s="4">
        <v>2439.86</v>
      </c>
      <c r="H3727" s="4">
        <f>+G3727*E3727</f>
        <v>4879.72</v>
      </c>
      <c r="I3727" s="5">
        <v>0</v>
      </c>
      <c r="J3727" s="4">
        <f t="shared" si="716"/>
        <v>0</v>
      </c>
      <c r="K3727" s="4">
        <f t="shared" si="717"/>
        <v>2439.86</v>
      </c>
      <c r="L3727" s="6">
        <v>1</v>
      </c>
      <c r="M3727" s="4">
        <f t="shared" si="714"/>
        <v>2439.86</v>
      </c>
      <c r="N3727" s="4">
        <f t="shared" si="715"/>
        <v>4879.72</v>
      </c>
      <c r="O3727" s="6">
        <v>0.75</v>
      </c>
      <c r="P3727" s="85">
        <f t="shared" si="712"/>
        <v>1829.895</v>
      </c>
      <c r="Q3727" s="86">
        <f t="shared" si="713"/>
        <v>4269.7550000000001</v>
      </c>
      <c r="R3727" s="6">
        <v>0.95</v>
      </c>
      <c r="S3727" s="85">
        <f t="shared" si="708"/>
        <v>2317.8670000000002</v>
      </c>
      <c r="T3727" s="86">
        <f t="shared" si="709"/>
        <v>4757.7270000000008</v>
      </c>
      <c r="U3727" s="6">
        <v>0.6</v>
      </c>
      <c r="V3727" s="85">
        <f t="shared" si="710"/>
        <v>1463.9159999999999</v>
      </c>
      <c r="W3727" s="86">
        <f t="shared" si="711"/>
        <v>3903.7759999999998</v>
      </c>
    </row>
    <row r="3728" spans="1:23" s="27" customFormat="1" ht="16.5" x14ac:dyDescent="0.25">
      <c r="A3728" s="78" t="s">
        <v>7167</v>
      </c>
      <c r="B3728" s="65" t="s">
        <v>8122</v>
      </c>
      <c r="C3728" s="2">
        <v>505220</v>
      </c>
      <c r="D3728" s="8" t="s">
        <v>888</v>
      </c>
      <c r="E3728" s="3">
        <v>2</v>
      </c>
      <c r="F3728" s="3">
        <v>1</v>
      </c>
      <c r="G3728" s="4">
        <v>3750.14</v>
      </c>
      <c r="H3728" s="4">
        <f>+G3728*E3728</f>
        <v>7500.28</v>
      </c>
      <c r="I3728" s="5">
        <v>0</v>
      </c>
      <c r="J3728" s="4">
        <f t="shared" si="716"/>
        <v>0</v>
      </c>
      <c r="K3728" s="4">
        <f t="shared" si="717"/>
        <v>3750.14</v>
      </c>
      <c r="L3728" s="6">
        <v>1</v>
      </c>
      <c r="M3728" s="4">
        <f t="shared" si="714"/>
        <v>3750.14</v>
      </c>
      <c r="N3728" s="4">
        <f t="shared" si="715"/>
        <v>7500.28</v>
      </c>
      <c r="O3728" s="6">
        <v>0.75</v>
      </c>
      <c r="P3728" s="85">
        <f t="shared" si="712"/>
        <v>2812.605</v>
      </c>
      <c r="Q3728" s="86">
        <f t="shared" si="713"/>
        <v>6562.7449999999999</v>
      </c>
      <c r="R3728" s="6">
        <v>0.95</v>
      </c>
      <c r="S3728" s="85">
        <f t="shared" si="708"/>
        <v>3562.6329999999998</v>
      </c>
      <c r="T3728" s="86">
        <f t="shared" si="709"/>
        <v>7312.7729999999992</v>
      </c>
      <c r="U3728" s="6">
        <v>0.6</v>
      </c>
      <c r="V3728" s="85">
        <f t="shared" si="710"/>
        <v>2250.0839999999998</v>
      </c>
      <c r="W3728" s="86">
        <f t="shared" si="711"/>
        <v>6000.2240000000002</v>
      </c>
    </row>
    <row r="3729" spans="1:23" s="27" customFormat="1" ht="16.5" x14ac:dyDescent="0.25">
      <c r="A3729" s="78" t="s">
        <v>7167</v>
      </c>
      <c r="B3729" s="65" t="s">
        <v>8122</v>
      </c>
      <c r="C3729" s="2">
        <v>505223</v>
      </c>
      <c r="D3729" s="1" t="s">
        <v>889</v>
      </c>
      <c r="E3729" s="3">
        <v>5</v>
      </c>
      <c r="F3729" s="3">
        <v>1</v>
      </c>
      <c r="G3729" s="7">
        <v>2190</v>
      </c>
      <c r="H3729" s="4">
        <f>+G3729*E3729</f>
        <v>10950</v>
      </c>
      <c r="I3729" s="5">
        <v>0</v>
      </c>
      <c r="J3729" s="4">
        <f t="shared" si="716"/>
        <v>0</v>
      </c>
      <c r="K3729" s="4">
        <f t="shared" si="717"/>
        <v>2190</v>
      </c>
      <c r="L3729" s="6">
        <v>1.05</v>
      </c>
      <c r="M3729" s="4">
        <f t="shared" si="714"/>
        <v>2299.5</v>
      </c>
      <c r="N3729" s="4">
        <f t="shared" si="715"/>
        <v>4489.5</v>
      </c>
      <c r="O3729" s="6">
        <v>0.75</v>
      </c>
      <c r="P3729" s="85">
        <f t="shared" si="712"/>
        <v>1642.5</v>
      </c>
      <c r="Q3729" s="86">
        <f t="shared" si="713"/>
        <v>3832.5</v>
      </c>
      <c r="R3729" s="6">
        <v>0.95</v>
      </c>
      <c r="S3729" s="85">
        <f t="shared" si="708"/>
        <v>2080.5</v>
      </c>
      <c r="T3729" s="86">
        <f t="shared" si="709"/>
        <v>4270.5</v>
      </c>
      <c r="U3729" s="6">
        <v>0.6</v>
      </c>
      <c r="V3729" s="85">
        <f t="shared" si="710"/>
        <v>1314</v>
      </c>
      <c r="W3729" s="86">
        <f t="shared" si="711"/>
        <v>3504</v>
      </c>
    </row>
    <row r="3730" spans="1:23" s="27" customFormat="1" ht="16.5" x14ac:dyDescent="0.25">
      <c r="A3730" s="78" t="s">
        <v>7167</v>
      </c>
      <c r="B3730" s="65" t="s">
        <v>8122</v>
      </c>
      <c r="C3730" s="2">
        <v>505225</v>
      </c>
      <c r="D3730" s="1" t="s">
        <v>895</v>
      </c>
      <c r="E3730" s="3">
        <v>1</v>
      </c>
      <c r="F3730" s="3">
        <v>1</v>
      </c>
      <c r="G3730" s="7">
        <v>1527.3</v>
      </c>
      <c r="H3730" s="4">
        <f>+G3730*E3730</f>
        <v>1527.3</v>
      </c>
      <c r="I3730" s="5">
        <v>0</v>
      </c>
      <c r="J3730" s="4">
        <f t="shared" si="716"/>
        <v>0</v>
      </c>
      <c r="K3730" s="4">
        <f t="shared" si="717"/>
        <v>1527.3</v>
      </c>
      <c r="L3730" s="6">
        <v>0.95</v>
      </c>
      <c r="M3730" s="4">
        <f t="shared" si="714"/>
        <v>1450.9349999999999</v>
      </c>
      <c r="N3730" s="4">
        <f t="shared" si="715"/>
        <v>2978.2349999999997</v>
      </c>
      <c r="O3730" s="6">
        <v>0.75</v>
      </c>
      <c r="P3730" s="85">
        <f t="shared" si="712"/>
        <v>1145.4749999999999</v>
      </c>
      <c r="Q3730" s="86">
        <f t="shared" si="713"/>
        <v>2672.7749999999996</v>
      </c>
      <c r="R3730" s="6">
        <v>0.95</v>
      </c>
      <c r="S3730" s="85">
        <f t="shared" si="708"/>
        <v>1450.9349999999999</v>
      </c>
      <c r="T3730" s="86">
        <f t="shared" si="709"/>
        <v>2978.2349999999997</v>
      </c>
      <c r="U3730" s="6">
        <v>0.6</v>
      </c>
      <c r="V3730" s="85">
        <f t="shared" si="710"/>
        <v>916.38</v>
      </c>
      <c r="W3730" s="86">
        <f t="shared" si="711"/>
        <v>2443.6799999999998</v>
      </c>
    </row>
    <row r="3731" spans="1:23" s="27" customFormat="1" ht="16.5" x14ac:dyDescent="0.25">
      <c r="A3731" s="78" t="s">
        <v>7167</v>
      </c>
      <c r="B3731" s="65" t="s">
        <v>8122</v>
      </c>
      <c r="C3731" s="2">
        <v>505226</v>
      </c>
      <c r="D3731" s="8" t="s">
        <v>898</v>
      </c>
      <c r="E3731" s="3">
        <v>4</v>
      </c>
      <c r="F3731" s="3">
        <v>1</v>
      </c>
      <c r="G3731" s="4">
        <v>315</v>
      </c>
      <c r="H3731" s="4">
        <f>+G3731*E3731</f>
        <v>1260</v>
      </c>
      <c r="I3731" s="5">
        <v>0</v>
      </c>
      <c r="J3731" s="4">
        <f t="shared" si="716"/>
        <v>0</v>
      </c>
      <c r="K3731" s="4">
        <f t="shared" si="717"/>
        <v>315</v>
      </c>
      <c r="L3731" s="6">
        <v>1.1499999999999999</v>
      </c>
      <c r="M3731" s="4">
        <f t="shared" si="714"/>
        <v>362.25</v>
      </c>
      <c r="N3731" s="4">
        <f t="shared" si="715"/>
        <v>677.25</v>
      </c>
      <c r="O3731" s="6">
        <v>0.75</v>
      </c>
      <c r="P3731" s="85">
        <f t="shared" si="712"/>
        <v>236.25</v>
      </c>
      <c r="Q3731" s="86">
        <f t="shared" si="713"/>
        <v>551.25</v>
      </c>
      <c r="R3731" s="6">
        <v>0.95</v>
      </c>
      <c r="S3731" s="85">
        <f t="shared" si="708"/>
        <v>299.25</v>
      </c>
      <c r="T3731" s="86">
        <f t="shared" si="709"/>
        <v>614.25</v>
      </c>
      <c r="U3731" s="6">
        <v>0.6</v>
      </c>
      <c r="V3731" s="85">
        <f t="shared" si="710"/>
        <v>189</v>
      </c>
      <c r="W3731" s="86">
        <f t="shared" si="711"/>
        <v>504</v>
      </c>
    </row>
    <row r="3732" spans="1:23" s="27" customFormat="1" ht="16.5" x14ac:dyDescent="0.25">
      <c r="A3732" s="78" t="s">
        <v>7167</v>
      </c>
      <c r="B3732" s="65" t="s">
        <v>8122</v>
      </c>
      <c r="C3732" s="2">
        <v>505227</v>
      </c>
      <c r="D3732" s="8" t="s">
        <v>920</v>
      </c>
      <c r="E3732" s="3">
        <v>6</v>
      </c>
      <c r="F3732" s="3">
        <v>1</v>
      </c>
      <c r="G3732" s="4">
        <v>520</v>
      </c>
      <c r="H3732" s="4">
        <f>+G3732*E3732</f>
        <v>3120</v>
      </c>
      <c r="I3732" s="5">
        <v>0.05</v>
      </c>
      <c r="J3732" s="4">
        <f t="shared" si="716"/>
        <v>26</v>
      </c>
      <c r="K3732" s="4">
        <f t="shared" si="717"/>
        <v>494</v>
      </c>
      <c r="L3732" s="6">
        <v>1.25</v>
      </c>
      <c r="M3732" s="4">
        <f t="shared" si="714"/>
        <v>617.5</v>
      </c>
      <c r="N3732" s="4">
        <f t="shared" si="715"/>
        <v>1111.5</v>
      </c>
      <c r="O3732" s="6">
        <v>0.75</v>
      </c>
      <c r="P3732" s="85">
        <f t="shared" si="712"/>
        <v>370.5</v>
      </c>
      <c r="Q3732" s="86">
        <f t="shared" si="713"/>
        <v>864.5</v>
      </c>
      <c r="R3732" s="6">
        <v>0.95</v>
      </c>
      <c r="S3732" s="85">
        <f t="shared" si="708"/>
        <v>469.29999999999995</v>
      </c>
      <c r="T3732" s="86">
        <f t="shared" si="709"/>
        <v>963.3</v>
      </c>
      <c r="U3732" s="6">
        <v>0.6</v>
      </c>
      <c r="V3732" s="85">
        <f t="shared" si="710"/>
        <v>296.39999999999998</v>
      </c>
      <c r="W3732" s="86">
        <f t="shared" si="711"/>
        <v>790.4</v>
      </c>
    </row>
    <row r="3733" spans="1:23" s="27" customFormat="1" ht="16.5" x14ac:dyDescent="0.25">
      <c r="A3733" s="78" t="s">
        <v>7167</v>
      </c>
      <c r="B3733" s="65" t="s">
        <v>8122</v>
      </c>
      <c r="C3733" s="2">
        <v>505228</v>
      </c>
      <c r="D3733" s="1" t="s">
        <v>921</v>
      </c>
      <c r="E3733" s="3">
        <v>1</v>
      </c>
      <c r="F3733" s="3">
        <v>1</v>
      </c>
      <c r="G3733" s="7">
        <v>300</v>
      </c>
      <c r="H3733" s="4">
        <f>+G3733*E3733</f>
        <v>300</v>
      </c>
      <c r="I3733" s="5">
        <v>0.1</v>
      </c>
      <c r="J3733" s="4">
        <f t="shared" si="716"/>
        <v>30</v>
      </c>
      <c r="K3733" s="4">
        <f t="shared" si="717"/>
        <v>270</v>
      </c>
      <c r="L3733" s="6">
        <v>1</v>
      </c>
      <c r="M3733" s="4">
        <f t="shared" si="714"/>
        <v>270</v>
      </c>
      <c r="N3733" s="4">
        <f t="shared" si="715"/>
        <v>540</v>
      </c>
      <c r="O3733" s="6">
        <v>0.75</v>
      </c>
      <c r="P3733" s="85">
        <f t="shared" si="712"/>
        <v>202.5</v>
      </c>
      <c r="Q3733" s="86">
        <f t="shared" si="713"/>
        <v>472.5</v>
      </c>
      <c r="R3733" s="6">
        <v>0.95</v>
      </c>
      <c r="S3733" s="85">
        <f t="shared" si="708"/>
        <v>256.5</v>
      </c>
      <c r="T3733" s="86">
        <f t="shared" si="709"/>
        <v>526.5</v>
      </c>
      <c r="U3733" s="6">
        <v>0.6</v>
      </c>
      <c r="V3733" s="85">
        <f t="shared" si="710"/>
        <v>162</v>
      </c>
      <c r="W3733" s="86">
        <f t="shared" si="711"/>
        <v>432</v>
      </c>
    </row>
    <row r="3734" spans="1:23" s="27" customFormat="1" ht="16.5" x14ac:dyDescent="0.25">
      <c r="A3734" s="78" t="s">
        <v>7167</v>
      </c>
      <c r="B3734" s="65" t="s">
        <v>8122</v>
      </c>
      <c r="C3734" s="2">
        <v>505229</v>
      </c>
      <c r="D3734" s="8" t="s">
        <v>924</v>
      </c>
      <c r="E3734" s="3">
        <v>3</v>
      </c>
      <c r="F3734" s="3">
        <v>1</v>
      </c>
      <c r="G3734" s="4">
        <v>1625.33</v>
      </c>
      <c r="H3734" s="4">
        <f>+G3734*E3734</f>
        <v>4875.99</v>
      </c>
      <c r="I3734" s="5">
        <v>0</v>
      </c>
      <c r="J3734" s="4">
        <f t="shared" si="716"/>
        <v>0</v>
      </c>
      <c r="K3734" s="4">
        <f t="shared" si="717"/>
        <v>1625.33</v>
      </c>
      <c r="L3734" s="6">
        <v>1</v>
      </c>
      <c r="M3734" s="4">
        <f t="shared" si="714"/>
        <v>1625.33</v>
      </c>
      <c r="N3734" s="4">
        <f t="shared" si="715"/>
        <v>3250.66</v>
      </c>
      <c r="O3734" s="6">
        <v>0.75</v>
      </c>
      <c r="P3734" s="85">
        <f t="shared" si="712"/>
        <v>1218.9974999999999</v>
      </c>
      <c r="Q3734" s="86">
        <f t="shared" si="713"/>
        <v>2844.3274999999999</v>
      </c>
      <c r="R3734" s="6">
        <v>0.95</v>
      </c>
      <c r="S3734" s="85">
        <f t="shared" si="708"/>
        <v>1544.0634999999997</v>
      </c>
      <c r="T3734" s="86">
        <f t="shared" si="709"/>
        <v>3169.3934999999997</v>
      </c>
      <c r="U3734" s="6">
        <v>0.6</v>
      </c>
      <c r="V3734" s="85">
        <f t="shared" si="710"/>
        <v>975.19799999999987</v>
      </c>
      <c r="W3734" s="86">
        <f t="shared" si="711"/>
        <v>2600.5279999999998</v>
      </c>
    </row>
    <row r="3735" spans="1:23" s="27" customFormat="1" ht="16.5" x14ac:dyDescent="0.25">
      <c r="A3735" s="78" t="s">
        <v>7167</v>
      </c>
      <c r="B3735" s="65" t="s">
        <v>8122</v>
      </c>
      <c r="C3735" s="2">
        <v>505230</v>
      </c>
      <c r="D3735" s="1" t="s">
        <v>893</v>
      </c>
      <c r="E3735" s="3">
        <v>2</v>
      </c>
      <c r="F3735" s="3">
        <v>1</v>
      </c>
      <c r="G3735" s="7">
        <v>1075</v>
      </c>
      <c r="H3735" s="4">
        <f>+G3735*E3735</f>
        <v>2150</v>
      </c>
      <c r="I3735" s="5">
        <v>0</v>
      </c>
      <c r="J3735" s="4">
        <f t="shared" si="716"/>
        <v>0</v>
      </c>
      <c r="K3735" s="4">
        <f t="shared" si="717"/>
        <v>1075</v>
      </c>
      <c r="L3735" s="6">
        <v>0.95</v>
      </c>
      <c r="M3735" s="4">
        <f t="shared" si="714"/>
        <v>1021.25</v>
      </c>
      <c r="N3735" s="4">
        <f t="shared" si="715"/>
        <v>2096.25</v>
      </c>
      <c r="O3735" s="6">
        <v>0.75</v>
      </c>
      <c r="P3735" s="85">
        <f t="shared" si="712"/>
        <v>806.25</v>
      </c>
      <c r="Q3735" s="86">
        <f t="shared" si="713"/>
        <v>1881.25</v>
      </c>
      <c r="R3735" s="6">
        <v>0.95</v>
      </c>
      <c r="S3735" s="85">
        <f t="shared" si="708"/>
        <v>1021.25</v>
      </c>
      <c r="T3735" s="86">
        <f t="shared" si="709"/>
        <v>2096.25</v>
      </c>
      <c r="U3735" s="6">
        <v>0.6</v>
      </c>
      <c r="V3735" s="85">
        <f t="shared" si="710"/>
        <v>645</v>
      </c>
      <c r="W3735" s="86">
        <f t="shared" si="711"/>
        <v>1720</v>
      </c>
    </row>
    <row r="3736" spans="1:23" s="27" customFormat="1" ht="16.5" x14ac:dyDescent="0.25">
      <c r="A3736" s="78" t="s">
        <v>7167</v>
      </c>
      <c r="B3736" s="65" t="s">
        <v>8122</v>
      </c>
      <c r="C3736" s="2">
        <v>505231</v>
      </c>
      <c r="D3736" s="1" t="s">
        <v>890</v>
      </c>
      <c r="E3736" s="3">
        <v>4</v>
      </c>
      <c r="F3736" s="3">
        <v>1</v>
      </c>
      <c r="G3736" s="7">
        <v>2785</v>
      </c>
      <c r="H3736" s="4">
        <f>+G3736*E3736</f>
        <v>11140</v>
      </c>
      <c r="I3736" s="5">
        <v>0</v>
      </c>
      <c r="J3736" s="4">
        <f t="shared" si="716"/>
        <v>0</v>
      </c>
      <c r="K3736" s="4">
        <f t="shared" si="717"/>
        <v>2785</v>
      </c>
      <c r="L3736" s="6">
        <v>1.05</v>
      </c>
      <c r="M3736" s="4">
        <f t="shared" si="714"/>
        <v>2924.25</v>
      </c>
      <c r="N3736" s="4">
        <f t="shared" si="715"/>
        <v>5709.25</v>
      </c>
      <c r="O3736" s="6">
        <v>0.75</v>
      </c>
      <c r="P3736" s="85">
        <f t="shared" si="712"/>
        <v>2088.75</v>
      </c>
      <c r="Q3736" s="86">
        <f t="shared" si="713"/>
        <v>4873.75</v>
      </c>
      <c r="R3736" s="6">
        <v>0.95</v>
      </c>
      <c r="S3736" s="85">
        <f t="shared" si="708"/>
        <v>2645.75</v>
      </c>
      <c r="T3736" s="86">
        <f t="shared" si="709"/>
        <v>5430.75</v>
      </c>
      <c r="U3736" s="6">
        <v>0.6</v>
      </c>
      <c r="V3736" s="85">
        <f t="shared" si="710"/>
        <v>1671</v>
      </c>
      <c r="W3736" s="86">
        <f t="shared" si="711"/>
        <v>4456</v>
      </c>
    </row>
    <row r="3737" spans="1:23" s="27" customFormat="1" ht="16.5" x14ac:dyDescent="0.25">
      <c r="A3737" s="78" t="s">
        <v>7167</v>
      </c>
      <c r="B3737" s="65" t="s">
        <v>8122</v>
      </c>
      <c r="C3737" s="2">
        <v>505232</v>
      </c>
      <c r="D3737" s="1" t="s">
        <v>894</v>
      </c>
      <c r="E3737" s="3">
        <v>4</v>
      </c>
      <c r="F3737" s="3">
        <v>1</v>
      </c>
      <c r="G3737" s="7">
        <v>1827.38</v>
      </c>
      <c r="H3737" s="4">
        <f>+G3737*E3737</f>
        <v>7309.52</v>
      </c>
      <c r="I3737" s="5">
        <v>0.15</v>
      </c>
      <c r="J3737" s="4">
        <f t="shared" si="716"/>
        <v>274.10700000000003</v>
      </c>
      <c r="K3737" s="4">
        <f t="shared" si="717"/>
        <v>1553.2730000000001</v>
      </c>
      <c r="L3737" s="6">
        <v>0.85</v>
      </c>
      <c r="M3737" s="4">
        <f t="shared" si="714"/>
        <v>1320.28205</v>
      </c>
      <c r="N3737" s="4">
        <f t="shared" si="715"/>
        <v>2873.5550499999999</v>
      </c>
      <c r="O3737" s="6">
        <v>0.75</v>
      </c>
      <c r="P3737" s="85">
        <f t="shared" si="712"/>
        <v>1164.9547500000001</v>
      </c>
      <c r="Q3737" s="86">
        <f t="shared" si="713"/>
        <v>2718.22775</v>
      </c>
      <c r="R3737" s="6">
        <v>0.95</v>
      </c>
      <c r="S3737" s="85">
        <f t="shared" si="708"/>
        <v>1475.6093499999999</v>
      </c>
      <c r="T3737" s="86">
        <f t="shared" si="709"/>
        <v>3028.8823499999999</v>
      </c>
      <c r="U3737" s="6">
        <v>0.6</v>
      </c>
      <c r="V3737" s="85">
        <f t="shared" si="710"/>
        <v>931.96379999999999</v>
      </c>
      <c r="W3737" s="86">
        <f t="shared" si="711"/>
        <v>2485.2368000000001</v>
      </c>
    </row>
    <row r="3738" spans="1:23" s="27" customFormat="1" ht="16.5" x14ac:dyDescent="0.25">
      <c r="A3738" s="78" t="s">
        <v>7167</v>
      </c>
      <c r="B3738" s="65" t="s">
        <v>8122</v>
      </c>
      <c r="C3738" s="2" t="s">
        <v>8126</v>
      </c>
      <c r="D3738" s="1" t="s">
        <v>860</v>
      </c>
      <c r="E3738" s="3">
        <v>9</v>
      </c>
      <c r="F3738" s="3">
        <v>1</v>
      </c>
      <c r="G3738" s="4">
        <v>269</v>
      </c>
      <c r="H3738" s="4">
        <f>+G3738*E3738</f>
        <v>2421</v>
      </c>
      <c r="I3738" s="5">
        <v>0</v>
      </c>
      <c r="J3738" s="4">
        <f t="shared" si="716"/>
        <v>0</v>
      </c>
      <c r="K3738" s="4">
        <f t="shared" si="717"/>
        <v>269</v>
      </c>
      <c r="L3738" s="6">
        <v>1.1000000000000001</v>
      </c>
      <c r="M3738" s="4">
        <f t="shared" si="714"/>
        <v>295.90000000000003</v>
      </c>
      <c r="N3738" s="4">
        <f t="shared" si="715"/>
        <v>564.90000000000009</v>
      </c>
      <c r="O3738" s="6">
        <v>0.75</v>
      </c>
      <c r="P3738" s="85">
        <f t="shared" si="712"/>
        <v>201.75</v>
      </c>
      <c r="Q3738" s="86">
        <f t="shared" si="713"/>
        <v>470.75</v>
      </c>
      <c r="R3738" s="6">
        <v>0.95</v>
      </c>
      <c r="S3738" s="85">
        <f t="shared" si="708"/>
        <v>255.54999999999998</v>
      </c>
      <c r="T3738" s="86">
        <f t="shared" si="709"/>
        <v>524.54999999999995</v>
      </c>
      <c r="U3738" s="6">
        <v>0.6</v>
      </c>
      <c r="V3738" s="85">
        <f t="shared" si="710"/>
        <v>161.4</v>
      </c>
      <c r="W3738" s="86">
        <f t="shared" si="711"/>
        <v>430.4</v>
      </c>
    </row>
    <row r="3739" spans="1:23" s="27" customFormat="1" ht="16.5" x14ac:dyDescent="0.25">
      <c r="A3739" s="78" t="s">
        <v>7167</v>
      </c>
      <c r="B3739" s="65" t="s">
        <v>8122</v>
      </c>
      <c r="C3739" s="2" t="s">
        <v>8127</v>
      </c>
      <c r="D3739" s="1" t="s">
        <v>849</v>
      </c>
      <c r="E3739" s="3">
        <v>5</v>
      </c>
      <c r="F3739" s="3">
        <v>1</v>
      </c>
      <c r="G3739" s="7">
        <v>160</v>
      </c>
      <c r="H3739" s="4">
        <f>+G3739*E3739</f>
        <v>800</v>
      </c>
      <c r="I3739" s="5">
        <v>0</v>
      </c>
      <c r="J3739" s="4">
        <f t="shared" si="716"/>
        <v>0</v>
      </c>
      <c r="K3739" s="4">
        <f t="shared" si="717"/>
        <v>160</v>
      </c>
      <c r="L3739" s="6">
        <v>0.95</v>
      </c>
      <c r="M3739" s="4">
        <f t="shared" si="714"/>
        <v>152</v>
      </c>
      <c r="N3739" s="4">
        <f t="shared" si="715"/>
        <v>312</v>
      </c>
      <c r="O3739" s="6">
        <v>0.75</v>
      </c>
      <c r="P3739" s="85">
        <f t="shared" si="712"/>
        <v>120</v>
      </c>
      <c r="Q3739" s="86">
        <f t="shared" si="713"/>
        <v>280</v>
      </c>
      <c r="R3739" s="6">
        <v>0.95</v>
      </c>
      <c r="S3739" s="85">
        <f t="shared" si="708"/>
        <v>152</v>
      </c>
      <c r="T3739" s="86">
        <f t="shared" si="709"/>
        <v>312</v>
      </c>
      <c r="U3739" s="6">
        <v>0.6</v>
      </c>
      <c r="V3739" s="85">
        <f t="shared" si="710"/>
        <v>96</v>
      </c>
      <c r="W3739" s="86">
        <f t="shared" si="711"/>
        <v>256</v>
      </c>
    </row>
    <row r="3740" spans="1:23" s="27" customFormat="1" ht="16.5" x14ac:dyDescent="0.25">
      <c r="A3740" s="78" t="s">
        <v>7167</v>
      </c>
      <c r="B3740" s="65" t="s">
        <v>8122</v>
      </c>
      <c r="C3740" s="2" t="s">
        <v>8128</v>
      </c>
      <c r="D3740" s="1" t="s">
        <v>848</v>
      </c>
      <c r="E3740" s="3">
        <v>10</v>
      </c>
      <c r="F3740" s="3">
        <v>1</v>
      </c>
      <c r="G3740" s="7">
        <v>820</v>
      </c>
      <c r="H3740" s="4">
        <f>+G3740*E3740</f>
        <v>8200</v>
      </c>
      <c r="I3740" s="5">
        <v>0</v>
      </c>
      <c r="J3740" s="4">
        <f t="shared" si="716"/>
        <v>0</v>
      </c>
      <c r="K3740" s="4">
        <f t="shared" si="717"/>
        <v>820</v>
      </c>
      <c r="L3740" s="6">
        <v>0.95</v>
      </c>
      <c r="M3740" s="4">
        <f t="shared" si="714"/>
        <v>779</v>
      </c>
      <c r="N3740" s="4">
        <f t="shared" si="715"/>
        <v>1599</v>
      </c>
      <c r="O3740" s="6">
        <v>0.75</v>
      </c>
      <c r="P3740" s="85">
        <f t="shared" si="712"/>
        <v>615</v>
      </c>
      <c r="Q3740" s="86">
        <f t="shared" si="713"/>
        <v>1435</v>
      </c>
      <c r="R3740" s="6">
        <v>0.95</v>
      </c>
      <c r="S3740" s="85">
        <f t="shared" si="708"/>
        <v>779</v>
      </c>
      <c r="T3740" s="86">
        <f t="shared" si="709"/>
        <v>1599</v>
      </c>
      <c r="U3740" s="6">
        <v>0.6</v>
      </c>
      <c r="V3740" s="85">
        <f t="shared" si="710"/>
        <v>492</v>
      </c>
      <c r="W3740" s="86">
        <f t="shared" si="711"/>
        <v>1312</v>
      </c>
    </row>
    <row r="3741" spans="1:23" s="27" customFormat="1" ht="16.5" x14ac:dyDescent="0.25">
      <c r="A3741" s="78" t="s">
        <v>7167</v>
      </c>
      <c r="B3741" s="65" t="s">
        <v>8122</v>
      </c>
      <c r="C3741" s="2" t="s">
        <v>914</v>
      </c>
      <c r="D3741" s="1" t="s">
        <v>913</v>
      </c>
      <c r="E3741" s="3">
        <v>2</v>
      </c>
      <c r="F3741" s="3">
        <v>1</v>
      </c>
      <c r="G3741" s="7">
        <v>2360</v>
      </c>
      <c r="H3741" s="4">
        <f>+G3741*E3741</f>
        <v>4720</v>
      </c>
      <c r="I3741" s="5">
        <v>0</v>
      </c>
      <c r="J3741" s="4">
        <f t="shared" si="716"/>
        <v>0</v>
      </c>
      <c r="K3741" s="4">
        <f t="shared" si="717"/>
        <v>2360</v>
      </c>
      <c r="L3741" s="6">
        <v>1.05</v>
      </c>
      <c r="M3741" s="4">
        <f t="shared" si="714"/>
        <v>2478</v>
      </c>
      <c r="N3741" s="4">
        <f t="shared" si="715"/>
        <v>4838</v>
      </c>
      <c r="O3741" s="6">
        <v>0.75</v>
      </c>
      <c r="P3741" s="85">
        <f t="shared" si="712"/>
        <v>1770</v>
      </c>
      <c r="Q3741" s="86">
        <f t="shared" si="713"/>
        <v>4130</v>
      </c>
      <c r="R3741" s="6">
        <v>0.95</v>
      </c>
      <c r="S3741" s="85">
        <f t="shared" ref="S3741:S3802" si="718">+K3741*R3741</f>
        <v>2242</v>
      </c>
      <c r="T3741" s="86">
        <f t="shared" ref="T3741:T3802" si="719">+S3741+K3741</f>
        <v>4602</v>
      </c>
      <c r="U3741" s="6">
        <v>0.6</v>
      </c>
      <c r="V3741" s="85">
        <f t="shared" ref="V3741:V3802" si="720">+K3741*U3741</f>
        <v>1416</v>
      </c>
      <c r="W3741" s="86">
        <f t="shared" ref="W3741:W3802" si="721">+V3741+K3741</f>
        <v>3776</v>
      </c>
    </row>
    <row r="3742" spans="1:23" ht="16.5" x14ac:dyDescent="0.25">
      <c r="A3742" s="78" t="s">
        <v>7167</v>
      </c>
      <c r="B3742" s="65" t="s">
        <v>8129</v>
      </c>
      <c r="C3742" s="2" t="s">
        <v>3247</v>
      </c>
      <c r="D3742" s="1" t="s">
        <v>3195</v>
      </c>
      <c r="E3742" s="3">
        <v>11</v>
      </c>
      <c r="F3742" s="3">
        <v>1</v>
      </c>
      <c r="G3742" s="7">
        <v>1515</v>
      </c>
      <c r="H3742" s="4">
        <f>+G3742*E3742</f>
        <v>16665</v>
      </c>
      <c r="I3742" s="5">
        <v>0</v>
      </c>
      <c r="J3742" s="4">
        <f t="shared" si="716"/>
        <v>0</v>
      </c>
      <c r="K3742" s="4">
        <f t="shared" si="717"/>
        <v>1515</v>
      </c>
      <c r="L3742" s="6">
        <v>1.05</v>
      </c>
      <c r="M3742" s="4">
        <f t="shared" si="714"/>
        <v>1590.75</v>
      </c>
      <c r="N3742" s="4">
        <f t="shared" si="715"/>
        <v>3105.75</v>
      </c>
      <c r="O3742" s="6">
        <v>0.75</v>
      </c>
      <c r="P3742" s="85">
        <f t="shared" ref="P3742:P3803" si="722">+K3742*O3742</f>
        <v>1136.25</v>
      </c>
      <c r="Q3742" s="86">
        <f t="shared" ref="Q3742:Q3803" si="723">+K3742+P3742</f>
        <v>2651.25</v>
      </c>
      <c r="R3742" s="6">
        <v>0.95</v>
      </c>
      <c r="S3742" s="85">
        <f t="shared" si="718"/>
        <v>1439.25</v>
      </c>
      <c r="T3742" s="86">
        <f t="shared" si="719"/>
        <v>2954.25</v>
      </c>
      <c r="U3742" s="6">
        <v>0.6</v>
      </c>
      <c r="V3742" s="85">
        <f t="shared" si="720"/>
        <v>909</v>
      </c>
      <c r="W3742" s="86">
        <f t="shared" si="721"/>
        <v>2424</v>
      </c>
    </row>
    <row r="3743" spans="1:23" ht="16.5" x14ac:dyDescent="0.25">
      <c r="A3743" s="78" t="s">
        <v>7167</v>
      </c>
      <c r="B3743" s="65" t="s">
        <v>8129</v>
      </c>
      <c r="C3743" s="2" t="s">
        <v>8130</v>
      </c>
      <c r="D3743" s="1" t="s">
        <v>3196</v>
      </c>
      <c r="E3743" s="3">
        <v>4</v>
      </c>
      <c r="F3743" s="3">
        <v>1</v>
      </c>
      <c r="G3743" s="7">
        <v>1764</v>
      </c>
      <c r="H3743" s="4">
        <f>+G3743*E3743</f>
        <v>7056</v>
      </c>
      <c r="I3743" s="5">
        <v>0</v>
      </c>
      <c r="J3743" s="4">
        <f t="shared" si="716"/>
        <v>0</v>
      </c>
      <c r="K3743" s="4">
        <f t="shared" si="717"/>
        <v>1764</v>
      </c>
      <c r="L3743" s="6">
        <v>0.85</v>
      </c>
      <c r="M3743" s="4">
        <f t="shared" si="714"/>
        <v>1499.3999999999999</v>
      </c>
      <c r="N3743" s="4">
        <f t="shared" si="715"/>
        <v>3263.3999999999996</v>
      </c>
      <c r="O3743" s="6">
        <v>0.75</v>
      </c>
      <c r="P3743" s="85">
        <f t="shared" si="722"/>
        <v>1323</v>
      </c>
      <c r="Q3743" s="86">
        <f t="shared" si="723"/>
        <v>3087</v>
      </c>
      <c r="R3743" s="6">
        <v>0.95</v>
      </c>
      <c r="S3743" s="85">
        <f t="shared" si="718"/>
        <v>1675.8</v>
      </c>
      <c r="T3743" s="86">
        <f t="shared" si="719"/>
        <v>3439.8</v>
      </c>
      <c r="U3743" s="6">
        <v>0.6</v>
      </c>
      <c r="V3743" s="85">
        <f t="shared" si="720"/>
        <v>1058.3999999999999</v>
      </c>
      <c r="W3743" s="86">
        <f t="shared" si="721"/>
        <v>2822.3999999999996</v>
      </c>
    </row>
    <row r="3744" spans="1:23" ht="16.5" x14ac:dyDescent="0.25">
      <c r="A3744" s="78" t="s">
        <v>7167</v>
      </c>
      <c r="B3744" s="65" t="s">
        <v>8129</v>
      </c>
      <c r="C3744" s="2" t="s">
        <v>8131</v>
      </c>
      <c r="D3744" s="1" t="s">
        <v>3197</v>
      </c>
      <c r="E3744" s="3">
        <v>1</v>
      </c>
      <c r="F3744" s="3">
        <v>1</v>
      </c>
      <c r="G3744" s="7">
        <v>815</v>
      </c>
      <c r="H3744" s="4">
        <f>+G3744*E3744</f>
        <v>815</v>
      </c>
      <c r="I3744" s="5">
        <v>0</v>
      </c>
      <c r="J3744" s="4">
        <f t="shared" si="716"/>
        <v>0</v>
      </c>
      <c r="K3744" s="4">
        <f t="shared" si="717"/>
        <v>815</v>
      </c>
      <c r="L3744" s="6">
        <v>1.05</v>
      </c>
      <c r="M3744" s="4">
        <f t="shared" si="714"/>
        <v>855.75</v>
      </c>
      <c r="N3744" s="4">
        <f t="shared" si="715"/>
        <v>1670.75</v>
      </c>
      <c r="O3744" s="6">
        <v>0.75</v>
      </c>
      <c r="P3744" s="85">
        <f t="shared" si="722"/>
        <v>611.25</v>
      </c>
      <c r="Q3744" s="86">
        <f t="shared" si="723"/>
        <v>1426.25</v>
      </c>
      <c r="R3744" s="6">
        <v>0.95</v>
      </c>
      <c r="S3744" s="85">
        <f t="shared" si="718"/>
        <v>774.25</v>
      </c>
      <c r="T3744" s="86">
        <f t="shared" si="719"/>
        <v>1589.25</v>
      </c>
      <c r="U3744" s="6">
        <v>0.6</v>
      </c>
      <c r="V3744" s="85">
        <f t="shared" si="720"/>
        <v>489</v>
      </c>
      <c r="W3744" s="86">
        <f t="shared" si="721"/>
        <v>1304</v>
      </c>
    </row>
    <row r="3745" spans="1:23" ht="16.5" x14ac:dyDescent="0.25">
      <c r="A3745" s="78" t="s">
        <v>7167</v>
      </c>
      <c r="B3745" s="65" t="s">
        <v>8129</v>
      </c>
      <c r="C3745" s="2" t="s">
        <v>8132</v>
      </c>
      <c r="D3745" s="1" t="s">
        <v>3198</v>
      </c>
      <c r="E3745" s="3">
        <v>1</v>
      </c>
      <c r="F3745" s="3">
        <v>1</v>
      </c>
      <c r="G3745" s="7">
        <v>790</v>
      </c>
      <c r="H3745" s="4">
        <f>+G3745*E3745</f>
        <v>790</v>
      </c>
      <c r="I3745" s="5">
        <v>0</v>
      </c>
      <c r="J3745" s="4">
        <f t="shared" si="716"/>
        <v>0</v>
      </c>
      <c r="K3745" s="4">
        <f t="shared" si="717"/>
        <v>790</v>
      </c>
      <c r="L3745" s="6">
        <v>1</v>
      </c>
      <c r="M3745" s="4">
        <f t="shared" si="714"/>
        <v>790</v>
      </c>
      <c r="N3745" s="4">
        <f t="shared" si="715"/>
        <v>1580</v>
      </c>
      <c r="O3745" s="6">
        <v>0.75</v>
      </c>
      <c r="P3745" s="85">
        <f t="shared" si="722"/>
        <v>592.5</v>
      </c>
      <c r="Q3745" s="86">
        <f t="shared" si="723"/>
        <v>1382.5</v>
      </c>
      <c r="R3745" s="6">
        <v>0.95</v>
      </c>
      <c r="S3745" s="85">
        <f t="shared" si="718"/>
        <v>750.5</v>
      </c>
      <c r="T3745" s="86">
        <f t="shared" si="719"/>
        <v>1540.5</v>
      </c>
      <c r="U3745" s="6">
        <v>0.6</v>
      </c>
      <c r="V3745" s="85">
        <f t="shared" si="720"/>
        <v>474</v>
      </c>
      <c r="W3745" s="86">
        <f t="shared" si="721"/>
        <v>1264</v>
      </c>
    </row>
    <row r="3746" spans="1:23" ht="16.5" x14ac:dyDescent="0.25">
      <c r="A3746" s="78" t="s">
        <v>7167</v>
      </c>
      <c r="B3746" s="65" t="s">
        <v>8129</v>
      </c>
      <c r="C3746" s="2" t="s">
        <v>8133</v>
      </c>
      <c r="D3746" s="1" t="s">
        <v>3199</v>
      </c>
      <c r="E3746" s="3">
        <v>2</v>
      </c>
      <c r="F3746" s="3">
        <v>1</v>
      </c>
      <c r="G3746" s="7">
        <v>850</v>
      </c>
      <c r="H3746" s="4">
        <f>+G3746*E3746</f>
        <v>1700</v>
      </c>
      <c r="I3746" s="5">
        <v>0</v>
      </c>
      <c r="J3746" s="4">
        <f t="shared" si="716"/>
        <v>0</v>
      </c>
      <c r="K3746" s="4">
        <f t="shared" si="717"/>
        <v>850</v>
      </c>
      <c r="L3746" s="6">
        <v>1</v>
      </c>
      <c r="M3746" s="4">
        <f t="shared" si="714"/>
        <v>850</v>
      </c>
      <c r="N3746" s="4">
        <f t="shared" si="715"/>
        <v>1700</v>
      </c>
      <c r="O3746" s="6">
        <v>0.75</v>
      </c>
      <c r="P3746" s="85">
        <f t="shared" si="722"/>
        <v>637.5</v>
      </c>
      <c r="Q3746" s="86">
        <f t="shared" si="723"/>
        <v>1487.5</v>
      </c>
      <c r="R3746" s="6">
        <v>0.95</v>
      </c>
      <c r="S3746" s="85">
        <f t="shared" si="718"/>
        <v>807.5</v>
      </c>
      <c r="T3746" s="86">
        <f t="shared" si="719"/>
        <v>1657.5</v>
      </c>
      <c r="U3746" s="6">
        <v>0.6</v>
      </c>
      <c r="V3746" s="85">
        <f t="shared" si="720"/>
        <v>510</v>
      </c>
      <c r="W3746" s="86">
        <f t="shared" si="721"/>
        <v>1360</v>
      </c>
    </row>
    <row r="3747" spans="1:23" ht="16.5" x14ac:dyDescent="0.25">
      <c r="A3747" s="78" t="s">
        <v>7167</v>
      </c>
      <c r="B3747" s="65" t="s">
        <v>8129</v>
      </c>
      <c r="C3747" s="2" t="s">
        <v>8134</v>
      </c>
      <c r="D3747" s="1" t="s">
        <v>3200</v>
      </c>
      <c r="E3747" s="3">
        <v>2</v>
      </c>
      <c r="F3747" s="3">
        <v>1</v>
      </c>
      <c r="G3747" s="7">
        <v>680</v>
      </c>
      <c r="H3747" s="4">
        <f>+G3747*E3747</f>
        <v>1360</v>
      </c>
      <c r="I3747" s="5">
        <v>0</v>
      </c>
      <c r="J3747" s="4">
        <f t="shared" si="716"/>
        <v>0</v>
      </c>
      <c r="K3747" s="4">
        <f t="shared" si="717"/>
        <v>680</v>
      </c>
      <c r="L3747" s="6">
        <v>1.05</v>
      </c>
      <c r="M3747" s="4">
        <f t="shared" si="714"/>
        <v>714</v>
      </c>
      <c r="N3747" s="4">
        <f t="shared" si="715"/>
        <v>1394</v>
      </c>
      <c r="O3747" s="6">
        <v>0.75</v>
      </c>
      <c r="P3747" s="85">
        <f t="shared" si="722"/>
        <v>510</v>
      </c>
      <c r="Q3747" s="86">
        <f t="shared" si="723"/>
        <v>1190</v>
      </c>
      <c r="R3747" s="6">
        <v>0.95</v>
      </c>
      <c r="S3747" s="85">
        <f t="shared" si="718"/>
        <v>646</v>
      </c>
      <c r="T3747" s="86">
        <f t="shared" si="719"/>
        <v>1326</v>
      </c>
      <c r="U3747" s="6">
        <v>0.6</v>
      </c>
      <c r="V3747" s="85">
        <f t="shared" si="720"/>
        <v>408</v>
      </c>
      <c r="W3747" s="86">
        <f t="shared" si="721"/>
        <v>1088</v>
      </c>
    </row>
    <row r="3748" spans="1:23" ht="16.5" x14ac:dyDescent="0.25">
      <c r="A3748" s="78" t="s">
        <v>7167</v>
      </c>
      <c r="B3748" s="65" t="s">
        <v>8129</v>
      </c>
      <c r="C3748" s="2" t="s">
        <v>8135</v>
      </c>
      <c r="D3748" s="1" t="s">
        <v>3201</v>
      </c>
      <c r="E3748" s="3">
        <v>4</v>
      </c>
      <c r="F3748" s="3">
        <v>1</v>
      </c>
      <c r="G3748" s="7">
        <v>690</v>
      </c>
      <c r="H3748" s="4">
        <f>+G3748*E3748</f>
        <v>2760</v>
      </c>
      <c r="I3748" s="5">
        <v>0</v>
      </c>
      <c r="J3748" s="4">
        <f t="shared" si="716"/>
        <v>0</v>
      </c>
      <c r="K3748" s="4">
        <f t="shared" si="717"/>
        <v>690</v>
      </c>
      <c r="L3748" s="6">
        <v>1</v>
      </c>
      <c r="M3748" s="4">
        <f t="shared" si="714"/>
        <v>690</v>
      </c>
      <c r="N3748" s="4">
        <f t="shared" si="715"/>
        <v>1380</v>
      </c>
      <c r="O3748" s="6">
        <v>0.75</v>
      </c>
      <c r="P3748" s="85">
        <f t="shared" si="722"/>
        <v>517.5</v>
      </c>
      <c r="Q3748" s="86">
        <f t="shared" si="723"/>
        <v>1207.5</v>
      </c>
      <c r="R3748" s="6">
        <v>0.95</v>
      </c>
      <c r="S3748" s="85">
        <f t="shared" si="718"/>
        <v>655.5</v>
      </c>
      <c r="T3748" s="86">
        <f t="shared" si="719"/>
        <v>1345.5</v>
      </c>
      <c r="U3748" s="6">
        <v>0.6</v>
      </c>
      <c r="V3748" s="85">
        <f t="shared" si="720"/>
        <v>414</v>
      </c>
      <c r="W3748" s="86">
        <f t="shared" si="721"/>
        <v>1104</v>
      </c>
    </row>
    <row r="3749" spans="1:23" ht="16.5" x14ac:dyDescent="0.25">
      <c r="A3749" s="78" t="s">
        <v>7167</v>
      </c>
      <c r="B3749" s="65" t="s">
        <v>8129</v>
      </c>
      <c r="C3749" s="2" t="s">
        <v>8136</v>
      </c>
      <c r="D3749" s="1" t="s">
        <v>3202</v>
      </c>
      <c r="E3749" s="3">
        <v>11</v>
      </c>
      <c r="F3749" s="3">
        <v>1</v>
      </c>
      <c r="G3749" s="7">
        <v>890</v>
      </c>
      <c r="H3749" s="4">
        <f>+G3749*E3749</f>
        <v>9790</v>
      </c>
      <c r="I3749" s="5">
        <v>0</v>
      </c>
      <c r="J3749" s="4">
        <f t="shared" si="716"/>
        <v>0</v>
      </c>
      <c r="K3749" s="4">
        <f t="shared" si="717"/>
        <v>890</v>
      </c>
      <c r="L3749" s="6">
        <v>0.95</v>
      </c>
      <c r="M3749" s="4">
        <f t="shared" si="714"/>
        <v>845.5</v>
      </c>
      <c r="N3749" s="4">
        <f t="shared" si="715"/>
        <v>1735.5</v>
      </c>
      <c r="O3749" s="6">
        <v>0.75</v>
      </c>
      <c r="P3749" s="85">
        <f t="shared" si="722"/>
        <v>667.5</v>
      </c>
      <c r="Q3749" s="86">
        <f t="shared" si="723"/>
        <v>1557.5</v>
      </c>
      <c r="R3749" s="6">
        <v>0.95</v>
      </c>
      <c r="S3749" s="85">
        <f t="shared" si="718"/>
        <v>845.5</v>
      </c>
      <c r="T3749" s="86">
        <f t="shared" si="719"/>
        <v>1735.5</v>
      </c>
      <c r="U3749" s="6">
        <v>0.6</v>
      </c>
      <c r="V3749" s="85">
        <f t="shared" si="720"/>
        <v>534</v>
      </c>
      <c r="W3749" s="86">
        <f t="shared" si="721"/>
        <v>1424</v>
      </c>
    </row>
    <row r="3750" spans="1:23" ht="16.5" x14ac:dyDescent="0.25">
      <c r="A3750" s="78" t="s">
        <v>7167</v>
      </c>
      <c r="B3750" s="65" t="s">
        <v>8129</v>
      </c>
      <c r="C3750" s="2" t="s">
        <v>8137</v>
      </c>
      <c r="D3750" s="1" t="s">
        <v>3203</v>
      </c>
      <c r="E3750" s="3">
        <v>1</v>
      </c>
      <c r="F3750" s="3">
        <v>1</v>
      </c>
      <c r="G3750" s="7">
        <v>1010</v>
      </c>
      <c r="H3750" s="4">
        <f>+G3750*E3750</f>
        <v>1010</v>
      </c>
      <c r="I3750" s="5">
        <v>0</v>
      </c>
      <c r="J3750" s="4">
        <f t="shared" si="716"/>
        <v>0</v>
      </c>
      <c r="K3750" s="4">
        <f t="shared" si="717"/>
        <v>1010</v>
      </c>
      <c r="L3750" s="6">
        <v>1</v>
      </c>
      <c r="M3750" s="4">
        <f t="shared" si="714"/>
        <v>1010</v>
      </c>
      <c r="N3750" s="4">
        <f t="shared" si="715"/>
        <v>2020</v>
      </c>
      <c r="O3750" s="6">
        <v>0.75</v>
      </c>
      <c r="P3750" s="85">
        <f t="shared" si="722"/>
        <v>757.5</v>
      </c>
      <c r="Q3750" s="86">
        <f t="shared" si="723"/>
        <v>1767.5</v>
      </c>
      <c r="R3750" s="6">
        <v>0.95</v>
      </c>
      <c r="S3750" s="85">
        <f t="shared" si="718"/>
        <v>959.5</v>
      </c>
      <c r="T3750" s="86">
        <f t="shared" si="719"/>
        <v>1969.5</v>
      </c>
      <c r="U3750" s="6">
        <v>0.6</v>
      </c>
      <c r="V3750" s="85">
        <f t="shared" si="720"/>
        <v>606</v>
      </c>
      <c r="W3750" s="86">
        <f t="shared" si="721"/>
        <v>1616</v>
      </c>
    </row>
    <row r="3751" spans="1:23" ht="16.5" x14ac:dyDescent="0.25">
      <c r="A3751" s="78" t="s">
        <v>7167</v>
      </c>
      <c r="B3751" s="65" t="s">
        <v>8129</v>
      </c>
      <c r="C3751" s="2" t="s">
        <v>8138</v>
      </c>
      <c r="D3751" s="1" t="s">
        <v>3204</v>
      </c>
      <c r="E3751" s="3">
        <v>8</v>
      </c>
      <c r="F3751" s="3">
        <v>1</v>
      </c>
      <c r="G3751" s="7">
        <v>1010</v>
      </c>
      <c r="H3751" s="4">
        <f>+G3751*E3751</f>
        <v>8080</v>
      </c>
      <c r="I3751" s="5">
        <v>0</v>
      </c>
      <c r="J3751" s="4">
        <f t="shared" si="716"/>
        <v>0</v>
      </c>
      <c r="K3751" s="4">
        <f t="shared" si="717"/>
        <v>1010</v>
      </c>
      <c r="L3751" s="6">
        <v>0.95</v>
      </c>
      <c r="M3751" s="4">
        <f t="shared" si="714"/>
        <v>959.5</v>
      </c>
      <c r="N3751" s="4">
        <f t="shared" si="715"/>
        <v>1969.5</v>
      </c>
      <c r="O3751" s="6">
        <v>0.75</v>
      </c>
      <c r="P3751" s="85">
        <f t="shared" si="722"/>
        <v>757.5</v>
      </c>
      <c r="Q3751" s="86">
        <f t="shared" si="723"/>
        <v>1767.5</v>
      </c>
      <c r="R3751" s="6">
        <v>0.95</v>
      </c>
      <c r="S3751" s="85">
        <f t="shared" si="718"/>
        <v>959.5</v>
      </c>
      <c r="T3751" s="86">
        <f t="shared" si="719"/>
        <v>1969.5</v>
      </c>
      <c r="U3751" s="6">
        <v>0.6</v>
      </c>
      <c r="V3751" s="85">
        <f t="shared" si="720"/>
        <v>606</v>
      </c>
      <c r="W3751" s="86">
        <f t="shared" si="721"/>
        <v>1616</v>
      </c>
    </row>
    <row r="3752" spans="1:23" ht="16.5" x14ac:dyDescent="0.25">
      <c r="A3752" s="78" t="s">
        <v>7167</v>
      </c>
      <c r="B3752" s="65" t="s">
        <v>8129</v>
      </c>
      <c r="C3752" s="2" t="s">
        <v>8139</v>
      </c>
      <c r="D3752" s="1" t="s">
        <v>3205</v>
      </c>
      <c r="E3752" s="3">
        <v>4</v>
      </c>
      <c r="F3752" s="3">
        <v>1</v>
      </c>
      <c r="G3752" s="7">
        <v>980</v>
      </c>
      <c r="H3752" s="4">
        <f>+G3752*E3752</f>
        <v>3920</v>
      </c>
      <c r="I3752" s="5">
        <v>0</v>
      </c>
      <c r="J3752" s="4">
        <f t="shared" si="716"/>
        <v>0</v>
      </c>
      <c r="K3752" s="4">
        <f t="shared" si="717"/>
        <v>980</v>
      </c>
      <c r="L3752" s="6">
        <v>0.95</v>
      </c>
      <c r="M3752" s="4">
        <f t="shared" si="714"/>
        <v>931</v>
      </c>
      <c r="N3752" s="4">
        <f t="shared" si="715"/>
        <v>1911</v>
      </c>
      <c r="O3752" s="6">
        <v>0.75</v>
      </c>
      <c r="P3752" s="85">
        <f t="shared" si="722"/>
        <v>735</v>
      </c>
      <c r="Q3752" s="86">
        <f t="shared" si="723"/>
        <v>1715</v>
      </c>
      <c r="R3752" s="6">
        <v>0.95</v>
      </c>
      <c r="S3752" s="85">
        <f t="shared" si="718"/>
        <v>931</v>
      </c>
      <c r="T3752" s="86">
        <f t="shared" si="719"/>
        <v>1911</v>
      </c>
      <c r="U3752" s="6">
        <v>0.6</v>
      </c>
      <c r="V3752" s="85">
        <f t="shared" si="720"/>
        <v>588</v>
      </c>
      <c r="W3752" s="86">
        <f t="shared" si="721"/>
        <v>1568</v>
      </c>
    </row>
    <row r="3753" spans="1:23" ht="16.5" x14ac:dyDescent="0.25">
      <c r="A3753" s="78" t="s">
        <v>7167</v>
      </c>
      <c r="B3753" s="65" t="s">
        <v>8129</v>
      </c>
      <c r="C3753" s="2" t="s">
        <v>8140</v>
      </c>
      <c r="D3753" s="1" t="s">
        <v>3206</v>
      </c>
      <c r="E3753" s="3">
        <v>9</v>
      </c>
      <c r="F3753" s="3">
        <v>1</v>
      </c>
      <c r="G3753" s="7">
        <v>1015</v>
      </c>
      <c r="H3753" s="4">
        <f>+G3753*E3753</f>
        <v>9135</v>
      </c>
      <c r="I3753" s="5">
        <v>0</v>
      </c>
      <c r="J3753" s="4">
        <f t="shared" si="716"/>
        <v>0</v>
      </c>
      <c r="K3753" s="4">
        <f t="shared" si="717"/>
        <v>1015</v>
      </c>
      <c r="L3753" s="6">
        <v>0.85</v>
      </c>
      <c r="M3753" s="4">
        <f t="shared" si="714"/>
        <v>862.75</v>
      </c>
      <c r="N3753" s="4">
        <f t="shared" si="715"/>
        <v>1877.75</v>
      </c>
      <c r="O3753" s="6">
        <v>0.75</v>
      </c>
      <c r="P3753" s="85">
        <f t="shared" si="722"/>
        <v>761.25</v>
      </c>
      <c r="Q3753" s="86">
        <f t="shared" si="723"/>
        <v>1776.25</v>
      </c>
      <c r="R3753" s="6">
        <v>0.95</v>
      </c>
      <c r="S3753" s="85">
        <f t="shared" si="718"/>
        <v>964.25</v>
      </c>
      <c r="T3753" s="86">
        <f t="shared" si="719"/>
        <v>1979.25</v>
      </c>
      <c r="U3753" s="6">
        <v>0.6</v>
      </c>
      <c r="V3753" s="85">
        <f t="shared" si="720"/>
        <v>609</v>
      </c>
      <c r="W3753" s="86">
        <f t="shared" si="721"/>
        <v>1624</v>
      </c>
    </row>
    <row r="3754" spans="1:23" ht="16.5" x14ac:dyDescent="0.25">
      <c r="A3754" s="78" t="s">
        <v>7167</v>
      </c>
      <c r="B3754" s="65" t="s">
        <v>8129</v>
      </c>
      <c r="C3754" s="2" t="s">
        <v>8141</v>
      </c>
      <c r="D3754" s="1" t="s">
        <v>3207</v>
      </c>
      <c r="E3754" s="3">
        <v>6</v>
      </c>
      <c r="F3754" s="3">
        <v>1</v>
      </c>
      <c r="G3754" s="7">
        <v>1025</v>
      </c>
      <c r="H3754" s="4">
        <f>+G3754*E3754</f>
        <v>6150</v>
      </c>
      <c r="I3754" s="5">
        <v>0</v>
      </c>
      <c r="J3754" s="4">
        <f t="shared" si="716"/>
        <v>0</v>
      </c>
      <c r="K3754" s="4">
        <f t="shared" si="717"/>
        <v>1025</v>
      </c>
      <c r="L3754" s="6">
        <v>1</v>
      </c>
      <c r="M3754" s="4">
        <f t="shared" si="714"/>
        <v>1025</v>
      </c>
      <c r="N3754" s="4">
        <f t="shared" si="715"/>
        <v>2050</v>
      </c>
      <c r="O3754" s="6">
        <v>0.75</v>
      </c>
      <c r="P3754" s="85">
        <f t="shared" si="722"/>
        <v>768.75</v>
      </c>
      <c r="Q3754" s="86">
        <f t="shared" si="723"/>
        <v>1793.75</v>
      </c>
      <c r="R3754" s="6">
        <v>0.95</v>
      </c>
      <c r="S3754" s="85">
        <f t="shared" si="718"/>
        <v>973.75</v>
      </c>
      <c r="T3754" s="86">
        <f t="shared" si="719"/>
        <v>1998.75</v>
      </c>
      <c r="U3754" s="6">
        <v>0.6</v>
      </c>
      <c r="V3754" s="85">
        <f t="shared" si="720"/>
        <v>615</v>
      </c>
      <c r="W3754" s="86">
        <f t="shared" si="721"/>
        <v>1640</v>
      </c>
    </row>
    <row r="3755" spans="1:23" ht="16.5" x14ac:dyDescent="0.25">
      <c r="A3755" s="78" t="s">
        <v>7167</v>
      </c>
      <c r="B3755" s="65" t="s">
        <v>8129</v>
      </c>
      <c r="C3755" s="2" t="s">
        <v>8142</v>
      </c>
      <c r="D3755" s="1" t="s">
        <v>3225</v>
      </c>
      <c r="E3755" s="3">
        <v>5</v>
      </c>
      <c r="F3755" s="3">
        <v>1</v>
      </c>
      <c r="G3755" s="7">
        <v>318</v>
      </c>
      <c r="H3755" s="4">
        <f>+G3755*E3755</f>
        <v>1590</v>
      </c>
      <c r="I3755" s="5">
        <v>0</v>
      </c>
      <c r="J3755" s="4">
        <f t="shared" si="716"/>
        <v>0</v>
      </c>
      <c r="K3755" s="4">
        <f t="shared" si="717"/>
        <v>318</v>
      </c>
      <c r="L3755" s="6">
        <v>0.95</v>
      </c>
      <c r="M3755" s="4">
        <f t="shared" si="714"/>
        <v>302.09999999999997</v>
      </c>
      <c r="N3755" s="4">
        <f t="shared" si="715"/>
        <v>620.09999999999991</v>
      </c>
      <c r="O3755" s="6">
        <v>0.75</v>
      </c>
      <c r="P3755" s="85">
        <f t="shared" si="722"/>
        <v>238.5</v>
      </c>
      <c r="Q3755" s="86">
        <f t="shared" si="723"/>
        <v>556.5</v>
      </c>
      <c r="R3755" s="6">
        <v>0.95</v>
      </c>
      <c r="S3755" s="85">
        <f t="shared" si="718"/>
        <v>302.09999999999997</v>
      </c>
      <c r="T3755" s="86">
        <f t="shared" si="719"/>
        <v>620.09999999999991</v>
      </c>
      <c r="U3755" s="6">
        <v>0.6</v>
      </c>
      <c r="V3755" s="85">
        <f t="shared" si="720"/>
        <v>190.79999999999998</v>
      </c>
      <c r="W3755" s="86">
        <f t="shared" si="721"/>
        <v>508.79999999999995</v>
      </c>
    </row>
    <row r="3756" spans="1:23" ht="16.5" x14ac:dyDescent="0.25">
      <c r="A3756" s="78" t="s">
        <v>7167</v>
      </c>
      <c r="B3756" s="65" t="s">
        <v>8129</v>
      </c>
      <c r="C3756" s="2" t="s">
        <v>8143</v>
      </c>
      <c r="D3756" s="10" t="s">
        <v>3223</v>
      </c>
      <c r="E3756" s="3">
        <v>124</v>
      </c>
      <c r="F3756" s="3">
        <v>1</v>
      </c>
      <c r="G3756" s="7">
        <v>60</v>
      </c>
      <c r="H3756" s="4">
        <f>+G3756*E3756</f>
        <v>7440</v>
      </c>
      <c r="I3756" s="5">
        <v>0.1</v>
      </c>
      <c r="J3756" s="4">
        <f t="shared" si="716"/>
        <v>6</v>
      </c>
      <c r="K3756" s="4">
        <f t="shared" si="717"/>
        <v>54</v>
      </c>
      <c r="L3756" s="6">
        <v>0.85</v>
      </c>
      <c r="M3756" s="4">
        <f t="shared" si="714"/>
        <v>45.9</v>
      </c>
      <c r="N3756" s="4">
        <f t="shared" si="715"/>
        <v>99.9</v>
      </c>
      <c r="O3756" s="6">
        <v>0.75</v>
      </c>
      <c r="P3756" s="85">
        <f t="shared" si="722"/>
        <v>40.5</v>
      </c>
      <c r="Q3756" s="86">
        <f t="shared" si="723"/>
        <v>94.5</v>
      </c>
      <c r="R3756" s="6">
        <v>0.95</v>
      </c>
      <c r="S3756" s="85">
        <f t="shared" si="718"/>
        <v>51.3</v>
      </c>
      <c r="T3756" s="86">
        <f t="shared" si="719"/>
        <v>105.3</v>
      </c>
      <c r="U3756" s="6">
        <v>0.6</v>
      </c>
      <c r="V3756" s="85">
        <f t="shared" si="720"/>
        <v>32.4</v>
      </c>
      <c r="W3756" s="86">
        <f t="shared" si="721"/>
        <v>86.4</v>
      </c>
    </row>
    <row r="3757" spans="1:23" ht="16.5" x14ac:dyDescent="0.25">
      <c r="A3757" s="78" t="s">
        <v>7167</v>
      </c>
      <c r="B3757" s="65" t="s">
        <v>8129</v>
      </c>
      <c r="C3757" s="2" t="s">
        <v>8144</v>
      </c>
      <c r="D3757" s="1" t="s">
        <v>3227</v>
      </c>
      <c r="E3757" s="3">
        <v>4</v>
      </c>
      <c r="F3757" s="3">
        <v>1</v>
      </c>
      <c r="G3757" s="4">
        <v>472.97</v>
      </c>
      <c r="H3757" s="4">
        <f>+G3757*E3757</f>
        <v>1891.88</v>
      </c>
      <c r="I3757" s="5">
        <v>0.05</v>
      </c>
      <c r="J3757" s="4">
        <f t="shared" si="716"/>
        <v>23.648500000000002</v>
      </c>
      <c r="K3757" s="4">
        <f t="shared" si="717"/>
        <v>449.32150000000001</v>
      </c>
      <c r="L3757" s="6">
        <v>0.85</v>
      </c>
      <c r="M3757" s="4">
        <f t="shared" si="714"/>
        <v>381.92327499999999</v>
      </c>
      <c r="N3757" s="4">
        <f t="shared" si="715"/>
        <v>831.244775</v>
      </c>
      <c r="O3757" s="6">
        <v>0.75</v>
      </c>
      <c r="P3757" s="85">
        <f t="shared" si="722"/>
        <v>336.99112500000001</v>
      </c>
      <c r="Q3757" s="86">
        <f t="shared" si="723"/>
        <v>786.31262500000003</v>
      </c>
      <c r="R3757" s="6">
        <v>0.95</v>
      </c>
      <c r="S3757" s="85">
        <f t="shared" si="718"/>
        <v>426.85542499999997</v>
      </c>
      <c r="T3757" s="86">
        <f t="shared" si="719"/>
        <v>876.17692499999998</v>
      </c>
      <c r="U3757" s="6">
        <v>0.6</v>
      </c>
      <c r="V3757" s="85">
        <f t="shared" si="720"/>
        <v>269.59289999999999</v>
      </c>
      <c r="W3757" s="86">
        <f t="shared" si="721"/>
        <v>718.9144</v>
      </c>
    </row>
    <row r="3758" spans="1:23" ht="16.5" x14ac:dyDescent="0.25">
      <c r="A3758" s="78" t="s">
        <v>7167</v>
      </c>
      <c r="B3758" s="65" t="s">
        <v>8129</v>
      </c>
      <c r="C3758" s="2" t="s">
        <v>8167</v>
      </c>
      <c r="D3758" s="10" t="s">
        <v>3226</v>
      </c>
      <c r="E3758" s="3">
        <v>7</v>
      </c>
      <c r="F3758" s="3">
        <v>1</v>
      </c>
      <c r="G3758" s="4">
        <v>348.4</v>
      </c>
      <c r="H3758" s="4">
        <f>+G3758*E3758</f>
        <v>2438.7999999999997</v>
      </c>
      <c r="I3758" s="5">
        <v>0.05</v>
      </c>
      <c r="J3758" s="4">
        <f t="shared" si="716"/>
        <v>17.419999999999998</v>
      </c>
      <c r="K3758" s="4">
        <f t="shared" si="717"/>
        <v>330.97999999999996</v>
      </c>
      <c r="L3758" s="6">
        <v>0.85</v>
      </c>
      <c r="M3758" s="4">
        <f t="shared" si="714"/>
        <v>281.33299999999997</v>
      </c>
      <c r="N3758" s="4">
        <f t="shared" si="715"/>
        <v>612.31299999999987</v>
      </c>
      <c r="O3758" s="6">
        <v>0.75</v>
      </c>
      <c r="P3758" s="85">
        <f t="shared" si="722"/>
        <v>248.23499999999996</v>
      </c>
      <c r="Q3758" s="86">
        <f t="shared" si="723"/>
        <v>579.21499999999992</v>
      </c>
      <c r="R3758" s="6">
        <v>0.95</v>
      </c>
      <c r="S3758" s="85">
        <f t="shared" si="718"/>
        <v>314.43099999999993</v>
      </c>
      <c r="T3758" s="86">
        <f t="shared" si="719"/>
        <v>645.41099999999983</v>
      </c>
      <c r="U3758" s="6">
        <v>0.6</v>
      </c>
      <c r="V3758" s="85">
        <f t="shared" si="720"/>
        <v>198.58799999999997</v>
      </c>
      <c r="W3758" s="86">
        <f t="shared" si="721"/>
        <v>529.56799999999998</v>
      </c>
    </row>
    <row r="3759" spans="1:23" ht="16.5" x14ac:dyDescent="0.25">
      <c r="A3759" s="78" t="s">
        <v>7167</v>
      </c>
      <c r="B3759" s="65" t="s">
        <v>8129</v>
      </c>
      <c r="C3759" s="2" t="s">
        <v>8145</v>
      </c>
      <c r="D3759" s="1" t="s">
        <v>3239</v>
      </c>
      <c r="E3759" s="3">
        <v>6</v>
      </c>
      <c r="F3759" s="3">
        <v>1</v>
      </c>
      <c r="G3759" s="7">
        <v>272.27999999999997</v>
      </c>
      <c r="H3759" s="4">
        <f>+G3759*E3759</f>
        <v>1633.6799999999998</v>
      </c>
      <c r="I3759" s="5">
        <v>0</v>
      </c>
      <c r="J3759" s="4">
        <f t="shared" si="716"/>
        <v>0</v>
      </c>
      <c r="K3759" s="4">
        <f t="shared" si="717"/>
        <v>272.27999999999997</v>
      </c>
      <c r="L3759" s="6">
        <v>0.85</v>
      </c>
      <c r="M3759" s="4">
        <f t="shared" si="714"/>
        <v>231.43799999999996</v>
      </c>
      <c r="N3759" s="4">
        <f t="shared" si="715"/>
        <v>503.71799999999996</v>
      </c>
      <c r="O3759" s="6">
        <v>0.75</v>
      </c>
      <c r="P3759" s="85">
        <f t="shared" si="722"/>
        <v>204.20999999999998</v>
      </c>
      <c r="Q3759" s="86">
        <f t="shared" si="723"/>
        <v>476.48999999999995</v>
      </c>
      <c r="R3759" s="6">
        <v>0.95</v>
      </c>
      <c r="S3759" s="85">
        <f t="shared" si="718"/>
        <v>258.66599999999994</v>
      </c>
      <c r="T3759" s="86">
        <f t="shared" si="719"/>
        <v>530.94599999999991</v>
      </c>
      <c r="U3759" s="6">
        <v>0.6</v>
      </c>
      <c r="V3759" s="85">
        <f t="shared" si="720"/>
        <v>163.36799999999997</v>
      </c>
      <c r="W3759" s="86">
        <f t="shared" si="721"/>
        <v>435.64799999999991</v>
      </c>
    </row>
    <row r="3760" spans="1:23" ht="16.5" x14ac:dyDescent="0.25">
      <c r="A3760" s="78" t="s">
        <v>7167</v>
      </c>
      <c r="B3760" s="65" t="s">
        <v>8129</v>
      </c>
      <c r="C3760" s="2" t="s">
        <v>8146</v>
      </c>
      <c r="D3760" s="1" t="s">
        <v>3228</v>
      </c>
      <c r="E3760" s="3">
        <v>23</v>
      </c>
      <c r="F3760" s="3">
        <v>1</v>
      </c>
      <c r="G3760" s="7">
        <v>148.78</v>
      </c>
      <c r="H3760" s="4">
        <f>+G3760*E3760</f>
        <v>3421.94</v>
      </c>
      <c r="I3760" s="5">
        <v>0</v>
      </c>
      <c r="J3760" s="4">
        <f t="shared" si="716"/>
        <v>0</v>
      </c>
      <c r="K3760" s="4">
        <f t="shared" si="717"/>
        <v>148.78</v>
      </c>
      <c r="L3760" s="6">
        <v>0.85</v>
      </c>
      <c r="M3760" s="4">
        <f t="shared" si="714"/>
        <v>126.46299999999999</v>
      </c>
      <c r="N3760" s="4">
        <f t="shared" si="715"/>
        <v>275.24299999999999</v>
      </c>
      <c r="O3760" s="6">
        <v>0.75</v>
      </c>
      <c r="P3760" s="85">
        <f t="shared" si="722"/>
        <v>111.58500000000001</v>
      </c>
      <c r="Q3760" s="86">
        <f t="shared" si="723"/>
        <v>260.36500000000001</v>
      </c>
      <c r="R3760" s="6">
        <v>0.95</v>
      </c>
      <c r="S3760" s="85">
        <f t="shared" si="718"/>
        <v>141.34100000000001</v>
      </c>
      <c r="T3760" s="86">
        <f t="shared" si="719"/>
        <v>290.12099999999998</v>
      </c>
      <c r="U3760" s="6">
        <v>0.6</v>
      </c>
      <c r="V3760" s="85">
        <f t="shared" si="720"/>
        <v>89.268000000000001</v>
      </c>
      <c r="W3760" s="86">
        <f t="shared" si="721"/>
        <v>238.048</v>
      </c>
    </row>
    <row r="3761" spans="1:23" ht="16.5" x14ac:dyDescent="0.25">
      <c r="A3761" s="78" t="s">
        <v>7167</v>
      </c>
      <c r="B3761" s="65" t="s">
        <v>8129</v>
      </c>
      <c r="C3761" s="2" t="s">
        <v>8147</v>
      </c>
      <c r="D3761" s="1" t="s">
        <v>3229</v>
      </c>
      <c r="E3761" s="3">
        <f>20+14</f>
        <v>34</v>
      </c>
      <c r="F3761" s="3">
        <v>1</v>
      </c>
      <c r="G3761" s="7">
        <v>156.12</v>
      </c>
      <c r="H3761" s="4">
        <f>+G3761*E3761</f>
        <v>5308.08</v>
      </c>
      <c r="I3761" s="5">
        <v>0</v>
      </c>
      <c r="J3761" s="4">
        <f t="shared" si="716"/>
        <v>0</v>
      </c>
      <c r="K3761" s="4">
        <f t="shared" si="717"/>
        <v>156.12</v>
      </c>
      <c r="L3761" s="6">
        <v>0.85</v>
      </c>
      <c r="M3761" s="4">
        <f t="shared" si="714"/>
        <v>132.702</v>
      </c>
      <c r="N3761" s="4">
        <f t="shared" si="715"/>
        <v>288.822</v>
      </c>
      <c r="O3761" s="6">
        <v>0.75</v>
      </c>
      <c r="P3761" s="85">
        <f t="shared" si="722"/>
        <v>117.09</v>
      </c>
      <c r="Q3761" s="86">
        <f t="shared" si="723"/>
        <v>273.21000000000004</v>
      </c>
      <c r="R3761" s="6">
        <v>0.95</v>
      </c>
      <c r="S3761" s="85">
        <f t="shared" si="718"/>
        <v>148.31399999999999</v>
      </c>
      <c r="T3761" s="86">
        <f t="shared" si="719"/>
        <v>304.43399999999997</v>
      </c>
      <c r="U3761" s="6">
        <v>0.6</v>
      </c>
      <c r="V3761" s="85">
        <f t="shared" si="720"/>
        <v>93.671999999999997</v>
      </c>
      <c r="W3761" s="86">
        <f t="shared" si="721"/>
        <v>249.792</v>
      </c>
    </row>
    <row r="3762" spans="1:23" ht="16.5" x14ac:dyDescent="0.25">
      <c r="A3762" s="78" t="s">
        <v>7167</v>
      </c>
      <c r="B3762" s="65" t="s">
        <v>8129</v>
      </c>
      <c r="C3762" s="2" t="s">
        <v>8148</v>
      </c>
      <c r="D3762" s="1" t="s">
        <v>3230</v>
      </c>
      <c r="E3762" s="3">
        <v>6</v>
      </c>
      <c r="F3762" s="3">
        <v>1</v>
      </c>
      <c r="G3762" s="4">
        <v>556.20000000000005</v>
      </c>
      <c r="H3762" s="4">
        <f>+G3762*E3762</f>
        <v>3337.2000000000003</v>
      </c>
      <c r="I3762" s="5">
        <v>0.1</v>
      </c>
      <c r="J3762" s="4">
        <f t="shared" si="716"/>
        <v>55.620000000000005</v>
      </c>
      <c r="K3762" s="4">
        <f t="shared" si="717"/>
        <v>500.58000000000004</v>
      </c>
      <c r="L3762" s="6">
        <v>1</v>
      </c>
      <c r="M3762" s="4">
        <f t="shared" si="714"/>
        <v>500.58000000000004</v>
      </c>
      <c r="N3762" s="4">
        <f t="shared" si="715"/>
        <v>1001.1600000000001</v>
      </c>
      <c r="O3762" s="6">
        <v>0.75</v>
      </c>
      <c r="P3762" s="85">
        <f t="shared" si="722"/>
        <v>375.43500000000006</v>
      </c>
      <c r="Q3762" s="86">
        <f t="shared" si="723"/>
        <v>876.0150000000001</v>
      </c>
      <c r="R3762" s="6">
        <v>0.95</v>
      </c>
      <c r="S3762" s="85">
        <f t="shared" si="718"/>
        <v>475.55100000000004</v>
      </c>
      <c r="T3762" s="86">
        <f t="shared" si="719"/>
        <v>976.13100000000009</v>
      </c>
      <c r="U3762" s="6">
        <v>0.6</v>
      </c>
      <c r="V3762" s="85">
        <f t="shared" si="720"/>
        <v>300.34800000000001</v>
      </c>
      <c r="W3762" s="86">
        <f t="shared" si="721"/>
        <v>800.92800000000011</v>
      </c>
    </row>
    <row r="3763" spans="1:23" ht="16.5" x14ac:dyDescent="0.25">
      <c r="A3763" s="78" t="s">
        <v>7167</v>
      </c>
      <c r="B3763" s="65" t="s">
        <v>8129</v>
      </c>
      <c r="C3763" s="2" t="s">
        <v>8149</v>
      </c>
      <c r="D3763" s="1" t="s">
        <v>3231</v>
      </c>
      <c r="E3763" s="3">
        <v>22</v>
      </c>
      <c r="F3763" s="3">
        <v>1</v>
      </c>
      <c r="G3763" s="4">
        <v>206.28</v>
      </c>
      <c r="H3763" s="4">
        <f>+G3763*E3763</f>
        <v>4538.16</v>
      </c>
      <c r="I3763" s="5">
        <v>0</v>
      </c>
      <c r="J3763" s="4">
        <f t="shared" si="716"/>
        <v>0</v>
      </c>
      <c r="K3763" s="4">
        <f t="shared" si="717"/>
        <v>206.28</v>
      </c>
      <c r="L3763" s="6">
        <v>1</v>
      </c>
      <c r="M3763" s="4">
        <f t="shared" si="714"/>
        <v>206.28</v>
      </c>
      <c r="N3763" s="4">
        <f t="shared" si="715"/>
        <v>412.56</v>
      </c>
      <c r="O3763" s="6">
        <v>0.75</v>
      </c>
      <c r="P3763" s="85">
        <f t="shared" si="722"/>
        <v>154.71</v>
      </c>
      <c r="Q3763" s="86">
        <f t="shared" si="723"/>
        <v>360.99</v>
      </c>
      <c r="R3763" s="6">
        <v>0.95</v>
      </c>
      <c r="S3763" s="85">
        <f t="shared" si="718"/>
        <v>195.96599999999998</v>
      </c>
      <c r="T3763" s="86">
        <f t="shared" si="719"/>
        <v>402.24599999999998</v>
      </c>
      <c r="U3763" s="6">
        <v>0.6</v>
      </c>
      <c r="V3763" s="85">
        <f t="shared" si="720"/>
        <v>123.768</v>
      </c>
      <c r="W3763" s="86">
        <f t="shared" si="721"/>
        <v>330.048</v>
      </c>
    </row>
    <row r="3764" spans="1:23" ht="16.5" x14ac:dyDescent="0.25">
      <c r="A3764" s="78" t="s">
        <v>7167</v>
      </c>
      <c r="B3764" s="65" t="s">
        <v>8129</v>
      </c>
      <c r="C3764" s="2" t="s">
        <v>8150</v>
      </c>
      <c r="D3764" s="1" t="s">
        <v>3242</v>
      </c>
      <c r="E3764" s="3">
        <v>7</v>
      </c>
      <c r="F3764" s="3">
        <v>1</v>
      </c>
      <c r="G3764" s="7">
        <v>518.65</v>
      </c>
      <c r="H3764" s="4">
        <f>+G3764*E3764</f>
        <v>3630.5499999999997</v>
      </c>
      <c r="I3764" s="5">
        <v>0</v>
      </c>
      <c r="J3764" s="4">
        <f t="shared" si="716"/>
        <v>0</v>
      </c>
      <c r="K3764" s="4">
        <f t="shared" si="717"/>
        <v>518.65</v>
      </c>
      <c r="L3764" s="6">
        <v>0.85</v>
      </c>
      <c r="M3764" s="4">
        <f t="shared" si="714"/>
        <v>440.85249999999996</v>
      </c>
      <c r="N3764" s="4">
        <f t="shared" si="715"/>
        <v>959.50249999999994</v>
      </c>
      <c r="O3764" s="6">
        <v>0.75</v>
      </c>
      <c r="P3764" s="85">
        <f t="shared" si="722"/>
        <v>388.98749999999995</v>
      </c>
      <c r="Q3764" s="86">
        <f t="shared" si="723"/>
        <v>907.63749999999993</v>
      </c>
      <c r="R3764" s="6">
        <v>0.95</v>
      </c>
      <c r="S3764" s="85">
        <f t="shared" si="718"/>
        <v>492.71749999999997</v>
      </c>
      <c r="T3764" s="86">
        <f t="shared" si="719"/>
        <v>1011.3674999999999</v>
      </c>
      <c r="U3764" s="6">
        <v>0.6</v>
      </c>
      <c r="V3764" s="85">
        <f t="shared" si="720"/>
        <v>311.19</v>
      </c>
      <c r="W3764" s="86">
        <f t="shared" si="721"/>
        <v>829.83999999999992</v>
      </c>
    </row>
    <row r="3765" spans="1:23" ht="16.5" x14ac:dyDescent="0.25">
      <c r="A3765" s="78" t="s">
        <v>7167</v>
      </c>
      <c r="B3765" s="65" t="s">
        <v>8129</v>
      </c>
      <c r="C3765" s="2" t="s">
        <v>8151</v>
      </c>
      <c r="D3765" s="1" t="s">
        <v>3232</v>
      </c>
      <c r="E3765" s="3">
        <v>11</v>
      </c>
      <c r="F3765" s="3">
        <v>1</v>
      </c>
      <c r="G3765" s="7">
        <v>206.28</v>
      </c>
      <c r="H3765" s="4">
        <f>+G3765*E3765</f>
        <v>2269.08</v>
      </c>
      <c r="I3765" s="5">
        <v>0</v>
      </c>
      <c r="J3765" s="4">
        <f t="shared" si="716"/>
        <v>0</v>
      </c>
      <c r="K3765" s="4">
        <f t="shared" si="717"/>
        <v>206.28</v>
      </c>
      <c r="L3765" s="6">
        <v>0.85</v>
      </c>
      <c r="M3765" s="4">
        <f t="shared" ref="M3765:M3827" si="724">+K3765*L3765</f>
        <v>175.33799999999999</v>
      </c>
      <c r="N3765" s="4">
        <f t="shared" ref="N3765:N3827" si="725">+K3765+M3765</f>
        <v>381.61799999999999</v>
      </c>
      <c r="O3765" s="6">
        <v>0.75</v>
      </c>
      <c r="P3765" s="85">
        <f t="shared" si="722"/>
        <v>154.71</v>
      </c>
      <c r="Q3765" s="86">
        <f t="shared" si="723"/>
        <v>360.99</v>
      </c>
      <c r="R3765" s="6">
        <v>0.95</v>
      </c>
      <c r="S3765" s="85">
        <f t="shared" si="718"/>
        <v>195.96599999999998</v>
      </c>
      <c r="T3765" s="86">
        <f t="shared" si="719"/>
        <v>402.24599999999998</v>
      </c>
      <c r="U3765" s="6">
        <v>0.6</v>
      </c>
      <c r="V3765" s="85">
        <f t="shared" si="720"/>
        <v>123.768</v>
      </c>
      <c r="W3765" s="86">
        <f t="shared" si="721"/>
        <v>330.048</v>
      </c>
    </row>
    <row r="3766" spans="1:23" ht="16.5" x14ac:dyDescent="0.25">
      <c r="A3766" s="78" t="s">
        <v>7167</v>
      </c>
      <c r="B3766" s="65" t="s">
        <v>8129</v>
      </c>
      <c r="C3766" s="2" t="s">
        <v>8152</v>
      </c>
      <c r="D3766" s="1" t="s">
        <v>3233</v>
      </c>
      <c r="E3766" s="3">
        <v>18</v>
      </c>
      <c r="F3766" s="3">
        <v>1</v>
      </c>
      <c r="G3766" s="4">
        <v>206.28</v>
      </c>
      <c r="H3766" s="4">
        <f>+G3766*E3766</f>
        <v>3713.04</v>
      </c>
      <c r="I3766" s="5">
        <v>0</v>
      </c>
      <c r="J3766" s="4">
        <f t="shared" si="716"/>
        <v>0</v>
      </c>
      <c r="K3766" s="4">
        <f t="shared" si="717"/>
        <v>206.28</v>
      </c>
      <c r="L3766" s="6">
        <v>1</v>
      </c>
      <c r="M3766" s="4">
        <f t="shared" si="724"/>
        <v>206.28</v>
      </c>
      <c r="N3766" s="4">
        <f t="shared" si="725"/>
        <v>412.56</v>
      </c>
      <c r="O3766" s="6">
        <v>0.75</v>
      </c>
      <c r="P3766" s="85">
        <f t="shared" si="722"/>
        <v>154.71</v>
      </c>
      <c r="Q3766" s="86">
        <f t="shared" si="723"/>
        <v>360.99</v>
      </c>
      <c r="R3766" s="6">
        <v>0.95</v>
      </c>
      <c r="S3766" s="85">
        <f t="shared" si="718"/>
        <v>195.96599999999998</v>
      </c>
      <c r="T3766" s="86">
        <f t="shared" si="719"/>
        <v>402.24599999999998</v>
      </c>
      <c r="U3766" s="6">
        <v>0.6</v>
      </c>
      <c r="V3766" s="85">
        <f t="shared" si="720"/>
        <v>123.768</v>
      </c>
      <c r="W3766" s="86">
        <f t="shared" si="721"/>
        <v>330.048</v>
      </c>
    </row>
    <row r="3767" spans="1:23" ht="16.5" x14ac:dyDescent="0.25">
      <c r="A3767" s="78" t="s">
        <v>7167</v>
      </c>
      <c r="B3767" s="65" t="s">
        <v>8129</v>
      </c>
      <c r="C3767" s="2" t="s">
        <v>8153</v>
      </c>
      <c r="D3767" s="1" t="s">
        <v>3234</v>
      </c>
      <c r="E3767" s="3">
        <v>3</v>
      </c>
      <c r="F3767" s="3">
        <v>1</v>
      </c>
      <c r="G3767" s="7">
        <v>206.28</v>
      </c>
      <c r="H3767" s="4">
        <f>+G3767*E3767</f>
        <v>618.84</v>
      </c>
      <c r="I3767" s="5">
        <v>0</v>
      </c>
      <c r="J3767" s="4">
        <f t="shared" si="716"/>
        <v>0</v>
      </c>
      <c r="K3767" s="4">
        <f t="shared" si="717"/>
        <v>206.28</v>
      </c>
      <c r="L3767" s="6">
        <v>0.85</v>
      </c>
      <c r="M3767" s="4">
        <f t="shared" si="724"/>
        <v>175.33799999999999</v>
      </c>
      <c r="N3767" s="4">
        <f t="shared" si="725"/>
        <v>381.61799999999999</v>
      </c>
      <c r="O3767" s="6">
        <v>0.75</v>
      </c>
      <c r="P3767" s="85">
        <f t="shared" si="722"/>
        <v>154.71</v>
      </c>
      <c r="Q3767" s="86">
        <f t="shared" si="723"/>
        <v>360.99</v>
      </c>
      <c r="R3767" s="6">
        <v>0.95</v>
      </c>
      <c r="S3767" s="85">
        <f t="shared" si="718"/>
        <v>195.96599999999998</v>
      </c>
      <c r="T3767" s="86">
        <f t="shared" si="719"/>
        <v>402.24599999999998</v>
      </c>
      <c r="U3767" s="6">
        <v>0.6</v>
      </c>
      <c r="V3767" s="85">
        <f t="shared" si="720"/>
        <v>123.768</v>
      </c>
      <c r="W3767" s="86">
        <f t="shared" si="721"/>
        <v>330.048</v>
      </c>
    </row>
    <row r="3768" spans="1:23" ht="16.5" x14ac:dyDescent="0.25">
      <c r="A3768" s="78" t="s">
        <v>7167</v>
      </c>
      <c r="B3768" s="65" t="s">
        <v>8129</v>
      </c>
      <c r="C3768" s="2" t="s">
        <v>8154</v>
      </c>
      <c r="D3768" s="1" t="s">
        <v>3236</v>
      </c>
      <c r="E3768" s="3">
        <v>6</v>
      </c>
      <c r="F3768" s="3">
        <v>1</v>
      </c>
      <c r="G3768" s="7">
        <v>230.19</v>
      </c>
      <c r="H3768" s="4">
        <f>+G3768*E3768</f>
        <v>1381.1399999999999</v>
      </c>
      <c r="I3768" s="5">
        <v>0</v>
      </c>
      <c r="J3768" s="4">
        <f t="shared" si="716"/>
        <v>0</v>
      </c>
      <c r="K3768" s="4">
        <f t="shared" si="717"/>
        <v>230.19</v>
      </c>
      <c r="L3768" s="6">
        <v>0.85</v>
      </c>
      <c r="M3768" s="4">
        <f t="shared" si="724"/>
        <v>195.66149999999999</v>
      </c>
      <c r="N3768" s="4">
        <f t="shared" si="725"/>
        <v>425.85149999999999</v>
      </c>
      <c r="O3768" s="6">
        <v>0.75</v>
      </c>
      <c r="P3768" s="85">
        <f t="shared" si="722"/>
        <v>172.64249999999998</v>
      </c>
      <c r="Q3768" s="86">
        <f t="shared" si="723"/>
        <v>402.83249999999998</v>
      </c>
      <c r="R3768" s="6">
        <v>0.95</v>
      </c>
      <c r="S3768" s="85">
        <f t="shared" si="718"/>
        <v>218.68049999999999</v>
      </c>
      <c r="T3768" s="86">
        <f t="shared" si="719"/>
        <v>448.87049999999999</v>
      </c>
      <c r="U3768" s="6">
        <v>0.6</v>
      </c>
      <c r="V3768" s="85">
        <f t="shared" si="720"/>
        <v>138.114</v>
      </c>
      <c r="W3768" s="86">
        <f t="shared" si="721"/>
        <v>368.30399999999997</v>
      </c>
    </row>
    <row r="3769" spans="1:23" ht="16.5" x14ac:dyDescent="0.25">
      <c r="A3769" s="78" t="s">
        <v>7167</v>
      </c>
      <c r="B3769" s="65" t="s">
        <v>8129</v>
      </c>
      <c r="C3769" s="2" t="s">
        <v>8155</v>
      </c>
      <c r="D3769" s="1" t="s">
        <v>3235</v>
      </c>
      <c r="E3769" s="3">
        <v>4</v>
      </c>
      <c r="F3769" s="3">
        <v>1</v>
      </c>
      <c r="G3769" s="7">
        <v>206.28</v>
      </c>
      <c r="H3769" s="4">
        <f>+G3769*E3769</f>
        <v>825.12</v>
      </c>
      <c r="I3769" s="5">
        <v>0</v>
      </c>
      <c r="J3769" s="4">
        <f t="shared" si="716"/>
        <v>0</v>
      </c>
      <c r="K3769" s="4">
        <f t="shared" si="717"/>
        <v>206.28</v>
      </c>
      <c r="L3769" s="6">
        <v>0.85</v>
      </c>
      <c r="M3769" s="4">
        <f t="shared" si="724"/>
        <v>175.33799999999999</v>
      </c>
      <c r="N3769" s="4">
        <f t="shared" si="725"/>
        <v>381.61799999999999</v>
      </c>
      <c r="O3769" s="6">
        <v>0.75</v>
      </c>
      <c r="P3769" s="85">
        <f t="shared" si="722"/>
        <v>154.71</v>
      </c>
      <c r="Q3769" s="86">
        <f t="shared" si="723"/>
        <v>360.99</v>
      </c>
      <c r="R3769" s="6">
        <v>0.95</v>
      </c>
      <c r="S3769" s="85">
        <f t="shared" si="718"/>
        <v>195.96599999999998</v>
      </c>
      <c r="T3769" s="86">
        <f t="shared" si="719"/>
        <v>402.24599999999998</v>
      </c>
      <c r="U3769" s="6">
        <v>0.6</v>
      </c>
      <c r="V3769" s="85">
        <f t="shared" si="720"/>
        <v>123.768</v>
      </c>
      <c r="W3769" s="86">
        <f t="shared" si="721"/>
        <v>330.048</v>
      </c>
    </row>
    <row r="3770" spans="1:23" ht="16.5" x14ac:dyDescent="0.25">
      <c r="A3770" s="78" t="s">
        <v>7167</v>
      </c>
      <c r="B3770" s="65" t="s">
        <v>8129</v>
      </c>
      <c r="C3770" s="2" t="s">
        <v>8156</v>
      </c>
      <c r="D3770" s="1" t="s">
        <v>7691</v>
      </c>
      <c r="E3770" s="3">
        <v>10</v>
      </c>
      <c r="F3770" s="3">
        <v>1</v>
      </c>
      <c r="G3770" s="4">
        <v>230.19</v>
      </c>
      <c r="H3770" s="4">
        <f>+G3770*E3770</f>
        <v>2301.9</v>
      </c>
      <c r="I3770" s="5">
        <v>0</v>
      </c>
      <c r="J3770" s="4">
        <f t="shared" si="716"/>
        <v>0</v>
      </c>
      <c r="K3770" s="4">
        <f t="shared" si="717"/>
        <v>230.19</v>
      </c>
      <c r="L3770" s="6">
        <v>1</v>
      </c>
      <c r="M3770" s="4">
        <f t="shared" si="724"/>
        <v>230.19</v>
      </c>
      <c r="N3770" s="4">
        <f t="shared" si="725"/>
        <v>460.38</v>
      </c>
      <c r="O3770" s="6">
        <v>0.75</v>
      </c>
      <c r="P3770" s="85">
        <f t="shared" si="722"/>
        <v>172.64249999999998</v>
      </c>
      <c r="Q3770" s="86">
        <f t="shared" si="723"/>
        <v>402.83249999999998</v>
      </c>
      <c r="R3770" s="6">
        <v>0.95</v>
      </c>
      <c r="S3770" s="85">
        <f t="shared" si="718"/>
        <v>218.68049999999999</v>
      </c>
      <c r="T3770" s="86">
        <f t="shared" si="719"/>
        <v>448.87049999999999</v>
      </c>
      <c r="U3770" s="6">
        <v>0.6</v>
      </c>
      <c r="V3770" s="85">
        <f t="shared" si="720"/>
        <v>138.114</v>
      </c>
      <c r="W3770" s="86">
        <f t="shared" si="721"/>
        <v>368.30399999999997</v>
      </c>
    </row>
    <row r="3771" spans="1:23" ht="16.5" x14ac:dyDescent="0.25">
      <c r="A3771" s="78" t="s">
        <v>7167</v>
      </c>
      <c r="B3771" s="65" t="s">
        <v>8129</v>
      </c>
      <c r="C3771" s="2" t="s">
        <v>8157</v>
      </c>
      <c r="D3771" s="1" t="s">
        <v>3237</v>
      </c>
      <c r="E3771" s="3">
        <v>11</v>
      </c>
      <c r="F3771" s="3">
        <v>1</v>
      </c>
      <c r="G3771" s="7">
        <v>230.19</v>
      </c>
      <c r="H3771" s="4">
        <f>+G3771*E3771</f>
        <v>2532.09</v>
      </c>
      <c r="I3771" s="5">
        <v>0</v>
      </c>
      <c r="J3771" s="4">
        <f t="shared" si="716"/>
        <v>0</v>
      </c>
      <c r="K3771" s="4">
        <f t="shared" si="717"/>
        <v>230.19</v>
      </c>
      <c r="L3771" s="6">
        <v>0.85</v>
      </c>
      <c r="M3771" s="4">
        <f t="shared" si="724"/>
        <v>195.66149999999999</v>
      </c>
      <c r="N3771" s="4">
        <f t="shared" si="725"/>
        <v>425.85149999999999</v>
      </c>
      <c r="O3771" s="6">
        <v>0.75</v>
      </c>
      <c r="P3771" s="85">
        <f t="shared" si="722"/>
        <v>172.64249999999998</v>
      </c>
      <c r="Q3771" s="86">
        <f t="shared" si="723"/>
        <v>402.83249999999998</v>
      </c>
      <c r="R3771" s="6">
        <v>0.95</v>
      </c>
      <c r="S3771" s="85">
        <f t="shared" si="718"/>
        <v>218.68049999999999</v>
      </c>
      <c r="T3771" s="86">
        <f t="shared" si="719"/>
        <v>448.87049999999999</v>
      </c>
      <c r="U3771" s="6">
        <v>0.6</v>
      </c>
      <c r="V3771" s="85">
        <f t="shared" si="720"/>
        <v>138.114</v>
      </c>
      <c r="W3771" s="86">
        <f t="shared" si="721"/>
        <v>368.30399999999997</v>
      </c>
    </row>
    <row r="3772" spans="1:23" ht="16.5" x14ac:dyDescent="0.25">
      <c r="A3772" s="78" t="s">
        <v>7167</v>
      </c>
      <c r="B3772" s="65" t="s">
        <v>8129</v>
      </c>
      <c r="C3772" s="2" t="s">
        <v>8158</v>
      </c>
      <c r="D3772" s="1" t="s">
        <v>3238</v>
      </c>
      <c r="E3772" s="3">
        <v>9</v>
      </c>
      <c r="F3772" s="3">
        <v>1</v>
      </c>
      <c r="G3772" s="7">
        <v>246.33</v>
      </c>
      <c r="H3772" s="4">
        <f>+G3772*E3772</f>
        <v>2216.9700000000003</v>
      </c>
      <c r="I3772" s="5">
        <v>0</v>
      </c>
      <c r="J3772" s="4">
        <f t="shared" si="716"/>
        <v>0</v>
      </c>
      <c r="K3772" s="4">
        <f t="shared" si="717"/>
        <v>246.33</v>
      </c>
      <c r="L3772" s="6">
        <v>0.85</v>
      </c>
      <c r="M3772" s="4">
        <f t="shared" si="724"/>
        <v>209.38050000000001</v>
      </c>
      <c r="N3772" s="4">
        <f t="shared" si="725"/>
        <v>455.71050000000002</v>
      </c>
      <c r="O3772" s="6">
        <v>0.75</v>
      </c>
      <c r="P3772" s="85">
        <f t="shared" si="722"/>
        <v>184.7475</v>
      </c>
      <c r="Q3772" s="86">
        <f t="shared" si="723"/>
        <v>431.07749999999999</v>
      </c>
      <c r="R3772" s="6">
        <v>0.95</v>
      </c>
      <c r="S3772" s="85">
        <f t="shared" si="718"/>
        <v>234.01349999999999</v>
      </c>
      <c r="T3772" s="86">
        <f t="shared" si="719"/>
        <v>480.34350000000001</v>
      </c>
      <c r="U3772" s="6">
        <v>0.6</v>
      </c>
      <c r="V3772" s="85">
        <f t="shared" si="720"/>
        <v>147.798</v>
      </c>
      <c r="W3772" s="86">
        <f t="shared" si="721"/>
        <v>394.12800000000004</v>
      </c>
    </row>
    <row r="3773" spans="1:23" ht="16.5" x14ac:dyDescent="0.25">
      <c r="A3773" s="78" t="s">
        <v>7167</v>
      </c>
      <c r="B3773" s="65" t="s">
        <v>8129</v>
      </c>
      <c r="C3773" s="2" t="s">
        <v>8159</v>
      </c>
      <c r="D3773" s="1" t="s">
        <v>3245</v>
      </c>
      <c r="E3773" s="3">
        <v>4</v>
      </c>
      <c r="F3773" s="3">
        <v>1</v>
      </c>
      <c r="G3773" s="4">
        <v>550</v>
      </c>
      <c r="H3773" s="4">
        <f>+G3773*E3773</f>
        <v>2200</v>
      </c>
      <c r="I3773" s="5">
        <v>0</v>
      </c>
      <c r="J3773" s="4">
        <f t="shared" si="716"/>
        <v>0</v>
      </c>
      <c r="K3773" s="4">
        <f t="shared" si="717"/>
        <v>550</v>
      </c>
      <c r="L3773" s="6">
        <v>1</v>
      </c>
      <c r="M3773" s="4">
        <f t="shared" si="724"/>
        <v>550</v>
      </c>
      <c r="N3773" s="4">
        <f t="shared" si="725"/>
        <v>1100</v>
      </c>
      <c r="O3773" s="6">
        <v>0.75</v>
      </c>
      <c r="P3773" s="85">
        <f t="shared" si="722"/>
        <v>412.5</v>
      </c>
      <c r="Q3773" s="86">
        <f t="shared" si="723"/>
        <v>962.5</v>
      </c>
      <c r="R3773" s="6">
        <v>0.95</v>
      </c>
      <c r="S3773" s="85">
        <f t="shared" si="718"/>
        <v>522.5</v>
      </c>
      <c r="T3773" s="86">
        <f t="shared" si="719"/>
        <v>1072.5</v>
      </c>
      <c r="U3773" s="6">
        <v>0.6</v>
      </c>
      <c r="V3773" s="85">
        <f t="shared" si="720"/>
        <v>330</v>
      </c>
      <c r="W3773" s="86">
        <f t="shared" si="721"/>
        <v>880</v>
      </c>
    </row>
    <row r="3774" spans="1:23" ht="16.5" x14ac:dyDescent="0.25">
      <c r="A3774" s="78" t="s">
        <v>7167</v>
      </c>
      <c r="B3774" s="65" t="s">
        <v>8129</v>
      </c>
      <c r="C3774" s="2" t="s">
        <v>8160</v>
      </c>
      <c r="D3774" s="1" t="s">
        <v>3240</v>
      </c>
      <c r="E3774" s="3">
        <v>6</v>
      </c>
      <c r="F3774" s="3">
        <v>1</v>
      </c>
      <c r="G3774" s="4">
        <v>494.81</v>
      </c>
      <c r="H3774" s="4">
        <f>+G3774*E3774</f>
        <v>2968.86</v>
      </c>
      <c r="I3774" s="5">
        <v>0</v>
      </c>
      <c r="J3774" s="4">
        <f t="shared" si="716"/>
        <v>0</v>
      </c>
      <c r="K3774" s="4">
        <f t="shared" si="717"/>
        <v>494.81</v>
      </c>
      <c r="L3774" s="6">
        <v>0.85</v>
      </c>
      <c r="M3774" s="4">
        <f t="shared" si="724"/>
        <v>420.58850000000001</v>
      </c>
      <c r="N3774" s="4">
        <f t="shared" si="725"/>
        <v>915.39850000000001</v>
      </c>
      <c r="O3774" s="6">
        <v>0.75</v>
      </c>
      <c r="P3774" s="85">
        <f t="shared" si="722"/>
        <v>371.10750000000002</v>
      </c>
      <c r="Q3774" s="86">
        <f t="shared" si="723"/>
        <v>865.91750000000002</v>
      </c>
      <c r="R3774" s="6">
        <v>0.95</v>
      </c>
      <c r="S3774" s="85">
        <f t="shared" si="718"/>
        <v>470.06950000000001</v>
      </c>
      <c r="T3774" s="86">
        <f t="shared" si="719"/>
        <v>964.87950000000001</v>
      </c>
      <c r="U3774" s="6">
        <v>0.6</v>
      </c>
      <c r="V3774" s="85">
        <f t="shared" si="720"/>
        <v>296.88599999999997</v>
      </c>
      <c r="W3774" s="86">
        <f t="shared" si="721"/>
        <v>791.69599999999991</v>
      </c>
    </row>
    <row r="3775" spans="1:23" ht="16.5" x14ac:dyDescent="0.25">
      <c r="A3775" s="78" t="s">
        <v>7167</v>
      </c>
      <c r="B3775" s="65" t="s">
        <v>8129</v>
      </c>
      <c r="C3775" s="2" t="s">
        <v>8161</v>
      </c>
      <c r="D3775" s="1" t="s">
        <v>3241</v>
      </c>
      <c r="E3775" s="3">
        <v>13</v>
      </c>
      <c r="F3775" s="3">
        <v>1</v>
      </c>
      <c r="G3775" s="7">
        <v>492.11</v>
      </c>
      <c r="H3775" s="4">
        <f>+G3775*E3775</f>
        <v>6397.43</v>
      </c>
      <c r="I3775" s="5">
        <v>0</v>
      </c>
      <c r="J3775" s="4">
        <f t="shared" si="716"/>
        <v>0</v>
      </c>
      <c r="K3775" s="4">
        <f t="shared" si="717"/>
        <v>492.11</v>
      </c>
      <c r="L3775" s="6">
        <v>0.85</v>
      </c>
      <c r="M3775" s="4">
        <f t="shared" si="724"/>
        <v>418.29349999999999</v>
      </c>
      <c r="N3775" s="4">
        <f t="shared" si="725"/>
        <v>910.40350000000001</v>
      </c>
      <c r="O3775" s="6">
        <v>0.75</v>
      </c>
      <c r="P3775" s="85">
        <f t="shared" si="722"/>
        <v>369.08249999999998</v>
      </c>
      <c r="Q3775" s="86">
        <f t="shared" si="723"/>
        <v>861.1925</v>
      </c>
      <c r="R3775" s="6">
        <v>0.95</v>
      </c>
      <c r="S3775" s="85">
        <f t="shared" si="718"/>
        <v>467.50450000000001</v>
      </c>
      <c r="T3775" s="86">
        <f t="shared" si="719"/>
        <v>959.61450000000002</v>
      </c>
      <c r="U3775" s="6">
        <v>0.6</v>
      </c>
      <c r="V3775" s="85">
        <f t="shared" si="720"/>
        <v>295.26600000000002</v>
      </c>
      <c r="W3775" s="86">
        <f t="shared" si="721"/>
        <v>787.37599999999998</v>
      </c>
    </row>
    <row r="3776" spans="1:23" ht="16.5" x14ac:dyDescent="0.25">
      <c r="A3776" s="78" t="s">
        <v>7167</v>
      </c>
      <c r="B3776" s="65" t="s">
        <v>8129</v>
      </c>
      <c r="C3776" s="2" t="s">
        <v>8162</v>
      </c>
      <c r="D3776" s="1" t="s">
        <v>3243</v>
      </c>
      <c r="E3776" s="3">
        <v>11</v>
      </c>
      <c r="F3776" s="3">
        <v>1</v>
      </c>
      <c r="G3776" s="4">
        <v>496.34</v>
      </c>
      <c r="H3776" s="4">
        <f>+G3776*E3776</f>
        <v>5459.74</v>
      </c>
      <c r="I3776" s="5">
        <v>0</v>
      </c>
      <c r="J3776" s="4">
        <f t="shared" si="716"/>
        <v>0</v>
      </c>
      <c r="K3776" s="4">
        <f t="shared" si="717"/>
        <v>496.34</v>
      </c>
      <c r="L3776" s="6">
        <v>1</v>
      </c>
      <c r="M3776" s="4">
        <f t="shared" si="724"/>
        <v>496.34</v>
      </c>
      <c r="N3776" s="4">
        <f t="shared" si="725"/>
        <v>992.68</v>
      </c>
      <c r="O3776" s="6">
        <v>0.75</v>
      </c>
      <c r="P3776" s="85">
        <f t="shared" si="722"/>
        <v>372.255</v>
      </c>
      <c r="Q3776" s="86">
        <f t="shared" si="723"/>
        <v>868.59500000000003</v>
      </c>
      <c r="R3776" s="6">
        <v>0.95</v>
      </c>
      <c r="S3776" s="85">
        <f t="shared" si="718"/>
        <v>471.52299999999997</v>
      </c>
      <c r="T3776" s="86">
        <f t="shared" si="719"/>
        <v>967.86299999999994</v>
      </c>
      <c r="U3776" s="6">
        <v>0.6</v>
      </c>
      <c r="V3776" s="85">
        <f t="shared" si="720"/>
        <v>297.80399999999997</v>
      </c>
      <c r="W3776" s="86">
        <f t="shared" si="721"/>
        <v>794.14400000000001</v>
      </c>
    </row>
    <row r="3777" spans="1:23" ht="16.5" x14ac:dyDescent="0.25">
      <c r="A3777" s="78" t="s">
        <v>7167</v>
      </c>
      <c r="B3777" s="65" t="s">
        <v>8129</v>
      </c>
      <c r="C3777" s="2" t="s">
        <v>8163</v>
      </c>
      <c r="D3777" s="1" t="s">
        <v>3244</v>
      </c>
      <c r="E3777" s="3">
        <v>8</v>
      </c>
      <c r="F3777" s="3">
        <v>1</v>
      </c>
      <c r="G3777" s="4">
        <v>536.49</v>
      </c>
      <c r="H3777" s="4">
        <f>+G3777*E3777</f>
        <v>4291.92</v>
      </c>
      <c r="I3777" s="5">
        <v>0</v>
      </c>
      <c r="J3777" s="4">
        <f t="shared" si="716"/>
        <v>0</v>
      </c>
      <c r="K3777" s="4">
        <f t="shared" si="717"/>
        <v>536.49</v>
      </c>
      <c r="L3777" s="6">
        <v>0.85</v>
      </c>
      <c r="M3777" s="4">
        <f t="shared" si="724"/>
        <v>456.01650000000001</v>
      </c>
      <c r="N3777" s="4">
        <f t="shared" si="725"/>
        <v>992.50649999999996</v>
      </c>
      <c r="O3777" s="6">
        <v>0.75</v>
      </c>
      <c r="P3777" s="85">
        <f t="shared" si="722"/>
        <v>402.36750000000001</v>
      </c>
      <c r="Q3777" s="86">
        <f t="shared" si="723"/>
        <v>938.85750000000007</v>
      </c>
      <c r="R3777" s="6">
        <v>0.95</v>
      </c>
      <c r="S3777" s="85">
        <f t="shared" si="718"/>
        <v>509.66550000000001</v>
      </c>
      <c r="T3777" s="86">
        <f t="shared" si="719"/>
        <v>1046.1555000000001</v>
      </c>
      <c r="U3777" s="6">
        <v>0.6</v>
      </c>
      <c r="V3777" s="85">
        <f t="shared" si="720"/>
        <v>321.89400000000001</v>
      </c>
      <c r="W3777" s="86">
        <f t="shared" si="721"/>
        <v>858.38400000000001</v>
      </c>
    </row>
    <row r="3778" spans="1:23" ht="16.5" x14ac:dyDescent="0.25">
      <c r="A3778" s="78" t="s">
        <v>7167</v>
      </c>
      <c r="B3778" s="65" t="s">
        <v>8129</v>
      </c>
      <c r="C3778" s="2" t="s">
        <v>8164</v>
      </c>
      <c r="D3778" s="1" t="s">
        <v>3246</v>
      </c>
      <c r="E3778" s="3">
        <v>9</v>
      </c>
      <c r="F3778" s="3">
        <v>1</v>
      </c>
      <c r="G3778" s="4">
        <v>510</v>
      </c>
      <c r="H3778" s="4">
        <f>+G3778*E3778</f>
        <v>4590</v>
      </c>
      <c r="I3778" s="5">
        <v>0</v>
      </c>
      <c r="J3778" s="4">
        <f t="shared" si="716"/>
        <v>0</v>
      </c>
      <c r="K3778" s="4">
        <f t="shared" si="717"/>
        <v>510</v>
      </c>
      <c r="L3778" s="6">
        <v>1</v>
      </c>
      <c r="M3778" s="4">
        <f t="shared" si="724"/>
        <v>510</v>
      </c>
      <c r="N3778" s="4">
        <f t="shared" si="725"/>
        <v>1020</v>
      </c>
      <c r="O3778" s="6">
        <v>0.75</v>
      </c>
      <c r="P3778" s="85">
        <f t="shared" si="722"/>
        <v>382.5</v>
      </c>
      <c r="Q3778" s="86">
        <f t="shared" si="723"/>
        <v>892.5</v>
      </c>
      <c r="R3778" s="6">
        <v>0.95</v>
      </c>
      <c r="S3778" s="85">
        <f t="shared" si="718"/>
        <v>484.5</v>
      </c>
      <c r="T3778" s="86">
        <f t="shared" si="719"/>
        <v>994.5</v>
      </c>
      <c r="U3778" s="6">
        <v>0.6</v>
      </c>
      <c r="V3778" s="85">
        <f t="shared" si="720"/>
        <v>306</v>
      </c>
      <c r="W3778" s="86">
        <f t="shared" si="721"/>
        <v>816</v>
      </c>
    </row>
    <row r="3779" spans="1:23" ht="16.5" x14ac:dyDescent="0.25">
      <c r="A3779" s="78" t="s">
        <v>7167</v>
      </c>
      <c r="B3779" s="65" t="s">
        <v>8129</v>
      </c>
      <c r="C3779" s="2" t="s">
        <v>8165</v>
      </c>
      <c r="D3779" s="10" t="s">
        <v>3248</v>
      </c>
      <c r="E3779" s="3">
        <v>1</v>
      </c>
      <c r="F3779" s="3">
        <v>1</v>
      </c>
      <c r="G3779" s="7">
        <v>3307</v>
      </c>
      <c r="H3779" s="4">
        <f>+G3779*E3779</f>
        <v>3307</v>
      </c>
      <c r="I3779" s="5">
        <v>0</v>
      </c>
      <c r="J3779" s="4">
        <f t="shared" si="716"/>
        <v>0</v>
      </c>
      <c r="K3779" s="4">
        <f t="shared" si="717"/>
        <v>3307</v>
      </c>
      <c r="L3779" s="6">
        <v>1</v>
      </c>
      <c r="M3779" s="4">
        <f t="shared" si="724"/>
        <v>3307</v>
      </c>
      <c r="N3779" s="4">
        <f t="shared" si="725"/>
        <v>6614</v>
      </c>
      <c r="O3779" s="6">
        <v>0.75</v>
      </c>
      <c r="P3779" s="85">
        <f t="shared" si="722"/>
        <v>2480.25</v>
      </c>
      <c r="Q3779" s="86">
        <f t="shared" si="723"/>
        <v>5787.25</v>
      </c>
      <c r="R3779" s="6">
        <v>0.95</v>
      </c>
      <c r="S3779" s="85">
        <f t="shared" si="718"/>
        <v>3141.6499999999996</v>
      </c>
      <c r="T3779" s="86">
        <f t="shared" si="719"/>
        <v>6448.65</v>
      </c>
      <c r="U3779" s="6">
        <v>0.6</v>
      </c>
      <c r="V3779" s="85">
        <f t="shared" si="720"/>
        <v>1984.1999999999998</v>
      </c>
      <c r="W3779" s="86">
        <f t="shared" si="721"/>
        <v>5291.2</v>
      </c>
    </row>
    <row r="3780" spans="1:23" ht="16.5" x14ac:dyDescent="0.25">
      <c r="A3780" s="78" t="s">
        <v>7167</v>
      </c>
      <c r="B3780" s="65" t="s">
        <v>8129</v>
      </c>
      <c r="C3780" s="2" t="s">
        <v>8166</v>
      </c>
      <c r="D3780" s="10" t="s">
        <v>3249</v>
      </c>
      <c r="E3780" s="3">
        <v>1</v>
      </c>
      <c r="F3780" s="3">
        <v>1</v>
      </c>
      <c r="G3780" s="7">
        <v>2000</v>
      </c>
      <c r="H3780" s="4">
        <f>+G3780*E3780</f>
        <v>2000</v>
      </c>
      <c r="I3780" s="5">
        <v>0</v>
      </c>
      <c r="J3780" s="4">
        <f t="shared" si="716"/>
        <v>0</v>
      </c>
      <c r="K3780" s="4">
        <f t="shared" si="717"/>
        <v>2000</v>
      </c>
      <c r="L3780" s="6">
        <v>1</v>
      </c>
      <c r="M3780" s="4">
        <f t="shared" si="724"/>
        <v>2000</v>
      </c>
      <c r="N3780" s="4">
        <f t="shared" si="725"/>
        <v>4000</v>
      </c>
      <c r="O3780" s="6">
        <v>0.75</v>
      </c>
      <c r="P3780" s="85">
        <f t="shared" si="722"/>
        <v>1500</v>
      </c>
      <c r="Q3780" s="86">
        <f t="shared" si="723"/>
        <v>3500</v>
      </c>
      <c r="R3780" s="6">
        <v>0.95</v>
      </c>
      <c r="S3780" s="85">
        <f t="shared" si="718"/>
        <v>1900</v>
      </c>
      <c r="T3780" s="86">
        <f t="shared" si="719"/>
        <v>3900</v>
      </c>
      <c r="U3780" s="6">
        <v>0.6</v>
      </c>
      <c r="V3780" s="85">
        <f t="shared" si="720"/>
        <v>1200</v>
      </c>
      <c r="W3780" s="86">
        <f t="shared" si="721"/>
        <v>3200</v>
      </c>
    </row>
    <row r="3781" spans="1:23" s="38" customFormat="1" ht="16.5" x14ac:dyDescent="0.25">
      <c r="A3781" s="78" t="s">
        <v>7167</v>
      </c>
      <c r="B3781" s="65" t="s">
        <v>8168</v>
      </c>
      <c r="C3781" s="2" t="s">
        <v>3136</v>
      </c>
      <c r="D3781" s="8" t="s">
        <v>3135</v>
      </c>
      <c r="E3781" s="3">
        <v>10</v>
      </c>
      <c r="F3781" s="3">
        <v>1</v>
      </c>
      <c r="G3781" s="4">
        <v>392.03</v>
      </c>
      <c r="H3781" s="4">
        <f>+G3781*E3781</f>
        <v>3920.2999999999997</v>
      </c>
      <c r="I3781" s="5">
        <v>0</v>
      </c>
      <c r="J3781" s="4">
        <f t="shared" si="716"/>
        <v>0</v>
      </c>
      <c r="K3781" s="4">
        <f t="shared" si="717"/>
        <v>392.03</v>
      </c>
      <c r="L3781" s="6">
        <v>1</v>
      </c>
      <c r="M3781" s="4">
        <f t="shared" si="724"/>
        <v>392.03</v>
      </c>
      <c r="N3781" s="4">
        <f t="shared" si="725"/>
        <v>784.06</v>
      </c>
      <c r="O3781" s="6">
        <v>0.75</v>
      </c>
      <c r="P3781" s="85">
        <f t="shared" si="722"/>
        <v>294.02249999999998</v>
      </c>
      <c r="Q3781" s="86">
        <f t="shared" si="723"/>
        <v>686.05250000000001</v>
      </c>
      <c r="R3781" s="6">
        <v>0.95</v>
      </c>
      <c r="S3781" s="85">
        <f t="shared" si="718"/>
        <v>372.42849999999993</v>
      </c>
      <c r="T3781" s="86">
        <f t="shared" si="719"/>
        <v>764.45849999999996</v>
      </c>
      <c r="U3781" s="6">
        <v>0.6</v>
      </c>
      <c r="V3781" s="85">
        <f t="shared" si="720"/>
        <v>235.21799999999996</v>
      </c>
      <c r="W3781" s="86">
        <f t="shared" si="721"/>
        <v>627.24799999999993</v>
      </c>
    </row>
    <row r="3782" spans="1:23" s="38" customFormat="1" ht="16.5" x14ac:dyDescent="0.25">
      <c r="A3782" s="78" t="s">
        <v>7167</v>
      </c>
      <c r="B3782" s="65" t="s">
        <v>8168</v>
      </c>
      <c r="C3782" s="2" t="s">
        <v>3134</v>
      </c>
      <c r="D3782" s="8" t="s">
        <v>3133</v>
      </c>
      <c r="E3782" s="3">
        <v>12</v>
      </c>
      <c r="F3782" s="3">
        <v>1</v>
      </c>
      <c r="G3782" s="4">
        <v>390</v>
      </c>
      <c r="H3782" s="4">
        <f>+G3782*E3782</f>
        <v>4680</v>
      </c>
      <c r="I3782" s="5">
        <v>0</v>
      </c>
      <c r="J3782" s="4">
        <f t="shared" si="716"/>
        <v>0</v>
      </c>
      <c r="K3782" s="4">
        <f t="shared" si="717"/>
        <v>390</v>
      </c>
      <c r="L3782" s="6">
        <v>1</v>
      </c>
      <c r="M3782" s="4">
        <f t="shared" si="724"/>
        <v>390</v>
      </c>
      <c r="N3782" s="4">
        <f t="shared" si="725"/>
        <v>780</v>
      </c>
      <c r="O3782" s="6">
        <v>0.75</v>
      </c>
      <c r="P3782" s="85">
        <f t="shared" si="722"/>
        <v>292.5</v>
      </c>
      <c r="Q3782" s="86">
        <f t="shared" si="723"/>
        <v>682.5</v>
      </c>
      <c r="R3782" s="6">
        <v>0.95</v>
      </c>
      <c r="S3782" s="85">
        <f t="shared" si="718"/>
        <v>370.5</v>
      </c>
      <c r="T3782" s="86">
        <f t="shared" si="719"/>
        <v>760.5</v>
      </c>
      <c r="U3782" s="6">
        <v>0.6</v>
      </c>
      <c r="V3782" s="85">
        <f t="shared" si="720"/>
        <v>234</v>
      </c>
      <c r="W3782" s="86">
        <f t="shared" si="721"/>
        <v>624</v>
      </c>
    </row>
    <row r="3783" spans="1:23" s="38" customFormat="1" ht="16.5" x14ac:dyDescent="0.25">
      <c r="A3783" s="78" t="s">
        <v>7167</v>
      </c>
      <c r="B3783" s="65" t="s">
        <v>8168</v>
      </c>
      <c r="C3783" s="2" t="s">
        <v>5698</v>
      </c>
      <c r="D3783" s="8" t="s">
        <v>5697</v>
      </c>
      <c r="E3783" s="3">
        <v>50</v>
      </c>
      <c r="F3783" s="3">
        <v>1</v>
      </c>
      <c r="G3783" s="4">
        <f>810.75/25</f>
        <v>32.43</v>
      </c>
      <c r="H3783" s="4">
        <f>+G3783*E3783</f>
        <v>1621.5</v>
      </c>
      <c r="I3783" s="5">
        <v>0</v>
      </c>
      <c r="J3783" s="4">
        <f t="shared" si="716"/>
        <v>0</v>
      </c>
      <c r="K3783" s="4">
        <f t="shared" si="717"/>
        <v>32.43</v>
      </c>
      <c r="L3783" s="6">
        <v>1</v>
      </c>
      <c r="M3783" s="4">
        <f t="shared" si="724"/>
        <v>32.43</v>
      </c>
      <c r="N3783" s="4">
        <f t="shared" si="725"/>
        <v>64.86</v>
      </c>
      <c r="O3783" s="6">
        <v>0.75</v>
      </c>
      <c r="P3783" s="85">
        <f t="shared" si="722"/>
        <v>24.322499999999998</v>
      </c>
      <c r="Q3783" s="86">
        <f t="shared" si="723"/>
        <v>56.752499999999998</v>
      </c>
      <c r="R3783" s="6">
        <v>0.95</v>
      </c>
      <c r="S3783" s="85">
        <f t="shared" si="718"/>
        <v>30.808499999999999</v>
      </c>
      <c r="T3783" s="86">
        <f t="shared" si="719"/>
        <v>63.238500000000002</v>
      </c>
      <c r="U3783" s="6">
        <v>0.6</v>
      </c>
      <c r="V3783" s="85">
        <f t="shared" si="720"/>
        <v>19.457999999999998</v>
      </c>
      <c r="W3783" s="86">
        <f t="shared" si="721"/>
        <v>51.887999999999998</v>
      </c>
    </row>
    <row r="3784" spans="1:23" s="38" customFormat="1" ht="16.5" x14ac:dyDescent="0.25">
      <c r="A3784" s="78" t="s">
        <v>7167</v>
      </c>
      <c r="B3784" s="65" t="s">
        <v>8168</v>
      </c>
      <c r="C3784" s="2">
        <v>507004</v>
      </c>
      <c r="D3784" s="8" t="s">
        <v>5427</v>
      </c>
      <c r="E3784" s="3">
        <v>4</v>
      </c>
      <c r="F3784" s="3">
        <v>1</v>
      </c>
      <c r="G3784" s="4">
        <v>441.14</v>
      </c>
      <c r="H3784" s="4">
        <f>+G3784*E3784</f>
        <v>1764.56</v>
      </c>
      <c r="I3784" s="5">
        <v>0.1</v>
      </c>
      <c r="J3784" s="4">
        <f t="shared" si="716"/>
        <v>44.114000000000004</v>
      </c>
      <c r="K3784" s="4">
        <f t="shared" si="717"/>
        <v>397.02599999999995</v>
      </c>
      <c r="L3784" s="6">
        <v>1</v>
      </c>
      <c r="M3784" s="4">
        <f t="shared" si="724"/>
        <v>397.02599999999995</v>
      </c>
      <c r="N3784" s="4">
        <f t="shared" si="725"/>
        <v>794.05199999999991</v>
      </c>
      <c r="O3784" s="6">
        <v>0.75</v>
      </c>
      <c r="P3784" s="85">
        <f t="shared" si="722"/>
        <v>297.76949999999999</v>
      </c>
      <c r="Q3784" s="86">
        <f t="shared" si="723"/>
        <v>694.79549999999995</v>
      </c>
      <c r="R3784" s="6">
        <v>0.95</v>
      </c>
      <c r="S3784" s="85">
        <f t="shared" si="718"/>
        <v>377.17469999999992</v>
      </c>
      <c r="T3784" s="86">
        <f t="shared" si="719"/>
        <v>774.20069999999987</v>
      </c>
      <c r="U3784" s="6">
        <v>0.6</v>
      </c>
      <c r="V3784" s="85">
        <f t="shared" si="720"/>
        <v>238.21559999999997</v>
      </c>
      <c r="W3784" s="86">
        <f t="shared" si="721"/>
        <v>635.24159999999995</v>
      </c>
    </row>
    <row r="3785" spans="1:23" s="38" customFormat="1" ht="16.5" x14ac:dyDescent="0.25">
      <c r="A3785" s="78" t="s">
        <v>7167</v>
      </c>
      <c r="B3785" s="65" t="s">
        <v>8168</v>
      </c>
      <c r="C3785" s="2" t="s">
        <v>5426</v>
      </c>
      <c r="D3785" s="8" t="s">
        <v>5425</v>
      </c>
      <c r="E3785" s="3">
        <v>5</v>
      </c>
      <c r="F3785" s="3">
        <v>1</v>
      </c>
      <c r="G3785" s="4">
        <v>378.27</v>
      </c>
      <c r="H3785" s="4">
        <f>+G3785*E3785</f>
        <v>1891.35</v>
      </c>
      <c r="I3785" s="5">
        <v>0</v>
      </c>
      <c r="J3785" s="4">
        <f t="shared" si="716"/>
        <v>0</v>
      </c>
      <c r="K3785" s="4">
        <f t="shared" si="717"/>
        <v>378.27</v>
      </c>
      <c r="L3785" s="6">
        <v>1</v>
      </c>
      <c r="M3785" s="4">
        <f t="shared" si="724"/>
        <v>378.27</v>
      </c>
      <c r="N3785" s="4">
        <f t="shared" si="725"/>
        <v>756.54</v>
      </c>
      <c r="O3785" s="6">
        <v>0.75</v>
      </c>
      <c r="P3785" s="85">
        <f t="shared" si="722"/>
        <v>283.70249999999999</v>
      </c>
      <c r="Q3785" s="86">
        <f t="shared" si="723"/>
        <v>661.97249999999997</v>
      </c>
      <c r="R3785" s="6">
        <v>0.95</v>
      </c>
      <c r="S3785" s="85">
        <f t="shared" si="718"/>
        <v>359.35649999999998</v>
      </c>
      <c r="T3785" s="86">
        <f t="shared" si="719"/>
        <v>737.62649999999996</v>
      </c>
      <c r="U3785" s="6">
        <v>0.6</v>
      </c>
      <c r="V3785" s="85">
        <f t="shared" si="720"/>
        <v>226.96199999999999</v>
      </c>
      <c r="W3785" s="86">
        <f t="shared" si="721"/>
        <v>605.23199999999997</v>
      </c>
    </row>
    <row r="3786" spans="1:23" s="38" customFormat="1" ht="16.5" x14ac:dyDescent="0.25">
      <c r="A3786" s="78" t="s">
        <v>7167</v>
      </c>
      <c r="B3786" s="65" t="s">
        <v>8168</v>
      </c>
      <c r="C3786" s="2" t="s">
        <v>5050</v>
      </c>
      <c r="D3786" s="8" t="s">
        <v>5049</v>
      </c>
      <c r="E3786" s="3">
        <v>2</v>
      </c>
      <c r="F3786" s="3">
        <v>1</v>
      </c>
      <c r="G3786" s="4">
        <v>372.63</v>
      </c>
      <c r="H3786" s="4">
        <f>+G3786*E3786</f>
        <v>745.26</v>
      </c>
      <c r="I3786" s="5">
        <v>0</v>
      </c>
      <c r="J3786" s="4">
        <f t="shared" ref="J3786:J3849" si="726">+G3786*I3786</f>
        <v>0</v>
      </c>
      <c r="K3786" s="4">
        <f t="shared" ref="K3786:K3849" si="727">+G3786-J3786</f>
        <v>372.63</v>
      </c>
      <c r="L3786" s="6">
        <v>1</v>
      </c>
      <c r="M3786" s="4">
        <f t="shared" si="724"/>
        <v>372.63</v>
      </c>
      <c r="N3786" s="4">
        <f t="shared" si="725"/>
        <v>745.26</v>
      </c>
      <c r="O3786" s="6">
        <v>0.75</v>
      </c>
      <c r="P3786" s="85">
        <f t="shared" si="722"/>
        <v>279.47249999999997</v>
      </c>
      <c r="Q3786" s="86">
        <f t="shared" si="723"/>
        <v>652.10249999999996</v>
      </c>
      <c r="R3786" s="6">
        <v>0.95</v>
      </c>
      <c r="S3786" s="85">
        <f t="shared" si="718"/>
        <v>353.99849999999998</v>
      </c>
      <c r="T3786" s="86">
        <f t="shared" si="719"/>
        <v>726.62850000000003</v>
      </c>
      <c r="U3786" s="6">
        <v>0.6</v>
      </c>
      <c r="V3786" s="85">
        <f t="shared" si="720"/>
        <v>223.578</v>
      </c>
      <c r="W3786" s="86">
        <f t="shared" si="721"/>
        <v>596.20799999999997</v>
      </c>
    </row>
    <row r="3787" spans="1:23" s="38" customFormat="1" ht="16.5" x14ac:dyDescent="0.25">
      <c r="A3787" s="78" t="s">
        <v>7167</v>
      </c>
      <c r="B3787" s="65" t="s">
        <v>8168</v>
      </c>
      <c r="C3787" s="2" t="s">
        <v>5052</v>
      </c>
      <c r="D3787" s="8" t="s">
        <v>5051</v>
      </c>
      <c r="E3787" s="3">
        <v>1</v>
      </c>
      <c r="F3787" s="3">
        <v>1</v>
      </c>
      <c r="G3787" s="4">
        <v>388.55</v>
      </c>
      <c r="H3787" s="4">
        <f>+G3787*E3787</f>
        <v>388.55</v>
      </c>
      <c r="I3787" s="5">
        <v>0</v>
      </c>
      <c r="J3787" s="4">
        <f t="shared" si="726"/>
        <v>0</v>
      </c>
      <c r="K3787" s="4">
        <f t="shared" si="727"/>
        <v>388.55</v>
      </c>
      <c r="L3787" s="6">
        <v>1</v>
      </c>
      <c r="M3787" s="4">
        <f t="shared" si="724"/>
        <v>388.55</v>
      </c>
      <c r="N3787" s="4">
        <f t="shared" si="725"/>
        <v>777.1</v>
      </c>
      <c r="O3787" s="6">
        <v>0.75</v>
      </c>
      <c r="P3787" s="85">
        <f t="shared" si="722"/>
        <v>291.41250000000002</v>
      </c>
      <c r="Q3787" s="86">
        <f t="shared" si="723"/>
        <v>679.96250000000009</v>
      </c>
      <c r="R3787" s="6">
        <v>0.95</v>
      </c>
      <c r="S3787" s="85">
        <f t="shared" si="718"/>
        <v>369.1225</v>
      </c>
      <c r="T3787" s="86">
        <f t="shared" si="719"/>
        <v>757.67250000000001</v>
      </c>
      <c r="U3787" s="6">
        <v>0.6</v>
      </c>
      <c r="V3787" s="85">
        <f t="shared" si="720"/>
        <v>233.13</v>
      </c>
      <c r="W3787" s="86">
        <f t="shared" si="721"/>
        <v>621.68000000000006</v>
      </c>
    </row>
    <row r="3788" spans="1:23" s="38" customFormat="1" ht="16.5" x14ac:dyDescent="0.25">
      <c r="A3788" s="78" t="s">
        <v>7167</v>
      </c>
      <c r="B3788" s="65" t="s">
        <v>8168</v>
      </c>
      <c r="C3788" s="2">
        <v>507010</v>
      </c>
      <c r="D3788" s="10" t="s">
        <v>1205</v>
      </c>
      <c r="E3788" s="3">
        <v>1</v>
      </c>
      <c r="F3788" s="3">
        <v>1</v>
      </c>
      <c r="G3788" s="4">
        <v>1320</v>
      </c>
      <c r="H3788" s="4">
        <f>+G3788*E3788</f>
        <v>1320</v>
      </c>
      <c r="I3788" s="5">
        <v>0</v>
      </c>
      <c r="J3788" s="4">
        <f t="shared" si="726"/>
        <v>0</v>
      </c>
      <c r="K3788" s="4">
        <f t="shared" si="727"/>
        <v>1320</v>
      </c>
      <c r="L3788" s="6">
        <v>0.95</v>
      </c>
      <c r="M3788" s="4">
        <f t="shared" si="724"/>
        <v>1254</v>
      </c>
      <c r="N3788" s="4">
        <f t="shared" si="725"/>
        <v>2574</v>
      </c>
      <c r="O3788" s="6">
        <v>0.75</v>
      </c>
      <c r="P3788" s="85">
        <f t="shared" si="722"/>
        <v>990</v>
      </c>
      <c r="Q3788" s="86">
        <f t="shared" si="723"/>
        <v>2310</v>
      </c>
      <c r="R3788" s="6">
        <v>0.95</v>
      </c>
      <c r="S3788" s="85">
        <f t="shared" si="718"/>
        <v>1254</v>
      </c>
      <c r="T3788" s="86">
        <f t="shared" si="719"/>
        <v>2574</v>
      </c>
      <c r="U3788" s="6">
        <v>0.6</v>
      </c>
      <c r="V3788" s="85">
        <f t="shared" si="720"/>
        <v>792</v>
      </c>
      <c r="W3788" s="86">
        <f t="shared" si="721"/>
        <v>2112</v>
      </c>
    </row>
    <row r="3789" spans="1:23" s="38" customFormat="1" ht="16.5" x14ac:dyDescent="0.25">
      <c r="A3789" s="78" t="s">
        <v>7167</v>
      </c>
      <c r="B3789" s="65" t="s">
        <v>8168</v>
      </c>
      <c r="C3789" s="2">
        <v>507011</v>
      </c>
      <c r="D3789" s="8" t="s">
        <v>1517</v>
      </c>
      <c r="E3789" s="3">
        <v>1</v>
      </c>
      <c r="F3789" s="3">
        <v>1</v>
      </c>
      <c r="G3789" s="4">
        <v>1765</v>
      </c>
      <c r="H3789" s="4">
        <f>+G3789*E3789</f>
        <v>1765</v>
      </c>
      <c r="I3789" s="5">
        <v>0</v>
      </c>
      <c r="J3789" s="4">
        <f t="shared" si="726"/>
        <v>0</v>
      </c>
      <c r="K3789" s="4">
        <f t="shared" si="727"/>
        <v>1765</v>
      </c>
      <c r="L3789" s="6">
        <v>1</v>
      </c>
      <c r="M3789" s="4">
        <f t="shared" si="724"/>
        <v>1765</v>
      </c>
      <c r="N3789" s="4">
        <f t="shared" si="725"/>
        <v>3530</v>
      </c>
      <c r="O3789" s="6">
        <v>0.75</v>
      </c>
      <c r="P3789" s="85">
        <f t="shared" si="722"/>
        <v>1323.75</v>
      </c>
      <c r="Q3789" s="86">
        <f t="shared" si="723"/>
        <v>3088.75</v>
      </c>
      <c r="R3789" s="6">
        <v>0.95</v>
      </c>
      <c r="S3789" s="85">
        <f t="shared" si="718"/>
        <v>1676.75</v>
      </c>
      <c r="T3789" s="86">
        <f t="shared" si="719"/>
        <v>3441.75</v>
      </c>
      <c r="U3789" s="6">
        <v>0.6</v>
      </c>
      <c r="V3789" s="85">
        <f t="shared" si="720"/>
        <v>1059</v>
      </c>
      <c r="W3789" s="86">
        <f t="shared" si="721"/>
        <v>2824</v>
      </c>
    </row>
    <row r="3790" spans="1:23" s="38" customFormat="1" ht="16.5" x14ac:dyDescent="0.25">
      <c r="A3790" s="78" t="s">
        <v>7167</v>
      </c>
      <c r="B3790" s="65" t="s">
        <v>8168</v>
      </c>
      <c r="C3790" s="2">
        <v>507108</v>
      </c>
      <c r="D3790" s="1" t="s">
        <v>1205</v>
      </c>
      <c r="E3790" s="3">
        <v>7</v>
      </c>
      <c r="F3790" s="3">
        <v>1</v>
      </c>
      <c r="G3790" s="4">
        <v>1035</v>
      </c>
      <c r="H3790" s="4">
        <f>+G3790*E3790</f>
        <v>7245</v>
      </c>
      <c r="I3790" s="5">
        <v>0</v>
      </c>
      <c r="J3790" s="4">
        <f t="shared" si="726"/>
        <v>0</v>
      </c>
      <c r="K3790" s="4">
        <f t="shared" si="727"/>
        <v>1035</v>
      </c>
      <c r="L3790" s="6">
        <v>1</v>
      </c>
      <c r="M3790" s="4">
        <f t="shared" si="724"/>
        <v>1035</v>
      </c>
      <c r="N3790" s="4">
        <f t="shared" si="725"/>
        <v>2070</v>
      </c>
      <c r="O3790" s="6">
        <v>0.75</v>
      </c>
      <c r="P3790" s="85">
        <f t="shared" si="722"/>
        <v>776.25</v>
      </c>
      <c r="Q3790" s="86">
        <f t="shared" si="723"/>
        <v>1811.25</v>
      </c>
      <c r="R3790" s="6">
        <v>0.95</v>
      </c>
      <c r="S3790" s="85">
        <f t="shared" si="718"/>
        <v>983.25</v>
      </c>
      <c r="T3790" s="86">
        <f t="shared" si="719"/>
        <v>2018.25</v>
      </c>
      <c r="U3790" s="6">
        <v>0.6</v>
      </c>
      <c r="V3790" s="85">
        <f t="shared" si="720"/>
        <v>621</v>
      </c>
      <c r="W3790" s="86">
        <f t="shared" si="721"/>
        <v>1656</v>
      </c>
    </row>
    <row r="3791" spans="1:23" s="38" customFormat="1" ht="16.5" x14ac:dyDescent="0.25">
      <c r="A3791" s="78" t="s">
        <v>7167</v>
      </c>
      <c r="B3791" s="65" t="s">
        <v>8168</v>
      </c>
      <c r="C3791" s="2">
        <v>507109</v>
      </c>
      <c r="D3791" s="10" t="s">
        <v>1205</v>
      </c>
      <c r="E3791" s="3">
        <v>8</v>
      </c>
      <c r="F3791" s="3">
        <v>1</v>
      </c>
      <c r="G3791" s="4">
        <v>1140</v>
      </c>
      <c r="H3791" s="4">
        <f>+G3791*E3791</f>
        <v>9120</v>
      </c>
      <c r="I3791" s="5">
        <v>0</v>
      </c>
      <c r="J3791" s="4">
        <f t="shared" si="726"/>
        <v>0</v>
      </c>
      <c r="K3791" s="4">
        <f t="shared" si="727"/>
        <v>1140</v>
      </c>
      <c r="L3791" s="6">
        <v>0.85</v>
      </c>
      <c r="M3791" s="4">
        <f t="shared" si="724"/>
        <v>969</v>
      </c>
      <c r="N3791" s="4">
        <f t="shared" si="725"/>
        <v>2109</v>
      </c>
      <c r="O3791" s="6">
        <v>0.75</v>
      </c>
      <c r="P3791" s="85">
        <f t="shared" si="722"/>
        <v>855</v>
      </c>
      <c r="Q3791" s="86">
        <f t="shared" si="723"/>
        <v>1995</v>
      </c>
      <c r="R3791" s="6">
        <v>0.95</v>
      </c>
      <c r="S3791" s="85">
        <f t="shared" si="718"/>
        <v>1083</v>
      </c>
      <c r="T3791" s="86">
        <f t="shared" si="719"/>
        <v>2223</v>
      </c>
      <c r="U3791" s="6">
        <v>0.6</v>
      </c>
      <c r="V3791" s="85">
        <f t="shared" si="720"/>
        <v>684</v>
      </c>
      <c r="W3791" s="86">
        <f t="shared" si="721"/>
        <v>1824</v>
      </c>
    </row>
    <row r="3792" spans="1:23" s="38" customFormat="1" ht="16.5" x14ac:dyDescent="0.25">
      <c r="A3792" s="78" t="s">
        <v>7167</v>
      </c>
      <c r="B3792" s="65" t="s">
        <v>8168</v>
      </c>
      <c r="C3792" s="2">
        <v>507110</v>
      </c>
      <c r="D3792" s="10" t="s">
        <v>1205</v>
      </c>
      <c r="E3792" s="3">
        <v>1</v>
      </c>
      <c r="F3792" s="3">
        <v>1</v>
      </c>
      <c r="G3792" s="4">
        <v>1076.25</v>
      </c>
      <c r="H3792" s="4">
        <f>+G3792*E3792</f>
        <v>1076.25</v>
      </c>
      <c r="I3792" s="5">
        <v>0</v>
      </c>
      <c r="J3792" s="4">
        <f t="shared" si="726"/>
        <v>0</v>
      </c>
      <c r="K3792" s="4">
        <f t="shared" si="727"/>
        <v>1076.25</v>
      </c>
      <c r="L3792" s="6">
        <v>0.85</v>
      </c>
      <c r="M3792" s="4">
        <f t="shared" si="724"/>
        <v>914.8125</v>
      </c>
      <c r="N3792" s="4">
        <f t="shared" si="725"/>
        <v>1991.0625</v>
      </c>
      <c r="O3792" s="6">
        <v>0.75</v>
      </c>
      <c r="P3792" s="85">
        <f t="shared" si="722"/>
        <v>807.1875</v>
      </c>
      <c r="Q3792" s="86">
        <f t="shared" si="723"/>
        <v>1883.4375</v>
      </c>
      <c r="R3792" s="6">
        <v>0.95</v>
      </c>
      <c r="S3792" s="85">
        <f t="shared" si="718"/>
        <v>1022.4375</v>
      </c>
      <c r="T3792" s="86">
        <f t="shared" si="719"/>
        <v>2098.6875</v>
      </c>
      <c r="U3792" s="6">
        <v>0.6</v>
      </c>
      <c r="V3792" s="85">
        <f t="shared" si="720"/>
        <v>645.75</v>
      </c>
      <c r="W3792" s="86">
        <f t="shared" si="721"/>
        <v>1722</v>
      </c>
    </row>
    <row r="3793" spans="1:23" s="38" customFormat="1" ht="16.5" x14ac:dyDescent="0.25">
      <c r="A3793" s="78" t="s">
        <v>7167</v>
      </c>
      <c r="B3793" s="65" t="s">
        <v>8168</v>
      </c>
      <c r="C3793" s="2">
        <v>507111</v>
      </c>
      <c r="D3793" s="10" t="s">
        <v>1205</v>
      </c>
      <c r="E3793" s="3">
        <v>4</v>
      </c>
      <c r="F3793" s="3">
        <v>1</v>
      </c>
      <c r="G3793" s="4">
        <v>1230</v>
      </c>
      <c r="H3793" s="4">
        <f>+G3793*E3793</f>
        <v>4920</v>
      </c>
      <c r="I3793" s="5">
        <v>0</v>
      </c>
      <c r="J3793" s="4">
        <f t="shared" si="726"/>
        <v>0</v>
      </c>
      <c r="K3793" s="4">
        <f t="shared" si="727"/>
        <v>1230</v>
      </c>
      <c r="L3793" s="6">
        <v>0.85</v>
      </c>
      <c r="M3793" s="4">
        <f t="shared" si="724"/>
        <v>1045.5</v>
      </c>
      <c r="N3793" s="4">
        <f t="shared" si="725"/>
        <v>2275.5</v>
      </c>
      <c r="O3793" s="6">
        <v>0.75</v>
      </c>
      <c r="P3793" s="85">
        <f t="shared" si="722"/>
        <v>922.5</v>
      </c>
      <c r="Q3793" s="86">
        <f t="shared" si="723"/>
        <v>2152.5</v>
      </c>
      <c r="R3793" s="6">
        <v>0.95</v>
      </c>
      <c r="S3793" s="85">
        <f t="shared" si="718"/>
        <v>1168.5</v>
      </c>
      <c r="T3793" s="86">
        <f t="shared" si="719"/>
        <v>2398.5</v>
      </c>
      <c r="U3793" s="6">
        <v>0.6</v>
      </c>
      <c r="V3793" s="85">
        <f t="shared" si="720"/>
        <v>738</v>
      </c>
      <c r="W3793" s="86">
        <f t="shared" si="721"/>
        <v>1968</v>
      </c>
    </row>
    <row r="3794" spans="1:23" s="38" customFormat="1" ht="16.5" x14ac:dyDescent="0.25">
      <c r="A3794" s="78" t="s">
        <v>7167</v>
      </c>
      <c r="B3794" s="65" t="s">
        <v>8168</v>
      </c>
      <c r="C3794" s="2">
        <v>507113</v>
      </c>
      <c r="D3794" s="1" t="s">
        <v>1205</v>
      </c>
      <c r="E3794" s="3">
        <v>4</v>
      </c>
      <c r="F3794" s="3">
        <v>1</v>
      </c>
      <c r="G3794" s="4">
        <v>1105</v>
      </c>
      <c r="H3794" s="4">
        <f>+G3794*E3794</f>
        <v>4420</v>
      </c>
      <c r="I3794" s="5">
        <v>0.1</v>
      </c>
      <c r="J3794" s="4">
        <f t="shared" si="726"/>
        <v>110.5</v>
      </c>
      <c r="K3794" s="4">
        <f t="shared" si="727"/>
        <v>994.5</v>
      </c>
      <c r="L3794" s="6">
        <v>0.65</v>
      </c>
      <c r="M3794" s="4">
        <f t="shared" si="724"/>
        <v>646.42500000000007</v>
      </c>
      <c r="N3794" s="4">
        <f t="shared" si="725"/>
        <v>1640.9250000000002</v>
      </c>
      <c r="O3794" s="6">
        <v>0.75</v>
      </c>
      <c r="P3794" s="85">
        <f t="shared" si="722"/>
        <v>745.875</v>
      </c>
      <c r="Q3794" s="86">
        <f t="shared" si="723"/>
        <v>1740.375</v>
      </c>
      <c r="R3794" s="6">
        <v>0.95</v>
      </c>
      <c r="S3794" s="85">
        <f t="shared" si="718"/>
        <v>944.77499999999998</v>
      </c>
      <c r="T3794" s="86">
        <f t="shared" si="719"/>
        <v>1939.2750000000001</v>
      </c>
      <c r="U3794" s="6">
        <v>0.6</v>
      </c>
      <c r="V3794" s="85">
        <f t="shared" si="720"/>
        <v>596.69999999999993</v>
      </c>
      <c r="W3794" s="86">
        <f t="shared" si="721"/>
        <v>1591.1999999999998</v>
      </c>
    </row>
    <row r="3795" spans="1:23" s="38" customFormat="1" ht="16.5" x14ac:dyDescent="0.25">
      <c r="A3795" s="78" t="s">
        <v>7167</v>
      </c>
      <c r="B3795" s="65" t="s">
        <v>8168</v>
      </c>
      <c r="C3795" s="2">
        <v>507115</v>
      </c>
      <c r="D3795" s="1" t="s">
        <v>1205</v>
      </c>
      <c r="E3795" s="3">
        <v>8</v>
      </c>
      <c r="F3795" s="3">
        <v>1</v>
      </c>
      <c r="G3795" s="4">
        <v>1035</v>
      </c>
      <c r="H3795" s="4">
        <f>+G3795*E3795</f>
        <v>8280</v>
      </c>
      <c r="I3795" s="5">
        <v>0</v>
      </c>
      <c r="J3795" s="4">
        <f t="shared" si="726"/>
        <v>0</v>
      </c>
      <c r="K3795" s="4">
        <f t="shared" si="727"/>
        <v>1035</v>
      </c>
      <c r="L3795" s="6">
        <v>1</v>
      </c>
      <c r="M3795" s="4">
        <f t="shared" si="724"/>
        <v>1035</v>
      </c>
      <c r="N3795" s="4">
        <f t="shared" si="725"/>
        <v>2070</v>
      </c>
      <c r="O3795" s="6">
        <v>0.75</v>
      </c>
      <c r="P3795" s="85">
        <f t="shared" si="722"/>
        <v>776.25</v>
      </c>
      <c r="Q3795" s="86">
        <f t="shared" si="723"/>
        <v>1811.25</v>
      </c>
      <c r="R3795" s="6">
        <v>0.95</v>
      </c>
      <c r="S3795" s="85">
        <f t="shared" si="718"/>
        <v>983.25</v>
      </c>
      <c r="T3795" s="86">
        <f t="shared" si="719"/>
        <v>2018.25</v>
      </c>
      <c r="U3795" s="6">
        <v>0.6</v>
      </c>
      <c r="V3795" s="85">
        <f t="shared" si="720"/>
        <v>621</v>
      </c>
      <c r="W3795" s="86">
        <f t="shared" si="721"/>
        <v>1656</v>
      </c>
    </row>
    <row r="3796" spans="1:23" s="38" customFormat="1" ht="16.5" x14ac:dyDescent="0.25">
      <c r="A3796" s="78" t="s">
        <v>7167</v>
      </c>
      <c r="B3796" s="65" t="s">
        <v>8168</v>
      </c>
      <c r="C3796" s="2">
        <v>507116</v>
      </c>
      <c r="D3796" s="1" t="s">
        <v>1205</v>
      </c>
      <c r="E3796" s="3">
        <v>8</v>
      </c>
      <c r="F3796" s="3">
        <v>1</v>
      </c>
      <c r="G3796" s="4">
        <v>1035</v>
      </c>
      <c r="H3796" s="4">
        <f>+G3796*E3796</f>
        <v>8280</v>
      </c>
      <c r="I3796" s="5">
        <v>0</v>
      </c>
      <c r="J3796" s="4">
        <f t="shared" si="726"/>
        <v>0</v>
      </c>
      <c r="K3796" s="4">
        <f t="shared" si="727"/>
        <v>1035</v>
      </c>
      <c r="L3796" s="6">
        <v>1</v>
      </c>
      <c r="M3796" s="4">
        <f t="shared" si="724"/>
        <v>1035</v>
      </c>
      <c r="N3796" s="4">
        <f t="shared" si="725"/>
        <v>2070</v>
      </c>
      <c r="O3796" s="6">
        <v>0.75</v>
      </c>
      <c r="P3796" s="85">
        <f t="shared" si="722"/>
        <v>776.25</v>
      </c>
      <c r="Q3796" s="86">
        <f t="shared" si="723"/>
        <v>1811.25</v>
      </c>
      <c r="R3796" s="6">
        <v>0.95</v>
      </c>
      <c r="S3796" s="85">
        <f t="shared" si="718"/>
        <v>983.25</v>
      </c>
      <c r="T3796" s="86">
        <f t="shared" si="719"/>
        <v>2018.25</v>
      </c>
      <c r="U3796" s="6">
        <v>0.6</v>
      </c>
      <c r="V3796" s="85">
        <f t="shared" si="720"/>
        <v>621</v>
      </c>
      <c r="W3796" s="86">
        <f t="shared" si="721"/>
        <v>1656</v>
      </c>
    </row>
    <row r="3797" spans="1:23" s="38" customFormat="1" ht="16.5" x14ac:dyDescent="0.25">
      <c r="A3797" s="78" t="s">
        <v>7167</v>
      </c>
      <c r="B3797" s="65" t="s">
        <v>8168</v>
      </c>
      <c r="C3797" s="2">
        <v>507117</v>
      </c>
      <c r="D3797" s="1" t="s">
        <v>1205</v>
      </c>
      <c r="E3797" s="3">
        <v>10</v>
      </c>
      <c r="F3797" s="3">
        <v>1</v>
      </c>
      <c r="G3797" s="4">
        <v>1140</v>
      </c>
      <c r="H3797" s="4">
        <f>+G3797*E3797</f>
        <v>11400</v>
      </c>
      <c r="I3797" s="5">
        <v>0.1</v>
      </c>
      <c r="J3797" s="4">
        <f t="shared" si="726"/>
        <v>114</v>
      </c>
      <c r="K3797" s="4">
        <f t="shared" si="727"/>
        <v>1026</v>
      </c>
      <c r="L3797" s="6">
        <v>0.65</v>
      </c>
      <c r="M3797" s="4">
        <f t="shared" si="724"/>
        <v>666.9</v>
      </c>
      <c r="N3797" s="4">
        <f t="shared" si="725"/>
        <v>1692.9</v>
      </c>
      <c r="O3797" s="6">
        <v>0.75</v>
      </c>
      <c r="P3797" s="85">
        <f t="shared" si="722"/>
        <v>769.5</v>
      </c>
      <c r="Q3797" s="86">
        <f t="shared" si="723"/>
        <v>1795.5</v>
      </c>
      <c r="R3797" s="6">
        <v>0.95</v>
      </c>
      <c r="S3797" s="85">
        <f t="shared" si="718"/>
        <v>974.69999999999993</v>
      </c>
      <c r="T3797" s="86">
        <f t="shared" si="719"/>
        <v>2000.6999999999998</v>
      </c>
      <c r="U3797" s="6">
        <v>0.6</v>
      </c>
      <c r="V3797" s="85">
        <f t="shared" si="720"/>
        <v>615.6</v>
      </c>
      <c r="W3797" s="86">
        <f t="shared" si="721"/>
        <v>1641.6</v>
      </c>
    </row>
    <row r="3798" spans="1:23" s="38" customFormat="1" ht="16.5" x14ac:dyDescent="0.25">
      <c r="A3798" s="78" t="s">
        <v>7167</v>
      </c>
      <c r="B3798" s="65" t="s">
        <v>8168</v>
      </c>
      <c r="C3798" s="2">
        <v>507118</v>
      </c>
      <c r="D3798" s="1" t="s">
        <v>1206</v>
      </c>
      <c r="E3798" s="3">
        <v>4</v>
      </c>
      <c r="F3798" s="3">
        <v>1</v>
      </c>
      <c r="G3798" s="7">
        <v>3395</v>
      </c>
      <c r="H3798" s="4">
        <f>+G3798*E3798</f>
        <v>13580</v>
      </c>
      <c r="I3798" s="5">
        <v>0</v>
      </c>
      <c r="J3798" s="4">
        <f t="shared" si="726"/>
        <v>0</v>
      </c>
      <c r="K3798" s="4">
        <f t="shared" si="727"/>
        <v>3395</v>
      </c>
      <c r="L3798" s="6">
        <v>1.05</v>
      </c>
      <c r="M3798" s="4">
        <f t="shared" si="724"/>
        <v>3564.75</v>
      </c>
      <c r="N3798" s="4">
        <f t="shared" si="725"/>
        <v>6959.75</v>
      </c>
      <c r="O3798" s="6">
        <v>0.75</v>
      </c>
      <c r="P3798" s="85">
        <f t="shared" si="722"/>
        <v>2546.25</v>
      </c>
      <c r="Q3798" s="86">
        <f t="shared" si="723"/>
        <v>5941.25</v>
      </c>
      <c r="R3798" s="6">
        <v>0.95</v>
      </c>
      <c r="S3798" s="85">
        <f t="shared" si="718"/>
        <v>3225.25</v>
      </c>
      <c r="T3798" s="86">
        <f t="shared" si="719"/>
        <v>6620.25</v>
      </c>
      <c r="U3798" s="6">
        <v>0.6</v>
      </c>
      <c r="V3798" s="85">
        <f t="shared" si="720"/>
        <v>2037</v>
      </c>
      <c r="W3798" s="86">
        <f t="shared" si="721"/>
        <v>5432</v>
      </c>
    </row>
    <row r="3799" spans="1:23" s="38" customFormat="1" ht="16.5" x14ac:dyDescent="0.25">
      <c r="A3799" s="78" t="s">
        <v>7167</v>
      </c>
      <c r="B3799" s="65" t="s">
        <v>8168</v>
      </c>
      <c r="C3799" s="2">
        <v>507119</v>
      </c>
      <c r="D3799" s="1" t="s">
        <v>1207</v>
      </c>
      <c r="E3799" s="3">
        <v>4</v>
      </c>
      <c r="F3799" s="3">
        <v>1</v>
      </c>
      <c r="G3799" s="7">
        <v>1910</v>
      </c>
      <c r="H3799" s="4">
        <f>+G3799*E3799</f>
        <v>7640</v>
      </c>
      <c r="I3799" s="5">
        <v>0</v>
      </c>
      <c r="J3799" s="4">
        <f t="shared" si="726"/>
        <v>0</v>
      </c>
      <c r="K3799" s="4">
        <f t="shared" si="727"/>
        <v>1910</v>
      </c>
      <c r="L3799" s="6">
        <v>1.05</v>
      </c>
      <c r="M3799" s="4">
        <f t="shared" si="724"/>
        <v>2005.5</v>
      </c>
      <c r="N3799" s="4">
        <f t="shared" si="725"/>
        <v>3915.5</v>
      </c>
      <c r="O3799" s="6">
        <v>0.75</v>
      </c>
      <c r="P3799" s="85">
        <f t="shared" si="722"/>
        <v>1432.5</v>
      </c>
      <c r="Q3799" s="86">
        <f t="shared" si="723"/>
        <v>3342.5</v>
      </c>
      <c r="R3799" s="6">
        <v>0.95</v>
      </c>
      <c r="S3799" s="85">
        <f t="shared" si="718"/>
        <v>1814.5</v>
      </c>
      <c r="T3799" s="86">
        <f t="shared" si="719"/>
        <v>3724.5</v>
      </c>
      <c r="U3799" s="6">
        <v>0.6</v>
      </c>
      <c r="V3799" s="85">
        <f t="shared" si="720"/>
        <v>1146</v>
      </c>
      <c r="W3799" s="86">
        <f t="shared" si="721"/>
        <v>3056</v>
      </c>
    </row>
    <row r="3800" spans="1:23" s="38" customFormat="1" ht="16.5" x14ac:dyDescent="0.25">
      <c r="A3800" s="78" t="s">
        <v>7167</v>
      </c>
      <c r="B3800" s="65" t="s">
        <v>8168</v>
      </c>
      <c r="C3800" s="2">
        <v>507164</v>
      </c>
      <c r="D3800" s="1" t="s">
        <v>3847</v>
      </c>
      <c r="E3800" s="3">
        <v>2</v>
      </c>
      <c r="F3800" s="3">
        <v>1</v>
      </c>
      <c r="G3800" s="7">
        <v>2550</v>
      </c>
      <c r="H3800" s="4">
        <f>+G3800*E3800</f>
        <v>5100</v>
      </c>
      <c r="I3800" s="5">
        <v>0</v>
      </c>
      <c r="J3800" s="4">
        <f t="shared" si="726"/>
        <v>0</v>
      </c>
      <c r="K3800" s="4">
        <f t="shared" si="727"/>
        <v>2550</v>
      </c>
      <c r="L3800" s="6">
        <v>0.65</v>
      </c>
      <c r="M3800" s="4">
        <f t="shared" si="724"/>
        <v>1657.5</v>
      </c>
      <c r="N3800" s="4">
        <f t="shared" si="725"/>
        <v>4207.5</v>
      </c>
      <c r="O3800" s="6">
        <v>0.75</v>
      </c>
      <c r="P3800" s="85">
        <f t="shared" si="722"/>
        <v>1912.5</v>
      </c>
      <c r="Q3800" s="86">
        <f t="shared" si="723"/>
        <v>4462.5</v>
      </c>
      <c r="R3800" s="6">
        <v>0.95</v>
      </c>
      <c r="S3800" s="85">
        <f t="shared" si="718"/>
        <v>2422.5</v>
      </c>
      <c r="T3800" s="86">
        <f t="shared" si="719"/>
        <v>4972.5</v>
      </c>
      <c r="U3800" s="6">
        <v>0.6</v>
      </c>
      <c r="V3800" s="85">
        <f t="shared" si="720"/>
        <v>1530</v>
      </c>
      <c r="W3800" s="86">
        <f t="shared" si="721"/>
        <v>4080</v>
      </c>
    </row>
    <row r="3801" spans="1:23" s="38" customFormat="1" ht="16.5" x14ac:dyDescent="0.25">
      <c r="A3801" s="78" t="s">
        <v>7167</v>
      </c>
      <c r="B3801" s="65" t="s">
        <v>8168</v>
      </c>
      <c r="C3801" s="2">
        <v>507209</v>
      </c>
      <c r="D3801" s="8" t="s">
        <v>5672</v>
      </c>
      <c r="E3801" s="3">
        <v>1</v>
      </c>
      <c r="F3801" s="3">
        <v>1</v>
      </c>
      <c r="G3801" s="4">
        <v>3238.7</v>
      </c>
      <c r="H3801" s="4">
        <f>+G3801*E3801</f>
        <v>3238.7</v>
      </c>
      <c r="I3801" s="5">
        <v>0</v>
      </c>
      <c r="J3801" s="4">
        <f t="shared" si="726"/>
        <v>0</v>
      </c>
      <c r="K3801" s="4">
        <f t="shared" si="727"/>
        <v>3238.7</v>
      </c>
      <c r="L3801" s="6">
        <v>1</v>
      </c>
      <c r="M3801" s="4">
        <f t="shared" si="724"/>
        <v>3238.7</v>
      </c>
      <c r="N3801" s="4">
        <f t="shared" si="725"/>
        <v>6477.4</v>
      </c>
      <c r="O3801" s="6">
        <v>0.75</v>
      </c>
      <c r="P3801" s="85">
        <f t="shared" si="722"/>
        <v>2429.0249999999996</v>
      </c>
      <c r="Q3801" s="86">
        <f t="shared" si="723"/>
        <v>5667.7249999999995</v>
      </c>
      <c r="R3801" s="6">
        <v>0.95</v>
      </c>
      <c r="S3801" s="85">
        <f t="shared" si="718"/>
        <v>3076.7649999999999</v>
      </c>
      <c r="T3801" s="86">
        <f t="shared" si="719"/>
        <v>6315.4650000000001</v>
      </c>
      <c r="U3801" s="6">
        <v>0.6</v>
      </c>
      <c r="V3801" s="85">
        <f t="shared" si="720"/>
        <v>1943.2199999999998</v>
      </c>
      <c r="W3801" s="86">
        <f t="shared" si="721"/>
        <v>5181.92</v>
      </c>
    </row>
    <row r="3802" spans="1:23" s="38" customFormat="1" ht="16.5" x14ac:dyDescent="0.25">
      <c r="A3802" s="78" t="s">
        <v>7167</v>
      </c>
      <c r="B3802" s="65" t="s">
        <v>8168</v>
      </c>
      <c r="C3802" s="2">
        <v>507310</v>
      </c>
      <c r="D3802" s="8" t="s">
        <v>731</v>
      </c>
      <c r="E3802" s="3">
        <v>4</v>
      </c>
      <c r="F3802" s="3">
        <v>1</v>
      </c>
      <c r="G3802" s="4">
        <v>497.63</v>
      </c>
      <c r="H3802" s="4">
        <f>+G3802*E3802</f>
        <v>1990.52</v>
      </c>
      <c r="I3802" s="5">
        <v>0</v>
      </c>
      <c r="J3802" s="4">
        <f t="shared" si="726"/>
        <v>0</v>
      </c>
      <c r="K3802" s="4">
        <f t="shared" si="727"/>
        <v>497.63</v>
      </c>
      <c r="L3802" s="6">
        <v>1</v>
      </c>
      <c r="M3802" s="4">
        <f t="shared" si="724"/>
        <v>497.63</v>
      </c>
      <c r="N3802" s="4">
        <f t="shared" si="725"/>
        <v>995.26</v>
      </c>
      <c r="O3802" s="6">
        <v>0.75</v>
      </c>
      <c r="P3802" s="85">
        <f t="shared" si="722"/>
        <v>373.22249999999997</v>
      </c>
      <c r="Q3802" s="86">
        <f t="shared" si="723"/>
        <v>870.85249999999996</v>
      </c>
      <c r="R3802" s="6">
        <v>0.95</v>
      </c>
      <c r="S3802" s="85">
        <f t="shared" si="718"/>
        <v>472.74849999999998</v>
      </c>
      <c r="T3802" s="86">
        <f t="shared" si="719"/>
        <v>970.37850000000003</v>
      </c>
      <c r="U3802" s="6">
        <v>0.6</v>
      </c>
      <c r="V3802" s="85">
        <f t="shared" si="720"/>
        <v>298.57799999999997</v>
      </c>
      <c r="W3802" s="86">
        <f t="shared" si="721"/>
        <v>796.20799999999997</v>
      </c>
    </row>
    <row r="3803" spans="1:23" s="38" customFormat="1" ht="16.5" x14ac:dyDescent="0.25">
      <c r="A3803" s="78" t="s">
        <v>7167</v>
      </c>
      <c r="B3803" s="65" t="s">
        <v>8168</v>
      </c>
      <c r="C3803" s="2">
        <v>507311</v>
      </c>
      <c r="D3803" s="8" t="s">
        <v>738</v>
      </c>
      <c r="E3803" s="3">
        <v>6</v>
      </c>
      <c r="F3803" s="3">
        <v>1</v>
      </c>
      <c r="G3803" s="4">
        <v>393.62</v>
      </c>
      <c r="H3803" s="4">
        <f>+G3803*E3803</f>
        <v>2361.7200000000003</v>
      </c>
      <c r="I3803" s="5">
        <v>0</v>
      </c>
      <c r="J3803" s="4">
        <f t="shared" si="726"/>
        <v>0</v>
      </c>
      <c r="K3803" s="4">
        <f t="shared" si="727"/>
        <v>393.62</v>
      </c>
      <c r="L3803" s="6">
        <v>1</v>
      </c>
      <c r="M3803" s="4">
        <f t="shared" si="724"/>
        <v>393.62</v>
      </c>
      <c r="N3803" s="4">
        <f t="shared" si="725"/>
        <v>787.24</v>
      </c>
      <c r="O3803" s="6">
        <v>0.75</v>
      </c>
      <c r="P3803" s="85">
        <f t="shared" si="722"/>
        <v>295.21500000000003</v>
      </c>
      <c r="Q3803" s="86">
        <f t="shared" si="723"/>
        <v>688.83500000000004</v>
      </c>
      <c r="R3803" s="6">
        <v>0.95</v>
      </c>
      <c r="S3803" s="85">
        <f t="shared" ref="S3803:S3866" si="728">+K3803*R3803</f>
        <v>373.93899999999996</v>
      </c>
      <c r="T3803" s="86">
        <f t="shared" ref="T3803:T3866" si="729">+S3803+K3803</f>
        <v>767.55899999999997</v>
      </c>
      <c r="U3803" s="6">
        <v>0.6</v>
      </c>
      <c r="V3803" s="85">
        <f t="shared" ref="V3803:V3866" si="730">+K3803*U3803</f>
        <v>236.172</v>
      </c>
      <c r="W3803" s="86">
        <f t="shared" ref="W3803:W3866" si="731">+V3803+K3803</f>
        <v>629.79200000000003</v>
      </c>
    </row>
    <row r="3804" spans="1:23" s="38" customFormat="1" ht="16.5" x14ac:dyDescent="0.25">
      <c r="A3804" s="78" t="s">
        <v>7167</v>
      </c>
      <c r="B3804" s="65" t="s">
        <v>8168</v>
      </c>
      <c r="C3804" s="2">
        <v>507312</v>
      </c>
      <c r="D3804" s="8" t="s">
        <v>739</v>
      </c>
      <c r="E3804" s="3">
        <v>3</v>
      </c>
      <c r="F3804" s="3">
        <v>1</v>
      </c>
      <c r="G3804" s="4">
        <v>741.09</v>
      </c>
      <c r="H3804" s="4">
        <f>+G3804*E3804</f>
        <v>2223.27</v>
      </c>
      <c r="I3804" s="5">
        <v>0</v>
      </c>
      <c r="J3804" s="4">
        <f t="shared" si="726"/>
        <v>0</v>
      </c>
      <c r="K3804" s="4">
        <f t="shared" si="727"/>
        <v>741.09</v>
      </c>
      <c r="L3804" s="6">
        <v>1</v>
      </c>
      <c r="M3804" s="4">
        <f t="shared" si="724"/>
        <v>741.09</v>
      </c>
      <c r="N3804" s="4">
        <f t="shared" si="725"/>
        <v>1482.18</v>
      </c>
      <c r="O3804" s="6">
        <v>0.75</v>
      </c>
      <c r="P3804" s="85">
        <f t="shared" ref="P3804:P3867" si="732">+K3804*O3804</f>
        <v>555.8175</v>
      </c>
      <c r="Q3804" s="86">
        <f t="shared" ref="Q3804:Q3867" si="733">+K3804+P3804</f>
        <v>1296.9075</v>
      </c>
      <c r="R3804" s="6">
        <v>0.95</v>
      </c>
      <c r="S3804" s="85">
        <f t="shared" si="728"/>
        <v>704.03549999999996</v>
      </c>
      <c r="T3804" s="86">
        <f t="shared" si="729"/>
        <v>1445.1255000000001</v>
      </c>
      <c r="U3804" s="6">
        <v>0.6</v>
      </c>
      <c r="V3804" s="85">
        <f t="shared" si="730"/>
        <v>444.654</v>
      </c>
      <c r="W3804" s="86">
        <f t="shared" si="731"/>
        <v>1185.7440000000001</v>
      </c>
    </row>
    <row r="3805" spans="1:23" s="38" customFormat="1" ht="16.5" x14ac:dyDescent="0.25">
      <c r="A3805" s="78" t="s">
        <v>7167</v>
      </c>
      <c r="B3805" s="65" t="s">
        <v>8168</v>
      </c>
      <c r="C3805" s="2">
        <v>507313</v>
      </c>
      <c r="D3805" s="8" t="s">
        <v>740</v>
      </c>
      <c r="E3805" s="3">
        <v>5</v>
      </c>
      <c r="F3805" s="3">
        <v>1</v>
      </c>
      <c r="G3805" s="4">
        <v>667.59</v>
      </c>
      <c r="H3805" s="4">
        <f>+G3805*E3805</f>
        <v>3337.9500000000003</v>
      </c>
      <c r="I3805" s="5">
        <v>0</v>
      </c>
      <c r="J3805" s="4">
        <f t="shared" si="726"/>
        <v>0</v>
      </c>
      <c r="K3805" s="4">
        <f t="shared" si="727"/>
        <v>667.59</v>
      </c>
      <c r="L3805" s="6">
        <v>1</v>
      </c>
      <c r="M3805" s="4">
        <f t="shared" si="724"/>
        <v>667.59</v>
      </c>
      <c r="N3805" s="4">
        <f t="shared" si="725"/>
        <v>1335.18</v>
      </c>
      <c r="O3805" s="6">
        <v>0.75</v>
      </c>
      <c r="P3805" s="85">
        <f t="shared" si="732"/>
        <v>500.6925</v>
      </c>
      <c r="Q3805" s="86">
        <f t="shared" si="733"/>
        <v>1168.2825</v>
      </c>
      <c r="R3805" s="6">
        <v>0.95</v>
      </c>
      <c r="S3805" s="85">
        <f t="shared" si="728"/>
        <v>634.21050000000002</v>
      </c>
      <c r="T3805" s="86">
        <f t="shared" si="729"/>
        <v>1301.8005000000001</v>
      </c>
      <c r="U3805" s="6">
        <v>0.6</v>
      </c>
      <c r="V3805" s="85">
        <f t="shared" si="730"/>
        <v>400.55400000000003</v>
      </c>
      <c r="W3805" s="86">
        <f t="shared" si="731"/>
        <v>1068.144</v>
      </c>
    </row>
    <row r="3806" spans="1:23" s="38" customFormat="1" ht="16.5" x14ac:dyDescent="0.25">
      <c r="A3806" s="78" t="s">
        <v>7167</v>
      </c>
      <c r="B3806" s="65" t="s">
        <v>8168</v>
      </c>
      <c r="C3806" s="2">
        <v>507314</v>
      </c>
      <c r="D3806" s="8" t="s">
        <v>1950</v>
      </c>
      <c r="E3806" s="3">
        <v>1</v>
      </c>
      <c r="F3806" s="3">
        <v>1</v>
      </c>
      <c r="G3806" s="4">
        <v>635</v>
      </c>
      <c r="H3806" s="4">
        <f>+G3806*E3806</f>
        <v>635</v>
      </c>
      <c r="I3806" s="5">
        <v>0</v>
      </c>
      <c r="J3806" s="4">
        <f t="shared" si="726"/>
        <v>0</v>
      </c>
      <c r="K3806" s="4">
        <f t="shared" si="727"/>
        <v>635</v>
      </c>
      <c r="L3806" s="6">
        <v>0.85</v>
      </c>
      <c r="M3806" s="4">
        <f t="shared" si="724"/>
        <v>539.75</v>
      </c>
      <c r="N3806" s="4">
        <f t="shared" si="725"/>
        <v>1174.75</v>
      </c>
      <c r="O3806" s="6">
        <v>0.75</v>
      </c>
      <c r="P3806" s="85">
        <f t="shared" si="732"/>
        <v>476.25</v>
      </c>
      <c r="Q3806" s="86">
        <f t="shared" si="733"/>
        <v>1111.25</v>
      </c>
      <c r="R3806" s="6">
        <v>0.95</v>
      </c>
      <c r="S3806" s="85">
        <f t="shared" si="728"/>
        <v>603.25</v>
      </c>
      <c r="T3806" s="86">
        <f t="shared" si="729"/>
        <v>1238.25</v>
      </c>
      <c r="U3806" s="6">
        <v>0.6</v>
      </c>
      <c r="V3806" s="85">
        <f t="shared" si="730"/>
        <v>381</v>
      </c>
      <c r="W3806" s="86">
        <f t="shared" si="731"/>
        <v>1016</v>
      </c>
    </row>
    <row r="3807" spans="1:23" s="38" customFormat="1" ht="16.5" x14ac:dyDescent="0.25">
      <c r="A3807" s="78" t="s">
        <v>7167</v>
      </c>
      <c r="B3807" s="65" t="s">
        <v>8168</v>
      </c>
      <c r="C3807" s="2">
        <v>507315</v>
      </c>
      <c r="D3807" s="1" t="s">
        <v>1236</v>
      </c>
      <c r="E3807" s="3">
        <v>100</v>
      </c>
      <c r="F3807" s="3">
        <v>1</v>
      </c>
      <c r="G3807" s="7">
        <v>259.2</v>
      </c>
      <c r="H3807" s="4">
        <f>+G3807*E3807</f>
        <v>25920</v>
      </c>
      <c r="I3807" s="5">
        <v>0</v>
      </c>
      <c r="J3807" s="4">
        <f t="shared" si="726"/>
        <v>0</v>
      </c>
      <c r="K3807" s="4">
        <f t="shared" si="727"/>
        <v>259.2</v>
      </c>
      <c r="L3807" s="6">
        <v>1</v>
      </c>
      <c r="M3807" s="4">
        <f t="shared" si="724"/>
        <v>259.2</v>
      </c>
      <c r="N3807" s="4">
        <f t="shared" si="725"/>
        <v>518.4</v>
      </c>
      <c r="O3807" s="6">
        <v>0.75</v>
      </c>
      <c r="P3807" s="85">
        <f t="shared" si="732"/>
        <v>194.39999999999998</v>
      </c>
      <c r="Q3807" s="86">
        <f t="shared" si="733"/>
        <v>453.59999999999997</v>
      </c>
      <c r="R3807" s="6">
        <v>0.95</v>
      </c>
      <c r="S3807" s="85">
        <f t="shared" si="728"/>
        <v>246.23999999999998</v>
      </c>
      <c r="T3807" s="86">
        <f t="shared" si="729"/>
        <v>505.43999999999994</v>
      </c>
      <c r="U3807" s="6">
        <v>0.6</v>
      </c>
      <c r="V3807" s="85">
        <f t="shared" si="730"/>
        <v>155.51999999999998</v>
      </c>
      <c r="W3807" s="86">
        <f t="shared" si="731"/>
        <v>414.71999999999997</v>
      </c>
    </row>
    <row r="3808" spans="1:23" s="38" customFormat="1" ht="16.5" x14ac:dyDescent="0.25">
      <c r="A3808" s="78" t="s">
        <v>7167</v>
      </c>
      <c r="B3808" s="65" t="s">
        <v>8168</v>
      </c>
      <c r="C3808" s="2">
        <v>507316</v>
      </c>
      <c r="D3808" s="8" t="s">
        <v>1241</v>
      </c>
      <c r="E3808" s="3">
        <v>3</v>
      </c>
      <c r="F3808" s="3">
        <v>1</v>
      </c>
      <c r="G3808" s="4">
        <f>2394.13/30</f>
        <v>79.804333333333332</v>
      </c>
      <c r="H3808" s="4">
        <f>+G3808*E3808</f>
        <v>239.41300000000001</v>
      </c>
      <c r="I3808" s="5">
        <v>0.05</v>
      </c>
      <c r="J3808" s="4">
        <f t="shared" si="726"/>
        <v>3.990216666666667</v>
      </c>
      <c r="K3808" s="4">
        <f t="shared" si="727"/>
        <v>75.814116666666663</v>
      </c>
      <c r="L3808" s="6">
        <v>1</v>
      </c>
      <c r="M3808" s="4">
        <f t="shared" si="724"/>
        <v>75.814116666666663</v>
      </c>
      <c r="N3808" s="4">
        <f t="shared" si="725"/>
        <v>151.62823333333333</v>
      </c>
      <c r="O3808" s="6">
        <v>0.75</v>
      </c>
      <c r="P3808" s="85">
        <f t="shared" si="732"/>
        <v>56.860587499999994</v>
      </c>
      <c r="Q3808" s="86">
        <f t="shared" si="733"/>
        <v>132.67470416666666</v>
      </c>
      <c r="R3808" s="6">
        <v>0.95</v>
      </c>
      <c r="S3808" s="85">
        <f t="shared" si="728"/>
        <v>72.02341083333333</v>
      </c>
      <c r="T3808" s="86">
        <f t="shared" si="729"/>
        <v>147.83752749999999</v>
      </c>
      <c r="U3808" s="6">
        <v>0.6</v>
      </c>
      <c r="V3808" s="85">
        <f t="shared" si="730"/>
        <v>45.48847</v>
      </c>
      <c r="W3808" s="86">
        <f t="shared" si="731"/>
        <v>121.30258666666666</v>
      </c>
    </row>
    <row r="3809" spans="1:23" s="38" customFormat="1" ht="16.5" x14ac:dyDescent="0.25">
      <c r="A3809" s="78" t="s">
        <v>7167</v>
      </c>
      <c r="B3809" s="65" t="s">
        <v>8168</v>
      </c>
      <c r="C3809" s="2">
        <v>507317</v>
      </c>
      <c r="D3809" s="1" t="s">
        <v>1235</v>
      </c>
      <c r="E3809" s="3">
        <v>99</v>
      </c>
      <c r="F3809" s="3">
        <v>1</v>
      </c>
      <c r="G3809" s="7">
        <v>259.2</v>
      </c>
      <c r="H3809" s="4">
        <f>+G3809*E3809</f>
        <v>25660.799999999999</v>
      </c>
      <c r="I3809" s="5">
        <v>0</v>
      </c>
      <c r="J3809" s="4">
        <f t="shared" si="726"/>
        <v>0</v>
      </c>
      <c r="K3809" s="4">
        <f t="shared" si="727"/>
        <v>259.2</v>
      </c>
      <c r="L3809" s="6">
        <v>1</v>
      </c>
      <c r="M3809" s="4">
        <f t="shared" si="724"/>
        <v>259.2</v>
      </c>
      <c r="N3809" s="4">
        <f t="shared" si="725"/>
        <v>518.4</v>
      </c>
      <c r="O3809" s="6">
        <v>0.75</v>
      </c>
      <c r="P3809" s="85">
        <f t="shared" si="732"/>
        <v>194.39999999999998</v>
      </c>
      <c r="Q3809" s="86">
        <f t="shared" si="733"/>
        <v>453.59999999999997</v>
      </c>
      <c r="R3809" s="6">
        <v>0.95</v>
      </c>
      <c r="S3809" s="85">
        <f t="shared" si="728"/>
        <v>246.23999999999998</v>
      </c>
      <c r="T3809" s="86">
        <f t="shared" si="729"/>
        <v>505.43999999999994</v>
      </c>
      <c r="U3809" s="6">
        <v>0.6</v>
      </c>
      <c r="V3809" s="85">
        <f t="shared" si="730"/>
        <v>155.51999999999998</v>
      </c>
      <c r="W3809" s="86">
        <f t="shared" si="731"/>
        <v>414.71999999999997</v>
      </c>
    </row>
    <row r="3810" spans="1:23" s="38" customFormat="1" ht="16.5" x14ac:dyDescent="0.25">
      <c r="A3810" s="78" t="s">
        <v>7167</v>
      </c>
      <c r="B3810" s="65" t="s">
        <v>8168</v>
      </c>
      <c r="C3810" s="2">
        <v>507318</v>
      </c>
      <c r="D3810" s="8" t="s">
        <v>1242</v>
      </c>
      <c r="E3810" s="3">
        <f>14.5-12.5</f>
        <v>2</v>
      </c>
      <c r="F3810" s="3">
        <v>1</v>
      </c>
      <c r="G3810" s="4">
        <f>1866.31/30</f>
        <v>62.210333333333331</v>
      </c>
      <c r="H3810" s="4">
        <f>+G3810*E3810</f>
        <v>124.42066666666666</v>
      </c>
      <c r="I3810" s="5">
        <v>0</v>
      </c>
      <c r="J3810" s="4">
        <f t="shared" si="726"/>
        <v>0</v>
      </c>
      <c r="K3810" s="4">
        <f t="shared" si="727"/>
        <v>62.210333333333331</v>
      </c>
      <c r="L3810" s="6">
        <v>0.85</v>
      </c>
      <c r="M3810" s="4">
        <f t="shared" si="724"/>
        <v>52.878783333333331</v>
      </c>
      <c r="N3810" s="4">
        <f t="shared" si="725"/>
        <v>115.08911666666665</v>
      </c>
      <c r="O3810" s="6">
        <v>0.75</v>
      </c>
      <c r="P3810" s="85">
        <f t="shared" si="732"/>
        <v>46.65775</v>
      </c>
      <c r="Q3810" s="86">
        <f t="shared" si="733"/>
        <v>108.86808333333333</v>
      </c>
      <c r="R3810" s="6">
        <v>0.95</v>
      </c>
      <c r="S3810" s="85">
        <f t="shared" si="728"/>
        <v>59.099816666666662</v>
      </c>
      <c r="T3810" s="86">
        <f t="shared" si="729"/>
        <v>121.31014999999999</v>
      </c>
      <c r="U3810" s="6">
        <v>0.6</v>
      </c>
      <c r="V3810" s="85">
        <f t="shared" si="730"/>
        <v>37.3262</v>
      </c>
      <c r="W3810" s="86">
        <f t="shared" si="731"/>
        <v>99.536533333333324</v>
      </c>
    </row>
    <row r="3811" spans="1:23" s="38" customFormat="1" ht="16.5" x14ac:dyDescent="0.25">
      <c r="A3811" s="78" t="s">
        <v>7167</v>
      </c>
      <c r="B3811" s="65" t="s">
        <v>8168</v>
      </c>
      <c r="C3811" s="2">
        <v>507319</v>
      </c>
      <c r="D3811" s="1" t="s">
        <v>1239</v>
      </c>
      <c r="E3811" s="3">
        <v>100</v>
      </c>
      <c r="F3811" s="3">
        <v>1</v>
      </c>
      <c r="G3811" s="7">
        <v>180</v>
      </c>
      <c r="H3811" s="4">
        <f>+G3811*E3811</f>
        <v>18000</v>
      </c>
      <c r="I3811" s="5">
        <v>0</v>
      </c>
      <c r="J3811" s="4">
        <f t="shared" si="726"/>
        <v>0</v>
      </c>
      <c r="K3811" s="4">
        <f t="shared" si="727"/>
        <v>180</v>
      </c>
      <c r="L3811" s="6">
        <v>1</v>
      </c>
      <c r="M3811" s="4">
        <f t="shared" si="724"/>
        <v>180</v>
      </c>
      <c r="N3811" s="4">
        <f t="shared" si="725"/>
        <v>360</v>
      </c>
      <c r="O3811" s="6">
        <v>0.75</v>
      </c>
      <c r="P3811" s="85">
        <f t="shared" si="732"/>
        <v>135</v>
      </c>
      <c r="Q3811" s="86">
        <f t="shared" si="733"/>
        <v>315</v>
      </c>
      <c r="R3811" s="6">
        <v>0.95</v>
      </c>
      <c r="S3811" s="85">
        <f t="shared" si="728"/>
        <v>171</v>
      </c>
      <c r="T3811" s="86">
        <f t="shared" si="729"/>
        <v>351</v>
      </c>
      <c r="U3811" s="6">
        <v>0.6</v>
      </c>
      <c r="V3811" s="85">
        <f t="shared" si="730"/>
        <v>108</v>
      </c>
      <c r="W3811" s="86">
        <f t="shared" si="731"/>
        <v>288</v>
      </c>
    </row>
    <row r="3812" spans="1:23" s="38" customFormat="1" ht="16.5" x14ac:dyDescent="0.25">
      <c r="A3812" s="78" t="s">
        <v>7167</v>
      </c>
      <c r="B3812" s="65" t="s">
        <v>8168</v>
      </c>
      <c r="C3812" s="2">
        <v>507320</v>
      </c>
      <c r="D3812" s="8" t="s">
        <v>1240</v>
      </c>
      <c r="E3812" s="3">
        <v>100</v>
      </c>
      <c r="F3812" s="3">
        <v>1</v>
      </c>
      <c r="G3812" s="4">
        <v>180</v>
      </c>
      <c r="H3812" s="4">
        <f>+G3812*E3812</f>
        <v>18000</v>
      </c>
      <c r="I3812" s="5">
        <v>0</v>
      </c>
      <c r="J3812" s="4">
        <f t="shared" si="726"/>
        <v>0</v>
      </c>
      <c r="K3812" s="4">
        <f t="shared" si="727"/>
        <v>180</v>
      </c>
      <c r="L3812" s="6">
        <v>1</v>
      </c>
      <c r="M3812" s="4">
        <f t="shared" si="724"/>
        <v>180</v>
      </c>
      <c r="N3812" s="4">
        <f t="shared" si="725"/>
        <v>360</v>
      </c>
      <c r="O3812" s="6">
        <v>0.75</v>
      </c>
      <c r="P3812" s="85">
        <f t="shared" si="732"/>
        <v>135</v>
      </c>
      <c r="Q3812" s="86">
        <f t="shared" si="733"/>
        <v>315</v>
      </c>
      <c r="R3812" s="6">
        <v>0.95</v>
      </c>
      <c r="S3812" s="85">
        <f t="shared" si="728"/>
        <v>171</v>
      </c>
      <c r="T3812" s="86">
        <f t="shared" si="729"/>
        <v>351</v>
      </c>
      <c r="U3812" s="6">
        <v>0.6</v>
      </c>
      <c r="V3812" s="85">
        <f t="shared" si="730"/>
        <v>108</v>
      </c>
      <c r="W3812" s="86">
        <f t="shared" si="731"/>
        <v>288</v>
      </c>
    </row>
    <row r="3813" spans="1:23" s="38" customFormat="1" ht="16.5" x14ac:dyDescent="0.25">
      <c r="A3813" s="78" t="s">
        <v>7167</v>
      </c>
      <c r="B3813" s="65" t="s">
        <v>8168</v>
      </c>
      <c r="C3813" s="2">
        <v>507321</v>
      </c>
      <c r="D3813" s="8" t="s">
        <v>1237</v>
      </c>
      <c r="E3813" s="3">
        <v>64.5</v>
      </c>
      <c r="F3813" s="3">
        <v>1</v>
      </c>
      <c r="G3813" s="4">
        <f>14403.5/152</f>
        <v>94.75986842105263</v>
      </c>
      <c r="H3813" s="4">
        <f>+G3813*E3813</f>
        <v>6112.011513157895</v>
      </c>
      <c r="I3813" s="5">
        <v>0</v>
      </c>
      <c r="J3813" s="4">
        <f t="shared" si="726"/>
        <v>0</v>
      </c>
      <c r="K3813" s="4">
        <f t="shared" si="727"/>
        <v>94.75986842105263</v>
      </c>
      <c r="L3813" s="6">
        <v>0.85</v>
      </c>
      <c r="M3813" s="4">
        <f t="shared" si="724"/>
        <v>80.545888157894737</v>
      </c>
      <c r="N3813" s="4">
        <f t="shared" si="725"/>
        <v>175.30575657894735</v>
      </c>
      <c r="O3813" s="6">
        <v>0.75</v>
      </c>
      <c r="P3813" s="85">
        <f t="shared" si="732"/>
        <v>71.06990131578948</v>
      </c>
      <c r="Q3813" s="86">
        <f t="shared" si="733"/>
        <v>165.82976973684211</v>
      </c>
      <c r="R3813" s="6">
        <v>0.95</v>
      </c>
      <c r="S3813" s="85">
        <f t="shared" si="728"/>
        <v>90.021874999999994</v>
      </c>
      <c r="T3813" s="86">
        <f t="shared" si="729"/>
        <v>184.78174342105262</v>
      </c>
      <c r="U3813" s="6">
        <v>0.6</v>
      </c>
      <c r="V3813" s="85">
        <f t="shared" si="730"/>
        <v>56.855921052631579</v>
      </c>
      <c r="W3813" s="86">
        <f t="shared" si="731"/>
        <v>151.6157894736842</v>
      </c>
    </row>
    <row r="3814" spans="1:23" s="38" customFormat="1" ht="16.5" x14ac:dyDescent="0.25">
      <c r="A3814" s="78" t="s">
        <v>7167</v>
      </c>
      <c r="B3814" s="65" t="s">
        <v>8168</v>
      </c>
      <c r="C3814" s="2">
        <v>507322</v>
      </c>
      <c r="D3814" s="8" t="s">
        <v>1244</v>
      </c>
      <c r="E3814" s="3">
        <v>198.6</v>
      </c>
      <c r="F3814" s="3">
        <v>1</v>
      </c>
      <c r="G3814" s="4">
        <v>118.7</v>
      </c>
      <c r="H3814" s="4">
        <f>+G3814*E3814</f>
        <v>23573.82</v>
      </c>
      <c r="I3814" s="5">
        <v>0</v>
      </c>
      <c r="J3814" s="4">
        <f t="shared" si="726"/>
        <v>0</v>
      </c>
      <c r="K3814" s="4">
        <f t="shared" si="727"/>
        <v>118.7</v>
      </c>
      <c r="L3814" s="6">
        <v>1</v>
      </c>
      <c r="M3814" s="4">
        <f t="shared" si="724"/>
        <v>118.7</v>
      </c>
      <c r="N3814" s="4">
        <f t="shared" si="725"/>
        <v>237.4</v>
      </c>
      <c r="O3814" s="6">
        <v>0.75</v>
      </c>
      <c r="P3814" s="85">
        <f t="shared" si="732"/>
        <v>89.025000000000006</v>
      </c>
      <c r="Q3814" s="86">
        <f t="shared" si="733"/>
        <v>207.72500000000002</v>
      </c>
      <c r="R3814" s="6">
        <v>0.95</v>
      </c>
      <c r="S3814" s="85">
        <f t="shared" si="728"/>
        <v>112.765</v>
      </c>
      <c r="T3814" s="86">
        <f t="shared" si="729"/>
        <v>231.465</v>
      </c>
      <c r="U3814" s="6">
        <v>0.6</v>
      </c>
      <c r="V3814" s="85">
        <f t="shared" si="730"/>
        <v>71.22</v>
      </c>
      <c r="W3814" s="86">
        <f t="shared" si="731"/>
        <v>189.92000000000002</v>
      </c>
    </row>
    <row r="3815" spans="1:23" s="38" customFormat="1" ht="16.5" x14ac:dyDescent="0.25">
      <c r="A3815" s="78" t="s">
        <v>7167</v>
      </c>
      <c r="B3815" s="65" t="s">
        <v>8168</v>
      </c>
      <c r="C3815" s="2">
        <v>507323</v>
      </c>
      <c r="D3815" s="8" t="s">
        <v>1245</v>
      </c>
      <c r="E3815" s="3">
        <v>100</v>
      </c>
      <c r="F3815" s="3">
        <v>1</v>
      </c>
      <c r="G3815" s="4">
        <v>118.7</v>
      </c>
      <c r="H3815" s="4">
        <f>+G3815*E3815</f>
        <v>11870</v>
      </c>
      <c r="I3815" s="5">
        <v>0</v>
      </c>
      <c r="J3815" s="4">
        <f t="shared" si="726"/>
        <v>0</v>
      </c>
      <c r="K3815" s="4">
        <f t="shared" si="727"/>
        <v>118.7</v>
      </c>
      <c r="L3815" s="6">
        <v>0.85</v>
      </c>
      <c r="M3815" s="4">
        <f t="shared" si="724"/>
        <v>100.895</v>
      </c>
      <c r="N3815" s="4">
        <f t="shared" si="725"/>
        <v>219.595</v>
      </c>
      <c r="O3815" s="6">
        <v>0.75</v>
      </c>
      <c r="P3815" s="85">
        <f t="shared" si="732"/>
        <v>89.025000000000006</v>
      </c>
      <c r="Q3815" s="86">
        <f t="shared" si="733"/>
        <v>207.72500000000002</v>
      </c>
      <c r="R3815" s="6">
        <v>0.95</v>
      </c>
      <c r="S3815" s="85">
        <f t="shared" si="728"/>
        <v>112.765</v>
      </c>
      <c r="T3815" s="86">
        <f t="shared" si="729"/>
        <v>231.465</v>
      </c>
      <c r="U3815" s="6">
        <v>0.6</v>
      </c>
      <c r="V3815" s="85">
        <f t="shared" si="730"/>
        <v>71.22</v>
      </c>
      <c r="W3815" s="86">
        <f t="shared" si="731"/>
        <v>189.92000000000002</v>
      </c>
    </row>
    <row r="3816" spans="1:23" s="38" customFormat="1" ht="16.5" x14ac:dyDescent="0.25">
      <c r="A3816" s="78" t="s">
        <v>7167</v>
      </c>
      <c r="B3816" s="65" t="s">
        <v>8168</v>
      </c>
      <c r="C3816" s="2">
        <v>507324</v>
      </c>
      <c r="D3816" s="8" t="s">
        <v>1260</v>
      </c>
      <c r="E3816" s="3">
        <f>114.25-20</f>
        <v>94.25</v>
      </c>
      <c r="F3816" s="3">
        <v>1</v>
      </c>
      <c r="G3816" s="4">
        <f>26051.65/305</f>
        <v>85.415245901639352</v>
      </c>
      <c r="H3816" s="4">
        <f>+G3816*E3816</f>
        <v>8050.3869262295093</v>
      </c>
      <c r="I3816" s="5">
        <v>0.1</v>
      </c>
      <c r="J3816" s="4">
        <f t="shared" si="726"/>
        <v>8.5415245901639363</v>
      </c>
      <c r="K3816" s="4">
        <f t="shared" si="727"/>
        <v>76.873721311475421</v>
      </c>
      <c r="L3816" s="6">
        <v>1</v>
      </c>
      <c r="M3816" s="4">
        <f t="shared" si="724"/>
        <v>76.873721311475421</v>
      </c>
      <c r="N3816" s="4">
        <f t="shared" si="725"/>
        <v>153.74744262295084</v>
      </c>
      <c r="O3816" s="6">
        <v>0.75</v>
      </c>
      <c r="P3816" s="85">
        <f t="shared" si="732"/>
        <v>57.655290983606562</v>
      </c>
      <c r="Q3816" s="86">
        <f t="shared" si="733"/>
        <v>134.529012295082</v>
      </c>
      <c r="R3816" s="6">
        <v>0.95</v>
      </c>
      <c r="S3816" s="85">
        <f t="shared" si="728"/>
        <v>73.030035245901644</v>
      </c>
      <c r="T3816" s="86">
        <f t="shared" si="729"/>
        <v>149.90375655737705</v>
      </c>
      <c r="U3816" s="6">
        <v>0.6</v>
      </c>
      <c r="V3816" s="85">
        <f t="shared" si="730"/>
        <v>46.124232786885251</v>
      </c>
      <c r="W3816" s="86">
        <f t="shared" si="731"/>
        <v>122.99795409836068</v>
      </c>
    </row>
    <row r="3817" spans="1:23" s="38" customFormat="1" ht="16.5" x14ac:dyDescent="0.25">
      <c r="A3817" s="78" t="s">
        <v>7167</v>
      </c>
      <c r="B3817" s="65" t="s">
        <v>8168</v>
      </c>
      <c r="C3817" s="2" t="s">
        <v>8289</v>
      </c>
      <c r="D3817" s="8" t="s">
        <v>1238</v>
      </c>
      <c r="E3817" s="3">
        <v>0.27</v>
      </c>
      <c r="F3817" s="3">
        <v>1</v>
      </c>
      <c r="G3817" s="4">
        <f>2389.68/30</f>
        <v>79.655999999999992</v>
      </c>
      <c r="H3817" s="4">
        <f>+G3817*E3817</f>
        <v>21.50712</v>
      </c>
      <c r="I3817" s="5">
        <v>0</v>
      </c>
      <c r="J3817" s="4">
        <f t="shared" si="726"/>
        <v>0</v>
      </c>
      <c r="K3817" s="4">
        <f t="shared" si="727"/>
        <v>79.655999999999992</v>
      </c>
      <c r="L3817" s="6">
        <v>1</v>
      </c>
      <c r="M3817" s="4">
        <f t="shared" si="724"/>
        <v>79.655999999999992</v>
      </c>
      <c r="N3817" s="4">
        <f t="shared" si="725"/>
        <v>159.31199999999998</v>
      </c>
      <c r="O3817" s="6">
        <v>0.75</v>
      </c>
      <c r="P3817" s="85">
        <f t="shared" si="732"/>
        <v>59.74199999999999</v>
      </c>
      <c r="Q3817" s="86">
        <f t="shared" si="733"/>
        <v>139.39799999999997</v>
      </c>
      <c r="R3817" s="6">
        <v>0.95</v>
      </c>
      <c r="S3817" s="85">
        <f t="shared" si="728"/>
        <v>75.673199999999994</v>
      </c>
      <c r="T3817" s="86">
        <f t="shared" si="729"/>
        <v>155.32919999999999</v>
      </c>
      <c r="U3817" s="6">
        <v>0.6</v>
      </c>
      <c r="V3817" s="85">
        <f t="shared" si="730"/>
        <v>47.793599999999991</v>
      </c>
      <c r="W3817" s="86">
        <f t="shared" si="731"/>
        <v>127.44959999999998</v>
      </c>
    </row>
    <row r="3818" spans="1:23" s="38" customFormat="1" ht="16.5" x14ac:dyDescent="0.25">
      <c r="A3818" s="78" t="s">
        <v>7167</v>
      </c>
      <c r="B3818" s="65" t="s">
        <v>8168</v>
      </c>
      <c r="C3818" s="2">
        <v>507326</v>
      </c>
      <c r="D3818" s="8" t="s">
        <v>1271</v>
      </c>
      <c r="E3818" s="3">
        <v>6</v>
      </c>
      <c r="F3818" s="3">
        <v>1</v>
      </c>
      <c r="G3818" s="4">
        <v>541.42999999999995</v>
      </c>
      <c r="H3818" s="4">
        <f>+G3818*E3818</f>
        <v>3248.58</v>
      </c>
      <c r="I3818" s="5">
        <v>0</v>
      </c>
      <c r="J3818" s="4">
        <f t="shared" si="726"/>
        <v>0</v>
      </c>
      <c r="K3818" s="4">
        <f t="shared" si="727"/>
        <v>541.42999999999995</v>
      </c>
      <c r="L3818" s="6">
        <v>1</v>
      </c>
      <c r="M3818" s="4">
        <f t="shared" si="724"/>
        <v>541.42999999999995</v>
      </c>
      <c r="N3818" s="4">
        <f t="shared" si="725"/>
        <v>1082.8599999999999</v>
      </c>
      <c r="O3818" s="6">
        <v>0.75</v>
      </c>
      <c r="P3818" s="85">
        <f t="shared" si="732"/>
        <v>406.07249999999999</v>
      </c>
      <c r="Q3818" s="86">
        <f t="shared" si="733"/>
        <v>947.50249999999994</v>
      </c>
      <c r="R3818" s="6">
        <v>0.95</v>
      </c>
      <c r="S3818" s="85">
        <f t="shared" si="728"/>
        <v>514.35849999999994</v>
      </c>
      <c r="T3818" s="86">
        <f t="shared" si="729"/>
        <v>1055.7884999999999</v>
      </c>
      <c r="U3818" s="6">
        <v>0.6</v>
      </c>
      <c r="V3818" s="85">
        <f t="shared" si="730"/>
        <v>324.85799999999995</v>
      </c>
      <c r="W3818" s="86">
        <f t="shared" si="731"/>
        <v>866.2879999999999</v>
      </c>
    </row>
    <row r="3819" spans="1:23" s="38" customFormat="1" ht="16.5" x14ac:dyDescent="0.25">
      <c r="A3819" s="78" t="s">
        <v>7167</v>
      </c>
      <c r="B3819" s="65" t="s">
        <v>8168</v>
      </c>
      <c r="C3819" s="2">
        <v>507327</v>
      </c>
      <c r="D3819" s="8" t="s">
        <v>2009</v>
      </c>
      <c r="E3819" s="3">
        <v>10</v>
      </c>
      <c r="F3819" s="3">
        <v>1</v>
      </c>
      <c r="G3819" s="4">
        <v>629.16</v>
      </c>
      <c r="H3819" s="4">
        <f>+G3819*E3819</f>
        <v>6291.5999999999995</v>
      </c>
      <c r="I3819" s="5">
        <v>0</v>
      </c>
      <c r="J3819" s="4">
        <f t="shared" si="726"/>
        <v>0</v>
      </c>
      <c r="K3819" s="4">
        <f t="shared" si="727"/>
        <v>629.16</v>
      </c>
      <c r="L3819" s="6">
        <v>1</v>
      </c>
      <c r="M3819" s="4">
        <f t="shared" si="724"/>
        <v>629.16</v>
      </c>
      <c r="N3819" s="4">
        <f t="shared" si="725"/>
        <v>1258.32</v>
      </c>
      <c r="O3819" s="6">
        <v>0.75</v>
      </c>
      <c r="P3819" s="85">
        <f t="shared" si="732"/>
        <v>471.87</v>
      </c>
      <c r="Q3819" s="86">
        <f t="shared" si="733"/>
        <v>1101.03</v>
      </c>
      <c r="R3819" s="6">
        <v>0.95</v>
      </c>
      <c r="S3819" s="85">
        <f t="shared" si="728"/>
        <v>597.702</v>
      </c>
      <c r="T3819" s="86">
        <f t="shared" si="729"/>
        <v>1226.8620000000001</v>
      </c>
      <c r="U3819" s="6">
        <v>0.6</v>
      </c>
      <c r="V3819" s="85">
        <f t="shared" si="730"/>
        <v>377.49599999999998</v>
      </c>
      <c r="W3819" s="86">
        <f t="shared" si="731"/>
        <v>1006.6559999999999</v>
      </c>
    </row>
    <row r="3820" spans="1:23" s="38" customFormat="1" ht="16.5" x14ac:dyDescent="0.25">
      <c r="A3820" s="78" t="s">
        <v>7167</v>
      </c>
      <c r="B3820" s="65" t="s">
        <v>8168</v>
      </c>
      <c r="C3820" s="2">
        <v>507328</v>
      </c>
      <c r="D3820" s="1" t="s">
        <v>1243</v>
      </c>
      <c r="E3820" s="3">
        <v>63</v>
      </c>
      <c r="F3820" s="3">
        <v>1</v>
      </c>
      <c r="G3820" s="7">
        <v>104.1</v>
      </c>
      <c r="H3820" s="4">
        <f>+G3820*E3820</f>
        <v>6558.2999999999993</v>
      </c>
      <c r="I3820" s="5">
        <v>0</v>
      </c>
      <c r="J3820" s="4">
        <f t="shared" si="726"/>
        <v>0</v>
      </c>
      <c r="K3820" s="4">
        <f t="shared" si="727"/>
        <v>104.1</v>
      </c>
      <c r="L3820" s="6">
        <v>1</v>
      </c>
      <c r="M3820" s="4">
        <f t="shared" si="724"/>
        <v>104.1</v>
      </c>
      <c r="N3820" s="4">
        <f t="shared" si="725"/>
        <v>208.2</v>
      </c>
      <c r="O3820" s="6">
        <v>0.75</v>
      </c>
      <c r="P3820" s="85">
        <f t="shared" si="732"/>
        <v>78.074999999999989</v>
      </c>
      <c r="Q3820" s="86">
        <f t="shared" si="733"/>
        <v>182.17499999999998</v>
      </c>
      <c r="R3820" s="6">
        <v>0.95</v>
      </c>
      <c r="S3820" s="85">
        <f t="shared" si="728"/>
        <v>98.894999999999996</v>
      </c>
      <c r="T3820" s="86">
        <f t="shared" si="729"/>
        <v>202.995</v>
      </c>
      <c r="U3820" s="6">
        <v>0.6</v>
      </c>
      <c r="V3820" s="85">
        <f t="shared" si="730"/>
        <v>62.459999999999994</v>
      </c>
      <c r="W3820" s="86">
        <f t="shared" si="731"/>
        <v>166.56</v>
      </c>
    </row>
    <row r="3821" spans="1:23" s="38" customFormat="1" ht="16.5" x14ac:dyDescent="0.25">
      <c r="A3821" s="78" t="s">
        <v>7167</v>
      </c>
      <c r="B3821" s="65" t="s">
        <v>8168</v>
      </c>
      <c r="C3821" s="2">
        <v>507329</v>
      </c>
      <c r="D3821" s="8" t="s">
        <v>1234</v>
      </c>
      <c r="E3821" s="3">
        <v>1.38</v>
      </c>
      <c r="F3821" s="3">
        <v>1</v>
      </c>
      <c r="G3821" s="4">
        <f>16356.22/152</f>
        <v>107.60671052631578</v>
      </c>
      <c r="H3821" s="4">
        <f>+G3821*E3821</f>
        <v>148.49726052631576</v>
      </c>
      <c r="I3821" s="5">
        <v>0</v>
      </c>
      <c r="J3821" s="4">
        <f t="shared" si="726"/>
        <v>0</v>
      </c>
      <c r="K3821" s="4">
        <f t="shared" si="727"/>
        <v>107.60671052631578</v>
      </c>
      <c r="L3821" s="6">
        <v>0.85</v>
      </c>
      <c r="M3821" s="4">
        <f t="shared" si="724"/>
        <v>91.465703947368411</v>
      </c>
      <c r="N3821" s="4">
        <f t="shared" si="725"/>
        <v>199.0724144736842</v>
      </c>
      <c r="O3821" s="6">
        <v>0.75</v>
      </c>
      <c r="P3821" s="85">
        <f t="shared" si="732"/>
        <v>80.705032894736831</v>
      </c>
      <c r="Q3821" s="86">
        <f t="shared" si="733"/>
        <v>188.3117434210526</v>
      </c>
      <c r="R3821" s="6">
        <v>0.95</v>
      </c>
      <c r="S3821" s="85">
        <f t="shared" si="728"/>
        <v>102.22637499999999</v>
      </c>
      <c r="T3821" s="86">
        <f t="shared" si="729"/>
        <v>209.83308552631576</v>
      </c>
      <c r="U3821" s="6">
        <v>0.6</v>
      </c>
      <c r="V3821" s="85">
        <f t="shared" si="730"/>
        <v>64.564026315789462</v>
      </c>
      <c r="W3821" s="86">
        <f t="shared" si="731"/>
        <v>172.17073684210524</v>
      </c>
    </row>
    <row r="3822" spans="1:23" s="38" customFormat="1" ht="16.5" x14ac:dyDescent="0.25">
      <c r="A3822" s="78" t="s">
        <v>7167</v>
      </c>
      <c r="B3822" s="65" t="s">
        <v>8168</v>
      </c>
      <c r="C3822" s="2">
        <v>507330</v>
      </c>
      <c r="D3822" s="8" t="s">
        <v>2006</v>
      </c>
      <c r="E3822" s="3">
        <v>1</v>
      </c>
      <c r="F3822" s="3">
        <v>1</v>
      </c>
      <c r="G3822" s="4">
        <v>202.17</v>
      </c>
      <c r="H3822" s="4">
        <f>+G3822*E3822</f>
        <v>202.17</v>
      </c>
      <c r="I3822" s="5">
        <v>0</v>
      </c>
      <c r="J3822" s="4">
        <f t="shared" si="726"/>
        <v>0</v>
      </c>
      <c r="K3822" s="4">
        <f t="shared" si="727"/>
        <v>202.17</v>
      </c>
      <c r="L3822" s="6">
        <v>1</v>
      </c>
      <c r="M3822" s="4">
        <f t="shared" si="724"/>
        <v>202.17</v>
      </c>
      <c r="N3822" s="4">
        <f t="shared" si="725"/>
        <v>404.34</v>
      </c>
      <c r="O3822" s="6">
        <v>0.75</v>
      </c>
      <c r="P3822" s="85">
        <f t="shared" si="732"/>
        <v>151.6275</v>
      </c>
      <c r="Q3822" s="86">
        <f t="shared" si="733"/>
        <v>353.79750000000001</v>
      </c>
      <c r="R3822" s="6">
        <v>0.95</v>
      </c>
      <c r="S3822" s="85">
        <f t="shared" si="728"/>
        <v>192.06149999999997</v>
      </c>
      <c r="T3822" s="86">
        <f t="shared" si="729"/>
        <v>394.23149999999998</v>
      </c>
      <c r="U3822" s="6">
        <v>0.6</v>
      </c>
      <c r="V3822" s="85">
        <f t="shared" si="730"/>
        <v>121.30199999999999</v>
      </c>
      <c r="W3822" s="86">
        <f t="shared" si="731"/>
        <v>323.47199999999998</v>
      </c>
    </row>
    <row r="3823" spans="1:23" s="38" customFormat="1" ht="16.5" x14ac:dyDescent="0.25">
      <c r="A3823" s="78" t="s">
        <v>7167</v>
      </c>
      <c r="B3823" s="65" t="s">
        <v>8168</v>
      </c>
      <c r="C3823" s="2">
        <v>507331</v>
      </c>
      <c r="D3823" s="1" t="s">
        <v>2007</v>
      </c>
      <c r="E3823" s="3">
        <v>8</v>
      </c>
      <c r="F3823" s="3">
        <v>1</v>
      </c>
      <c r="G3823" s="7">
        <v>339.57</v>
      </c>
      <c r="H3823" s="4">
        <f>+G3823*E3823</f>
        <v>2716.56</v>
      </c>
      <c r="I3823" s="5">
        <v>0</v>
      </c>
      <c r="J3823" s="4">
        <f t="shared" si="726"/>
        <v>0</v>
      </c>
      <c r="K3823" s="4">
        <f t="shared" si="727"/>
        <v>339.57</v>
      </c>
      <c r="L3823" s="6">
        <v>0.85</v>
      </c>
      <c r="M3823" s="4">
        <f t="shared" si="724"/>
        <v>288.6345</v>
      </c>
      <c r="N3823" s="4">
        <f t="shared" si="725"/>
        <v>628.20450000000005</v>
      </c>
      <c r="O3823" s="6">
        <v>0.75</v>
      </c>
      <c r="P3823" s="85">
        <f t="shared" si="732"/>
        <v>254.67750000000001</v>
      </c>
      <c r="Q3823" s="86">
        <f t="shared" si="733"/>
        <v>594.24749999999995</v>
      </c>
      <c r="R3823" s="6">
        <v>0.95</v>
      </c>
      <c r="S3823" s="85">
        <f t="shared" si="728"/>
        <v>322.5915</v>
      </c>
      <c r="T3823" s="86">
        <f t="shared" si="729"/>
        <v>662.16149999999993</v>
      </c>
      <c r="U3823" s="6">
        <v>0.6</v>
      </c>
      <c r="V3823" s="85">
        <f t="shared" si="730"/>
        <v>203.74199999999999</v>
      </c>
      <c r="W3823" s="86">
        <f t="shared" si="731"/>
        <v>543.31200000000001</v>
      </c>
    </row>
    <row r="3824" spans="1:23" s="38" customFormat="1" ht="16.5" x14ac:dyDescent="0.25">
      <c r="A3824" s="78" t="s">
        <v>7167</v>
      </c>
      <c r="B3824" s="65" t="s">
        <v>8168</v>
      </c>
      <c r="C3824" s="2">
        <v>507332</v>
      </c>
      <c r="D3824" s="8" t="s">
        <v>2008</v>
      </c>
      <c r="E3824" s="3">
        <v>7</v>
      </c>
      <c r="F3824" s="3">
        <v>1</v>
      </c>
      <c r="G3824" s="4">
        <v>488.04</v>
      </c>
      <c r="H3824" s="4">
        <f>+G3824*E3824</f>
        <v>3416.28</v>
      </c>
      <c r="I3824" s="5">
        <v>0</v>
      </c>
      <c r="J3824" s="4">
        <f t="shared" si="726"/>
        <v>0</v>
      </c>
      <c r="K3824" s="4">
        <f t="shared" si="727"/>
        <v>488.04</v>
      </c>
      <c r="L3824" s="6">
        <v>1</v>
      </c>
      <c r="M3824" s="4">
        <f t="shared" si="724"/>
        <v>488.04</v>
      </c>
      <c r="N3824" s="4">
        <f t="shared" si="725"/>
        <v>976.08</v>
      </c>
      <c r="O3824" s="6">
        <v>0.75</v>
      </c>
      <c r="P3824" s="85">
        <f t="shared" si="732"/>
        <v>366.03000000000003</v>
      </c>
      <c r="Q3824" s="86">
        <f t="shared" si="733"/>
        <v>854.07</v>
      </c>
      <c r="R3824" s="6">
        <v>0.95</v>
      </c>
      <c r="S3824" s="85">
        <f t="shared" si="728"/>
        <v>463.63799999999998</v>
      </c>
      <c r="T3824" s="86">
        <f t="shared" si="729"/>
        <v>951.678</v>
      </c>
      <c r="U3824" s="6">
        <v>0.6</v>
      </c>
      <c r="V3824" s="85">
        <f t="shared" si="730"/>
        <v>292.82400000000001</v>
      </c>
      <c r="W3824" s="86">
        <f t="shared" si="731"/>
        <v>780.86400000000003</v>
      </c>
    </row>
    <row r="3825" spans="1:23" s="38" customFormat="1" ht="16.5" x14ac:dyDescent="0.25">
      <c r="A3825" s="78" t="s">
        <v>7167</v>
      </c>
      <c r="B3825" s="65" t="s">
        <v>8168</v>
      </c>
      <c r="C3825" s="2">
        <v>507333</v>
      </c>
      <c r="D3825" s="8" t="s">
        <v>2010</v>
      </c>
      <c r="E3825" s="3">
        <v>10</v>
      </c>
      <c r="F3825" s="3">
        <v>1</v>
      </c>
      <c r="G3825" s="4">
        <v>923.16</v>
      </c>
      <c r="H3825" s="4">
        <f>+G3825*E3825</f>
        <v>9231.6</v>
      </c>
      <c r="I3825" s="5">
        <v>0</v>
      </c>
      <c r="J3825" s="4">
        <f t="shared" si="726"/>
        <v>0</v>
      </c>
      <c r="K3825" s="4">
        <f t="shared" si="727"/>
        <v>923.16</v>
      </c>
      <c r="L3825" s="6">
        <v>1</v>
      </c>
      <c r="M3825" s="4">
        <f t="shared" si="724"/>
        <v>923.16</v>
      </c>
      <c r="N3825" s="4">
        <f t="shared" si="725"/>
        <v>1846.32</v>
      </c>
      <c r="O3825" s="6">
        <v>0.75</v>
      </c>
      <c r="P3825" s="85">
        <f t="shared" si="732"/>
        <v>692.37</v>
      </c>
      <c r="Q3825" s="86">
        <f t="shared" si="733"/>
        <v>1615.53</v>
      </c>
      <c r="R3825" s="6">
        <v>0.95</v>
      </c>
      <c r="S3825" s="85">
        <f t="shared" si="728"/>
        <v>877.00199999999995</v>
      </c>
      <c r="T3825" s="86">
        <f t="shared" si="729"/>
        <v>1800.1619999999998</v>
      </c>
      <c r="U3825" s="6">
        <v>0.6</v>
      </c>
      <c r="V3825" s="85">
        <f t="shared" si="730"/>
        <v>553.89599999999996</v>
      </c>
      <c r="W3825" s="86">
        <f t="shared" si="731"/>
        <v>1477.056</v>
      </c>
    </row>
    <row r="3826" spans="1:23" s="38" customFormat="1" ht="16.5" x14ac:dyDescent="0.25">
      <c r="A3826" s="78" t="s">
        <v>7167</v>
      </c>
      <c r="B3826" s="65" t="s">
        <v>8168</v>
      </c>
      <c r="C3826" s="2">
        <v>507334</v>
      </c>
      <c r="D3826" s="8" t="s">
        <v>2913</v>
      </c>
      <c r="E3826" s="3">
        <v>2</v>
      </c>
      <c r="F3826" s="3">
        <v>1</v>
      </c>
      <c r="G3826" s="4">
        <v>911.71</v>
      </c>
      <c r="H3826" s="4">
        <f>+G3826*E3826</f>
        <v>1823.42</v>
      </c>
      <c r="I3826" s="5">
        <v>0</v>
      </c>
      <c r="J3826" s="4">
        <f t="shared" si="726"/>
        <v>0</v>
      </c>
      <c r="K3826" s="4">
        <f t="shared" si="727"/>
        <v>911.71</v>
      </c>
      <c r="L3826" s="6">
        <v>1</v>
      </c>
      <c r="M3826" s="4">
        <f t="shared" si="724"/>
        <v>911.71</v>
      </c>
      <c r="N3826" s="4">
        <f t="shared" si="725"/>
        <v>1823.42</v>
      </c>
      <c r="O3826" s="6">
        <v>0.75</v>
      </c>
      <c r="P3826" s="85">
        <f t="shared" si="732"/>
        <v>683.78250000000003</v>
      </c>
      <c r="Q3826" s="86">
        <f t="shared" si="733"/>
        <v>1595.4925000000001</v>
      </c>
      <c r="R3826" s="6">
        <v>0.95</v>
      </c>
      <c r="S3826" s="85">
        <f t="shared" si="728"/>
        <v>866.12450000000001</v>
      </c>
      <c r="T3826" s="86">
        <f t="shared" si="729"/>
        <v>1777.8344999999999</v>
      </c>
      <c r="U3826" s="6">
        <v>0.6</v>
      </c>
      <c r="V3826" s="85">
        <f t="shared" si="730"/>
        <v>547.02599999999995</v>
      </c>
      <c r="W3826" s="86">
        <f t="shared" si="731"/>
        <v>1458.7359999999999</v>
      </c>
    </row>
    <row r="3827" spans="1:23" s="38" customFormat="1" ht="16.5" x14ac:dyDescent="0.25">
      <c r="A3827" s="78" t="s">
        <v>7167</v>
      </c>
      <c r="B3827" s="65" t="s">
        <v>8168</v>
      </c>
      <c r="C3827" s="2">
        <v>507337</v>
      </c>
      <c r="D3827" s="10" t="s">
        <v>3128</v>
      </c>
      <c r="E3827" s="3">
        <v>9</v>
      </c>
      <c r="F3827" s="3">
        <v>1</v>
      </c>
      <c r="G3827" s="4">
        <v>186</v>
      </c>
      <c r="H3827" s="4">
        <f>+G3827*E3827</f>
        <v>1674</v>
      </c>
      <c r="I3827" s="5">
        <v>0</v>
      </c>
      <c r="J3827" s="4">
        <f t="shared" si="726"/>
        <v>0</v>
      </c>
      <c r="K3827" s="4">
        <f t="shared" si="727"/>
        <v>186</v>
      </c>
      <c r="L3827" s="6">
        <v>1</v>
      </c>
      <c r="M3827" s="4">
        <f t="shared" si="724"/>
        <v>186</v>
      </c>
      <c r="N3827" s="4">
        <f t="shared" si="725"/>
        <v>372</v>
      </c>
      <c r="O3827" s="6">
        <v>0.75</v>
      </c>
      <c r="P3827" s="85">
        <f t="shared" si="732"/>
        <v>139.5</v>
      </c>
      <c r="Q3827" s="86">
        <f t="shared" si="733"/>
        <v>325.5</v>
      </c>
      <c r="R3827" s="6">
        <v>0.95</v>
      </c>
      <c r="S3827" s="85">
        <f t="shared" si="728"/>
        <v>176.7</v>
      </c>
      <c r="T3827" s="86">
        <f t="shared" si="729"/>
        <v>362.7</v>
      </c>
      <c r="U3827" s="6">
        <v>0.6</v>
      </c>
      <c r="V3827" s="85">
        <f t="shared" si="730"/>
        <v>111.6</v>
      </c>
      <c r="W3827" s="86">
        <f t="shared" si="731"/>
        <v>297.60000000000002</v>
      </c>
    </row>
    <row r="3828" spans="1:23" s="38" customFormat="1" ht="16.5" x14ac:dyDescent="0.25">
      <c r="A3828" s="78" t="s">
        <v>7167</v>
      </c>
      <c r="B3828" s="65" t="s">
        <v>8168</v>
      </c>
      <c r="C3828" s="2">
        <v>507338</v>
      </c>
      <c r="D3828" s="10" t="s">
        <v>3129</v>
      </c>
      <c r="E3828" s="3">
        <v>10</v>
      </c>
      <c r="F3828" s="3">
        <v>1</v>
      </c>
      <c r="G3828" s="4">
        <v>167</v>
      </c>
      <c r="H3828" s="4">
        <f>+G3828*E3828</f>
        <v>1670</v>
      </c>
      <c r="I3828" s="5">
        <v>0</v>
      </c>
      <c r="J3828" s="4">
        <f t="shared" si="726"/>
        <v>0</v>
      </c>
      <c r="K3828" s="4">
        <f t="shared" si="727"/>
        <v>167</v>
      </c>
      <c r="L3828" s="6">
        <v>1</v>
      </c>
      <c r="M3828" s="4">
        <f t="shared" ref="M3828:M3891" si="734">+K3828*L3828</f>
        <v>167</v>
      </c>
      <c r="N3828" s="4">
        <f t="shared" ref="N3828:N3891" si="735">+K3828+M3828</f>
        <v>334</v>
      </c>
      <c r="O3828" s="6">
        <v>0.75</v>
      </c>
      <c r="P3828" s="85">
        <f t="shared" si="732"/>
        <v>125.25</v>
      </c>
      <c r="Q3828" s="86">
        <f t="shared" si="733"/>
        <v>292.25</v>
      </c>
      <c r="R3828" s="6">
        <v>0.95</v>
      </c>
      <c r="S3828" s="85">
        <f t="shared" si="728"/>
        <v>158.65</v>
      </c>
      <c r="T3828" s="86">
        <f t="shared" si="729"/>
        <v>325.64999999999998</v>
      </c>
      <c r="U3828" s="6">
        <v>0.6</v>
      </c>
      <c r="V3828" s="85">
        <f t="shared" si="730"/>
        <v>100.2</v>
      </c>
      <c r="W3828" s="86">
        <f t="shared" si="731"/>
        <v>267.2</v>
      </c>
    </row>
    <row r="3829" spans="1:23" s="38" customFormat="1" ht="16.5" x14ac:dyDescent="0.25">
      <c r="A3829" s="78" t="s">
        <v>7167</v>
      </c>
      <c r="B3829" s="65" t="s">
        <v>8168</v>
      </c>
      <c r="C3829" s="2">
        <v>507339</v>
      </c>
      <c r="D3829" s="10" t="s">
        <v>3130</v>
      </c>
      <c r="E3829" s="3">
        <v>9</v>
      </c>
      <c r="F3829" s="3">
        <v>1</v>
      </c>
      <c r="G3829" s="4">
        <v>148.80000000000001</v>
      </c>
      <c r="H3829" s="4">
        <f>+G3829*E3829</f>
        <v>1339.2</v>
      </c>
      <c r="I3829" s="5">
        <v>0</v>
      </c>
      <c r="J3829" s="4">
        <f t="shared" si="726"/>
        <v>0</v>
      </c>
      <c r="K3829" s="4">
        <f t="shared" si="727"/>
        <v>148.80000000000001</v>
      </c>
      <c r="L3829" s="6">
        <v>1</v>
      </c>
      <c r="M3829" s="4">
        <f t="shared" si="734"/>
        <v>148.80000000000001</v>
      </c>
      <c r="N3829" s="4">
        <f t="shared" si="735"/>
        <v>297.60000000000002</v>
      </c>
      <c r="O3829" s="6">
        <v>0.75</v>
      </c>
      <c r="P3829" s="85">
        <f t="shared" si="732"/>
        <v>111.60000000000001</v>
      </c>
      <c r="Q3829" s="86">
        <f t="shared" si="733"/>
        <v>260.40000000000003</v>
      </c>
      <c r="R3829" s="6">
        <v>0.95</v>
      </c>
      <c r="S3829" s="85">
        <f t="shared" si="728"/>
        <v>141.36000000000001</v>
      </c>
      <c r="T3829" s="86">
        <f t="shared" si="729"/>
        <v>290.16000000000003</v>
      </c>
      <c r="U3829" s="6">
        <v>0.6</v>
      </c>
      <c r="V3829" s="85">
        <f t="shared" si="730"/>
        <v>89.28</v>
      </c>
      <c r="W3829" s="86">
        <f t="shared" si="731"/>
        <v>238.08</v>
      </c>
    </row>
    <row r="3830" spans="1:23" s="38" customFormat="1" ht="16.5" x14ac:dyDescent="0.25">
      <c r="A3830" s="78" t="s">
        <v>7167</v>
      </c>
      <c r="B3830" s="65" t="s">
        <v>8168</v>
      </c>
      <c r="C3830" s="2">
        <v>507341</v>
      </c>
      <c r="D3830" s="8" t="s">
        <v>3131</v>
      </c>
      <c r="E3830" s="3">
        <v>4</v>
      </c>
      <c r="F3830" s="3">
        <v>1</v>
      </c>
      <c r="G3830" s="4">
        <v>372.84</v>
      </c>
      <c r="H3830" s="4">
        <f>+G3830*E3830</f>
        <v>1491.36</v>
      </c>
      <c r="I3830" s="5">
        <v>0</v>
      </c>
      <c r="J3830" s="4">
        <f t="shared" si="726"/>
        <v>0</v>
      </c>
      <c r="K3830" s="4">
        <f t="shared" si="727"/>
        <v>372.84</v>
      </c>
      <c r="L3830" s="6">
        <v>1</v>
      </c>
      <c r="M3830" s="4">
        <f t="shared" si="734"/>
        <v>372.84</v>
      </c>
      <c r="N3830" s="4">
        <f t="shared" si="735"/>
        <v>745.68</v>
      </c>
      <c r="O3830" s="6">
        <v>0.75</v>
      </c>
      <c r="P3830" s="85">
        <f t="shared" si="732"/>
        <v>279.63</v>
      </c>
      <c r="Q3830" s="86">
        <f t="shared" si="733"/>
        <v>652.47</v>
      </c>
      <c r="R3830" s="6">
        <v>0.95</v>
      </c>
      <c r="S3830" s="85">
        <f t="shared" si="728"/>
        <v>354.19799999999998</v>
      </c>
      <c r="T3830" s="86">
        <f t="shared" si="729"/>
        <v>727.03800000000001</v>
      </c>
      <c r="U3830" s="6">
        <v>0.6</v>
      </c>
      <c r="V3830" s="85">
        <f t="shared" si="730"/>
        <v>223.70399999999998</v>
      </c>
      <c r="W3830" s="86">
        <f t="shared" si="731"/>
        <v>596.54399999999998</v>
      </c>
    </row>
    <row r="3831" spans="1:23" s="38" customFormat="1" ht="16.5" x14ac:dyDescent="0.25">
      <c r="A3831" s="78" t="s">
        <v>7167</v>
      </c>
      <c r="B3831" s="65" t="s">
        <v>8168</v>
      </c>
      <c r="C3831" s="2">
        <v>507342</v>
      </c>
      <c r="D3831" s="8" t="s">
        <v>3132</v>
      </c>
      <c r="E3831" s="3">
        <v>5</v>
      </c>
      <c r="F3831" s="3">
        <v>1</v>
      </c>
      <c r="G3831" s="4">
        <v>390.13</v>
      </c>
      <c r="H3831" s="4">
        <f>+G3831*E3831</f>
        <v>1950.65</v>
      </c>
      <c r="I3831" s="5">
        <v>0</v>
      </c>
      <c r="J3831" s="4">
        <f t="shared" si="726"/>
        <v>0</v>
      </c>
      <c r="K3831" s="4">
        <f t="shared" si="727"/>
        <v>390.13</v>
      </c>
      <c r="L3831" s="6">
        <v>1</v>
      </c>
      <c r="M3831" s="4">
        <f t="shared" si="734"/>
        <v>390.13</v>
      </c>
      <c r="N3831" s="4">
        <f t="shared" si="735"/>
        <v>780.26</v>
      </c>
      <c r="O3831" s="6">
        <v>0.75</v>
      </c>
      <c r="P3831" s="85">
        <f t="shared" si="732"/>
        <v>292.59749999999997</v>
      </c>
      <c r="Q3831" s="86">
        <f t="shared" si="733"/>
        <v>682.72749999999996</v>
      </c>
      <c r="R3831" s="6">
        <v>0.95</v>
      </c>
      <c r="S3831" s="85">
        <f t="shared" si="728"/>
        <v>370.62349999999998</v>
      </c>
      <c r="T3831" s="86">
        <f t="shared" si="729"/>
        <v>760.75350000000003</v>
      </c>
      <c r="U3831" s="6">
        <v>0.6</v>
      </c>
      <c r="V3831" s="85">
        <f t="shared" si="730"/>
        <v>234.07799999999997</v>
      </c>
      <c r="W3831" s="86">
        <f t="shared" si="731"/>
        <v>624.20799999999997</v>
      </c>
    </row>
    <row r="3832" spans="1:23" s="38" customFormat="1" ht="16.5" x14ac:dyDescent="0.25">
      <c r="A3832" s="78" t="s">
        <v>7167</v>
      </c>
      <c r="B3832" s="65" t="s">
        <v>8168</v>
      </c>
      <c r="C3832" s="2">
        <v>507343</v>
      </c>
      <c r="D3832" s="8" t="s">
        <v>3139</v>
      </c>
      <c r="E3832" s="3">
        <v>2</v>
      </c>
      <c r="F3832" s="3">
        <v>1</v>
      </c>
      <c r="G3832" s="4">
        <v>390</v>
      </c>
      <c r="H3832" s="4">
        <f>+G3832*E3832</f>
        <v>780</v>
      </c>
      <c r="I3832" s="5">
        <v>0</v>
      </c>
      <c r="J3832" s="4">
        <f t="shared" si="726"/>
        <v>0</v>
      </c>
      <c r="K3832" s="4">
        <f t="shared" si="727"/>
        <v>390</v>
      </c>
      <c r="L3832" s="6">
        <v>1</v>
      </c>
      <c r="M3832" s="4">
        <f t="shared" si="734"/>
        <v>390</v>
      </c>
      <c r="N3832" s="4">
        <f t="shared" si="735"/>
        <v>780</v>
      </c>
      <c r="O3832" s="6">
        <v>0.75</v>
      </c>
      <c r="P3832" s="85">
        <f t="shared" si="732"/>
        <v>292.5</v>
      </c>
      <c r="Q3832" s="86">
        <f t="shared" si="733"/>
        <v>682.5</v>
      </c>
      <c r="R3832" s="6">
        <v>0.95</v>
      </c>
      <c r="S3832" s="85">
        <f t="shared" si="728"/>
        <v>370.5</v>
      </c>
      <c r="T3832" s="86">
        <f t="shared" si="729"/>
        <v>760.5</v>
      </c>
      <c r="U3832" s="6">
        <v>0.6</v>
      </c>
      <c r="V3832" s="85">
        <f t="shared" si="730"/>
        <v>234</v>
      </c>
      <c r="W3832" s="86">
        <f t="shared" si="731"/>
        <v>624</v>
      </c>
    </row>
    <row r="3833" spans="1:23" s="38" customFormat="1" ht="16.5" x14ac:dyDescent="0.25">
      <c r="A3833" s="78" t="s">
        <v>7167</v>
      </c>
      <c r="B3833" s="65" t="s">
        <v>8168</v>
      </c>
      <c r="C3833" s="2">
        <v>507344</v>
      </c>
      <c r="D3833" s="8" t="s">
        <v>3141</v>
      </c>
      <c r="E3833" s="3">
        <v>48</v>
      </c>
      <c r="F3833" s="3">
        <v>1</v>
      </c>
      <c r="G3833" s="4">
        <v>167.92</v>
      </c>
      <c r="H3833" s="4">
        <f>+G3833*E3833</f>
        <v>8060.16</v>
      </c>
      <c r="I3833" s="5">
        <v>0.15</v>
      </c>
      <c r="J3833" s="4">
        <f t="shared" si="726"/>
        <v>25.187999999999999</v>
      </c>
      <c r="K3833" s="4">
        <f t="shared" si="727"/>
        <v>142.732</v>
      </c>
      <c r="L3833" s="6">
        <v>1.5</v>
      </c>
      <c r="M3833" s="4">
        <f t="shared" si="734"/>
        <v>214.09800000000001</v>
      </c>
      <c r="N3833" s="4">
        <f t="shared" si="735"/>
        <v>356.83000000000004</v>
      </c>
      <c r="O3833" s="6">
        <v>0.75</v>
      </c>
      <c r="P3833" s="85">
        <f t="shared" si="732"/>
        <v>107.04900000000001</v>
      </c>
      <c r="Q3833" s="86">
        <f t="shared" si="733"/>
        <v>249.78100000000001</v>
      </c>
      <c r="R3833" s="6">
        <v>0.95</v>
      </c>
      <c r="S3833" s="85">
        <f t="shared" si="728"/>
        <v>135.59539999999998</v>
      </c>
      <c r="T3833" s="86">
        <f t="shared" si="729"/>
        <v>278.32740000000001</v>
      </c>
      <c r="U3833" s="6">
        <v>0.6</v>
      </c>
      <c r="V3833" s="85">
        <f t="shared" si="730"/>
        <v>85.639200000000002</v>
      </c>
      <c r="W3833" s="86">
        <f t="shared" si="731"/>
        <v>228.37119999999999</v>
      </c>
    </row>
    <row r="3834" spans="1:23" s="38" customFormat="1" ht="16.5" x14ac:dyDescent="0.25">
      <c r="A3834" s="78" t="s">
        <v>7167</v>
      </c>
      <c r="B3834" s="65" t="s">
        <v>8168</v>
      </c>
      <c r="C3834" s="2">
        <v>507345</v>
      </c>
      <c r="D3834" s="8" t="s">
        <v>3142</v>
      </c>
      <c r="E3834" s="3">
        <f>12-5</f>
        <v>7</v>
      </c>
      <c r="F3834" s="3">
        <v>1</v>
      </c>
      <c r="G3834" s="4">
        <v>54</v>
      </c>
      <c r="H3834" s="4">
        <f>+G3834*E3834</f>
        <v>378</v>
      </c>
      <c r="I3834" s="5">
        <v>0</v>
      </c>
      <c r="J3834" s="4">
        <f t="shared" si="726"/>
        <v>0</v>
      </c>
      <c r="K3834" s="4">
        <f t="shared" si="727"/>
        <v>54</v>
      </c>
      <c r="L3834" s="6">
        <v>1</v>
      </c>
      <c r="M3834" s="4">
        <f t="shared" si="734"/>
        <v>54</v>
      </c>
      <c r="N3834" s="4">
        <f t="shared" si="735"/>
        <v>108</v>
      </c>
      <c r="O3834" s="6">
        <v>0.75</v>
      </c>
      <c r="P3834" s="85">
        <f t="shared" si="732"/>
        <v>40.5</v>
      </c>
      <c r="Q3834" s="86">
        <f t="shared" si="733"/>
        <v>94.5</v>
      </c>
      <c r="R3834" s="6">
        <v>0.95</v>
      </c>
      <c r="S3834" s="85">
        <f t="shared" si="728"/>
        <v>51.3</v>
      </c>
      <c r="T3834" s="86">
        <f t="shared" si="729"/>
        <v>105.3</v>
      </c>
      <c r="U3834" s="6">
        <v>0.6</v>
      </c>
      <c r="V3834" s="85">
        <f t="shared" si="730"/>
        <v>32.4</v>
      </c>
      <c r="W3834" s="86">
        <f t="shared" si="731"/>
        <v>86.4</v>
      </c>
    </row>
    <row r="3835" spans="1:23" s="38" customFormat="1" ht="16.5" x14ac:dyDescent="0.25">
      <c r="A3835" s="78" t="s">
        <v>7167</v>
      </c>
      <c r="B3835" s="65" t="s">
        <v>8168</v>
      </c>
      <c r="C3835" s="2">
        <v>507346</v>
      </c>
      <c r="D3835" s="8" t="s">
        <v>3143</v>
      </c>
      <c r="E3835" s="3">
        <v>20</v>
      </c>
      <c r="F3835" s="3">
        <v>1</v>
      </c>
      <c r="G3835" s="4">
        <v>54</v>
      </c>
      <c r="H3835" s="4">
        <f>+G3835*E3835</f>
        <v>1080</v>
      </c>
      <c r="I3835" s="5">
        <v>0</v>
      </c>
      <c r="J3835" s="4">
        <f t="shared" si="726"/>
        <v>0</v>
      </c>
      <c r="K3835" s="4">
        <f t="shared" si="727"/>
        <v>54</v>
      </c>
      <c r="L3835" s="6">
        <v>1</v>
      </c>
      <c r="M3835" s="4">
        <f t="shared" si="734"/>
        <v>54</v>
      </c>
      <c r="N3835" s="4">
        <f t="shared" si="735"/>
        <v>108</v>
      </c>
      <c r="O3835" s="6">
        <v>0.75</v>
      </c>
      <c r="P3835" s="85">
        <f t="shared" si="732"/>
        <v>40.5</v>
      </c>
      <c r="Q3835" s="86">
        <f t="shared" si="733"/>
        <v>94.5</v>
      </c>
      <c r="R3835" s="6">
        <v>0.95</v>
      </c>
      <c r="S3835" s="85">
        <f t="shared" si="728"/>
        <v>51.3</v>
      </c>
      <c r="T3835" s="86">
        <f t="shared" si="729"/>
        <v>105.3</v>
      </c>
      <c r="U3835" s="6">
        <v>0.6</v>
      </c>
      <c r="V3835" s="85">
        <f t="shared" si="730"/>
        <v>32.4</v>
      </c>
      <c r="W3835" s="86">
        <f t="shared" si="731"/>
        <v>86.4</v>
      </c>
    </row>
    <row r="3836" spans="1:23" s="38" customFormat="1" ht="16.5" x14ac:dyDescent="0.25">
      <c r="A3836" s="78" t="s">
        <v>7167</v>
      </c>
      <c r="B3836" s="65" t="s">
        <v>8168</v>
      </c>
      <c r="C3836" s="2">
        <v>507347</v>
      </c>
      <c r="D3836" s="8" t="s">
        <v>3144</v>
      </c>
      <c r="E3836" s="3">
        <v>20</v>
      </c>
      <c r="F3836" s="3">
        <v>1</v>
      </c>
      <c r="G3836" s="4">
        <v>54</v>
      </c>
      <c r="H3836" s="4">
        <f>+G3836*E3836</f>
        <v>1080</v>
      </c>
      <c r="I3836" s="5">
        <v>0</v>
      </c>
      <c r="J3836" s="4">
        <f t="shared" si="726"/>
        <v>0</v>
      </c>
      <c r="K3836" s="4">
        <f t="shared" si="727"/>
        <v>54</v>
      </c>
      <c r="L3836" s="6">
        <v>1</v>
      </c>
      <c r="M3836" s="4">
        <f t="shared" si="734"/>
        <v>54</v>
      </c>
      <c r="N3836" s="4">
        <f t="shared" si="735"/>
        <v>108</v>
      </c>
      <c r="O3836" s="6">
        <v>0.75</v>
      </c>
      <c r="P3836" s="85">
        <f t="shared" si="732"/>
        <v>40.5</v>
      </c>
      <c r="Q3836" s="86">
        <f t="shared" si="733"/>
        <v>94.5</v>
      </c>
      <c r="R3836" s="6">
        <v>0.95</v>
      </c>
      <c r="S3836" s="85">
        <f t="shared" si="728"/>
        <v>51.3</v>
      </c>
      <c r="T3836" s="86">
        <f t="shared" si="729"/>
        <v>105.3</v>
      </c>
      <c r="U3836" s="6">
        <v>0.6</v>
      </c>
      <c r="V3836" s="85">
        <f t="shared" si="730"/>
        <v>32.4</v>
      </c>
      <c r="W3836" s="86">
        <f t="shared" si="731"/>
        <v>86.4</v>
      </c>
    </row>
    <row r="3837" spans="1:23" s="38" customFormat="1" ht="16.5" x14ac:dyDescent="0.25">
      <c r="A3837" s="78" t="s">
        <v>7167</v>
      </c>
      <c r="B3837" s="65" t="s">
        <v>8168</v>
      </c>
      <c r="C3837" s="2">
        <v>507348</v>
      </c>
      <c r="D3837" s="8" t="s">
        <v>3140</v>
      </c>
      <c r="E3837" s="3">
        <v>10</v>
      </c>
      <c r="F3837" s="3">
        <v>1</v>
      </c>
      <c r="G3837" s="4">
        <v>390</v>
      </c>
      <c r="H3837" s="4">
        <f>+G3837*E3837</f>
        <v>3900</v>
      </c>
      <c r="I3837" s="5">
        <v>0</v>
      </c>
      <c r="J3837" s="4">
        <f t="shared" si="726"/>
        <v>0</v>
      </c>
      <c r="K3837" s="4">
        <f t="shared" si="727"/>
        <v>390</v>
      </c>
      <c r="L3837" s="6">
        <v>1</v>
      </c>
      <c r="M3837" s="4">
        <f t="shared" si="734"/>
        <v>390</v>
      </c>
      <c r="N3837" s="4">
        <f t="shared" si="735"/>
        <v>780</v>
      </c>
      <c r="O3837" s="6">
        <v>0.75</v>
      </c>
      <c r="P3837" s="85">
        <f t="shared" si="732"/>
        <v>292.5</v>
      </c>
      <c r="Q3837" s="86">
        <f t="shared" si="733"/>
        <v>682.5</v>
      </c>
      <c r="R3837" s="6">
        <v>0.95</v>
      </c>
      <c r="S3837" s="85">
        <f t="shared" si="728"/>
        <v>370.5</v>
      </c>
      <c r="T3837" s="86">
        <f t="shared" si="729"/>
        <v>760.5</v>
      </c>
      <c r="U3837" s="6">
        <v>0.6</v>
      </c>
      <c r="V3837" s="85">
        <f t="shared" si="730"/>
        <v>234</v>
      </c>
      <c r="W3837" s="86">
        <f t="shared" si="731"/>
        <v>624</v>
      </c>
    </row>
    <row r="3838" spans="1:23" s="38" customFormat="1" ht="16.5" x14ac:dyDescent="0.25">
      <c r="A3838" s="78" t="s">
        <v>7167</v>
      </c>
      <c r="B3838" s="65" t="s">
        <v>8168</v>
      </c>
      <c r="C3838" s="2">
        <v>507349</v>
      </c>
      <c r="D3838" s="8" t="s">
        <v>3145</v>
      </c>
      <c r="E3838" s="3">
        <v>10</v>
      </c>
      <c r="F3838" s="3">
        <v>1</v>
      </c>
      <c r="G3838" s="4">
        <v>54</v>
      </c>
      <c r="H3838" s="4">
        <f>+G3838*E3838</f>
        <v>540</v>
      </c>
      <c r="I3838" s="5">
        <v>0</v>
      </c>
      <c r="J3838" s="4">
        <f t="shared" si="726"/>
        <v>0</v>
      </c>
      <c r="K3838" s="4">
        <f t="shared" si="727"/>
        <v>54</v>
      </c>
      <c r="L3838" s="6">
        <v>1</v>
      </c>
      <c r="M3838" s="4">
        <f t="shared" si="734"/>
        <v>54</v>
      </c>
      <c r="N3838" s="4">
        <f t="shared" si="735"/>
        <v>108</v>
      </c>
      <c r="O3838" s="6">
        <v>0.75</v>
      </c>
      <c r="P3838" s="85">
        <f t="shared" si="732"/>
        <v>40.5</v>
      </c>
      <c r="Q3838" s="86">
        <f t="shared" si="733"/>
        <v>94.5</v>
      </c>
      <c r="R3838" s="6">
        <v>0.95</v>
      </c>
      <c r="S3838" s="85">
        <f t="shared" si="728"/>
        <v>51.3</v>
      </c>
      <c r="T3838" s="86">
        <f t="shared" si="729"/>
        <v>105.3</v>
      </c>
      <c r="U3838" s="6">
        <v>0.6</v>
      </c>
      <c r="V3838" s="85">
        <f t="shared" si="730"/>
        <v>32.4</v>
      </c>
      <c r="W3838" s="86">
        <f t="shared" si="731"/>
        <v>86.4</v>
      </c>
    </row>
    <row r="3839" spans="1:23" s="38" customFormat="1" ht="16.5" x14ac:dyDescent="0.25">
      <c r="A3839" s="78" t="s">
        <v>7167</v>
      </c>
      <c r="B3839" s="65" t="s">
        <v>8168</v>
      </c>
      <c r="C3839" s="2">
        <v>507350</v>
      </c>
      <c r="D3839" s="1" t="s">
        <v>3146</v>
      </c>
      <c r="E3839" s="3">
        <v>7</v>
      </c>
      <c r="F3839" s="3">
        <v>1</v>
      </c>
      <c r="G3839" s="7">
        <v>150</v>
      </c>
      <c r="H3839" s="4">
        <f>+G3839*E3839</f>
        <v>1050</v>
      </c>
      <c r="I3839" s="5">
        <v>0</v>
      </c>
      <c r="J3839" s="4">
        <f t="shared" si="726"/>
        <v>0</v>
      </c>
      <c r="K3839" s="4">
        <f t="shared" si="727"/>
        <v>150</v>
      </c>
      <c r="L3839" s="6">
        <v>1.05</v>
      </c>
      <c r="M3839" s="4">
        <f t="shared" si="734"/>
        <v>157.5</v>
      </c>
      <c r="N3839" s="4">
        <f t="shared" si="735"/>
        <v>307.5</v>
      </c>
      <c r="O3839" s="6">
        <v>0.75</v>
      </c>
      <c r="P3839" s="85">
        <f t="shared" si="732"/>
        <v>112.5</v>
      </c>
      <c r="Q3839" s="86">
        <f t="shared" si="733"/>
        <v>262.5</v>
      </c>
      <c r="R3839" s="6">
        <v>0.95</v>
      </c>
      <c r="S3839" s="85">
        <f t="shared" si="728"/>
        <v>142.5</v>
      </c>
      <c r="T3839" s="86">
        <f t="shared" si="729"/>
        <v>292.5</v>
      </c>
      <c r="U3839" s="6">
        <v>0.6</v>
      </c>
      <c r="V3839" s="85">
        <f t="shared" si="730"/>
        <v>90</v>
      </c>
      <c r="W3839" s="86">
        <f t="shared" si="731"/>
        <v>240</v>
      </c>
    </row>
    <row r="3840" spans="1:23" s="38" customFormat="1" ht="16.5" x14ac:dyDescent="0.25">
      <c r="A3840" s="78" t="s">
        <v>7167</v>
      </c>
      <c r="B3840" s="65" t="s">
        <v>8168</v>
      </c>
      <c r="C3840" s="2">
        <v>507351</v>
      </c>
      <c r="D3840" s="8" t="s">
        <v>3147</v>
      </c>
      <c r="E3840" s="3">
        <v>3</v>
      </c>
      <c r="F3840" s="3">
        <v>1</v>
      </c>
      <c r="G3840" s="4">
        <v>100</v>
      </c>
      <c r="H3840" s="4">
        <f>+G3840*E3840</f>
        <v>300</v>
      </c>
      <c r="I3840" s="5">
        <v>0</v>
      </c>
      <c r="J3840" s="4">
        <f t="shared" si="726"/>
        <v>0</v>
      </c>
      <c r="K3840" s="4">
        <f t="shared" si="727"/>
        <v>100</v>
      </c>
      <c r="L3840" s="6">
        <v>1.4</v>
      </c>
      <c r="M3840" s="4">
        <f t="shared" si="734"/>
        <v>140</v>
      </c>
      <c r="N3840" s="4">
        <f t="shared" si="735"/>
        <v>240</v>
      </c>
      <c r="O3840" s="6">
        <v>0.75</v>
      </c>
      <c r="P3840" s="85">
        <f t="shared" si="732"/>
        <v>75</v>
      </c>
      <c r="Q3840" s="86">
        <f t="shared" si="733"/>
        <v>175</v>
      </c>
      <c r="R3840" s="6">
        <v>0.95</v>
      </c>
      <c r="S3840" s="85">
        <f t="shared" si="728"/>
        <v>95</v>
      </c>
      <c r="T3840" s="86">
        <f t="shared" si="729"/>
        <v>195</v>
      </c>
      <c r="U3840" s="6">
        <v>0.6</v>
      </c>
      <c r="V3840" s="85">
        <f t="shared" si="730"/>
        <v>60</v>
      </c>
      <c r="W3840" s="86">
        <f t="shared" si="731"/>
        <v>160</v>
      </c>
    </row>
    <row r="3841" spans="1:23" s="38" customFormat="1" ht="16.5" x14ac:dyDescent="0.25">
      <c r="A3841" s="78" t="s">
        <v>7167</v>
      </c>
      <c r="B3841" s="65" t="s">
        <v>8168</v>
      </c>
      <c r="C3841" s="2">
        <v>507352</v>
      </c>
      <c r="D3841" s="8" t="s">
        <v>3148</v>
      </c>
      <c r="E3841" s="3">
        <v>2</v>
      </c>
      <c r="F3841" s="3">
        <v>1</v>
      </c>
      <c r="G3841" s="4">
        <v>100</v>
      </c>
      <c r="H3841" s="4">
        <f>+G3841*E3841</f>
        <v>200</v>
      </c>
      <c r="I3841" s="5">
        <v>0</v>
      </c>
      <c r="J3841" s="4">
        <f t="shared" si="726"/>
        <v>0</v>
      </c>
      <c r="K3841" s="4">
        <f t="shared" si="727"/>
        <v>100</v>
      </c>
      <c r="L3841" s="6">
        <v>1.4</v>
      </c>
      <c r="M3841" s="4">
        <f t="shared" si="734"/>
        <v>140</v>
      </c>
      <c r="N3841" s="4">
        <f t="shared" si="735"/>
        <v>240</v>
      </c>
      <c r="O3841" s="6">
        <v>0.75</v>
      </c>
      <c r="P3841" s="85">
        <f t="shared" si="732"/>
        <v>75</v>
      </c>
      <c r="Q3841" s="86">
        <f t="shared" si="733"/>
        <v>175</v>
      </c>
      <c r="R3841" s="6">
        <v>0.95</v>
      </c>
      <c r="S3841" s="85">
        <f t="shared" si="728"/>
        <v>95</v>
      </c>
      <c r="T3841" s="86">
        <f t="shared" si="729"/>
        <v>195</v>
      </c>
      <c r="U3841" s="6">
        <v>0.6</v>
      </c>
      <c r="V3841" s="85">
        <f t="shared" si="730"/>
        <v>60</v>
      </c>
      <c r="W3841" s="86">
        <f t="shared" si="731"/>
        <v>160</v>
      </c>
    </row>
    <row r="3842" spans="1:23" s="38" customFormat="1" ht="16.5" x14ac:dyDescent="0.25">
      <c r="A3842" s="78" t="s">
        <v>7167</v>
      </c>
      <c r="B3842" s="65" t="s">
        <v>8168</v>
      </c>
      <c r="C3842" s="2">
        <v>507353</v>
      </c>
      <c r="D3842" s="8" t="s">
        <v>3149</v>
      </c>
      <c r="E3842" s="3">
        <v>7</v>
      </c>
      <c r="F3842" s="3">
        <v>1</v>
      </c>
      <c r="G3842" s="7">
        <v>960</v>
      </c>
      <c r="H3842" s="4">
        <f>+G3842*E3842</f>
        <v>6720</v>
      </c>
      <c r="I3842" s="5">
        <v>0</v>
      </c>
      <c r="J3842" s="4">
        <f t="shared" si="726"/>
        <v>0</v>
      </c>
      <c r="K3842" s="4">
        <f t="shared" si="727"/>
        <v>960</v>
      </c>
      <c r="L3842" s="6">
        <v>1.05</v>
      </c>
      <c r="M3842" s="4">
        <f t="shared" si="734"/>
        <v>1008</v>
      </c>
      <c r="N3842" s="4">
        <f t="shared" si="735"/>
        <v>1968</v>
      </c>
      <c r="O3842" s="6">
        <v>0.75</v>
      </c>
      <c r="P3842" s="85">
        <f t="shared" si="732"/>
        <v>720</v>
      </c>
      <c r="Q3842" s="86">
        <f t="shared" si="733"/>
        <v>1680</v>
      </c>
      <c r="R3842" s="6">
        <v>0.95</v>
      </c>
      <c r="S3842" s="85">
        <f t="shared" si="728"/>
        <v>912</v>
      </c>
      <c r="T3842" s="86">
        <f t="shared" si="729"/>
        <v>1872</v>
      </c>
      <c r="U3842" s="6">
        <v>0.6</v>
      </c>
      <c r="V3842" s="85">
        <f t="shared" si="730"/>
        <v>576</v>
      </c>
      <c r="W3842" s="86">
        <f t="shared" si="731"/>
        <v>1536</v>
      </c>
    </row>
    <row r="3843" spans="1:23" s="38" customFormat="1" ht="16.5" x14ac:dyDescent="0.25">
      <c r="A3843" s="78" t="s">
        <v>7167</v>
      </c>
      <c r="B3843" s="65" t="s">
        <v>8168</v>
      </c>
      <c r="C3843" s="2">
        <v>507354</v>
      </c>
      <c r="D3843" s="8" t="s">
        <v>3150</v>
      </c>
      <c r="E3843" s="3">
        <v>8</v>
      </c>
      <c r="F3843" s="3">
        <v>1</v>
      </c>
      <c r="G3843" s="4">
        <v>100</v>
      </c>
      <c r="H3843" s="4">
        <f>+G3843*E3843</f>
        <v>800</v>
      </c>
      <c r="I3843" s="5">
        <v>0</v>
      </c>
      <c r="J3843" s="4">
        <f t="shared" si="726"/>
        <v>0</v>
      </c>
      <c r="K3843" s="4">
        <f t="shared" si="727"/>
        <v>100</v>
      </c>
      <c r="L3843" s="6">
        <v>1.4</v>
      </c>
      <c r="M3843" s="4">
        <f t="shared" si="734"/>
        <v>140</v>
      </c>
      <c r="N3843" s="4">
        <f t="shared" si="735"/>
        <v>240</v>
      </c>
      <c r="O3843" s="6">
        <v>0.75</v>
      </c>
      <c r="P3843" s="85">
        <f t="shared" si="732"/>
        <v>75</v>
      </c>
      <c r="Q3843" s="86">
        <f t="shared" si="733"/>
        <v>175</v>
      </c>
      <c r="R3843" s="6">
        <v>0.95</v>
      </c>
      <c r="S3843" s="85">
        <f t="shared" si="728"/>
        <v>95</v>
      </c>
      <c r="T3843" s="86">
        <f t="shared" si="729"/>
        <v>195</v>
      </c>
      <c r="U3843" s="6">
        <v>0.6</v>
      </c>
      <c r="V3843" s="85">
        <f t="shared" si="730"/>
        <v>60</v>
      </c>
      <c r="W3843" s="86">
        <f t="shared" si="731"/>
        <v>160</v>
      </c>
    </row>
    <row r="3844" spans="1:23" s="38" customFormat="1" ht="16.5" x14ac:dyDescent="0.25">
      <c r="A3844" s="78" t="s">
        <v>7167</v>
      </c>
      <c r="B3844" s="65" t="s">
        <v>8168</v>
      </c>
      <c r="C3844" s="2">
        <v>507355</v>
      </c>
      <c r="D3844" s="1" t="s">
        <v>3151</v>
      </c>
      <c r="E3844" s="3">
        <v>4</v>
      </c>
      <c r="F3844" s="3">
        <v>1</v>
      </c>
      <c r="G3844" s="7">
        <v>180</v>
      </c>
      <c r="H3844" s="4">
        <f>+G3844*E3844</f>
        <v>720</v>
      </c>
      <c r="I3844" s="5">
        <v>0</v>
      </c>
      <c r="J3844" s="4">
        <f t="shared" si="726"/>
        <v>0</v>
      </c>
      <c r="K3844" s="4">
        <f t="shared" si="727"/>
        <v>180</v>
      </c>
      <c r="L3844" s="6">
        <v>1.05</v>
      </c>
      <c r="M3844" s="4">
        <f t="shared" si="734"/>
        <v>189</v>
      </c>
      <c r="N3844" s="4">
        <f t="shared" si="735"/>
        <v>369</v>
      </c>
      <c r="O3844" s="6">
        <v>0.75</v>
      </c>
      <c r="P3844" s="85">
        <f t="shared" si="732"/>
        <v>135</v>
      </c>
      <c r="Q3844" s="86">
        <f t="shared" si="733"/>
        <v>315</v>
      </c>
      <c r="R3844" s="6">
        <v>0.95</v>
      </c>
      <c r="S3844" s="85">
        <f t="shared" si="728"/>
        <v>171</v>
      </c>
      <c r="T3844" s="86">
        <f t="shared" si="729"/>
        <v>351</v>
      </c>
      <c r="U3844" s="6">
        <v>0.6</v>
      </c>
      <c r="V3844" s="85">
        <f t="shared" si="730"/>
        <v>108</v>
      </c>
      <c r="W3844" s="86">
        <f t="shared" si="731"/>
        <v>288</v>
      </c>
    </row>
    <row r="3845" spans="1:23" s="38" customFormat="1" ht="16.5" x14ac:dyDescent="0.25">
      <c r="A3845" s="78" t="s">
        <v>7167</v>
      </c>
      <c r="B3845" s="65" t="s">
        <v>8168</v>
      </c>
      <c r="C3845" s="2">
        <v>507356</v>
      </c>
      <c r="D3845" s="1" t="s">
        <v>3153</v>
      </c>
      <c r="E3845" s="3">
        <v>28</v>
      </c>
      <c r="F3845" s="3">
        <v>1</v>
      </c>
      <c r="G3845" s="4">
        <v>23</v>
      </c>
      <c r="H3845" s="4">
        <f>+G3845*E3845</f>
        <v>644</v>
      </c>
      <c r="I3845" s="5">
        <v>0</v>
      </c>
      <c r="J3845" s="4">
        <f t="shared" si="726"/>
        <v>0</v>
      </c>
      <c r="K3845" s="4">
        <f t="shared" si="727"/>
        <v>23</v>
      </c>
      <c r="L3845" s="6">
        <v>1</v>
      </c>
      <c r="M3845" s="4">
        <f t="shared" si="734"/>
        <v>23</v>
      </c>
      <c r="N3845" s="4">
        <f t="shared" si="735"/>
        <v>46</v>
      </c>
      <c r="O3845" s="6">
        <v>0.75</v>
      </c>
      <c r="P3845" s="85">
        <f t="shared" si="732"/>
        <v>17.25</v>
      </c>
      <c r="Q3845" s="86">
        <f t="shared" si="733"/>
        <v>40.25</v>
      </c>
      <c r="R3845" s="6">
        <v>0.95</v>
      </c>
      <c r="S3845" s="85">
        <f t="shared" si="728"/>
        <v>21.849999999999998</v>
      </c>
      <c r="T3845" s="86">
        <f t="shared" si="729"/>
        <v>44.849999999999994</v>
      </c>
      <c r="U3845" s="6">
        <v>0.6</v>
      </c>
      <c r="V3845" s="85">
        <f t="shared" si="730"/>
        <v>13.799999999999999</v>
      </c>
      <c r="W3845" s="86">
        <f t="shared" si="731"/>
        <v>36.799999999999997</v>
      </c>
    </row>
    <row r="3846" spans="1:23" s="38" customFormat="1" ht="16.5" x14ac:dyDescent="0.25">
      <c r="A3846" s="78" t="s">
        <v>7167</v>
      </c>
      <c r="B3846" s="65" t="s">
        <v>8168</v>
      </c>
      <c r="C3846" s="2" t="s">
        <v>8685</v>
      </c>
      <c r="D3846" s="8" t="s">
        <v>3137</v>
      </c>
      <c r="E3846" s="3">
        <v>4</v>
      </c>
      <c r="F3846" s="3">
        <v>1</v>
      </c>
      <c r="G3846" s="4">
        <v>354.45</v>
      </c>
      <c r="H3846" s="4">
        <f>+G3846*E3846</f>
        <v>1417.8</v>
      </c>
      <c r="I3846" s="5">
        <v>0</v>
      </c>
      <c r="J3846" s="4">
        <f t="shared" si="726"/>
        <v>0</v>
      </c>
      <c r="K3846" s="4">
        <f t="shared" si="727"/>
        <v>354.45</v>
      </c>
      <c r="L3846" s="6">
        <v>1</v>
      </c>
      <c r="M3846" s="4">
        <f t="shared" si="734"/>
        <v>354.45</v>
      </c>
      <c r="N3846" s="4">
        <f t="shared" si="735"/>
        <v>708.9</v>
      </c>
      <c r="O3846" s="6">
        <v>0.75</v>
      </c>
      <c r="P3846" s="85">
        <f t="shared" si="732"/>
        <v>265.83749999999998</v>
      </c>
      <c r="Q3846" s="86">
        <f t="shared" si="733"/>
        <v>620.28749999999991</v>
      </c>
      <c r="R3846" s="6">
        <v>0.95</v>
      </c>
      <c r="S3846" s="85">
        <f t="shared" si="728"/>
        <v>336.72749999999996</v>
      </c>
      <c r="T3846" s="86">
        <f t="shared" si="729"/>
        <v>691.17750000000001</v>
      </c>
      <c r="U3846" s="6">
        <v>0.6</v>
      </c>
      <c r="V3846" s="85">
        <f t="shared" si="730"/>
        <v>212.67</v>
      </c>
      <c r="W3846" s="86">
        <f t="shared" si="731"/>
        <v>567.12</v>
      </c>
    </row>
    <row r="3847" spans="1:23" s="38" customFormat="1" ht="16.5" x14ac:dyDescent="0.25">
      <c r="A3847" s="78" t="s">
        <v>7167</v>
      </c>
      <c r="B3847" s="65" t="s">
        <v>8168</v>
      </c>
      <c r="C3847" s="2">
        <v>507358</v>
      </c>
      <c r="D3847" s="8" t="s">
        <v>3156</v>
      </c>
      <c r="E3847" s="3">
        <v>25</v>
      </c>
      <c r="F3847" s="3">
        <v>1</v>
      </c>
      <c r="G3847" s="7">
        <v>75</v>
      </c>
      <c r="H3847" s="4">
        <f>+G3847*E3847</f>
        <v>1875</v>
      </c>
      <c r="I3847" s="5">
        <v>0</v>
      </c>
      <c r="J3847" s="4">
        <f t="shared" si="726"/>
        <v>0</v>
      </c>
      <c r="K3847" s="4">
        <f t="shared" si="727"/>
        <v>75</v>
      </c>
      <c r="L3847" s="6">
        <v>0.95</v>
      </c>
      <c r="M3847" s="4">
        <f t="shared" si="734"/>
        <v>71.25</v>
      </c>
      <c r="N3847" s="4">
        <f t="shared" si="735"/>
        <v>146.25</v>
      </c>
      <c r="O3847" s="6">
        <v>0.75</v>
      </c>
      <c r="P3847" s="85">
        <f t="shared" si="732"/>
        <v>56.25</v>
      </c>
      <c r="Q3847" s="86">
        <f t="shared" si="733"/>
        <v>131.25</v>
      </c>
      <c r="R3847" s="6">
        <v>0.95</v>
      </c>
      <c r="S3847" s="85">
        <f t="shared" si="728"/>
        <v>71.25</v>
      </c>
      <c r="T3847" s="86">
        <f t="shared" si="729"/>
        <v>146.25</v>
      </c>
      <c r="U3847" s="6">
        <v>0.6</v>
      </c>
      <c r="V3847" s="85">
        <f t="shared" si="730"/>
        <v>45</v>
      </c>
      <c r="W3847" s="86">
        <f t="shared" si="731"/>
        <v>120</v>
      </c>
    </row>
    <row r="3848" spans="1:23" s="38" customFormat="1" ht="16.5" x14ac:dyDescent="0.25">
      <c r="A3848" s="78" t="s">
        <v>7167</v>
      </c>
      <c r="B3848" s="65" t="s">
        <v>8168</v>
      </c>
      <c r="C3848" s="2">
        <v>507359</v>
      </c>
      <c r="D3848" s="1" t="s">
        <v>3152</v>
      </c>
      <c r="E3848" s="3">
        <v>20</v>
      </c>
      <c r="F3848" s="3">
        <v>1</v>
      </c>
      <c r="G3848" s="4">
        <v>52.48</v>
      </c>
      <c r="H3848" s="4">
        <f>+G3848*E3848</f>
        <v>1049.5999999999999</v>
      </c>
      <c r="I3848" s="5">
        <v>0</v>
      </c>
      <c r="J3848" s="4">
        <f t="shared" si="726"/>
        <v>0</v>
      </c>
      <c r="K3848" s="4">
        <f t="shared" si="727"/>
        <v>52.48</v>
      </c>
      <c r="L3848" s="6">
        <v>1</v>
      </c>
      <c r="M3848" s="4">
        <f t="shared" si="734"/>
        <v>52.48</v>
      </c>
      <c r="N3848" s="4">
        <f t="shared" si="735"/>
        <v>104.96</v>
      </c>
      <c r="O3848" s="6">
        <v>0.75</v>
      </c>
      <c r="P3848" s="85">
        <f t="shared" si="732"/>
        <v>39.36</v>
      </c>
      <c r="Q3848" s="86">
        <f t="shared" si="733"/>
        <v>91.84</v>
      </c>
      <c r="R3848" s="6">
        <v>0.95</v>
      </c>
      <c r="S3848" s="85">
        <f t="shared" si="728"/>
        <v>49.855999999999995</v>
      </c>
      <c r="T3848" s="86">
        <f t="shared" si="729"/>
        <v>102.33599999999998</v>
      </c>
      <c r="U3848" s="6">
        <v>0.6</v>
      </c>
      <c r="V3848" s="85">
        <f t="shared" si="730"/>
        <v>31.487999999999996</v>
      </c>
      <c r="W3848" s="86">
        <f t="shared" si="731"/>
        <v>83.967999999999989</v>
      </c>
    </row>
    <row r="3849" spans="1:23" s="38" customFormat="1" ht="16.5" x14ac:dyDescent="0.25">
      <c r="A3849" s="78" t="s">
        <v>7167</v>
      </c>
      <c r="B3849" s="65" t="s">
        <v>8168</v>
      </c>
      <c r="C3849" s="2">
        <v>507360</v>
      </c>
      <c r="D3849" s="1" t="s">
        <v>3154</v>
      </c>
      <c r="E3849" s="3">
        <v>36</v>
      </c>
      <c r="F3849" s="3">
        <v>1</v>
      </c>
      <c r="G3849" s="4">
        <v>18.239999999999998</v>
      </c>
      <c r="H3849" s="4">
        <f>+G3849*E3849</f>
        <v>656.64</v>
      </c>
      <c r="I3849" s="5">
        <v>0.15</v>
      </c>
      <c r="J3849" s="4">
        <f t="shared" si="726"/>
        <v>2.7359999999999998</v>
      </c>
      <c r="K3849" s="4">
        <f t="shared" si="727"/>
        <v>15.503999999999998</v>
      </c>
      <c r="L3849" s="6">
        <v>0.85</v>
      </c>
      <c r="M3849" s="4">
        <f t="shared" si="734"/>
        <v>13.178399999999998</v>
      </c>
      <c r="N3849" s="4">
        <f t="shared" si="735"/>
        <v>28.682399999999994</v>
      </c>
      <c r="O3849" s="6">
        <v>0.75</v>
      </c>
      <c r="P3849" s="85">
        <f t="shared" si="732"/>
        <v>11.627999999999998</v>
      </c>
      <c r="Q3849" s="86">
        <f t="shared" si="733"/>
        <v>27.131999999999998</v>
      </c>
      <c r="R3849" s="6">
        <v>0.95</v>
      </c>
      <c r="S3849" s="85">
        <f t="shared" si="728"/>
        <v>14.728799999999998</v>
      </c>
      <c r="T3849" s="86">
        <f t="shared" si="729"/>
        <v>30.232799999999997</v>
      </c>
      <c r="U3849" s="6">
        <v>0.6</v>
      </c>
      <c r="V3849" s="85">
        <f t="shared" si="730"/>
        <v>9.3023999999999987</v>
      </c>
      <c r="W3849" s="86">
        <f t="shared" si="731"/>
        <v>24.806399999999996</v>
      </c>
    </row>
    <row r="3850" spans="1:23" s="38" customFormat="1" ht="16.5" x14ac:dyDescent="0.25">
      <c r="A3850" s="78" t="s">
        <v>7167</v>
      </c>
      <c r="B3850" s="65" t="s">
        <v>8168</v>
      </c>
      <c r="C3850" s="2">
        <v>507361</v>
      </c>
      <c r="D3850" s="8" t="s">
        <v>3158</v>
      </c>
      <c r="E3850" s="3">
        <v>38</v>
      </c>
      <c r="F3850" s="3">
        <v>1</v>
      </c>
      <c r="G3850" s="4">
        <v>25</v>
      </c>
      <c r="H3850" s="4">
        <f>+G3850*E3850</f>
        <v>950</v>
      </c>
      <c r="I3850" s="5">
        <v>0.35</v>
      </c>
      <c r="J3850" s="4">
        <f t="shared" ref="J3850:J3912" si="736">+G3850*I3850</f>
        <v>8.75</v>
      </c>
      <c r="K3850" s="4">
        <f t="shared" ref="K3850:K3912" si="737">+G3850-J3850</f>
        <v>16.25</v>
      </c>
      <c r="L3850" s="6">
        <v>1.4</v>
      </c>
      <c r="M3850" s="4">
        <f t="shared" si="734"/>
        <v>22.75</v>
      </c>
      <c r="N3850" s="4">
        <f t="shared" si="735"/>
        <v>39</v>
      </c>
      <c r="O3850" s="6">
        <v>0.75</v>
      </c>
      <c r="P3850" s="85">
        <f t="shared" si="732"/>
        <v>12.1875</v>
      </c>
      <c r="Q3850" s="86">
        <f t="shared" si="733"/>
        <v>28.4375</v>
      </c>
      <c r="R3850" s="6">
        <v>0.95</v>
      </c>
      <c r="S3850" s="85">
        <f t="shared" si="728"/>
        <v>15.4375</v>
      </c>
      <c r="T3850" s="86">
        <f t="shared" si="729"/>
        <v>31.6875</v>
      </c>
      <c r="U3850" s="6">
        <v>0.6</v>
      </c>
      <c r="V3850" s="85">
        <f t="shared" si="730"/>
        <v>9.75</v>
      </c>
      <c r="W3850" s="86">
        <f t="shared" si="731"/>
        <v>26</v>
      </c>
    </row>
    <row r="3851" spans="1:23" s="38" customFormat="1" ht="16.5" x14ac:dyDescent="0.25">
      <c r="A3851" s="78" t="s">
        <v>7167</v>
      </c>
      <c r="B3851" s="65" t="s">
        <v>8168</v>
      </c>
      <c r="C3851" s="2">
        <v>507362</v>
      </c>
      <c r="D3851" s="1" t="s">
        <v>3155</v>
      </c>
      <c r="E3851" s="3">
        <v>28</v>
      </c>
      <c r="F3851" s="3">
        <v>1</v>
      </c>
      <c r="G3851" s="7">
        <v>26</v>
      </c>
      <c r="H3851" s="4">
        <f>+G3851*E3851</f>
        <v>728</v>
      </c>
      <c r="I3851" s="5">
        <v>0</v>
      </c>
      <c r="J3851" s="4">
        <f t="shared" si="736"/>
        <v>0</v>
      </c>
      <c r="K3851" s="4">
        <f t="shared" si="737"/>
        <v>26</v>
      </c>
      <c r="L3851" s="6">
        <v>0.95</v>
      </c>
      <c r="M3851" s="4">
        <f t="shared" si="734"/>
        <v>24.7</v>
      </c>
      <c r="N3851" s="4">
        <f t="shared" si="735"/>
        <v>50.7</v>
      </c>
      <c r="O3851" s="6">
        <v>0.75</v>
      </c>
      <c r="P3851" s="85">
        <f t="shared" si="732"/>
        <v>19.5</v>
      </c>
      <c r="Q3851" s="86">
        <f t="shared" si="733"/>
        <v>45.5</v>
      </c>
      <c r="R3851" s="6">
        <v>0.95</v>
      </c>
      <c r="S3851" s="85">
        <f t="shared" si="728"/>
        <v>24.7</v>
      </c>
      <c r="T3851" s="86">
        <f t="shared" si="729"/>
        <v>50.7</v>
      </c>
      <c r="U3851" s="6">
        <v>0.6</v>
      </c>
      <c r="V3851" s="85">
        <f t="shared" si="730"/>
        <v>15.6</v>
      </c>
      <c r="W3851" s="86">
        <f t="shared" si="731"/>
        <v>41.6</v>
      </c>
    </row>
    <row r="3852" spans="1:23" s="38" customFormat="1" ht="16.5" x14ac:dyDescent="0.25">
      <c r="A3852" s="78" t="s">
        <v>7167</v>
      </c>
      <c r="B3852" s="65" t="s">
        <v>8168</v>
      </c>
      <c r="C3852" s="2">
        <v>507363</v>
      </c>
      <c r="D3852" s="1" t="s">
        <v>3157</v>
      </c>
      <c r="E3852" s="3">
        <v>32</v>
      </c>
      <c r="F3852" s="3">
        <v>1</v>
      </c>
      <c r="G3852" s="7">
        <v>68.23</v>
      </c>
      <c r="H3852" s="4">
        <f>+G3852*E3852</f>
        <v>2183.36</v>
      </c>
      <c r="I3852" s="5">
        <v>0.15</v>
      </c>
      <c r="J3852" s="4">
        <f t="shared" si="736"/>
        <v>10.234500000000001</v>
      </c>
      <c r="K3852" s="4">
        <f t="shared" si="737"/>
        <v>57.995500000000007</v>
      </c>
      <c r="L3852" s="6">
        <v>0.95</v>
      </c>
      <c r="M3852" s="4">
        <f t="shared" si="734"/>
        <v>55.095725000000002</v>
      </c>
      <c r="N3852" s="4">
        <f t="shared" si="735"/>
        <v>113.09122500000001</v>
      </c>
      <c r="O3852" s="6">
        <v>0.75</v>
      </c>
      <c r="P3852" s="85">
        <f t="shared" si="732"/>
        <v>43.496625000000009</v>
      </c>
      <c r="Q3852" s="86">
        <f t="shared" si="733"/>
        <v>101.49212500000002</v>
      </c>
      <c r="R3852" s="6">
        <v>0.95</v>
      </c>
      <c r="S3852" s="85">
        <f t="shared" si="728"/>
        <v>55.095725000000002</v>
      </c>
      <c r="T3852" s="86">
        <f t="shared" si="729"/>
        <v>113.09122500000001</v>
      </c>
      <c r="U3852" s="6">
        <v>0.6</v>
      </c>
      <c r="V3852" s="85">
        <f t="shared" si="730"/>
        <v>34.7973</v>
      </c>
      <c r="W3852" s="86">
        <f t="shared" si="731"/>
        <v>92.7928</v>
      </c>
    </row>
    <row r="3853" spans="1:23" s="38" customFormat="1" ht="16.5" x14ac:dyDescent="0.25">
      <c r="A3853" s="78" t="s">
        <v>7167</v>
      </c>
      <c r="B3853" s="65" t="s">
        <v>8168</v>
      </c>
      <c r="C3853" s="2">
        <v>507364</v>
      </c>
      <c r="D3853" s="1" t="s">
        <v>3159</v>
      </c>
      <c r="E3853" s="3">
        <f>41-3</f>
        <v>38</v>
      </c>
      <c r="F3853" s="3">
        <v>1</v>
      </c>
      <c r="G3853" s="7">
        <v>75</v>
      </c>
      <c r="H3853" s="4">
        <f>+G3853*E3853</f>
        <v>2850</v>
      </c>
      <c r="I3853" s="5">
        <v>0</v>
      </c>
      <c r="J3853" s="4">
        <f t="shared" si="736"/>
        <v>0</v>
      </c>
      <c r="K3853" s="4">
        <f t="shared" si="737"/>
        <v>75</v>
      </c>
      <c r="L3853" s="6">
        <v>0.95</v>
      </c>
      <c r="M3853" s="4">
        <f t="shared" si="734"/>
        <v>71.25</v>
      </c>
      <c r="N3853" s="4">
        <f t="shared" si="735"/>
        <v>146.25</v>
      </c>
      <c r="O3853" s="6">
        <v>0.75</v>
      </c>
      <c r="P3853" s="85">
        <f t="shared" si="732"/>
        <v>56.25</v>
      </c>
      <c r="Q3853" s="86">
        <f t="shared" si="733"/>
        <v>131.25</v>
      </c>
      <c r="R3853" s="6">
        <v>0.95</v>
      </c>
      <c r="S3853" s="85">
        <f t="shared" si="728"/>
        <v>71.25</v>
      </c>
      <c r="T3853" s="86">
        <f t="shared" si="729"/>
        <v>146.25</v>
      </c>
      <c r="U3853" s="6">
        <v>0.6</v>
      </c>
      <c r="V3853" s="85">
        <f t="shared" si="730"/>
        <v>45</v>
      </c>
      <c r="W3853" s="86">
        <f t="shared" si="731"/>
        <v>120</v>
      </c>
    </row>
    <row r="3854" spans="1:23" s="38" customFormat="1" ht="16.5" x14ac:dyDescent="0.25">
      <c r="A3854" s="78" t="s">
        <v>7167</v>
      </c>
      <c r="B3854" s="65" t="s">
        <v>8168</v>
      </c>
      <c r="C3854" s="2">
        <v>507365</v>
      </c>
      <c r="D3854" s="1" t="s">
        <v>3160</v>
      </c>
      <c r="E3854" s="3">
        <v>38</v>
      </c>
      <c r="F3854" s="3">
        <v>1</v>
      </c>
      <c r="G3854" s="7">
        <v>75</v>
      </c>
      <c r="H3854" s="4">
        <f>+G3854*E3854</f>
        <v>2850</v>
      </c>
      <c r="I3854" s="5">
        <v>0</v>
      </c>
      <c r="J3854" s="4">
        <f t="shared" si="736"/>
        <v>0</v>
      </c>
      <c r="K3854" s="4">
        <f t="shared" si="737"/>
        <v>75</v>
      </c>
      <c r="L3854" s="6">
        <v>0.95</v>
      </c>
      <c r="M3854" s="4">
        <f t="shared" si="734"/>
        <v>71.25</v>
      </c>
      <c r="N3854" s="4">
        <f t="shared" si="735"/>
        <v>146.25</v>
      </c>
      <c r="O3854" s="6">
        <v>0.75</v>
      </c>
      <c r="P3854" s="85">
        <f t="shared" si="732"/>
        <v>56.25</v>
      </c>
      <c r="Q3854" s="86">
        <f t="shared" si="733"/>
        <v>131.25</v>
      </c>
      <c r="R3854" s="6">
        <v>0.95</v>
      </c>
      <c r="S3854" s="85">
        <f t="shared" si="728"/>
        <v>71.25</v>
      </c>
      <c r="T3854" s="86">
        <f t="shared" si="729"/>
        <v>146.25</v>
      </c>
      <c r="U3854" s="6">
        <v>0.6</v>
      </c>
      <c r="V3854" s="85">
        <f t="shared" si="730"/>
        <v>45</v>
      </c>
      <c r="W3854" s="86">
        <f t="shared" si="731"/>
        <v>120</v>
      </c>
    </row>
    <row r="3855" spans="1:23" s="38" customFormat="1" ht="16.5" x14ac:dyDescent="0.25">
      <c r="A3855" s="78" t="s">
        <v>7167</v>
      </c>
      <c r="B3855" s="65" t="s">
        <v>8168</v>
      </c>
      <c r="C3855" s="2">
        <v>507366</v>
      </c>
      <c r="D3855" s="1" t="s">
        <v>3161</v>
      </c>
      <c r="E3855" s="3">
        <v>38</v>
      </c>
      <c r="F3855" s="3">
        <v>1</v>
      </c>
      <c r="G3855" s="7">
        <v>68.23</v>
      </c>
      <c r="H3855" s="4">
        <f>+G3855*E3855</f>
        <v>2592.7400000000002</v>
      </c>
      <c r="I3855" s="5">
        <v>0</v>
      </c>
      <c r="J3855" s="4">
        <f t="shared" si="736"/>
        <v>0</v>
      </c>
      <c r="K3855" s="4">
        <f t="shared" si="737"/>
        <v>68.23</v>
      </c>
      <c r="L3855" s="6">
        <v>0.95</v>
      </c>
      <c r="M3855" s="4">
        <f t="shared" si="734"/>
        <v>64.8185</v>
      </c>
      <c r="N3855" s="4">
        <f t="shared" si="735"/>
        <v>133.04849999999999</v>
      </c>
      <c r="O3855" s="6">
        <v>0.75</v>
      </c>
      <c r="P3855" s="85">
        <f t="shared" si="732"/>
        <v>51.172499999999999</v>
      </c>
      <c r="Q3855" s="86">
        <f t="shared" si="733"/>
        <v>119.4025</v>
      </c>
      <c r="R3855" s="6">
        <v>0.95</v>
      </c>
      <c r="S3855" s="85">
        <f t="shared" si="728"/>
        <v>64.8185</v>
      </c>
      <c r="T3855" s="86">
        <f t="shared" si="729"/>
        <v>133.04849999999999</v>
      </c>
      <c r="U3855" s="6">
        <v>0.6</v>
      </c>
      <c r="V3855" s="85">
        <f t="shared" si="730"/>
        <v>40.938000000000002</v>
      </c>
      <c r="W3855" s="86">
        <f t="shared" si="731"/>
        <v>109.16800000000001</v>
      </c>
    </row>
    <row r="3856" spans="1:23" s="38" customFormat="1" ht="16.5" x14ac:dyDescent="0.25">
      <c r="A3856" s="78" t="s">
        <v>7167</v>
      </c>
      <c r="B3856" s="65" t="s">
        <v>8168</v>
      </c>
      <c r="C3856" s="2">
        <v>507367</v>
      </c>
      <c r="D3856" s="1" t="s">
        <v>3162</v>
      </c>
      <c r="E3856" s="3">
        <v>32</v>
      </c>
      <c r="F3856" s="3">
        <v>1</v>
      </c>
      <c r="G3856" s="7">
        <v>75</v>
      </c>
      <c r="H3856" s="4">
        <f>+G3856*E3856</f>
        <v>2400</v>
      </c>
      <c r="I3856" s="5">
        <v>0</v>
      </c>
      <c r="J3856" s="4">
        <f t="shared" si="736"/>
        <v>0</v>
      </c>
      <c r="K3856" s="4">
        <f t="shared" si="737"/>
        <v>75</v>
      </c>
      <c r="L3856" s="6">
        <v>0.95</v>
      </c>
      <c r="M3856" s="4">
        <f t="shared" si="734"/>
        <v>71.25</v>
      </c>
      <c r="N3856" s="4">
        <f t="shared" si="735"/>
        <v>146.25</v>
      </c>
      <c r="O3856" s="6">
        <v>0.75</v>
      </c>
      <c r="P3856" s="85">
        <f t="shared" si="732"/>
        <v>56.25</v>
      </c>
      <c r="Q3856" s="86">
        <f t="shared" si="733"/>
        <v>131.25</v>
      </c>
      <c r="R3856" s="6">
        <v>0.95</v>
      </c>
      <c r="S3856" s="85">
        <f t="shared" si="728"/>
        <v>71.25</v>
      </c>
      <c r="T3856" s="86">
        <f t="shared" si="729"/>
        <v>146.25</v>
      </c>
      <c r="U3856" s="6">
        <v>0.6</v>
      </c>
      <c r="V3856" s="85">
        <f t="shared" si="730"/>
        <v>45</v>
      </c>
      <c r="W3856" s="86">
        <f t="shared" si="731"/>
        <v>120</v>
      </c>
    </row>
    <row r="3857" spans="1:23" s="38" customFormat="1" ht="16.5" x14ac:dyDescent="0.25">
      <c r="A3857" s="78" t="s">
        <v>7167</v>
      </c>
      <c r="B3857" s="65" t="s">
        <v>8168</v>
      </c>
      <c r="C3857" s="2">
        <v>507368</v>
      </c>
      <c r="D3857" s="1" t="s">
        <v>3163</v>
      </c>
      <c r="E3857" s="3">
        <v>17</v>
      </c>
      <c r="F3857" s="3">
        <v>1</v>
      </c>
      <c r="G3857" s="4">
        <v>52.48</v>
      </c>
      <c r="H3857" s="4">
        <f>+G3857*E3857</f>
        <v>892.16</v>
      </c>
      <c r="I3857" s="5">
        <v>0</v>
      </c>
      <c r="J3857" s="4">
        <f t="shared" si="736"/>
        <v>0</v>
      </c>
      <c r="K3857" s="4">
        <f t="shared" si="737"/>
        <v>52.48</v>
      </c>
      <c r="L3857" s="6">
        <v>1</v>
      </c>
      <c r="M3857" s="4">
        <f t="shared" si="734"/>
        <v>52.48</v>
      </c>
      <c r="N3857" s="4">
        <f t="shared" si="735"/>
        <v>104.96</v>
      </c>
      <c r="O3857" s="6">
        <v>0.75</v>
      </c>
      <c r="P3857" s="85">
        <f t="shared" si="732"/>
        <v>39.36</v>
      </c>
      <c r="Q3857" s="86">
        <f t="shared" si="733"/>
        <v>91.84</v>
      </c>
      <c r="R3857" s="6">
        <v>0.95</v>
      </c>
      <c r="S3857" s="85">
        <f t="shared" si="728"/>
        <v>49.855999999999995</v>
      </c>
      <c r="T3857" s="86">
        <f t="shared" si="729"/>
        <v>102.33599999999998</v>
      </c>
      <c r="U3857" s="6">
        <v>0.6</v>
      </c>
      <c r="V3857" s="85">
        <f t="shared" si="730"/>
        <v>31.487999999999996</v>
      </c>
      <c r="W3857" s="86">
        <f t="shared" si="731"/>
        <v>83.967999999999989</v>
      </c>
    </row>
    <row r="3858" spans="1:23" s="38" customFormat="1" ht="16.5" x14ac:dyDescent="0.25">
      <c r="A3858" s="78" t="s">
        <v>7167</v>
      </c>
      <c r="B3858" s="65" t="s">
        <v>8168</v>
      </c>
      <c r="C3858" s="2">
        <v>507369</v>
      </c>
      <c r="D3858" s="8" t="s">
        <v>3164</v>
      </c>
      <c r="E3858" s="3">
        <v>52</v>
      </c>
      <c r="F3858" s="3">
        <v>1</v>
      </c>
      <c r="G3858" s="7">
        <v>20</v>
      </c>
      <c r="H3858" s="4">
        <f>+G3858*E3858</f>
        <v>1040</v>
      </c>
      <c r="I3858" s="5">
        <v>0</v>
      </c>
      <c r="J3858" s="4">
        <f t="shared" si="736"/>
        <v>0</v>
      </c>
      <c r="K3858" s="4">
        <f t="shared" si="737"/>
        <v>20</v>
      </c>
      <c r="L3858" s="6">
        <v>1.05</v>
      </c>
      <c r="M3858" s="4">
        <f t="shared" si="734"/>
        <v>21</v>
      </c>
      <c r="N3858" s="4">
        <f t="shared" si="735"/>
        <v>41</v>
      </c>
      <c r="O3858" s="6">
        <v>0.75</v>
      </c>
      <c r="P3858" s="85">
        <f t="shared" si="732"/>
        <v>15</v>
      </c>
      <c r="Q3858" s="86">
        <f t="shared" si="733"/>
        <v>35</v>
      </c>
      <c r="R3858" s="6">
        <v>0.95</v>
      </c>
      <c r="S3858" s="85">
        <f t="shared" si="728"/>
        <v>19</v>
      </c>
      <c r="T3858" s="86">
        <f t="shared" si="729"/>
        <v>39</v>
      </c>
      <c r="U3858" s="6">
        <v>0.6</v>
      </c>
      <c r="V3858" s="85">
        <f t="shared" si="730"/>
        <v>12</v>
      </c>
      <c r="W3858" s="86">
        <f t="shared" si="731"/>
        <v>32</v>
      </c>
    </row>
    <row r="3859" spans="1:23" s="38" customFormat="1" ht="16.5" x14ac:dyDescent="0.25">
      <c r="A3859" s="78" t="s">
        <v>7167</v>
      </c>
      <c r="B3859" s="65" t="s">
        <v>8168</v>
      </c>
      <c r="C3859" s="2">
        <v>507371</v>
      </c>
      <c r="D3859" s="10" t="s">
        <v>3165</v>
      </c>
      <c r="E3859" s="3">
        <v>5</v>
      </c>
      <c r="F3859" s="3">
        <v>1</v>
      </c>
      <c r="G3859" s="4">
        <v>200</v>
      </c>
      <c r="H3859" s="4">
        <f>+G3859*E3859</f>
        <v>1000</v>
      </c>
      <c r="I3859" s="5">
        <v>0</v>
      </c>
      <c r="J3859" s="4">
        <f t="shared" si="736"/>
        <v>0</v>
      </c>
      <c r="K3859" s="4">
        <f t="shared" si="737"/>
        <v>200</v>
      </c>
      <c r="L3859" s="6">
        <v>0.85</v>
      </c>
      <c r="M3859" s="4">
        <f t="shared" si="734"/>
        <v>170</v>
      </c>
      <c r="N3859" s="4">
        <f t="shared" si="735"/>
        <v>370</v>
      </c>
      <c r="O3859" s="6">
        <v>0.75</v>
      </c>
      <c r="P3859" s="85">
        <f t="shared" si="732"/>
        <v>150</v>
      </c>
      <c r="Q3859" s="86">
        <f t="shared" si="733"/>
        <v>350</v>
      </c>
      <c r="R3859" s="6">
        <v>0.95</v>
      </c>
      <c r="S3859" s="85">
        <f t="shared" si="728"/>
        <v>190</v>
      </c>
      <c r="T3859" s="86">
        <f t="shared" si="729"/>
        <v>390</v>
      </c>
      <c r="U3859" s="6">
        <v>0.6</v>
      </c>
      <c r="V3859" s="85">
        <f t="shared" si="730"/>
        <v>120</v>
      </c>
      <c r="W3859" s="86">
        <f t="shared" si="731"/>
        <v>320</v>
      </c>
    </row>
    <row r="3860" spans="1:23" s="38" customFormat="1" ht="16.5" x14ac:dyDescent="0.25">
      <c r="A3860" s="78" t="s">
        <v>7167</v>
      </c>
      <c r="B3860" s="65" t="s">
        <v>8168</v>
      </c>
      <c r="C3860" s="2">
        <v>507373</v>
      </c>
      <c r="D3860" s="8" t="s">
        <v>3166</v>
      </c>
      <c r="E3860" s="3">
        <v>62</v>
      </c>
      <c r="F3860" s="3">
        <v>1</v>
      </c>
      <c r="G3860" s="7">
        <v>20</v>
      </c>
      <c r="H3860" s="4">
        <f>+G3860*E3860</f>
        <v>1240</v>
      </c>
      <c r="I3860" s="5">
        <v>0</v>
      </c>
      <c r="J3860" s="4">
        <f t="shared" si="736"/>
        <v>0</v>
      </c>
      <c r="K3860" s="4">
        <f t="shared" si="737"/>
        <v>20</v>
      </c>
      <c r="L3860" s="6">
        <v>1</v>
      </c>
      <c r="M3860" s="4">
        <f t="shared" si="734"/>
        <v>20</v>
      </c>
      <c r="N3860" s="4">
        <f t="shared" si="735"/>
        <v>40</v>
      </c>
      <c r="O3860" s="6">
        <v>0.75</v>
      </c>
      <c r="P3860" s="85">
        <f t="shared" si="732"/>
        <v>15</v>
      </c>
      <c r="Q3860" s="86">
        <f t="shared" si="733"/>
        <v>35</v>
      </c>
      <c r="R3860" s="6">
        <v>0.95</v>
      </c>
      <c r="S3860" s="85">
        <f t="shared" si="728"/>
        <v>19</v>
      </c>
      <c r="T3860" s="86">
        <f t="shared" si="729"/>
        <v>39</v>
      </c>
      <c r="U3860" s="6">
        <v>0.6</v>
      </c>
      <c r="V3860" s="85">
        <f t="shared" si="730"/>
        <v>12</v>
      </c>
      <c r="W3860" s="86">
        <f t="shared" si="731"/>
        <v>32</v>
      </c>
    </row>
    <row r="3861" spans="1:23" s="38" customFormat="1" ht="16.5" x14ac:dyDescent="0.25">
      <c r="A3861" s="78" t="s">
        <v>7167</v>
      </c>
      <c r="B3861" s="65" t="s">
        <v>8168</v>
      </c>
      <c r="C3861" s="2">
        <v>507374</v>
      </c>
      <c r="D3861" s="8" t="s">
        <v>3169</v>
      </c>
      <c r="E3861" s="3">
        <v>37</v>
      </c>
      <c r="F3861" s="3">
        <v>1</v>
      </c>
      <c r="G3861" s="4">
        <v>28.51</v>
      </c>
      <c r="H3861" s="4">
        <f>+G3861*E3861</f>
        <v>1054.8700000000001</v>
      </c>
      <c r="I3861" s="5">
        <v>0</v>
      </c>
      <c r="J3861" s="4">
        <f t="shared" si="736"/>
        <v>0</v>
      </c>
      <c r="K3861" s="4">
        <f t="shared" si="737"/>
        <v>28.51</v>
      </c>
      <c r="L3861" s="6">
        <v>1</v>
      </c>
      <c r="M3861" s="4">
        <f t="shared" si="734"/>
        <v>28.51</v>
      </c>
      <c r="N3861" s="4">
        <f t="shared" si="735"/>
        <v>57.02</v>
      </c>
      <c r="O3861" s="6">
        <v>0.75</v>
      </c>
      <c r="P3861" s="85">
        <f t="shared" si="732"/>
        <v>21.3825</v>
      </c>
      <c r="Q3861" s="86">
        <f t="shared" si="733"/>
        <v>49.892499999999998</v>
      </c>
      <c r="R3861" s="6">
        <v>0.95</v>
      </c>
      <c r="S3861" s="85">
        <f t="shared" si="728"/>
        <v>27.084499999999998</v>
      </c>
      <c r="T3861" s="86">
        <f t="shared" si="729"/>
        <v>55.594499999999996</v>
      </c>
      <c r="U3861" s="6">
        <v>0.6</v>
      </c>
      <c r="V3861" s="85">
        <f t="shared" si="730"/>
        <v>17.106000000000002</v>
      </c>
      <c r="W3861" s="86">
        <f t="shared" si="731"/>
        <v>45.616</v>
      </c>
    </row>
    <row r="3862" spans="1:23" s="38" customFormat="1" ht="16.5" x14ac:dyDescent="0.25">
      <c r="A3862" s="78" t="s">
        <v>7167</v>
      </c>
      <c r="B3862" s="65" t="s">
        <v>8168</v>
      </c>
      <c r="C3862" s="2">
        <v>507375</v>
      </c>
      <c r="D3862" s="8" t="s">
        <v>3170</v>
      </c>
      <c r="E3862" s="3">
        <v>45</v>
      </c>
      <c r="F3862" s="3">
        <v>1</v>
      </c>
      <c r="G3862" s="7">
        <v>20</v>
      </c>
      <c r="H3862" s="4">
        <f>+G3862*E3862</f>
        <v>900</v>
      </c>
      <c r="I3862" s="5">
        <v>0</v>
      </c>
      <c r="J3862" s="4">
        <f t="shared" si="736"/>
        <v>0</v>
      </c>
      <c r="K3862" s="4">
        <f t="shared" si="737"/>
        <v>20</v>
      </c>
      <c r="L3862" s="6">
        <v>1</v>
      </c>
      <c r="M3862" s="4">
        <f t="shared" si="734"/>
        <v>20</v>
      </c>
      <c r="N3862" s="4">
        <f t="shared" si="735"/>
        <v>40</v>
      </c>
      <c r="O3862" s="6">
        <v>0.75</v>
      </c>
      <c r="P3862" s="85">
        <f t="shared" si="732"/>
        <v>15</v>
      </c>
      <c r="Q3862" s="86">
        <f t="shared" si="733"/>
        <v>35</v>
      </c>
      <c r="R3862" s="6">
        <v>0.95</v>
      </c>
      <c r="S3862" s="85">
        <f t="shared" si="728"/>
        <v>19</v>
      </c>
      <c r="T3862" s="86">
        <f t="shared" si="729"/>
        <v>39</v>
      </c>
      <c r="U3862" s="6">
        <v>0.6</v>
      </c>
      <c r="V3862" s="85">
        <f t="shared" si="730"/>
        <v>12</v>
      </c>
      <c r="W3862" s="86">
        <f t="shared" si="731"/>
        <v>32</v>
      </c>
    </row>
    <row r="3863" spans="1:23" s="38" customFormat="1" ht="16.5" x14ac:dyDescent="0.25">
      <c r="A3863" s="78" t="s">
        <v>7167</v>
      </c>
      <c r="B3863" s="65" t="s">
        <v>8168</v>
      </c>
      <c r="C3863" s="2">
        <v>507376</v>
      </c>
      <c r="D3863" s="8" t="s">
        <v>3171</v>
      </c>
      <c r="E3863" s="3">
        <v>88</v>
      </c>
      <c r="F3863" s="3">
        <v>1</v>
      </c>
      <c r="G3863" s="7">
        <v>20</v>
      </c>
      <c r="H3863" s="4">
        <f>+G3863*E3863</f>
        <v>1760</v>
      </c>
      <c r="I3863" s="5">
        <v>0</v>
      </c>
      <c r="J3863" s="4">
        <f t="shared" si="736"/>
        <v>0</v>
      </c>
      <c r="K3863" s="4">
        <f t="shared" si="737"/>
        <v>20</v>
      </c>
      <c r="L3863" s="6">
        <v>1</v>
      </c>
      <c r="M3863" s="4">
        <f t="shared" si="734"/>
        <v>20</v>
      </c>
      <c r="N3863" s="4">
        <f t="shared" si="735"/>
        <v>40</v>
      </c>
      <c r="O3863" s="6">
        <v>0.75</v>
      </c>
      <c r="P3863" s="85">
        <f t="shared" si="732"/>
        <v>15</v>
      </c>
      <c r="Q3863" s="86">
        <f t="shared" si="733"/>
        <v>35</v>
      </c>
      <c r="R3863" s="6">
        <v>0.95</v>
      </c>
      <c r="S3863" s="85">
        <f t="shared" si="728"/>
        <v>19</v>
      </c>
      <c r="T3863" s="86">
        <f t="shared" si="729"/>
        <v>39</v>
      </c>
      <c r="U3863" s="6">
        <v>0.6</v>
      </c>
      <c r="V3863" s="85">
        <f t="shared" si="730"/>
        <v>12</v>
      </c>
      <c r="W3863" s="86">
        <f t="shared" si="731"/>
        <v>32</v>
      </c>
    </row>
    <row r="3864" spans="1:23" s="38" customFormat="1" ht="16.5" x14ac:dyDescent="0.25">
      <c r="A3864" s="78" t="s">
        <v>7167</v>
      </c>
      <c r="B3864" s="65" t="s">
        <v>8168</v>
      </c>
      <c r="C3864" s="2">
        <v>507377</v>
      </c>
      <c r="D3864" s="8" t="s">
        <v>3172</v>
      </c>
      <c r="E3864" s="3">
        <v>10</v>
      </c>
      <c r="F3864" s="3">
        <v>1</v>
      </c>
      <c r="G3864" s="7">
        <v>25</v>
      </c>
      <c r="H3864" s="4">
        <f>+G3864*E3864</f>
        <v>250</v>
      </c>
      <c r="I3864" s="5">
        <v>0.1</v>
      </c>
      <c r="J3864" s="4">
        <f t="shared" si="736"/>
        <v>2.5</v>
      </c>
      <c r="K3864" s="4">
        <f t="shared" si="737"/>
        <v>22.5</v>
      </c>
      <c r="L3864" s="6">
        <v>1.1000000000000001</v>
      </c>
      <c r="M3864" s="4">
        <f t="shared" si="734"/>
        <v>24.750000000000004</v>
      </c>
      <c r="N3864" s="4">
        <f t="shared" si="735"/>
        <v>47.25</v>
      </c>
      <c r="O3864" s="6">
        <v>0.75</v>
      </c>
      <c r="P3864" s="85">
        <f t="shared" si="732"/>
        <v>16.875</v>
      </c>
      <c r="Q3864" s="86">
        <f t="shared" si="733"/>
        <v>39.375</v>
      </c>
      <c r="R3864" s="6">
        <v>0.95</v>
      </c>
      <c r="S3864" s="85">
        <f t="shared" si="728"/>
        <v>21.375</v>
      </c>
      <c r="T3864" s="86">
        <f t="shared" si="729"/>
        <v>43.875</v>
      </c>
      <c r="U3864" s="6">
        <v>0.6</v>
      </c>
      <c r="V3864" s="85">
        <f t="shared" si="730"/>
        <v>13.5</v>
      </c>
      <c r="W3864" s="86">
        <f t="shared" si="731"/>
        <v>36</v>
      </c>
    </row>
    <row r="3865" spans="1:23" s="38" customFormat="1" ht="16.5" x14ac:dyDescent="0.25">
      <c r="A3865" s="78" t="s">
        <v>7167</v>
      </c>
      <c r="B3865" s="65" t="s">
        <v>8168</v>
      </c>
      <c r="C3865" s="2">
        <v>507389</v>
      </c>
      <c r="D3865" s="8" t="s">
        <v>4459</v>
      </c>
      <c r="E3865" s="3">
        <v>6</v>
      </c>
      <c r="F3865" s="3">
        <v>1</v>
      </c>
      <c r="G3865" s="4">
        <v>379</v>
      </c>
      <c r="H3865" s="4">
        <f>+G3865*E3865</f>
        <v>2274</v>
      </c>
      <c r="I3865" s="5">
        <v>0</v>
      </c>
      <c r="J3865" s="4">
        <f t="shared" si="736"/>
        <v>0</v>
      </c>
      <c r="K3865" s="4">
        <f t="shared" si="737"/>
        <v>379</v>
      </c>
      <c r="L3865" s="6">
        <v>1</v>
      </c>
      <c r="M3865" s="4">
        <f t="shared" si="734"/>
        <v>379</v>
      </c>
      <c r="N3865" s="4">
        <f t="shared" si="735"/>
        <v>758</v>
      </c>
      <c r="O3865" s="6">
        <v>0.75</v>
      </c>
      <c r="P3865" s="85">
        <f t="shared" si="732"/>
        <v>284.25</v>
      </c>
      <c r="Q3865" s="86">
        <f t="shared" si="733"/>
        <v>663.25</v>
      </c>
      <c r="R3865" s="6">
        <v>0.95</v>
      </c>
      <c r="S3865" s="85">
        <f t="shared" si="728"/>
        <v>360.05</v>
      </c>
      <c r="T3865" s="86">
        <f t="shared" si="729"/>
        <v>739.05</v>
      </c>
      <c r="U3865" s="6">
        <v>0.6</v>
      </c>
      <c r="V3865" s="85">
        <f t="shared" si="730"/>
        <v>227.4</v>
      </c>
      <c r="W3865" s="86">
        <f t="shared" si="731"/>
        <v>606.4</v>
      </c>
    </row>
    <row r="3866" spans="1:23" s="38" customFormat="1" ht="16.5" x14ac:dyDescent="0.25">
      <c r="A3866" s="78" t="s">
        <v>7167</v>
      </c>
      <c r="B3866" s="65" t="s">
        <v>8168</v>
      </c>
      <c r="C3866" s="2">
        <v>507391</v>
      </c>
      <c r="D3866" s="1" t="s">
        <v>4746</v>
      </c>
      <c r="E3866" s="3">
        <v>1</v>
      </c>
      <c r="F3866" s="3">
        <v>1</v>
      </c>
      <c r="G3866" s="7">
        <v>4700.13</v>
      </c>
      <c r="H3866" s="4">
        <f>+G3866*E3866</f>
        <v>4700.13</v>
      </c>
      <c r="I3866" s="5">
        <v>0</v>
      </c>
      <c r="J3866" s="4">
        <f t="shared" si="736"/>
        <v>0</v>
      </c>
      <c r="K3866" s="4">
        <f t="shared" si="737"/>
        <v>4700.13</v>
      </c>
      <c r="L3866" s="6">
        <v>0.85</v>
      </c>
      <c r="M3866" s="4">
        <f t="shared" si="734"/>
        <v>3995.1104999999998</v>
      </c>
      <c r="N3866" s="4">
        <f t="shared" si="735"/>
        <v>8695.2404999999999</v>
      </c>
      <c r="O3866" s="6">
        <v>0.75</v>
      </c>
      <c r="P3866" s="85">
        <f t="shared" si="732"/>
        <v>3525.0974999999999</v>
      </c>
      <c r="Q3866" s="86">
        <f t="shared" si="733"/>
        <v>8225.2275000000009</v>
      </c>
      <c r="R3866" s="6">
        <v>0.95</v>
      </c>
      <c r="S3866" s="85">
        <f t="shared" si="728"/>
        <v>4465.1234999999997</v>
      </c>
      <c r="T3866" s="86">
        <f t="shared" si="729"/>
        <v>9165.2534999999989</v>
      </c>
      <c r="U3866" s="6">
        <v>0.6</v>
      </c>
      <c r="V3866" s="85">
        <f t="shared" si="730"/>
        <v>2820.078</v>
      </c>
      <c r="W3866" s="86">
        <f t="shared" si="731"/>
        <v>7520.2080000000005</v>
      </c>
    </row>
    <row r="3867" spans="1:23" s="38" customFormat="1" ht="16.5" x14ac:dyDescent="0.25">
      <c r="A3867" s="78" t="s">
        <v>7167</v>
      </c>
      <c r="B3867" s="65" t="s">
        <v>8168</v>
      </c>
      <c r="C3867" s="2">
        <v>507392</v>
      </c>
      <c r="D3867" s="1" t="s">
        <v>824</v>
      </c>
      <c r="E3867" s="3">
        <v>2</v>
      </c>
      <c r="F3867" s="3">
        <v>1</v>
      </c>
      <c r="G3867" s="7">
        <v>2800</v>
      </c>
      <c r="H3867" s="4">
        <f>+G3867*E3867</f>
        <v>5600</v>
      </c>
      <c r="I3867" s="5">
        <v>0</v>
      </c>
      <c r="J3867" s="4">
        <f t="shared" si="736"/>
        <v>0</v>
      </c>
      <c r="K3867" s="4">
        <f t="shared" si="737"/>
        <v>2800</v>
      </c>
      <c r="L3867" s="6">
        <v>0.85</v>
      </c>
      <c r="M3867" s="4">
        <f t="shared" si="734"/>
        <v>2380</v>
      </c>
      <c r="N3867" s="4">
        <f t="shared" si="735"/>
        <v>5180</v>
      </c>
      <c r="O3867" s="6">
        <v>0.75</v>
      </c>
      <c r="P3867" s="85">
        <f t="shared" si="732"/>
        <v>2100</v>
      </c>
      <c r="Q3867" s="86">
        <f t="shared" si="733"/>
        <v>4900</v>
      </c>
      <c r="R3867" s="6">
        <v>0.95</v>
      </c>
      <c r="S3867" s="85">
        <f t="shared" ref="S3867:S3928" si="738">+K3867*R3867</f>
        <v>2660</v>
      </c>
      <c r="T3867" s="86">
        <f t="shared" ref="T3867:T3928" si="739">+S3867+K3867</f>
        <v>5460</v>
      </c>
      <c r="U3867" s="6">
        <v>0.6</v>
      </c>
      <c r="V3867" s="85">
        <f t="shared" ref="V3867:V3928" si="740">+K3867*U3867</f>
        <v>1680</v>
      </c>
      <c r="W3867" s="86">
        <f t="shared" ref="W3867:W3928" si="741">+V3867+K3867</f>
        <v>4480</v>
      </c>
    </row>
    <row r="3868" spans="1:23" s="38" customFormat="1" ht="16.5" x14ac:dyDescent="0.25">
      <c r="A3868" s="78" t="s">
        <v>7167</v>
      </c>
      <c r="B3868" s="65" t="s">
        <v>8168</v>
      </c>
      <c r="C3868" s="2">
        <v>507394</v>
      </c>
      <c r="D3868" s="8" t="s">
        <v>4833</v>
      </c>
      <c r="E3868" s="3">
        <v>9</v>
      </c>
      <c r="F3868" s="3">
        <v>1</v>
      </c>
      <c r="G3868" s="4">
        <v>639.69000000000005</v>
      </c>
      <c r="H3868" s="4">
        <f>+G3868*E3868</f>
        <v>5757.2100000000009</v>
      </c>
      <c r="I3868" s="5">
        <v>0.05</v>
      </c>
      <c r="J3868" s="4">
        <f t="shared" si="736"/>
        <v>31.984500000000004</v>
      </c>
      <c r="K3868" s="4">
        <f t="shared" si="737"/>
        <v>607.70550000000003</v>
      </c>
      <c r="L3868" s="6">
        <v>1</v>
      </c>
      <c r="M3868" s="4">
        <f t="shared" si="734"/>
        <v>607.70550000000003</v>
      </c>
      <c r="N3868" s="4">
        <f t="shared" si="735"/>
        <v>1215.4110000000001</v>
      </c>
      <c r="O3868" s="6">
        <v>0.75</v>
      </c>
      <c r="P3868" s="85">
        <f t="shared" ref="P3868:P3929" si="742">+K3868*O3868</f>
        <v>455.77912500000002</v>
      </c>
      <c r="Q3868" s="86">
        <f t="shared" ref="Q3868:Q3929" si="743">+K3868+P3868</f>
        <v>1063.4846250000001</v>
      </c>
      <c r="R3868" s="6">
        <v>0.95</v>
      </c>
      <c r="S3868" s="85">
        <f t="shared" si="738"/>
        <v>577.32022500000005</v>
      </c>
      <c r="T3868" s="86">
        <f t="shared" si="739"/>
        <v>1185.025725</v>
      </c>
      <c r="U3868" s="6">
        <v>0.6</v>
      </c>
      <c r="V3868" s="85">
        <f t="shared" si="740"/>
        <v>364.62330000000003</v>
      </c>
      <c r="W3868" s="86">
        <f t="shared" si="741"/>
        <v>972.3288</v>
      </c>
    </row>
    <row r="3869" spans="1:23" s="38" customFormat="1" ht="16.5" x14ac:dyDescent="0.25">
      <c r="A3869" s="78" t="s">
        <v>7167</v>
      </c>
      <c r="B3869" s="65" t="s">
        <v>8168</v>
      </c>
      <c r="C3869" s="2">
        <v>507395</v>
      </c>
      <c r="D3869" s="1" t="s">
        <v>5053</v>
      </c>
      <c r="E3869" s="3">
        <v>4</v>
      </c>
      <c r="F3869" s="3">
        <v>1</v>
      </c>
      <c r="G3869" s="7">
        <v>2017.5</v>
      </c>
      <c r="H3869" s="4">
        <f>+G3869*E3869</f>
        <v>8070</v>
      </c>
      <c r="I3869" s="5">
        <v>0</v>
      </c>
      <c r="J3869" s="4">
        <f t="shared" si="736"/>
        <v>0</v>
      </c>
      <c r="K3869" s="4">
        <f t="shared" si="737"/>
        <v>2017.5</v>
      </c>
      <c r="L3869" s="6">
        <v>0.85</v>
      </c>
      <c r="M3869" s="4">
        <f t="shared" si="734"/>
        <v>1714.875</v>
      </c>
      <c r="N3869" s="4">
        <f t="shared" si="735"/>
        <v>3732.375</v>
      </c>
      <c r="O3869" s="6">
        <v>0.75</v>
      </c>
      <c r="P3869" s="85">
        <f t="shared" si="742"/>
        <v>1513.125</v>
      </c>
      <c r="Q3869" s="86">
        <f t="shared" si="743"/>
        <v>3530.625</v>
      </c>
      <c r="R3869" s="6">
        <v>0.95</v>
      </c>
      <c r="S3869" s="85">
        <f t="shared" si="738"/>
        <v>1916.625</v>
      </c>
      <c r="T3869" s="86">
        <f t="shared" si="739"/>
        <v>3934.125</v>
      </c>
      <c r="U3869" s="6">
        <v>0.6</v>
      </c>
      <c r="V3869" s="85">
        <f t="shared" si="740"/>
        <v>1210.5</v>
      </c>
      <c r="W3869" s="86">
        <f t="shared" si="741"/>
        <v>3228</v>
      </c>
    </row>
    <row r="3870" spans="1:23" s="38" customFormat="1" ht="16.5" x14ac:dyDescent="0.25">
      <c r="A3870" s="78" t="s">
        <v>7167</v>
      </c>
      <c r="B3870" s="65" t="s">
        <v>8168</v>
      </c>
      <c r="C3870" s="2">
        <v>507397</v>
      </c>
      <c r="D3870" s="8" t="s">
        <v>5424</v>
      </c>
      <c r="E3870" s="3">
        <v>3</v>
      </c>
      <c r="F3870" s="3">
        <v>1</v>
      </c>
      <c r="G3870" s="4">
        <v>215</v>
      </c>
      <c r="H3870" s="4">
        <f>+G3870*E3870</f>
        <v>645</v>
      </c>
      <c r="I3870" s="5">
        <v>0</v>
      </c>
      <c r="J3870" s="4">
        <f t="shared" si="736"/>
        <v>0</v>
      </c>
      <c r="K3870" s="4">
        <f t="shared" si="737"/>
        <v>215</v>
      </c>
      <c r="L3870" s="6">
        <v>1</v>
      </c>
      <c r="M3870" s="4">
        <f t="shared" si="734"/>
        <v>215</v>
      </c>
      <c r="N3870" s="4">
        <f t="shared" si="735"/>
        <v>430</v>
      </c>
      <c r="O3870" s="6">
        <v>0.75</v>
      </c>
      <c r="P3870" s="85">
        <f t="shared" si="742"/>
        <v>161.25</v>
      </c>
      <c r="Q3870" s="86">
        <f t="shared" si="743"/>
        <v>376.25</v>
      </c>
      <c r="R3870" s="6">
        <v>0.95</v>
      </c>
      <c r="S3870" s="85">
        <f t="shared" si="738"/>
        <v>204.25</v>
      </c>
      <c r="T3870" s="86">
        <f t="shared" si="739"/>
        <v>419.25</v>
      </c>
      <c r="U3870" s="6">
        <v>0.6</v>
      </c>
      <c r="V3870" s="85">
        <f t="shared" si="740"/>
        <v>129</v>
      </c>
      <c r="W3870" s="86">
        <f t="shared" si="741"/>
        <v>344</v>
      </c>
    </row>
    <row r="3871" spans="1:23" ht="16.5" x14ac:dyDescent="0.25">
      <c r="A3871" s="78" t="s">
        <v>7167</v>
      </c>
      <c r="B3871" s="65" t="s">
        <v>8168</v>
      </c>
      <c r="C3871" s="2" t="s">
        <v>8290</v>
      </c>
      <c r="D3871" s="8" t="s">
        <v>5681</v>
      </c>
      <c r="E3871" s="3">
        <v>6</v>
      </c>
      <c r="F3871" s="3">
        <v>1</v>
      </c>
      <c r="G3871" s="4">
        <v>490</v>
      </c>
      <c r="H3871" s="4">
        <f>+G3871*E3871</f>
        <v>2940</v>
      </c>
      <c r="I3871" s="5">
        <v>0</v>
      </c>
      <c r="J3871" s="4">
        <f t="shared" si="736"/>
        <v>0</v>
      </c>
      <c r="K3871" s="4">
        <f t="shared" si="737"/>
        <v>490</v>
      </c>
      <c r="L3871" s="6">
        <v>0.95</v>
      </c>
      <c r="M3871" s="4">
        <f t="shared" si="734"/>
        <v>465.5</v>
      </c>
      <c r="N3871" s="4">
        <f t="shared" si="735"/>
        <v>955.5</v>
      </c>
      <c r="O3871" s="6">
        <v>0.75</v>
      </c>
      <c r="P3871" s="85">
        <f t="shared" si="742"/>
        <v>367.5</v>
      </c>
      <c r="Q3871" s="86">
        <f t="shared" si="743"/>
        <v>857.5</v>
      </c>
      <c r="R3871" s="6">
        <v>0.95</v>
      </c>
      <c r="S3871" s="85">
        <f t="shared" si="738"/>
        <v>465.5</v>
      </c>
      <c r="T3871" s="86">
        <f t="shared" si="739"/>
        <v>955.5</v>
      </c>
      <c r="U3871" s="6">
        <v>0.6</v>
      </c>
      <c r="V3871" s="85">
        <f t="shared" si="740"/>
        <v>294</v>
      </c>
      <c r="W3871" s="86">
        <f t="shared" si="741"/>
        <v>784</v>
      </c>
    </row>
    <row r="3872" spans="1:23" s="38" customFormat="1" ht="16.5" x14ac:dyDescent="0.25">
      <c r="A3872" s="78" t="s">
        <v>7167</v>
      </c>
      <c r="B3872" s="65" t="s">
        <v>8168</v>
      </c>
      <c r="C3872" s="2">
        <v>507402</v>
      </c>
      <c r="D3872" s="8" t="s">
        <v>5673</v>
      </c>
      <c r="E3872" s="3">
        <v>1</v>
      </c>
      <c r="F3872" s="3">
        <v>1</v>
      </c>
      <c r="G3872" s="4">
        <v>2137.25</v>
      </c>
      <c r="H3872" s="4">
        <f>+G3872*E3872</f>
        <v>2137.25</v>
      </c>
      <c r="I3872" s="5">
        <v>0.05</v>
      </c>
      <c r="J3872" s="4">
        <f t="shared" si="736"/>
        <v>106.86250000000001</v>
      </c>
      <c r="K3872" s="4">
        <f t="shared" si="737"/>
        <v>2030.3875</v>
      </c>
      <c r="L3872" s="6">
        <v>1</v>
      </c>
      <c r="M3872" s="4">
        <f t="shared" si="734"/>
        <v>2030.3875</v>
      </c>
      <c r="N3872" s="4">
        <f t="shared" si="735"/>
        <v>4060.7750000000001</v>
      </c>
      <c r="O3872" s="6">
        <v>0.75</v>
      </c>
      <c r="P3872" s="85">
        <f t="shared" si="742"/>
        <v>1522.7906250000001</v>
      </c>
      <c r="Q3872" s="86">
        <f t="shared" si="743"/>
        <v>3553.1781250000004</v>
      </c>
      <c r="R3872" s="6">
        <v>0.95</v>
      </c>
      <c r="S3872" s="85">
        <f t="shared" si="738"/>
        <v>1928.868125</v>
      </c>
      <c r="T3872" s="86">
        <f t="shared" si="739"/>
        <v>3959.2556249999998</v>
      </c>
      <c r="U3872" s="6">
        <v>0.6</v>
      </c>
      <c r="V3872" s="85">
        <f t="shared" si="740"/>
        <v>1218.2325000000001</v>
      </c>
      <c r="W3872" s="86">
        <f t="shared" si="741"/>
        <v>3248.62</v>
      </c>
    </row>
    <row r="3873" spans="1:23" s="38" customFormat="1" ht="16.5" x14ac:dyDescent="0.25">
      <c r="A3873" s="78" t="s">
        <v>7167</v>
      </c>
      <c r="B3873" s="65" t="s">
        <v>8168</v>
      </c>
      <c r="C3873" s="2">
        <v>507405</v>
      </c>
      <c r="D3873" s="8" t="s">
        <v>5675</v>
      </c>
      <c r="E3873" s="3">
        <v>40</v>
      </c>
      <c r="F3873" s="3">
        <v>1</v>
      </c>
      <c r="G3873" s="4">
        <v>85</v>
      </c>
      <c r="H3873" s="4">
        <f>+G3873*E3873</f>
        <v>3400</v>
      </c>
      <c r="I3873" s="5">
        <v>0</v>
      </c>
      <c r="J3873" s="4">
        <f t="shared" si="736"/>
        <v>0</v>
      </c>
      <c r="K3873" s="4">
        <f t="shared" si="737"/>
        <v>85</v>
      </c>
      <c r="L3873" s="6">
        <v>0.95</v>
      </c>
      <c r="M3873" s="4">
        <f t="shared" si="734"/>
        <v>80.75</v>
      </c>
      <c r="N3873" s="4">
        <f t="shared" si="735"/>
        <v>165.75</v>
      </c>
      <c r="O3873" s="6">
        <v>0.75</v>
      </c>
      <c r="P3873" s="85">
        <f t="shared" si="742"/>
        <v>63.75</v>
      </c>
      <c r="Q3873" s="86">
        <f t="shared" si="743"/>
        <v>148.75</v>
      </c>
      <c r="R3873" s="6">
        <v>0.95</v>
      </c>
      <c r="S3873" s="85">
        <f t="shared" si="738"/>
        <v>80.75</v>
      </c>
      <c r="T3873" s="86">
        <f t="shared" si="739"/>
        <v>165.75</v>
      </c>
      <c r="U3873" s="6">
        <v>0.6</v>
      </c>
      <c r="V3873" s="85">
        <f t="shared" si="740"/>
        <v>51</v>
      </c>
      <c r="W3873" s="86">
        <f t="shared" si="741"/>
        <v>136</v>
      </c>
    </row>
    <row r="3874" spans="1:23" s="38" customFormat="1" ht="16.5" x14ac:dyDescent="0.25">
      <c r="A3874" s="78" t="s">
        <v>7167</v>
      </c>
      <c r="B3874" s="65" t="s">
        <v>8168</v>
      </c>
      <c r="C3874" s="2">
        <v>507406</v>
      </c>
      <c r="D3874" s="8" t="s">
        <v>5679</v>
      </c>
      <c r="E3874" s="3">
        <v>92</v>
      </c>
      <c r="F3874" s="3">
        <v>1</v>
      </c>
      <c r="G3874" s="4">
        <v>31.34</v>
      </c>
      <c r="H3874" s="4">
        <f>+G3874*E3874</f>
        <v>2883.28</v>
      </c>
      <c r="I3874" s="5">
        <v>0</v>
      </c>
      <c r="J3874" s="4">
        <f t="shared" si="736"/>
        <v>0</v>
      </c>
      <c r="K3874" s="4">
        <f t="shared" si="737"/>
        <v>31.34</v>
      </c>
      <c r="L3874" s="6">
        <v>1</v>
      </c>
      <c r="M3874" s="4">
        <f t="shared" si="734"/>
        <v>31.34</v>
      </c>
      <c r="N3874" s="4">
        <f t="shared" si="735"/>
        <v>62.68</v>
      </c>
      <c r="O3874" s="6">
        <v>0.75</v>
      </c>
      <c r="P3874" s="85">
        <f t="shared" si="742"/>
        <v>23.504999999999999</v>
      </c>
      <c r="Q3874" s="86">
        <f t="shared" si="743"/>
        <v>54.844999999999999</v>
      </c>
      <c r="R3874" s="6">
        <v>0.95</v>
      </c>
      <c r="S3874" s="85">
        <f t="shared" si="738"/>
        <v>29.773</v>
      </c>
      <c r="T3874" s="86">
        <f t="shared" si="739"/>
        <v>61.113</v>
      </c>
      <c r="U3874" s="6">
        <v>0.6</v>
      </c>
      <c r="V3874" s="85">
        <f t="shared" si="740"/>
        <v>18.803999999999998</v>
      </c>
      <c r="W3874" s="86">
        <f t="shared" si="741"/>
        <v>50.143999999999998</v>
      </c>
    </row>
    <row r="3875" spans="1:23" s="38" customFormat="1" ht="16.5" x14ac:dyDescent="0.25">
      <c r="A3875" s="78" t="s">
        <v>7167</v>
      </c>
      <c r="B3875" s="65" t="s">
        <v>8168</v>
      </c>
      <c r="C3875" s="2">
        <v>507407</v>
      </c>
      <c r="D3875" s="8" t="s">
        <v>5680</v>
      </c>
      <c r="E3875" s="3">
        <v>71</v>
      </c>
      <c r="F3875" s="3">
        <v>1</v>
      </c>
      <c r="G3875" s="4">
        <v>32.42</v>
      </c>
      <c r="H3875" s="4">
        <f>+G3875*E3875</f>
        <v>2301.8200000000002</v>
      </c>
      <c r="I3875" s="5">
        <v>0</v>
      </c>
      <c r="J3875" s="4">
        <f t="shared" si="736"/>
        <v>0</v>
      </c>
      <c r="K3875" s="4">
        <f t="shared" si="737"/>
        <v>32.42</v>
      </c>
      <c r="L3875" s="6">
        <v>1</v>
      </c>
      <c r="M3875" s="4">
        <f t="shared" si="734"/>
        <v>32.42</v>
      </c>
      <c r="N3875" s="4">
        <f t="shared" si="735"/>
        <v>64.84</v>
      </c>
      <c r="O3875" s="6">
        <v>0.75</v>
      </c>
      <c r="P3875" s="85">
        <f t="shared" si="742"/>
        <v>24.315000000000001</v>
      </c>
      <c r="Q3875" s="86">
        <f t="shared" si="743"/>
        <v>56.734999999999999</v>
      </c>
      <c r="R3875" s="6">
        <v>0.95</v>
      </c>
      <c r="S3875" s="85">
        <f t="shared" si="738"/>
        <v>30.798999999999999</v>
      </c>
      <c r="T3875" s="86">
        <f t="shared" si="739"/>
        <v>63.219000000000001</v>
      </c>
      <c r="U3875" s="6">
        <v>0.6</v>
      </c>
      <c r="V3875" s="85">
        <f t="shared" si="740"/>
        <v>19.452000000000002</v>
      </c>
      <c r="W3875" s="86">
        <f t="shared" si="741"/>
        <v>51.872</v>
      </c>
    </row>
    <row r="3876" spans="1:23" s="38" customFormat="1" ht="16.5" x14ac:dyDescent="0.25">
      <c r="A3876" s="78" t="s">
        <v>7167</v>
      </c>
      <c r="B3876" s="65" t="s">
        <v>8168</v>
      </c>
      <c r="C3876" s="2">
        <v>507409</v>
      </c>
      <c r="D3876" s="8" t="s">
        <v>5678</v>
      </c>
      <c r="E3876" s="3">
        <f>42-6</f>
        <v>36</v>
      </c>
      <c r="F3876" s="3">
        <v>1</v>
      </c>
      <c r="G3876" s="4">
        <f>1115.6/25</f>
        <v>44.623999999999995</v>
      </c>
      <c r="H3876" s="4">
        <f>+G3876*E3876</f>
        <v>1606.4639999999999</v>
      </c>
      <c r="I3876" s="5">
        <v>0.05</v>
      </c>
      <c r="J3876" s="4">
        <f t="shared" si="736"/>
        <v>2.2311999999999999</v>
      </c>
      <c r="K3876" s="4">
        <f t="shared" si="737"/>
        <v>42.392799999999994</v>
      </c>
      <c r="L3876" s="6">
        <v>1</v>
      </c>
      <c r="M3876" s="4">
        <f t="shared" si="734"/>
        <v>42.392799999999994</v>
      </c>
      <c r="N3876" s="4">
        <f t="shared" si="735"/>
        <v>84.785599999999988</v>
      </c>
      <c r="O3876" s="6">
        <v>0.75</v>
      </c>
      <c r="P3876" s="85">
        <f t="shared" si="742"/>
        <v>31.794599999999996</v>
      </c>
      <c r="Q3876" s="86">
        <f t="shared" si="743"/>
        <v>74.187399999999997</v>
      </c>
      <c r="R3876" s="6">
        <v>0.95</v>
      </c>
      <c r="S3876" s="85">
        <f t="shared" si="738"/>
        <v>40.27315999999999</v>
      </c>
      <c r="T3876" s="86">
        <f t="shared" si="739"/>
        <v>82.665959999999984</v>
      </c>
      <c r="U3876" s="6">
        <v>0.6</v>
      </c>
      <c r="V3876" s="85">
        <f t="shared" si="740"/>
        <v>25.435679999999994</v>
      </c>
      <c r="W3876" s="86">
        <f t="shared" si="741"/>
        <v>67.828479999999985</v>
      </c>
    </row>
    <row r="3877" spans="1:23" s="38" customFormat="1" ht="16.5" x14ac:dyDescent="0.25">
      <c r="A3877" s="78" t="s">
        <v>7167</v>
      </c>
      <c r="B3877" s="65" t="s">
        <v>8168</v>
      </c>
      <c r="C3877" s="2">
        <v>507410</v>
      </c>
      <c r="D3877" s="8" t="s">
        <v>5685</v>
      </c>
      <c r="E3877" s="3">
        <v>18</v>
      </c>
      <c r="F3877" s="3">
        <v>1</v>
      </c>
      <c r="G3877" s="4">
        <v>78.94</v>
      </c>
      <c r="H3877" s="4">
        <f>+G3877*E3877</f>
        <v>1420.92</v>
      </c>
      <c r="I3877" s="5">
        <v>0</v>
      </c>
      <c r="J3877" s="4">
        <f t="shared" si="736"/>
        <v>0</v>
      </c>
      <c r="K3877" s="4">
        <f t="shared" si="737"/>
        <v>78.94</v>
      </c>
      <c r="L3877" s="6">
        <v>1</v>
      </c>
      <c r="M3877" s="4">
        <f t="shared" si="734"/>
        <v>78.94</v>
      </c>
      <c r="N3877" s="4">
        <f t="shared" si="735"/>
        <v>157.88</v>
      </c>
      <c r="O3877" s="6">
        <v>0.75</v>
      </c>
      <c r="P3877" s="85">
        <f t="shared" si="742"/>
        <v>59.204999999999998</v>
      </c>
      <c r="Q3877" s="86">
        <f t="shared" si="743"/>
        <v>138.14499999999998</v>
      </c>
      <c r="R3877" s="6">
        <v>0.95</v>
      </c>
      <c r="S3877" s="85">
        <f t="shared" si="738"/>
        <v>74.992999999999995</v>
      </c>
      <c r="T3877" s="86">
        <f t="shared" si="739"/>
        <v>153.93299999999999</v>
      </c>
      <c r="U3877" s="6">
        <v>0.6</v>
      </c>
      <c r="V3877" s="85">
        <f t="shared" si="740"/>
        <v>47.363999999999997</v>
      </c>
      <c r="W3877" s="86">
        <f t="shared" si="741"/>
        <v>126.304</v>
      </c>
    </row>
    <row r="3878" spans="1:23" s="38" customFormat="1" ht="16.5" x14ac:dyDescent="0.25">
      <c r="A3878" s="78" t="s">
        <v>7167</v>
      </c>
      <c r="B3878" s="65" t="s">
        <v>8168</v>
      </c>
      <c r="C3878" s="2">
        <v>507411</v>
      </c>
      <c r="D3878" s="8" t="s">
        <v>5683</v>
      </c>
      <c r="E3878" s="3">
        <v>113</v>
      </c>
      <c r="F3878" s="3">
        <v>1</v>
      </c>
      <c r="G3878" s="4">
        <f>2048.43/25</f>
        <v>81.93719999999999</v>
      </c>
      <c r="H3878" s="4">
        <f>+G3878*E3878</f>
        <v>9258.9035999999996</v>
      </c>
      <c r="I3878" s="5">
        <v>0.05</v>
      </c>
      <c r="J3878" s="4">
        <f t="shared" si="736"/>
        <v>4.0968599999999995</v>
      </c>
      <c r="K3878" s="4">
        <f t="shared" si="737"/>
        <v>77.840339999999998</v>
      </c>
      <c r="L3878" s="6">
        <v>1</v>
      </c>
      <c r="M3878" s="4">
        <f t="shared" si="734"/>
        <v>77.840339999999998</v>
      </c>
      <c r="N3878" s="4">
        <f t="shared" si="735"/>
        <v>155.68068</v>
      </c>
      <c r="O3878" s="6">
        <v>0.75</v>
      </c>
      <c r="P3878" s="85">
        <f t="shared" si="742"/>
        <v>58.380254999999998</v>
      </c>
      <c r="Q3878" s="86">
        <f t="shared" si="743"/>
        <v>136.220595</v>
      </c>
      <c r="R3878" s="6">
        <v>0.95</v>
      </c>
      <c r="S3878" s="85">
        <f t="shared" si="738"/>
        <v>73.948322999999988</v>
      </c>
      <c r="T3878" s="86">
        <f t="shared" si="739"/>
        <v>151.78866299999999</v>
      </c>
      <c r="U3878" s="6">
        <v>0.6</v>
      </c>
      <c r="V3878" s="85">
        <f t="shared" si="740"/>
        <v>46.704203999999997</v>
      </c>
      <c r="W3878" s="86">
        <f t="shared" si="741"/>
        <v>124.544544</v>
      </c>
    </row>
    <row r="3879" spans="1:23" s="38" customFormat="1" ht="16.5" x14ac:dyDescent="0.25">
      <c r="A3879" s="78" t="s">
        <v>7167</v>
      </c>
      <c r="B3879" s="65" t="s">
        <v>8168</v>
      </c>
      <c r="C3879" s="2">
        <v>507412</v>
      </c>
      <c r="D3879" s="8" t="s">
        <v>5687</v>
      </c>
      <c r="E3879" s="3">
        <v>45</v>
      </c>
      <c r="F3879" s="3">
        <v>1</v>
      </c>
      <c r="G3879" s="4">
        <f>1839.75/25</f>
        <v>73.59</v>
      </c>
      <c r="H3879" s="4">
        <f>+G3879*E3879</f>
        <v>3311.55</v>
      </c>
      <c r="I3879" s="5">
        <v>0</v>
      </c>
      <c r="J3879" s="4">
        <f t="shared" si="736"/>
        <v>0</v>
      </c>
      <c r="K3879" s="4">
        <f t="shared" si="737"/>
        <v>73.59</v>
      </c>
      <c r="L3879" s="6">
        <v>1</v>
      </c>
      <c r="M3879" s="4">
        <f t="shared" si="734"/>
        <v>73.59</v>
      </c>
      <c r="N3879" s="4">
        <f t="shared" si="735"/>
        <v>147.18</v>
      </c>
      <c r="O3879" s="6">
        <v>0.75</v>
      </c>
      <c r="P3879" s="85">
        <f t="shared" si="742"/>
        <v>55.192500000000003</v>
      </c>
      <c r="Q3879" s="86">
        <f t="shared" si="743"/>
        <v>128.7825</v>
      </c>
      <c r="R3879" s="6">
        <v>0.95</v>
      </c>
      <c r="S3879" s="85">
        <f t="shared" si="738"/>
        <v>69.910499999999999</v>
      </c>
      <c r="T3879" s="86">
        <f t="shared" si="739"/>
        <v>143.50049999999999</v>
      </c>
      <c r="U3879" s="6">
        <v>0.6</v>
      </c>
      <c r="V3879" s="85">
        <f t="shared" si="740"/>
        <v>44.154000000000003</v>
      </c>
      <c r="W3879" s="86">
        <f t="shared" si="741"/>
        <v>117.744</v>
      </c>
    </row>
    <row r="3880" spans="1:23" s="38" customFormat="1" ht="16.5" x14ac:dyDescent="0.25">
      <c r="A3880" s="78" t="s">
        <v>7167</v>
      </c>
      <c r="B3880" s="65" t="s">
        <v>8168</v>
      </c>
      <c r="C3880" s="2">
        <v>507413</v>
      </c>
      <c r="D3880" s="8" t="s">
        <v>5682</v>
      </c>
      <c r="E3880" s="3">
        <f>90-4</f>
        <v>86</v>
      </c>
      <c r="F3880" s="3">
        <v>1</v>
      </c>
      <c r="G3880" s="7">
        <v>74.56</v>
      </c>
      <c r="H3880" s="4">
        <f>+G3880*E3880</f>
        <v>6412.16</v>
      </c>
      <c r="I3880" s="5">
        <v>0</v>
      </c>
      <c r="J3880" s="4">
        <f t="shared" si="736"/>
        <v>0</v>
      </c>
      <c r="K3880" s="4">
        <f t="shared" si="737"/>
        <v>74.56</v>
      </c>
      <c r="L3880" s="6">
        <v>0.85</v>
      </c>
      <c r="M3880" s="4">
        <f t="shared" si="734"/>
        <v>63.375999999999998</v>
      </c>
      <c r="N3880" s="4">
        <f t="shared" si="735"/>
        <v>137.93600000000001</v>
      </c>
      <c r="O3880" s="6">
        <v>0.75</v>
      </c>
      <c r="P3880" s="85">
        <f t="shared" si="742"/>
        <v>55.92</v>
      </c>
      <c r="Q3880" s="86">
        <f t="shared" si="743"/>
        <v>130.48000000000002</v>
      </c>
      <c r="R3880" s="6">
        <v>0.95</v>
      </c>
      <c r="S3880" s="85">
        <f t="shared" si="738"/>
        <v>70.831999999999994</v>
      </c>
      <c r="T3880" s="86">
        <f t="shared" si="739"/>
        <v>145.392</v>
      </c>
      <c r="U3880" s="6">
        <v>0.6</v>
      </c>
      <c r="V3880" s="85">
        <f t="shared" si="740"/>
        <v>44.735999999999997</v>
      </c>
      <c r="W3880" s="86">
        <f t="shared" si="741"/>
        <v>119.29599999999999</v>
      </c>
    </row>
    <row r="3881" spans="1:23" s="38" customFormat="1" ht="16.5" x14ac:dyDescent="0.25">
      <c r="A3881" s="78" t="s">
        <v>7167</v>
      </c>
      <c r="B3881" s="65" t="s">
        <v>8168</v>
      </c>
      <c r="C3881" s="2">
        <v>507414</v>
      </c>
      <c r="D3881" s="8" t="s">
        <v>5686</v>
      </c>
      <c r="E3881" s="3">
        <v>66</v>
      </c>
      <c r="F3881" s="3">
        <v>1</v>
      </c>
      <c r="G3881" s="4">
        <v>28.54</v>
      </c>
      <c r="H3881" s="4">
        <f>+G3881*E3881</f>
        <v>1883.6399999999999</v>
      </c>
      <c r="I3881" s="5">
        <v>0</v>
      </c>
      <c r="J3881" s="4">
        <f t="shared" si="736"/>
        <v>0</v>
      </c>
      <c r="K3881" s="4">
        <f t="shared" si="737"/>
        <v>28.54</v>
      </c>
      <c r="L3881" s="6">
        <v>1</v>
      </c>
      <c r="M3881" s="4">
        <f t="shared" si="734"/>
        <v>28.54</v>
      </c>
      <c r="N3881" s="4">
        <f t="shared" si="735"/>
        <v>57.08</v>
      </c>
      <c r="O3881" s="6">
        <v>0.75</v>
      </c>
      <c r="P3881" s="85">
        <f t="shared" si="742"/>
        <v>21.405000000000001</v>
      </c>
      <c r="Q3881" s="86">
        <f t="shared" si="743"/>
        <v>49.945</v>
      </c>
      <c r="R3881" s="6">
        <v>0.95</v>
      </c>
      <c r="S3881" s="85">
        <f t="shared" si="738"/>
        <v>27.113</v>
      </c>
      <c r="T3881" s="86">
        <f t="shared" si="739"/>
        <v>55.652999999999999</v>
      </c>
      <c r="U3881" s="6">
        <v>0.6</v>
      </c>
      <c r="V3881" s="85">
        <f t="shared" si="740"/>
        <v>17.123999999999999</v>
      </c>
      <c r="W3881" s="86">
        <f t="shared" si="741"/>
        <v>45.664000000000001</v>
      </c>
    </row>
    <row r="3882" spans="1:23" s="38" customFormat="1" ht="16.5" x14ac:dyDescent="0.25">
      <c r="A3882" s="78" t="s">
        <v>7167</v>
      </c>
      <c r="B3882" s="65" t="s">
        <v>8168</v>
      </c>
      <c r="C3882" s="2">
        <v>507415</v>
      </c>
      <c r="D3882" s="8" t="s">
        <v>5689</v>
      </c>
      <c r="E3882" s="3">
        <v>53</v>
      </c>
      <c r="F3882" s="3">
        <v>1</v>
      </c>
      <c r="G3882" s="4">
        <v>43</v>
      </c>
      <c r="H3882" s="4">
        <f>+G3882*E3882</f>
        <v>2279</v>
      </c>
      <c r="I3882" s="5">
        <v>0</v>
      </c>
      <c r="J3882" s="4">
        <f t="shared" si="736"/>
        <v>0</v>
      </c>
      <c r="K3882" s="4">
        <f t="shared" si="737"/>
        <v>43</v>
      </c>
      <c r="L3882" s="6">
        <v>1</v>
      </c>
      <c r="M3882" s="4">
        <f t="shared" si="734"/>
        <v>43</v>
      </c>
      <c r="N3882" s="4">
        <f t="shared" si="735"/>
        <v>86</v>
      </c>
      <c r="O3882" s="6">
        <v>0.75</v>
      </c>
      <c r="P3882" s="85">
        <f t="shared" si="742"/>
        <v>32.25</v>
      </c>
      <c r="Q3882" s="86">
        <f t="shared" si="743"/>
        <v>75.25</v>
      </c>
      <c r="R3882" s="6">
        <v>0.95</v>
      </c>
      <c r="S3882" s="85">
        <f t="shared" si="738"/>
        <v>40.85</v>
      </c>
      <c r="T3882" s="86">
        <f t="shared" si="739"/>
        <v>83.85</v>
      </c>
      <c r="U3882" s="6">
        <v>0.6</v>
      </c>
      <c r="V3882" s="85">
        <f t="shared" si="740"/>
        <v>25.8</v>
      </c>
      <c r="W3882" s="86">
        <f t="shared" si="741"/>
        <v>68.8</v>
      </c>
    </row>
    <row r="3883" spans="1:23" s="38" customFormat="1" ht="16.5" x14ac:dyDescent="0.25">
      <c r="A3883" s="78" t="s">
        <v>7167</v>
      </c>
      <c r="B3883" s="65" t="s">
        <v>8168</v>
      </c>
      <c r="C3883" s="2">
        <v>507417</v>
      </c>
      <c r="D3883" s="8" t="s">
        <v>5690</v>
      </c>
      <c r="E3883" s="3">
        <v>5</v>
      </c>
      <c r="F3883" s="3">
        <v>1</v>
      </c>
      <c r="G3883" s="4">
        <v>39.32</v>
      </c>
      <c r="H3883" s="4">
        <f>+G3883*E3883</f>
        <v>196.6</v>
      </c>
      <c r="I3883" s="5">
        <v>0</v>
      </c>
      <c r="J3883" s="4">
        <f t="shared" si="736"/>
        <v>0</v>
      </c>
      <c r="K3883" s="4">
        <f t="shared" si="737"/>
        <v>39.32</v>
      </c>
      <c r="L3883" s="6">
        <v>1</v>
      </c>
      <c r="M3883" s="4">
        <f t="shared" si="734"/>
        <v>39.32</v>
      </c>
      <c r="N3883" s="4">
        <f t="shared" si="735"/>
        <v>78.64</v>
      </c>
      <c r="O3883" s="6">
        <v>0.75</v>
      </c>
      <c r="P3883" s="85">
        <f t="shared" si="742"/>
        <v>29.490000000000002</v>
      </c>
      <c r="Q3883" s="86">
        <f t="shared" si="743"/>
        <v>68.81</v>
      </c>
      <c r="R3883" s="6">
        <v>0.95</v>
      </c>
      <c r="S3883" s="85">
        <f t="shared" si="738"/>
        <v>37.353999999999999</v>
      </c>
      <c r="T3883" s="86">
        <f t="shared" si="739"/>
        <v>76.674000000000007</v>
      </c>
      <c r="U3883" s="6">
        <v>0.6</v>
      </c>
      <c r="V3883" s="85">
        <f t="shared" si="740"/>
        <v>23.591999999999999</v>
      </c>
      <c r="W3883" s="86">
        <f t="shared" si="741"/>
        <v>62.911999999999999</v>
      </c>
    </row>
    <row r="3884" spans="1:23" s="38" customFormat="1" ht="16.5" x14ac:dyDescent="0.25">
      <c r="A3884" s="78" t="s">
        <v>7167</v>
      </c>
      <c r="B3884" s="65" t="s">
        <v>8168</v>
      </c>
      <c r="C3884" s="2">
        <v>507419</v>
      </c>
      <c r="D3884" s="8" t="s">
        <v>5691</v>
      </c>
      <c r="E3884" s="3">
        <v>80</v>
      </c>
      <c r="F3884" s="3">
        <v>1</v>
      </c>
      <c r="G3884" s="7">
        <v>59.62</v>
      </c>
      <c r="H3884" s="4">
        <f>+G3884*E3884</f>
        <v>4769.5999999999995</v>
      </c>
      <c r="I3884" s="5">
        <v>0</v>
      </c>
      <c r="J3884" s="4">
        <f t="shared" si="736"/>
        <v>0</v>
      </c>
      <c r="K3884" s="4">
        <f t="shared" si="737"/>
        <v>59.62</v>
      </c>
      <c r="L3884" s="6">
        <v>0.85</v>
      </c>
      <c r="M3884" s="4">
        <f t="shared" si="734"/>
        <v>50.677</v>
      </c>
      <c r="N3884" s="4">
        <f t="shared" si="735"/>
        <v>110.297</v>
      </c>
      <c r="O3884" s="6">
        <v>0.75</v>
      </c>
      <c r="P3884" s="85">
        <f t="shared" si="742"/>
        <v>44.714999999999996</v>
      </c>
      <c r="Q3884" s="86">
        <f t="shared" si="743"/>
        <v>104.33499999999999</v>
      </c>
      <c r="R3884" s="6">
        <v>0.95</v>
      </c>
      <c r="S3884" s="85">
        <f t="shared" si="738"/>
        <v>56.638999999999996</v>
      </c>
      <c r="T3884" s="86">
        <f t="shared" si="739"/>
        <v>116.25899999999999</v>
      </c>
      <c r="U3884" s="6">
        <v>0.6</v>
      </c>
      <c r="V3884" s="85">
        <f t="shared" si="740"/>
        <v>35.771999999999998</v>
      </c>
      <c r="W3884" s="86">
        <f t="shared" si="741"/>
        <v>95.391999999999996</v>
      </c>
    </row>
    <row r="3885" spans="1:23" s="38" customFormat="1" ht="16.5" x14ac:dyDescent="0.25">
      <c r="A3885" s="78" t="s">
        <v>7167</v>
      </c>
      <c r="B3885" s="65" t="s">
        <v>8168</v>
      </c>
      <c r="C3885" s="2">
        <v>507421</v>
      </c>
      <c r="D3885" s="8" t="s">
        <v>5692</v>
      </c>
      <c r="E3885" s="3">
        <f>50-7</f>
        <v>43</v>
      </c>
      <c r="F3885" s="3">
        <v>1</v>
      </c>
      <c r="G3885" s="4">
        <f>706.07/25</f>
        <v>28.242800000000003</v>
      </c>
      <c r="H3885" s="4">
        <f>+G3885*E3885</f>
        <v>1214.4404000000002</v>
      </c>
      <c r="I3885" s="5">
        <v>0</v>
      </c>
      <c r="J3885" s="4">
        <f t="shared" si="736"/>
        <v>0</v>
      </c>
      <c r="K3885" s="4">
        <f t="shared" si="737"/>
        <v>28.242800000000003</v>
      </c>
      <c r="L3885" s="6">
        <v>1</v>
      </c>
      <c r="M3885" s="4">
        <f t="shared" si="734"/>
        <v>28.242800000000003</v>
      </c>
      <c r="N3885" s="4">
        <f t="shared" si="735"/>
        <v>56.485600000000005</v>
      </c>
      <c r="O3885" s="6">
        <v>0.75</v>
      </c>
      <c r="P3885" s="85">
        <f t="shared" si="742"/>
        <v>21.182100000000002</v>
      </c>
      <c r="Q3885" s="86">
        <f t="shared" si="743"/>
        <v>49.424900000000008</v>
      </c>
      <c r="R3885" s="6">
        <v>0.95</v>
      </c>
      <c r="S3885" s="85">
        <f t="shared" si="738"/>
        <v>26.830660000000002</v>
      </c>
      <c r="T3885" s="86">
        <f t="shared" si="739"/>
        <v>55.073460000000004</v>
      </c>
      <c r="U3885" s="6">
        <v>0.6</v>
      </c>
      <c r="V3885" s="85">
        <f t="shared" si="740"/>
        <v>16.945679999999999</v>
      </c>
      <c r="W3885" s="86">
        <f t="shared" si="741"/>
        <v>45.188479999999998</v>
      </c>
    </row>
    <row r="3886" spans="1:23" s="38" customFormat="1" ht="16.5" x14ac:dyDescent="0.25">
      <c r="A3886" s="78" t="s">
        <v>7167</v>
      </c>
      <c r="B3886" s="65" t="s">
        <v>8168</v>
      </c>
      <c r="C3886" s="2">
        <v>507422</v>
      </c>
      <c r="D3886" s="8" t="s">
        <v>5695</v>
      </c>
      <c r="E3886" s="3">
        <f>200+189</f>
        <v>389</v>
      </c>
      <c r="F3886" s="3">
        <v>1</v>
      </c>
      <c r="G3886" s="4">
        <v>40.78</v>
      </c>
      <c r="H3886" s="4">
        <f>+G3886*E3886</f>
        <v>15863.42</v>
      </c>
      <c r="I3886" s="5">
        <v>0</v>
      </c>
      <c r="J3886" s="4">
        <f t="shared" si="736"/>
        <v>0</v>
      </c>
      <c r="K3886" s="4">
        <f t="shared" si="737"/>
        <v>40.78</v>
      </c>
      <c r="L3886" s="6">
        <v>0.85</v>
      </c>
      <c r="M3886" s="4">
        <f t="shared" si="734"/>
        <v>34.662999999999997</v>
      </c>
      <c r="N3886" s="4">
        <f t="shared" si="735"/>
        <v>75.442999999999998</v>
      </c>
      <c r="O3886" s="6">
        <v>0.75</v>
      </c>
      <c r="P3886" s="85">
        <f t="shared" si="742"/>
        <v>30.585000000000001</v>
      </c>
      <c r="Q3886" s="86">
        <f t="shared" si="743"/>
        <v>71.365000000000009</v>
      </c>
      <c r="R3886" s="6">
        <v>0.95</v>
      </c>
      <c r="S3886" s="85">
        <f t="shared" si="738"/>
        <v>38.741</v>
      </c>
      <c r="T3886" s="86">
        <f t="shared" si="739"/>
        <v>79.521000000000001</v>
      </c>
      <c r="U3886" s="6">
        <v>0.6</v>
      </c>
      <c r="V3886" s="85">
        <f t="shared" si="740"/>
        <v>24.468</v>
      </c>
      <c r="W3886" s="86">
        <f t="shared" si="741"/>
        <v>65.248000000000005</v>
      </c>
    </row>
    <row r="3887" spans="1:23" s="38" customFormat="1" ht="16.5" x14ac:dyDescent="0.25">
      <c r="A3887" s="78" t="s">
        <v>7167</v>
      </c>
      <c r="B3887" s="65" t="s">
        <v>8168</v>
      </c>
      <c r="C3887" s="2">
        <v>507423</v>
      </c>
      <c r="D3887" s="8" t="s">
        <v>5688</v>
      </c>
      <c r="E3887" s="3">
        <f>61-5</f>
        <v>56</v>
      </c>
      <c r="F3887" s="3">
        <v>1</v>
      </c>
      <c r="G3887" s="4">
        <v>68</v>
      </c>
      <c r="H3887" s="4">
        <f>+G3887*E3887</f>
        <v>3808</v>
      </c>
      <c r="I3887" s="5">
        <v>0</v>
      </c>
      <c r="J3887" s="4">
        <f t="shared" si="736"/>
        <v>0</v>
      </c>
      <c r="K3887" s="4">
        <f t="shared" si="737"/>
        <v>68</v>
      </c>
      <c r="L3887" s="6">
        <v>1</v>
      </c>
      <c r="M3887" s="4">
        <f t="shared" si="734"/>
        <v>68</v>
      </c>
      <c r="N3887" s="4">
        <f t="shared" si="735"/>
        <v>136</v>
      </c>
      <c r="O3887" s="6">
        <v>0.75</v>
      </c>
      <c r="P3887" s="85">
        <f t="shared" si="742"/>
        <v>51</v>
      </c>
      <c r="Q3887" s="86">
        <f t="shared" si="743"/>
        <v>119</v>
      </c>
      <c r="R3887" s="6">
        <v>0.95</v>
      </c>
      <c r="S3887" s="85">
        <f t="shared" si="738"/>
        <v>64.599999999999994</v>
      </c>
      <c r="T3887" s="86">
        <f t="shared" si="739"/>
        <v>132.6</v>
      </c>
      <c r="U3887" s="6">
        <v>0.6</v>
      </c>
      <c r="V3887" s="85">
        <f t="shared" si="740"/>
        <v>40.799999999999997</v>
      </c>
      <c r="W3887" s="86">
        <f t="shared" si="741"/>
        <v>108.8</v>
      </c>
    </row>
    <row r="3888" spans="1:23" s="38" customFormat="1" ht="16.5" x14ac:dyDescent="0.25">
      <c r="A3888" s="78" t="s">
        <v>7167</v>
      </c>
      <c r="B3888" s="65" t="s">
        <v>8168</v>
      </c>
      <c r="C3888" s="2">
        <v>507424</v>
      </c>
      <c r="D3888" s="8" t="s">
        <v>5696</v>
      </c>
      <c r="E3888" s="3">
        <v>38</v>
      </c>
      <c r="F3888" s="3">
        <v>1</v>
      </c>
      <c r="G3888" s="4">
        <v>42</v>
      </c>
      <c r="H3888" s="4">
        <f>+G3888*E3888</f>
        <v>1596</v>
      </c>
      <c r="I3888" s="5">
        <v>0</v>
      </c>
      <c r="J3888" s="4">
        <f t="shared" si="736"/>
        <v>0</v>
      </c>
      <c r="K3888" s="4">
        <f t="shared" si="737"/>
        <v>42</v>
      </c>
      <c r="L3888" s="6">
        <v>0.85</v>
      </c>
      <c r="M3888" s="4">
        <f t="shared" si="734"/>
        <v>35.699999999999996</v>
      </c>
      <c r="N3888" s="4">
        <f t="shared" si="735"/>
        <v>77.699999999999989</v>
      </c>
      <c r="O3888" s="6">
        <v>0.75</v>
      </c>
      <c r="P3888" s="85">
        <f t="shared" si="742"/>
        <v>31.5</v>
      </c>
      <c r="Q3888" s="86">
        <f t="shared" si="743"/>
        <v>73.5</v>
      </c>
      <c r="R3888" s="6">
        <v>0.95</v>
      </c>
      <c r="S3888" s="85">
        <f t="shared" si="738"/>
        <v>39.9</v>
      </c>
      <c r="T3888" s="86">
        <f t="shared" si="739"/>
        <v>81.900000000000006</v>
      </c>
      <c r="U3888" s="6">
        <v>0.6</v>
      </c>
      <c r="V3888" s="85">
        <f t="shared" si="740"/>
        <v>25.2</v>
      </c>
      <c r="W3888" s="86">
        <f t="shared" si="741"/>
        <v>67.2</v>
      </c>
    </row>
    <row r="3889" spans="1:23" s="38" customFormat="1" ht="16.5" x14ac:dyDescent="0.25">
      <c r="A3889" s="78" t="s">
        <v>7167</v>
      </c>
      <c r="B3889" s="65" t="s">
        <v>8168</v>
      </c>
      <c r="C3889" s="2">
        <v>507425</v>
      </c>
      <c r="D3889" s="8" t="s">
        <v>5693</v>
      </c>
      <c r="E3889" s="3">
        <v>42</v>
      </c>
      <c r="F3889" s="3">
        <v>1</v>
      </c>
      <c r="G3889" s="4">
        <v>60</v>
      </c>
      <c r="H3889" s="4">
        <f>+G3889*E3889</f>
        <v>2520</v>
      </c>
      <c r="I3889" s="5">
        <v>0.05</v>
      </c>
      <c r="J3889" s="4">
        <f t="shared" si="736"/>
        <v>3</v>
      </c>
      <c r="K3889" s="4">
        <f t="shared" si="737"/>
        <v>57</v>
      </c>
      <c r="L3889" s="6">
        <v>1</v>
      </c>
      <c r="M3889" s="4">
        <f t="shared" si="734"/>
        <v>57</v>
      </c>
      <c r="N3889" s="4">
        <f t="shared" si="735"/>
        <v>114</v>
      </c>
      <c r="O3889" s="6">
        <v>0.75</v>
      </c>
      <c r="P3889" s="85">
        <f t="shared" si="742"/>
        <v>42.75</v>
      </c>
      <c r="Q3889" s="86">
        <f t="shared" si="743"/>
        <v>99.75</v>
      </c>
      <c r="R3889" s="6">
        <v>0.95</v>
      </c>
      <c r="S3889" s="85">
        <f t="shared" si="738"/>
        <v>54.15</v>
      </c>
      <c r="T3889" s="86">
        <f t="shared" si="739"/>
        <v>111.15</v>
      </c>
      <c r="U3889" s="6">
        <v>0.6</v>
      </c>
      <c r="V3889" s="85">
        <f t="shared" si="740"/>
        <v>34.199999999999996</v>
      </c>
      <c r="W3889" s="86">
        <f t="shared" si="741"/>
        <v>91.199999999999989</v>
      </c>
    </row>
    <row r="3890" spans="1:23" s="38" customFormat="1" ht="16.5" x14ac:dyDescent="0.25">
      <c r="A3890" s="78" t="s">
        <v>7167</v>
      </c>
      <c r="B3890" s="65" t="s">
        <v>8168</v>
      </c>
      <c r="C3890" s="2">
        <v>507426</v>
      </c>
      <c r="D3890" s="8" t="s">
        <v>5699</v>
      </c>
      <c r="E3890" s="3">
        <v>53</v>
      </c>
      <c r="F3890" s="3">
        <v>1</v>
      </c>
      <c r="G3890" s="4">
        <f>629.97/25</f>
        <v>25.198800000000002</v>
      </c>
      <c r="H3890" s="4">
        <f>+G3890*E3890</f>
        <v>1335.5364000000002</v>
      </c>
      <c r="I3890" s="5">
        <v>0</v>
      </c>
      <c r="J3890" s="4">
        <f t="shared" si="736"/>
        <v>0</v>
      </c>
      <c r="K3890" s="4">
        <f t="shared" si="737"/>
        <v>25.198800000000002</v>
      </c>
      <c r="L3890" s="6">
        <v>1</v>
      </c>
      <c r="M3890" s="4">
        <f t="shared" si="734"/>
        <v>25.198800000000002</v>
      </c>
      <c r="N3890" s="4">
        <f t="shared" si="735"/>
        <v>50.397600000000004</v>
      </c>
      <c r="O3890" s="6">
        <v>0.75</v>
      </c>
      <c r="P3890" s="85">
        <f t="shared" si="742"/>
        <v>18.899100000000001</v>
      </c>
      <c r="Q3890" s="86">
        <f t="shared" si="743"/>
        <v>44.097900000000003</v>
      </c>
      <c r="R3890" s="6">
        <v>0.95</v>
      </c>
      <c r="S3890" s="85">
        <f t="shared" si="738"/>
        <v>23.938860000000002</v>
      </c>
      <c r="T3890" s="86">
        <f t="shared" si="739"/>
        <v>49.137660000000004</v>
      </c>
      <c r="U3890" s="6">
        <v>0.6</v>
      </c>
      <c r="V3890" s="85">
        <f t="shared" si="740"/>
        <v>15.11928</v>
      </c>
      <c r="W3890" s="86">
        <f t="shared" si="741"/>
        <v>40.318080000000002</v>
      </c>
    </row>
    <row r="3891" spans="1:23" s="38" customFormat="1" ht="16.5" x14ac:dyDescent="0.25">
      <c r="A3891" s="78" t="s">
        <v>7167</v>
      </c>
      <c r="B3891" s="65" t="s">
        <v>8168</v>
      </c>
      <c r="C3891" s="2">
        <v>507427</v>
      </c>
      <c r="D3891" s="8" t="s">
        <v>5700</v>
      </c>
      <c r="E3891" s="3">
        <v>135</v>
      </c>
      <c r="F3891" s="3">
        <v>1</v>
      </c>
      <c r="G3891" s="4">
        <v>22</v>
      </c>
      <c r="H3891" s="4">
        <f>+G3891*E3891</f>
        <v>2970</v>
      </c>
      <c r="I3891" s="5">
        <v>0</v>
      </c>
      <c r="J3891" s="4">
        <f t="shared" si="736"/>
        <v>0</v>
      </c>
      <c r="K3891" s="4">
        <f t="shared" si="737"/>
        <v>22</v>
      </c>
      <c r="L3891" s="6">
        <v>1</v>
      </c>
      <c r="M3891" s="4">
        <f t="shared" si="734"/>
        <v>22</v>
      </c>
      <c r="N3891" s="4">
        <f t="shared" si="735"/>
        <v>44</v>
      </c>
      <c r="O3891" s="6">
        <v>0.75</v>
      </c>
      <c r="P3891" s="85">
        <f t="shared" si="742"/>
        <v>16.5</v>
      </c>
      <c r="Q3891" s="86">
        <f t="shared" si="743"/>
        <v>38.5</v>
      </c>
      <c r="R3891" s="6">
        <v>0.95</v>
      </c>
      <c r="S3891" s="85">
        <f t="shared" si="738"/>
        <v>20.9</v>
      </c>
      <c r="T3891" s="86">
        <f t="shared" si="739"/>
        <v>42.9</v>
      </c>
      <c r="U3891" s="6">
        <v>0.6</v>
      </c>
      <c r="V3891" s="85">
        <f t="shared" si="740"/>
        <v>13.2</v>
      </c>
      <c r="W3891" s="86">
        <f t="shared" si="741"/>
        <v>35.200000000000003</v>
      </c>
    </row>
    <row r="3892" spans="1:23" s="38" customFormat="1" ht="16.5" x14ac:dyDescent="0.25">
      <c r="A3892" s="78" t="s">
        <v>7167</v>
      </c>
      <c r="B3892" s="65" t="s">
        <v>8168</v>
      </c>
      <c r="C3892" s="2">
        <v>507428</v>
      </c>
      <c r="D3892" s="8" t="s">
        <v>5701</v>
      </c>
      <c r="E3892" s="3">
        <v>88</v>
      </c>
      <c r="F3892" s="3">
        <v>1</v>
      </c>
      <c r="G3892" s="4">
        <v>49.14</v>
      </c>
      <c r="H3892" s="4">
        <f>+G3892*E3892</f>
        <v>4324.32</v>
      </c>
      <c r="I3892" s="5">
        <v>0</v>
      </c>
      <c r="J3892" s="4">
        <f t="shared" si="736"/>
        <v>0</v>
      </c>
      <c r="K3892" s="4">
        <f t="shared" si="737"/>
        <v>49.14</v>
      </c>
      <c r="L3892" s="6">
        <v>1</v>
      </c>
      <c r="M3892" s="4">
        <f t="shared" ref="M3892:M3952" si="744">+K3892*L3892</f>
        <v>49.14</v>
      </c>
      <c r="N3892" s="4">
        <f t="shared" ref="N3892:N3952" si="745">+K3892+M3892</f>
        <v>98.28</v>
      </c>
      <c r="O3892" s="6">
        <v>0.75</v>
      </c>
      <c r="P3892" s="85">
        <f t="shared" si="742"/>
        <v>36.855000000000004</v>
      </c>
      <c r="Q3892" s="86">
        <f t="shared" si="743"/>
        <v>85.995000000000005</v>
      </c>
      <c r="R3892" s="6">
        <v>0.95</v>
      </c>
      <c r="S3892" s="85">
        <f t="shared" si="738"/>
        <v>46.683</v>
      </c>
      <c r="T3892" s="86">
        <f t="shared" si="739"/>
        <v>95.823000000000008</v>
      </c>
      <c r="U3892" s="6">
        <v>0.6</v>
      </c>
      <c r="V3892" s="85">
        <f t="shared" si="740"/>
        <v>29.483999999999998</v>
      </c>
      <c r="W3892" s="86">
        <f t="shared" si="741"/>
        <v>78.623999999999995</v>
      </c>
    </row>
    <row r="3893" spans="1:23" s="38" customFormat="1" ht="16.5" x14ac:dyDescent="0.25">
      <c r="A3893" s="78" t="s">
        <v>7167</v>
      </c>
      <c r="B3893" s="65" t="s">
        <v>8168</v>
      </c>
      <c r="C3893" s="2">
        <v>507429</v>
      </c>
      <c r="D3893" s="8" t="s">
        <v>5702</v>
      </c>
      <c r="E3893" s="3">
        <f>115-20</f>
        <v>95</v>
      </c>
      <c r="F3893" s="3">
        <v>1</v>
      </c>
      <c r="G3893" s="4">
        <v>31.34</v>
      </c>
      <c r="H3893" s="4">
        <f>+G3893*E3893</f>
        <v>2977.3</v>
      </c>
      <c r="I3893" s="5">
        <v>0</v>
      </c>
      <c r="J3893" s="4">
        <f t="shared" si="736"/>
        <v>0</v>
      </c>
      <c r="K3893" s="4">
        <f t="shared" si="737"/>
        <v>31.34</v>
      </c>
      <c r="L3893" s="6">
        <v>1</v>
      </c>
      <c r="M3893" s="4">
        <f t="shared" si="744"/>
        <v>31.34</v>
      </c>
      <c r="N3893" s="4">
        <f t="shared" si="745"/>
        <v>62.68</v>
      </c>
      <c r="O3893" s="6">
        <v>0.75</v>
      </c>
      <c r="P3893" s="85">
        <f t="shared" si="742"/>
        <v>23.504999999999999</v>
      </c>
      <c r="Q3893" s="86">
        <f t="shared" si="743"/>
        <v>54.844999999999999</v>
      </c>
      <c r="R3893" s="6">
        <v>0.95</v>
      </c>
      <c r="S3893" s="85">
        <f t="shared" si="738"/>
        <v>29.773</v>
      </c>
      <c r="T3893" s="86">
        <f t="shared" si="739"/>
        <v>61.113</v>
      </c>
      <c r="U3893" s="6">
        <v>0.6</v>
      </c>
      <c r="V3893" s="85">
        <f t="shared" si="740"/>
        <v>18.803999999999998</v>
      </c>
      <c r="W3893" s="86">
        <f t="shared" si="741"/>
        <v>50.143999999999998</v>
      </c>
    </row>
    <row r="3894" spans="1:23" s="38" customFormat="1" ht="16.5" x14ac:dyDescent="0.25">
      <c r="A3894" s="78" t="s">
        <v>7167</v>
      </c>
      <c r="B3894" s="65" t="s">
        <v>8168</v>
      </c>
      <c r="C3894" s="2">
        <v>507430</v>
      </c>
      <c r="D3894" s="8" t="s">
        <v>5703</v>
      </c>
      <c r="E3894" s="3">
        <v>81</v>
      </c>
      <c r="F3894" s="3">
        <v>1</v>
      </c>
      <c r="G3894" s="4">
        <v>17.77</v>
      </c>
      <c r="H3894" s="4">
        <f>+G3894*E3894</f>
        <v>1439.37</v>
      </c>
      <c r="I3894" s="5">
        <v>0</v>
      </c>
      <c r="J3894" s="4">
        <f t="shared" si="736"/>
        <v>0</v>
      </c>
      <c r="K3894" s="4">
        <f t="shared" si="737"/>
        <v>17.77</v>
      </c>
      <c r="L3894" s="6">
        <v>1</v>
      </c>
      <c r="M3894" s="4">
        <f t="shared" si="744"/>
        <v>17.77</v>
      </c>
      <c r="N3894" s="4">
        <f t="shared" si="745"/>
        <v>35.54</v>
      </c>
      <c r="O3894" s="6">
        <v>0.75</v>
      </c>
      <c r="P3894" s="85">
        <f t="shared" si="742"/>
        <v>13.327500000000001</v>
      </c>
      <c r="Q3894" s="86">
        <f t="shared" si="743"/>
        <v>31.0975</v>
      </c>
      <c r="R3894" s="6">
        <v>0.95</v>
      </c>
      <c r="S3894" s="85">
        <f t="shared" si="738"/>
        <v>16.881499999999999</v>
      </c>
      <c r="T3894" s="86">
        <f t="shared" si="739"/>
        <v>34.651499999999999</v>
      </c>
      <c r="U3894" s="6">
        <v>0.6</v>
      </c>
      <c r="V3894" s="85">
        <f t="shared" si="740"/>
        <v>10.661999999999999</v>
      </c>
      <c r="W3894" s="86">
        <f t="shared" si="741"/>
        <v>28.431999999999999</v>
      </c>
    </row>
    <row r="3895" spans="1:23" s="38" customFormat="1" ht="16.5" x14ac:dyDescent="0.25">
      <c r="A3895" s="78" t="s">
        <v>7167</v>
      </c>
      <c r="B3895" s="65" t="s">
        <v>8168</v>
      </c>
      <c r="C3895" s="2">
        <v>507431</v>
      </c>
      <c r="D3895" s="8" t="s">
        <v>5712</v>
      </c>
      <c r="E3895" s="3">
        <f>8+33</f>
        <v>41</v>
      </c>
      <c r="F3895" s="3">
        <v>1</v>
      </c>
      <c r="G3895" s="4">
        <v>150</v>
      </c>
      <c r="H3895" s="4">
        <f>+G3895*E3895</f>
        <v>6150</v>
      </c>
      <c r="I3895" s="5">
        <v>0</v>
      </c>
      <c r="J3895" s="4">
        <f t="shared" si="736"/>
        <v>0</v>
      </c>
      <c r="K3895" s="4">
        <f t="shared" si="737"/>
        <v>150</v>
      </c>
      <c r="L3895" s="6">
        <v>0.85</v>
      </c>
      <c r="M3895" s="4">
        <f t="shared" si="744"/>
        <v>127.5</v>
      </c>
      <c r="N3895" s="4">
        <f t="shared" si="745"/>
        <v>277.5</v>
      </c>
      <c r="O3895" s="6">
        <v>0.75</v>
      </c>
      <c r="P3895" s="85">
        <f t="shared" si="742"/>
        <v>112.5</v>
      </c>
      <c r="Q3895" s="86">
        <f t="shared" si="743"/>
        <v>262.5</v>
      </c>
      <c r="R3895" s="6">
        <v>0.95</v>
      </c>
      <c r="S3895" s="85">
        <f t="shared" si="738"/>
        <v>142.5</v>
      </c>
      <c r="T3895" s="86">
        <f t="shared" si="739"/>
        <v>292.5</v>
      </c>
      <c r="U3895" s="6">
        <v>0.6</v>
      </c>
      <c r="V3895" s="85">
        <f t="shared" si="740"/>
        <v>90</v>
      </c>
      <c r="W3895" s="86">
        <f t="shared" si="741"/>
        <v>240</v>
      </c>
    </row>
    <row r="3896" spans="1:23" s="38" customFormat="1" ht="16.5" x14ac:dyDescent="0.25">
      <c r="A3896" s="78" t="s">
        <v>7167</v>
      </c>
      <c r="B3896" s="65" t="s">
        <v>8168</v>
      </c>
      <c r="C3896" s="2">
        <v>507432</v>
      </c>
      <c r="D3896" s="1" t="s">
        <v>5708</v>
      </c>
      <c r="E3896" s="3">
        <v>81</v>
      </c>
      <c r="F3896" s="3">
        <v>1</v>
      </c>
      <c r="G3896" s="4">
        <f>703.03/25</f>
        <v>28.121199999999998</v>
      </c>
      <c r="H3896" s="4">
        <f>+G3896*E3896</f>
        <v>2277.8172</v>
      </c>
      <c r="I3896" s="5">
        <v>0</v>
      </c>
      <c r="J3896" s="4">
        <f t="shared" si="736"/>
        <v>0</v>
      </c>
      <c r="K3896" s="4">
        <f t="shared" si="737"/>
        <v>28.121199999999998</v>
      </c>
      <c r="L3896" s="6">
        <v>1</v>
      </c>
      <c r="M3896" s="4">
        <f t="shared" si="744"/>
        <v>28.121199999999998</v>
      </c>
      <c r="N3896" s="4">
        <f t="shared" si="745"/>
        <v>56.242399999999996</v>
      </c>
      <c r="O3896" s="6">
        <v>0.75</v>
      </c>
      <c r="P3896" s="85">
        <f t="shared" si="742"/>
        <v>21.090899999999998</v>
      </c>
      <c r="Q3896" s="86">
        <f t="shared" si="743"/>
        <v>49.212099999999992</v>
      </c>
      <c r="R3896" s="6">
        <v>0.95</v>
      </c>
      <c r="S3896" s="85">
        <f t="shared" si="738"/>
        <v>26.715139999999998</v>
      </c>
      <c r="T3896" s="86">
        <f t="shared" si="739"/>
        <v>54.836339999999993</v>
      </c>
      <c r="U3896" s="6">
        <v>0.6</v>
      </c>
      <c r="V3896" s="85">
        <f t="shared" si="740"/>
        <v>16.872719999999997</v>
      </c>
      <c r="W3896" s="86">
        <f t="shared" si="741"/>
        <v>44.993919999999996</v>
      </c>
    </row>
    <row r="3897" spans="1:23" s="38" customFormat="1" ht="16.5" x14ac:dyDescent="0.25">
      <c r="A3897" s="78" t="s">
        <v>7167</v>
      </c>
      <c r="B3897" s="65" t="s">
        <v>8168</v>
      </c>
      <c r="C3897" s="2">
        <v>507433</v>
      </c>
      <c r="D3897" s="8" t="s">
        <v>5707</v>
      </c>
      <c r="E3897" s="3">
        <v>80</v>
      </c>
      <c r="F3897" s="3">
        <v>1</v>
      </c>
      <c r="G3897" s="4">
        <f>794.32/25</f>
        <v>31.772800000000004</v>
      </c>
      <c r="H3897" s="4">
        <f>+G3897*E3897</f>
        <v>2541.8240000000005</v>
      </c>
      <c r="I3897" s="5">
        <v>0</v>
      </c>
      <c r="J3897" s="4">
        <f t="shared" si="736"/>
        <v>0</v>
      </c>
      <c r="K3897" s="4">
        <f t="shared" si="737"/>
        <v>31.772800000000004</v>
      </c>
      <c r="L3897" s="6">
        <v>1</v>
      </c>
      <c r="M3897" s="4">
        <f t="shared" si="744"/>
        <v>31.772800000000004</v>
      </c>
      <c r="N3897" s="4">
        <f t="shared" si="745"/>
        <v>63.545600000000007</v>
      </c>
      <c r="O3897" s="6">
        <v>0.75</v>
      </c>
      <c r="P3897" s="85">
        <f t="shared" si="742"/>
        <v>23.829600000000003</v>
      </c>
      <c r="Q3897" s="86">
        <f t="shared" si="743"/>
        <v>55.602400000000003</v>
      </c>
      <c r="R3897" s="6">
        <v>0.95</v>
      </c>
      <c r="S3897" s="85">
        <f t="shared" si="738"/>
        <v>30.184160000000002</v>
      </c>
      <c r="T3897" s="86">
        <f t="shared" si="739"/>
        <v>61.956960000000009</v>
      </c>
      <c r="U3897" s="6">
        <v>0.6</v>
      </c>
      <c r="V3897" s="85">
        <f t="shared" si="740"/>
        <v>19.063680000000002</v>
      </c>
      <c r="W3897" s="86">
        <f t="shared" si="741"/>
        <v>50.836480000000009</v>
      </c>
    </row>
    <row r="3898" spans="1:23" s="38" customFormat="1" ht="16.5" x14ac:dyDescent="0.25">
      <c r="A3898" s="78" t="s">
        <v>7167</v>
      </c>
      <c r="B3898" s="65" t="s">
        <v>8168</v>
      </c>
      <c r="C3898" s="2">
        <v>507434</v>
      </c>
      <c r="D3898" s="10" t="s">
        <v>5684</v>
      </c>
      <c r="E3898" s="3">
        <v>6</v>
      </c>
      <c r="F3898" s="3">
        <v>1</v>
      </c>
      <c r="G3898" s="4">
        <v>61.53</v>
      </c>
      <c r="H3898" s="4">
        <f>+G3898*E3898</f>
        <v>369.18</v>
      </c>
      <c r="I3898" s="5">
        <v>0.45</v>
      </c>
      <c r="J3898" s="4">
        <f t="shared" si="736"/>
        <v>27.688500000000001</v>
      </c>
      <c r="K3898" s="4">
        <f t="shared" si="737"/>
        <v>33.841499999999996</v>
      </c>
      <c r="L3898" s="6">
        <v>0.85</v>
      </c>
      <c r="M3898" s="4">
        <f t="shared" si="744"/>
        <v>28.765274999999995</v>
      </c>
      <c r="N3898" s="4">
        <f t="shared" si="745"/>
        <v>62.606774999999992</v>
      </c>
      <c r="O3898" s="6">
        <v>0.75</v>
      </c>
      <c r="P3898" s="85">
        <f t="shared" si="742"/>
        <v>25.381124999999997</v>
      </c>
      <c r="Q3898" s="86">
        <f t="shared" si="743"/>
        <v>59.222624999999994</v>
      </c>
      <c r="R3898" s="6">
        <v>0.95</v>
      </c>
      <c r="S3898" s="85">
        <f t="shared" si="738"/>
        <v>32.149424999999994</v>
      </c>
      <c r="T3898" s="86">
        <f t="shared" si="739"/>
        <v>65.99092499999999</v>
      </c>
      <c r="U3898" s="6">
        <v>0.6</v>
      </c>
      <c r="V3898" s="85">
        <f t="shared" si="740"/>
        <v>20.304899999999996</v>
      </c>
      <c r="W3898" s="86">
        <f t="shared" si="741"/>
        <v>54.146399999999993</v>
      </c>
    </row>
    <row r="3899" spans="1:23" s="38" customFormat="1" ht="16.5" x14ac:dyDescent="0.25">
      <c r="A3899" s="78" t="s">
        <v>7167</v>
      </c>
      <c r="B3899" s="65" t="s">
        <v>8168</v>
      </c>
      <c r="C3899" s="2">
        <v>507435</v>
      </c>
      <c r="D3899" s="8" t="s">
        <v>5709</v>
      </c>
      <c r="E3899" s="3">
        <f>21-5</f>
        <v>16</v>
      </c>
      <c r="F3899" s="3">
        <v>1</v>
      </c>
      <c r="G3899" s="4">
        <f>1076.61/25</f>
        <v>43.064399999999999</v>
      </c>
      <c r="H3899" s="4">
        <f>+G3899*E3899</f>
        <v>689.03039999999999</v>
      </c>
      <c r="I3899" s="5">
        <v>0</v>
      </c>
      <c r="J3899" s="4">
        <f t="shared" si="736"/>
        <v>0</v>
      </c>
      <c r="K3899" s="4">
        <f t="shared" si="737"/>
        <v>43.064399999999999</v>
      </c>
      <c r="L3899" s="6">
        <v>1</v>
      </c>
      <c r="M3899" s="4">
        <f t="shared" si="744"/>
        <v>43.064399999999999</v>
      </c>
      <c r="N3899" s="4">
        <f t="shared" si="745"/>
        <v>86.128799999999998</v>
      </c>
      <c r="O3899" s="6">
        <v>0.75</v>
      </c>
      <c r="P3899" s="85">
        <f t="shared" si="742"/>
        <v>32.298299999999998</v>
      </c>
      <c r="Q3899" s="86">
        <f t="shared" si="743"/>
        <v>75.36269999999999</v>
      </c>
      <c r="R3899" s="6">
        <v>0.95</v>
      </c>
      <c r="S3899" s="85">
        <f t="shared" si="738"/>
        <v>40.911179999999995</v>
      </c>
      <c r="T3899" s="86">
        <f t="shared" si="739"/>
        <v>83.975579999999994</v>
      </c>
      <c r="U3899" s="6">
        <v>0.6</v>
      </c>
      <c r="V3899" s="85">
        <f t="shared" si="740"/>
        <v>25.838639999999998</v>
      </c>
      <c r="W3899" s="86">
        <f t="shared" si="741"/>
        <v>68.903040000000004</v>
      </c>
    </row>
    <row r="3900" spans="1:23" s="38" customFormat="1" ht="16.5" x14ac:dyDescent="0.25">
      <c r="A3900" s="78" t="s">
        <v>7167</v>
      </c>
      <c r="B3900" s="65" t="s">
        <v>8168</v>
      </c>
      <c r="C3900" s="2">
        <v>507436</v>
      </c>
      <c r="D3900" s="8" t="s">
        <v>5711</v>
      </c>
      <c r="E3900" s="3">
        <v>24</v>
      </c>
      <c r="F3900" s="3">
        <v>1</v>
      </c>
      <c r="G3900" s="4">
        <v>25</v>
      </c>
      <c r="H3900" s="4">
        <f>+G3900*E3900</f>
        <v>600</v>
      </c>
      <c r="I3900" s="5">
        <v>0</v>
      </c>
      <c r="J3900" s="4">
        <f t="shared" si="736"/>
        <v>0</v>
      </c>
      <c r="K3900" s="4">
        <f t="shared" si="737"/>
        <v>25</v>
      </c>
      <c r="L3900" s="6">
        <v>0.95</v>
      </c>
      <c r="M3900" s="4">
        <f t="shared" si="744"/>
        <v>23.75</v>
      </c>
      <c r="N3900" s="4">
        <f t="shared" si="745"/>
        <v>48.75</v>
      </c>
      <c r="O3900" s="6">
        <v>0.75</v>
      </c>
      <c r="P3900" s="85">
        <f t="shared" si="742"/>
        <v>18.75</v>
      </c>
      <c r="Q3900" s="86">
        <f t="shared" si="743"/>
        <v>43.75</v>
      </c>
      <c r="R3900" s="6">
        <v>0.95</v>
      </c>
      <c r="S3900" s="85">
        <f t="shared" si="738"/>
        <v>23.75</v>
      </c>
      <c r="T3900" s="86">
        <f t="shared" si="739"/>
        <v>48.75</v>
      </c>
      <c r="U3900" s="6">
        <v>0.6</v>
      </c>
      <c r="V3900" s="85">
        <f t="shared" si="740"/>
        <v>15</v>
      </c>
      <c r="W3900" s="86">
        <f t="shared" si="741"/>
        <v>40</v>
      </c>
    </row>
    <row r="3901" spans="1:23" s="38" customFormat="1" ht="16.5" x14ac:dyDescent="0.25">
      <c r="A3901" s="78" t="s">
        <v>7167</v>
      </c>
      <c r="B3901" s="65" t="s">
        <v>8168</v>
      </c>
      <c r="C3901" s="2">
        <v>507437</v>
      </c>
      <c r="D3901" s="8" t="s">
        <v>5706</v>
      </c>
      <c r="E3901" s="3">
        <v>4</v>
      </c>
      <c r="F3901" s="3">
        <v>1</v>
      </c>
      <c r="G3901" s="4">
        <v>36</v>
      </c>
      <c r="H3901" s="4">
        <f>+G3901*E3901</f>
        <v>144</v>
      </c>
      <c r="I3901" s="5">
        <v>0</v>
      </c>
      <c r="J3901" s="4">
        <f t="shared" si="736"/>
        <v>0</v>
      </c>
      <c r="K3901" s="4">
        <f t="shared" si="737"/>
        <v>36</v>
      </c>
      <c r="L3901" s="6">
        <v>1</v>
      </c>
      <c r="M3901" s="4">
        <f t="shared" si="744"/>
        <v>36</v>
      </c>
      <c r="N3901" s="4">
        <f t="shared" si="745"/>
        <v>72</v>
      </c>
      <c r="O3901" s="6">
        <v>0.75</v>
      </c>
      <c r="P3901" s="85">
        <f t="shared" si="742"/>
        <v>27</v>
      </c>
      <c r="Q3901" s="86">
        <f t="shared" si="743"/>
        <v>63</v>
      </c>
      <c r="R3901" s="6">
        <v>0.95</v>
      </c>
      <c r="S3901" s="85">
        <f t="shared" si="738"/>
        <v>34.199999999999996</v>
      </c>
      <c r="T3901" s="86">
        <f t="shared" si="739"/>
        <v>70.199999999999989</v>
      </c>
      <c r="U3901" s="6">
        <v>0.6</v>
      </c>
      <c r="V3901" s="85">
        <f t="shared" si="740"/>
        <v>21.599999999999998</v>
      </c>
      <c r="W3901" s="86">
        <f t="shared" si="741"/>
        <v>57.599999999999994</v>
      </c>
    </row>
    <row r="3902" spans="1:23" s="38" customFormat="1" ht="16.5" x14ac:dyDescent="0.25">
      <c r="A3902" s="78" t="s">
        <v>7167</v>
      </c>
      <c r="B3902" s="65" t="s">
        <v>8168</v>
      </c>
      <c r="C3902" s="2">
        <v>507438</v>
      </c>
      <c r="D3902" s="8" t="s">
        <v>5710</v>
      </c>
      <c r="E3902" s="3">
        <v>9</v>
      </c>
      <c r="F3902" s="3">
        <v>1</v>
      </c>
      <c r="G3902" s="4">
        <v>125</v>
      </c>
      <c r="H3902" s="4">
        <f>+G3902*E3902</f>
        <v>1125</v>
      </c>
      <c r="I3902" s="5">
        <v>0</v>
      </c>
      <c r="J3902" s="4">
        <f t="shared" si="736"/>
        <v>0</v>
      </c>
      <c r="K3902" s="4">
        <f t="shared" si="737"/>
        <v>125</v>
      </c>
      <c r="L3902" s="6">
        <v>0.95</v>
      </c>
      <c r="M3902" s="4">
        <f t="shared" si="744"/>
        <v>118.75</v>
      </c>
      <c r="N3902" s="4">
        <f t="shared" si="745"/>
        <v>243.75</v>
      </c>
      <c r="O3902" s="6">
        <v>0.75</v>
      </c>
      <c r="P3902" s="85">
        <f t="shared" si="742"/>
        <v>93.75</v>
      </c>
      <c r="Q3902" s="86">
        <f t="shared" si="743"/>
        <v>218.75</v>
      </c>
      <c r="R3902" s="6">
        <v>0.95</v>
      </c>
      <c r="S3902" s="85">
        <f t="shared" si="738"/>
        <v>118.75</v>
      </c>
      <c r="T3902" s="86">
        <f t="shared" si="739"/>
        <v>243.75</v>
      </c>
      <c r="U3902" s="6">
        <v>0.6</v>
      </c>
      <c r="V3902" s="85">
        <f t="shared" si="740"/>
        <v>75</v>
      </c>
      <c r="W3902" s="86">
        <f t="shared" si="741"/>
        <v>200</v>
      </c>
    </row>
    <row r="3903" spans="1:23" s="38" customFormat="1" ht="16.5" x14ac:dyDescent="0.25">
      <c r="A3903" s="78" t="s">
        <v>7167</v>
      </c>
      <c r="B3903" s="65" t="s">
        <v>8168</v>
      </c>
      <c r="C3903" s="2">
        <v>507439</v>
      </c>
      <c r="D3903" s="8" t="s">
        <v>5694</v>
      </c>
      <c r="E3903" s="3">
        <f>111-12</f>
        <v>99</v>
      </c>
      <c r="F3903" s="3">
        <v>1</v>
      </c>
      <c r="G3903" s="4">
        <f>1235.77/25</f>
        <v>49.430799999999998</v>
      </c>
      <c r="H3903" s="4">
        <f>+G3903*E3903</f>
        <v>4893.6491999999998</v>
      </c>
      <c r="I3903" s="5">
        <v>0.05</v>
      </c>
      <c r="J3903" s="4">
        <f t="shared" si="736"/>
        <v>2.4715400000000001</v>
      </c>
      <c r="K3903" s="4">
        <f t="shared" si="737"/>
        <v>46.95926</v>
      </c>
      <c r="L3903" s="6">
        <v>1</v>
      </c>
      <c r="M3903" s="4">
        <f t="shared" si="744"/>
        <v>46.95926</v>
      </c>
      <c r="N3903" s="4">
        <f t="shared" si="745"/>
        <v>93.918520000000001</v>
      </c>
      <c r="O3903" s="6">
        <v>0.75</v>
      </c>
      <c r="P3903" s="85">
        <f t="shared" si="742"/>
        <v>35.219445</v>
      </c>
      <c r="Q3903" s="86">
        <f t="shared" si="743"/>
        <v>82.178705000000008</v>
      </c>
      <c r="R3903" s="6">
        <v>0.95</v>
      </c>
      <c r="S3903" s="85">
        <f t="shared" si="738"/>
        <v>44.611297</v>
      </c>
      <c r="T3903" s="86">
        <f t="shared" si="739"/>
        <v>91.570557000000008</v>
      </c>
      <c r="U3903" s="6">
        <v>0.6</v>
      </c>
      <c r="V3903" s="85">
        <f t="shared" si="740"/>
        <v>28.175556</v>
      </c>
      <c r="W3903" s="86">
        <f t="shared" si="741"/>
        <v>75.134816000000001</v>
      </c>
    </row>
    <row r="3904" spans="1:23" s="38" customFormat="1" ht="16.5" x14ac:dyDescent="0.25">
      <c r="A3904" s="78" t="s">
        <v>7167</v>
      </c>
      <c r="B3904" s="65" t="s">
        <v>8168</v>
      </c>
      <c r="C3904" s="2" t="s">
        <v>5048</v>
      </c>
      <c r="D3904" s="8" t="s">
        <v>5047</v>
      </c>
      <c r="E3904" s="3">
        <v>2</v>
      </c>
      <c r="F3904" s="3">
        <v>1</v>
      </c>
      <c r="G3904" s="4">
        <v>850.51</v>
      </c>
      <c r="H3904" s="4">
        <f>+G3904*E3904</f>
        <v>1701.02</v>
      </c>
      <c r="I3904" s="5">
        <v>0</v>
      </c>
      <c r="J3904" s="4">
        <f t="shared" si="736"/>
        <v>0</v>
      </c>
      <c r="K3904" s="4">
        <f t="shared" si="737"/>
        <v>850.51</v>
      </c>
      <c r="L3904" s="6">
        <v>1</v>
      </c>
      <c r="M3904" s="4">
        <f t="shared" si="744"/>
        <v>850.51</v>
      </c>
      <c r="N3904" s="4">
        <f t="shared" si="745"/>
        <v>1701.02</v>
      </c>
      <c r="O3904" s="6">
        <v>0.75</v>
      </c>
      <c r="P3904" s="85">
        <f t="shared" si="742"/>
        <v>637.88249999999994</v>
      </c>
      <c r="Q3904" s="86">
        <f t="shared" si="743"/>
        <v>1488.3924999999999</v>
      </c>
      <c r="R3904" s="6">
        <v>0.95</v>
      </c>
      <c r="S3904" s="85">
        <f t="shared" si="738"/>
        <v>807.98449999999991</v>
      </c>
      <c r="T3904" s="86">
        <f t="shared" si="739"/>
        <v>1658.4944999999998</v>
      </c>
      <c r="U3904" s="6">
        <v>0.6</v>
      </c>
      <c r="V3904" s="85">
        <f t="shared" si="740"/>
        <v>510.30599999999998</v>
      </c>
      <c r="W3904" s="86">
        <f t="shared" si="741"/>
        <v>1360.816</v>
      </c>
    </row>
    <row r="3905" spans="1:23" s="38" customFormat="1" ht="16.5" x14ac:dyDescent="0.25">
      <c r="A3905" s="78" t="s">
        <v>7167</v>
      </c>
      <c r="B3905" s="65" t="s">
        <v>8168</v>
      </c>
      <c r="C3905" s="2" t="s">
        <v>3168</v>
      </c>
      <c r="D3905" s="8" t="s">
        <v>3167</v>
      </c>
      <c r="E3905" s="3">
        <v>22</v>
      </c>
      <c r="F3905" s="3">
        <v>1</v>
      </c>
      <c r="G3905" s="4">
        <v>25</v>
      </c>
      <c r="H3905" s="4">
        <f>+G3905*E3905</f>
        <v>550</v>
      </c>
      <c r="I3905" s="5">
        <v>0</v>
      </c>
      <c r="J3905" s="4">
        <f t="shared" si="736"/>
        <v>0</v>
      </c>
      <c r="K3905" s="4">
        <f t="shared" si="737"/>
        <v>25</v>
      </c>
      <c r="L3905" s="6">
        <v>1</v>
      </c>
      <c r="M3905" s="4">
        <f t="shared" si="744"/>
        <v>25</v>
      </c>
      <c r="N3905" s="4">
        <f t="shared" si="745"/>
        <v>50</v>
      </c>
      <c r="O3905" s="6">
        <v>0.75</v>
      </c>
      <c r="P3905" s="85">
        <f t="shared" si="742"/>
        <v>18.75</v>
      </c>
      <c r="Q3905" s="86">
        <f t="shared" si="743"/>
        <v>43.75</v>
      </c>
      <c r="R3905" s="6">
        <v>0.95</v>
      </c>
      <c r="S3905" s="85">
        <f t="shared" si="738"/>
        <v>23.75</v>
      </c>
      <c r="T3905" s="86">
        <f t="shared" si="739"/>
        <v>48.75</v>
      </c>
      <c r="U3905" s="6">
        <v>0.6</v>
      </c>
      <c r="V3905" s="85">
        <f t="shared" si="740"/>
        <v>15</v>
      </c>
      <c r="W3905" s="86">
        <f t="shared" si="741"/>
        <v>40</v>
      </c>
    </row>
    <row r="3906" spans="1:23" s="38" customFormat="1" ht="16.5" x14ac:dyDescent="0.25">
      <c r="A3906" s="78" t="s">
        <v>7167</v>
      </c>
      <c r="B3906" s="65" t="s">
        <v>8168</v>
      </c>
      <c r="C3906" s="2" t="s">
        <v>2690</v>
      </c>
      <c r="D3906" s="1" t="s">
        <v>2689</v>
      </c>
      <c r="E3906" s="3">
        <v>3</v>
      </c>
      <c r="F3906" s="3">
        <v>1</v>
      </c>
      <c r="G3906" s="7">
        <v>2853.71</v>
      </c>
      <c r="H3906" s="4">
        <f>+G3906*E3906</f>
        <v>8561.130000000001</v>
      </c>
      <c r="I3906" s="5">
        <v>0</v>
      </c>
      <c r="J3906" s="4">
        <f t="shared" si="736"/>
        <v>0</v>
      </c>
      <c r="K3906" s="4">
        <f t="shared" si="737"/>
        <v>2853.71</v>
      </c>
      <c r="L3906" s="6">
        <v>0.85</v>
      </c>
      <c r="M3906" s="4">
        <f t="shared" si="744"/>
        <v>2425.6534999999999</v>
      </c>
      <c r="N3906" s="4">
        <f t="shared" si="745"/>
        <v>5279.3634999999995</v>
      </c>
      <c r="O3906" s="6">
        <v>0.75</v>
      </c>
      <c r="P3906" s="85">
        <f t="shared" si="742"/>
        <v>2140.2825000000003</v>
      </c>
      <c r="Q3906" s="86">
        <f t="shared" si="743"/>
        <v>4993.9925000000003</v>
      </c>
      <c r="R3906" s="6">
        <v>0.95</v>
      </c>
      <c r="S3906" s="85">
        <f t="shared" si="738"/>
        <v>2711.0245</v>
      </c>
      <c r="T3906" s="86">
        <f t="shared" si="739"/>
        <v>5564.7345000000005</v>
      </c>
      <c r="U3906" s="6">
        <v>0.6</v>
      </c>
      <c r="V3906" s="85">
        <f t="shared" si="740"/>
        <v>1712.2259999999999</v>
      </c>
      <c r="W3906" s="86">
        <f t="shared" si="741"/>
        <v>4565.9359999999997</v>
      </c>
    </row>
    <row r="3907" spans="1:23" s="38" customFormat="1" ht="16.5" x14ac:dyDescent="0.25">
      <c r="A3907" s="78" t="s">
        <v>7167</v>
      </c>
      <c r="B3907" s="65" t="s">
        <v>8168</v>
      </c>
      <c r="C3907" s="2" t="s">
        <v>5705</v>
      </c>
      <c r="D3907" s="8" t="s">
        <v>5704</v>
      </c>
      <c r="E3907" s="3">
        <v>81</v>
      </c>
      <c r="F3907" s="3">
        <v>1</v>
      </c>
      <c r="G3907" s="7">
        <v>45</v>
      </c>
      <c r="H3907" s="4">
        <f>+G3907*E3907</f>
        <v>3645</v>
      </c>
      <c r="I3907" s="5">
        <v>0</v>
      </c>
      <c r="J3907" s="4">
        <f t="shared" si="736"/>
        <v>0</v>
      </c>
      <c r="K3907" s="4">
        <f t="shared" si="737"/>
        <v>45</v>
      </c>
      <c r="L3907" s="6">
        <v>0.85</v>
      </c>
      <c r="M3907" s="4">
        <f t="shared" si="744"/>
        <v>38.25</v>
      </c>
      <c r="N3907" s="4">
        <f t="shared" si="745"/>
        <v>83.25</v>
      </c>
      <c r="O3907" s="6">
        <v>0.75</v>
      </c>
      <c r="P3907" s="85">
        <f t="shared" si="742"/>
        <v>33.75</v>
      </c>
      <c r="Q3907" s="86">
        <f t="shared" si="743"/>
        <v>78.75</v>
      </c>
      <c r="R3907" s="6">
        <v>0.95</v>
      </c>
      <c r="S3907" s="85">
        <f t="shared" si="738"/>
        <v>42.75</v>
      </c>
      <c r="T3907" s="86">
        <f t="shared" si="739"/>
        <v>87.75</v>
      </c>
      <c r="U3907" s="6">
        <v>0.6</v>
      </c>
      <c r="V3907" s="85">
        <f t="shared" si="740"/>
        <v>27</v>
      </c>
      <c r="W3907" s="86">
        <f t="shared" si="741"/>
        <v>72</v>
      </c>
    </row>
    <row r="3908" spans="1:23" s="38" customFormat="1" ht="16.5" x14ac:dyDescent="0.25">
      <c r="A3908" s="78" t="s">
        <v>7167</v>
      </c>
      <c r="B3908" s="65" t="s">
        <v>8168</v>
      </c>
      <c r="C3908" s="2" t="s">
        <v>8184</v>
      </c>
      <c r="D3908" s="1" t="s">
        <v>1978</v>
      </c>
      <c r="E3908" s="3">
        <v>1</v>
      </c>
      <c r="F3908" s="3">
        <v>1</v>
      </c>
      <c r="G3908" s="7">
        <v>133</v>
      </c>
      <c r="H3908" s="4">
        <f>+G3908*E3908</f>
        <v>133</v>
      </c>
      <c r="I3908" s="5">
        <v>0</v>
      </c>
      <c r="J3908" s="4">
        <f t="shared" si="736"/>
        <v>0</v>
      </c>
      <c r="K3908" s="4">
        <f t="shared" si="737"/>
        <v>133</v>
      </c>
      <c r="L3908" s="6">
        <v>1</v>
      </c>
      <c r="M3908" s="4">
        <f t="shared" si="744"/>
        <v>133</v>
      </c>
      <c r="N3908" s="4">
        <f t="shared" si="745"/>
        <v>266</v>
      </c>
      <c r="O3908" s="6">
        <v>0.75</v>
      </c>
      <c r="P3908" s="85">
        <f t="shared" si="742"/>
        <v>99.75</v>
      </c>
      <c r="Q3908" s="86">
        <f t="shared" si="743"/>
        <v>232.75</v>
      </c>
      <c r="R3908" s="6">
        <v>0.95</v>
      </c>
      <c r="S3908" s="85">
        <f t="shared" si="738"/>
        <v>126.35</v>
      </c>
      <c r="T3908" s="86">
        <f t="shared" si="739"/>
        <v>259.35000000000002</v>
      </c>
      <c r="U3908" s="6">
        <v>0.6</v>
      </c>
      <c r="V3908" s="85">
        <f t="shared" si="740"/>
        <v>79.8</v>
      </c>
      <c r="W3908" s="86">
        <f t="shared" si="741"/>
        <v>212.8</v>
      </c>
    </row>
    <row r="3909" spans="1:23" s="38" customFormat="1" ht="16.5" x14ac:dyDescent="0.25">
      <c r="A3909" s="78" t="s">
        <v>7167</v>
      </c>
      <c r="B3909" s="65" t="s">
        <v>8168</v>
      </c>
      <c r="C3909" s="2" t="s">
        <v>8183</v>
      </c>
      <c r="D3909" s="8" t="s">
        <v>3138</v>
      </c>
      <c r="E3909" s="3">
        <v>5</v>
      </c>
      <c r="F3909" s="3">
        <v>1</v>
      </c>
      <c r="G3909" s="4">
        <v>314.20999999999998</v>
      </c>
      <c r="H3909" s="4">
        <f>+G3909*E3909</f>
        <v>1571.05</v>
      </c>
      <c r="I3909" s="5">
        <v>0</v>
      </c>
      <c r="J3909" s="4">
        <f t="shared" si="736"/>
        <v>0</v>
      </c>
      <c r="K3909" s="4">
        <f t="shared" si="737"/>
        <v>314.20999999999998</v>
      </c>
      <c r="L3909" s="6">
        <v>1</v>
      </c>
      <c r="M3909" s="4">
        <f t="shared" si="744"/>
        <v>314.20999999999998</v>
      </c>
      <c r="N3909" s="4">
        <f t="shared" si="745"/>
        <v>628.41999999999996</v>
      </c>
      <c r="O3909" s="6">
        <v>0.75</v>
      </c>
      <c r="P3909" s="85">
        <f t="shared" si="742"/>
        <v>235.65749999999997</v>
      </c>
      <c r="Q3909" s="86">
        <f t="shared" si="743"/>
        <v>549.86749999999995</v>
      </c>
      <c r="R3909" s="6">
        <v>0.95</v>
      </c>
      <c r="S3909" s="85">
        <f t="shared" si="738"/>
        <v>298.49949999999995</v>
      </c>
      <c r="T3909" s="86">
        <f t="shared" si="739"/>
        <v>612.70949999999993</v>
      </c>
      <c r="U3909" s="6">
        <v>0.6</v>
      </c>
      <c r="V3909" s="85">
        <f t="shared" si="740"/>
        <v>188.52599999999998</v>
      </c>
      <c r="W3909" s="86">
        <f t="shared" si="741"/>
        <v>502.73599999999999</v>
      </c>
    </row>
    <row r="3910" spans="1:23" s="38" customFormat="1" ht="16.5" x14ac:dyDescent="0.25">
      <c r="A3910" s="78" t="s">
        <v>7167</v>
      </c>
      <c r="B3910" s="65" t="s">
        <v>8168</v>
      </c>
      <c r="C3910" s="2" t="s">
        <v>8182</v>
      </c>
      <c r="D3910" s="8" t="s">
        <v>5713</v>
      </c>
      <c r="E3910" s="3">
        <v>42</v>
      </c>
      <c r="F3910" s="3">
        <v>1</v>
      </c>
      <c r="G3910" s="4">
        <v>44.1</v>
      </c>
      <c r="H3910" s="4">
        <f>+G3910*E3910</f>
        <v>1852.2</v>
      </c>
      <c r="I3910" s="5">
        <v>0</v>
      </c>
      <c r="J3910" s="4">
        <f t="shared" si="736"/>
        <v>0</v>
      </c>
      <c r="K3910" s="4">
        <f t="shared" si="737"/>
        <v>44.1</v>
      </c>
      <c r="L3910" s="6">
        <v>1</v>
      </c>
      <c r="M3910" s="4">
        <f t="shared" si="744"/>
        <v>44.1</v>
      </c>
      <c r="N3910" s="4">
        <f t="shared" si="745"/>
        <v>88.2</v>
      </c>
      <c r="O3910" s="6">
        <v>0.75</v>
      </c>
      <c r="P3910" s="85">
        <f t="shared" si="742"/>
        <v>33.075000000000003</v>
      </c>
      <c r="Q3910" s="86">
        <f t="shared" si="743"/>
        <v>77.175000000000011</v>
      </c>
      <c r="R3910" s="6">
        <v>0.95</v>
      </c>
      <c r="S3910" s="85">
        <f t="shared" si="738"/>
        <v>41.894999999999996</v>
      </c>
      <c r="T3910" s="86">
        <f t="shared" si="739"/>
        <v>85.995000000000005</v>
      </c>
      <c r="U3910" s="6">
        <v>0.6</v>
      </c>
      <c r="V3910" s="85">
        <f t="shared" si="740"/>
        <v>26.46</v>
      </c>
      <c r="W3910" s="86">
        <f t="shared" si="741"/>
        <v>70.56</v>
      </c>
    </row>
    <row r="3911" spans="1:23" s="27" customFormat="1" ht="16.5" x14ac:dyDescent="0.25">
      <c r="A3911" s="78" t="s">
        <v>7167</v>
      </c>
      <c r="B3911" s="65" t="s">
        <v>8185</v>
      </c>
      <c r="C3911" s="2" t="s">
        <v>3880</v>
      </c>
      <c r="D3911" s="8" t="s">
        <v>3879</v>
      </c>
      <c r="E3911" s="3">
        <v>1</v>
      </c>
      <c r="F3911" s="3">
        <v>1</v>
      </c>
      <c r="G3911" s="4">
        <v>840.61</v>
      </c>
      <c r="H3911" s="4">
        <f>+G3911*E3911</f>
        <v>840.61</v>
      </c>
      <c r="I3911" s="5">
        <v>0</v>
      </c>
      <c r="J3911" s="4">
        <f t="shared" si="736"/>
        <v>0</v>
      </c>
      <c r="K3911" s="4">
        <f t="shared" si="737"/>
        <v>840.61</v>
      </c>
      <c r="L3911" s="6">
        <v>1</v>
      </c>
      <c r="M3911" s="4">
        <f t="shared" si="744"/>
        <v>840.61</v>
      </c>
      <c r="N3911" s="4">
        <f t="shared" si="745"/>
        <v>1681.22</v>
      </c>
      <c r="O3911" s="6">
        <v>0.75</v>
      </c>
      <c r="P3911" s="85">
        <f t="shared" si="742"/>
        <v>630.45749999999998</v>
      </c>
      <c r="Q3911" s="86">
        <f t="shared" si="743"/>
        <v>1471.0675000000001</v>
      </c>
      <c r="R3911" s="6">
        <v>0.95</v>
      </c>
      <c r="S3911" s="85">
        <f t="shared" si="738"/>
        <v>798.57949999999994</v>
      </c>
      <c r="T3911" s="86">
        <f t="shared" si="739"/>
        <v>1639.1895</v>
      </c>
      <c r="U3911" s="6">
        <v>0.6</v>
      </c>
      <c r="V3911" s="85">
        <f t="shared" si="740"/>
        <v>504.36599999999999</v>
      </c>
      <c r="W3911" s="86">
        <f t="shared" si="741"/>
        <v>1344.9760000000001</v>
      </c>
    </row>
    <row r="3912" spans="1:23" s="27" customFormat="1" ht="16.5" x14ac:dyDescent="0.25">
      <c r="A3912" s="78" t="s">
        <v>7167</v>
      </c>
      <c r="B3912" s="65" t="s">
        <v>8185</v>
      </c>
      <c r="C3912" s="2" t="s">
        <v>8187</v>
      </c>
      <c r="D3912" s="1" t="s">
        <v>3639</v>
      </c>
      <c r="E3912" s="3">
        <v>1</v>
      </c>
      <c r="F3912" s="3">
        <v>1</v>
      </c>
      <c r="G3912" s="4">
        <v>8855.7800000000007</v>
      </c>
      <c r="H3912" s="4">
        <f>+G3912*E3912</f>
        <v>8855.7800000000007</v>
      </c>
      <c r="I3912" s="5">
        <v>0.05</v>
      </c>
      <c r="J3912" s="4">
        <f t="shared" si="736"/>
        <v>442.78900000000004</v>
      </c>
      <c r="K3912" s="4">
        <f t="shared" si="737"/>
        <v>8412.991</v>
      </c>
      <c r="L3912" s="6">
        <v>1</v>
      </c>
      <c r="M3912" s="4">
        <f t="shared" si="744"/>
        <v>8412.991</v>
      </c>
      <c r="N3912" s="4">
        <f t="shared" si="745"/>
        <v>16825.982</v>
      </c>
      <c r="O3912" s="6">
        <v>0.75</v>
      </c>
      <c r="P3912" s="85">
        <f t="shared" si="742"/>
        <v>6309.7432499999995</v>
      </c>
      <c r="Q3912" s="86">
        <f t="shared" si="743"/>
        <v>14722.73425</v>
      </c>
      <c r="R3912" s="6">
        <v>0.95</v>
      </c>
      <c r="S3912" s="85">
        <f t="shared" si="738"/>
        <v>7992.3414499999999</v>
      </c>
      <c r="T3912" s="86">
        <f t="shared" si="739"/>
        <v>16405.332450000002</v>
      </c>
      <c r="U3912" s="6">
        <v>0.6</v>
      </c>
      <c r="V3912" s="85">
        <f t="shared" si="740"/>
        <v>5047.7946000000002</v>
      </c>
      <c r="W3912" s="86">
        <f t="shared" si="741"/>
        <v>13460.785599999999</v>
      </c>
    </row>
    <row r="3913" spans="1:23" s="27" customFormat="1" ht="16.5" x14ac:dyDescent="0.25">
      <c r="A3913" s="78" t="s">
        <v>7167</v>
      </c>
      <c r="B3913" s="65" t="s">
        <v>8185</v>
      </c>
      <c r="C3913" s="2" t="s">
        <v>8189</v>
      </c>
      <c r="D3913" s="1" t="s">
        <v>5340</v>
      </c>
      <c r="E3913" s="3">
        <v>1</v>
      </c>
      <c r="F3913" s="3">
        <v>1</v>
      </c>
      <c r="G3913" s="7">
        <v>885</v>
      </c>
      <c r="H3913" s="4">
        <f>+G3913*E3913</f>
        <v>885</v>
      </c>
      <c r="I3913" s="5">
        <v>0</v>
      </c>
      <c r="J3913" s="4">
        <f t="shared" ref="J3913:J3974" si="746">+G3913*I3913</f>
        <v>0</v>
      </c>
      <c r="K3913" s="4">
        <f t="shared" ref="K3913:K3974" si="747">+G3913-J3913</f>
        <v>885</v>
      </c>
      <c r="L3913" s="6">
        <v>1.05</v>
      </c>
      <c r="M3913" s="4">
        <f t="shared" si="744"/>
        <v>929.25</v>
      </c>
      <c r="N3913" s="4">
        <f t="shared" si="745"/>
        <v>1814.25</v>
      </c>
      <c r="O3913" s="6">
        <v>0.75</v>
      </c>
      <c r="P3913" s="85">
        <f t="shared" si="742"/>
        <v>663.75</v>
      </c>
      <c r="Q3913" s="86">
        <f t="shared" si="743"/>
        <v>1548.75</v>
      </c>
      <c r="R3913" s="6">
        <v>0.95</v>
      </c>
      <c r="S3913" s="85">
        <f t="shared" si="738"/>
        <v>840.75</v>
      </c>
      <c r="T3913" s="86">
        <f t="shared" si="739"/>
        <v>1725.75</v>
      </c>
      <c r="U3913" s="6">
        <v>0.6</v>
      </c>
      <c r="V3913" s="85">
        <f t="shared" si="740"/>
        <v>531</v>
      </c>
      <c r="W3913" s="86">
        <f t="shared" si="741"/>
        <v>1416</v>
      </c>
    </row>
    <row r="3914" spans="1:23" s="27" customFormat="1" ht="16.5" x14ac:dyDescent="0.25">
      <c r="A3914" s="78" t="s">
        <v>7167</v>
      </c>
      <c r="B3914" s="65" t="s">
        <v>8185</v>
      </c>
      <c r="C3914" s="2">
        <v>508453</v>
      </c>
      <c r="D3914" s="1" t="s">
        <v>3638</v>
      </c>
      <c r="E3914" s="3">
        <v>6</v>
      </c>
      <c r="F3914" s="3">
        <v>1</v>
      </c>
      <c r="G3914" s="4">
        <v>700.47</v>
      </c>
      <c r="H3914" s="4">
        <f>+G3914*E3914</f>
        <v>4202.82</v>
      </c>
      <c r="I3914" s="5">
        <v>0.05</v>
      </c>
      <c r="J3914" s="4">
        <f t="shared" si="746"/>
        <v>35.023500000000006</v>
      </c>
      <c r="K3914" s="4">
        <f t="shared" si="747"/>
        <v>665.44650000000001</v>
      </c>
      <c r="L3914" s="6">
        <v>1</v>
      </c>
      <c r="M3914" s="4">
        <f t="shared" si="744"/>
        <v>665.44650000000001</v>
      </c>
      <c r="N3914" s="4">
        <f t="shared" si="745"/>
        <v>1330.893</v>
      </c>
      <c r="O3914" s="6">
        <v>0.75</v>
      </c>
      <c r="P3914" s="85">
        <f t="shared" si="742"/>
        <v>499.08487500000001</v>
      </c>
      <c r="Q3914" s="86">
        <f t="shared" si="743"/>
        <v>1164.531375</v>
      </c>
      <c r="R3914" s="6">
        <v>0.95</v>
      </c>
      <c r="S3914" s="85">
        <f t="shared" si="738"/>
        <v>632.17417499999999</v>
      </c>
      <c r="T3914" s="86">
        <f t="shared" si="739"/>
        <v>1297.6206750000001</v>
      </c>
      <c r="U3914" s="6">
        <v>0.6</v>
      </c>
      <c r="V3914" s="85">
        <f t="shared" si="740"/>
        <v>399.2679</v>
      </c>
      <c r="W3914" s="86">
        <f t="shared" si="741"/>
        <v>1064.7144000000001</v>
      </c>
    </row>
    <row r="3915" spans="1:23" s="27" customFormat="1" ht="16.5" x14ac:dyDescent="0.25">
      <c r="A3915" s="78" t="s">
        <v>7167</v>
      </c>
      <c r="B3915" s="65" t="s">
        <v>8185</v>
      </c>
      <c r="C3915" s="2">
        <v>508455</v>
      </c>
      <c r="D3915" s="1" t="s">
        <v>3640</v>
      </c>
      <c r="E3915" s="3">
        <v>3</v>
      </c>
      <c r="F3915" s="3">
        <v>1</v>
      </c>
      <c r="G3915" s="7">
        <v>403.00884960000002</v>
      </c>
      <c r="H3915" s="4">
        <f>+G3915*E3915</f>
        <v>1209.0265488</v>
      </c>
      <c r="I3915" s="5">
        <v>0</v>
      </c>
      <c r="J3915" s="4">
        <f t="shared" si="746"/>
        <v>0</v>
      </c>
      <c r="K3915" s="4">
        <f t="shared" si="747"/>
        <v>403.00884960000002</v>
      </c>
      <c r="L3915" s="6">
        <v>0.95</v>
      </c>
      <c r="M3915" s="4">
        <f t="shared" si="744"/>
        <v>382.85840711999998</v>
      </c>
      <c r="N3915" s="4">
        <f t="shared" si="745"/>
        <v>785.86725672</v>
      </c>
      <c r="O3915" s="6">
        <v>0.75</v>
      </c>
      <c r="P3915" s="85">
        <f t="shared" si="742"/>
        <v>302.2566372</v>
      </c>
      <c r="Q3915" s="86">
        <f t="shared" si="743"/>
        <v>705.26548679999996</v>
      </c>
      <c r="R3915" s="6">
        <v>0.95</v>
      </c>
      <c r="S3915" s="85">
        <f t="shared" si="738"/>
        <v>382.85840711999998</v>
      </c>
      <c r="T3915" s="86">
        <f t="shared" si="739"/>
        <v>785.86725672</v>
      </c>
      <c r="U3915" s="6">
        <v>0.6</v>
      </c>
      <c r="V3915" s="85">
        <f t="shared" si="740"/>
        <v>241.80530976</v>
      </c>
      <c r="W3915" s="86">
        <f t="shared" si="741"/>
        <v>644.81415936000008</v>
      </c>
    </row>
    <row r="3916" spans="1:23" s="27" customFormat="1" ht="16.5" x14ac:dyDescent="0.25">
      <c r="A3916" s="78" t="s">
        <v>7167</v>
      </c>
      <c r="B3916" s="65" t="s">
        <v>8185</v>
      </c>
      <c r="C3916" s="2">
        <v>508456</v>
      </c>
      <c r="D3916" s="1" t="s">
        <v>3637</v>
      </c>
      <c r="E3916" s="3">
        <v>1</v>
      </c>
      <c r="F3916" s="3">
        <v>1</v>
      </c>
      <c r="G3916" s="4">
        <v>710.55</v>
      </c>
      <c r="H3916" s="4">
        <f>+G3916*E3916</f>
        <v>710.55</v>
      </c>
      <c r="I3916" s="5">
        <v>0.05</v>
      </c>
      <c r="J3916" s="4">
        <f t="shared" si="746"/>
        <v>35.527499999999996</v>
      </c>
      <c r="K3916" s="4">
        <f t="shared" si="747"/>
        <v>675.02249999999992</v>
      </c>
      <c r="L3916" s="6">
        <v>1</v>
      </c>
      <c r="M3916" s="4">
        <f t="shared" si="744"/>
        <v>675.02249999999992</v>
      </c>
      <c r="N3916" s="4">
        <f t="shared" si="745"/>
        <v>1350.0449999999998</v>
      </c>
      <c r="O3916" s="6">
        <v>0.75</v>
      </c>
      <c r="P3916" s="85">
        <f t="shared" si="742"/>
        <v>506.26687499999991</v>
      </c>
      <c r="Q3916" s="86">
        <f t="shared" si="743"/>
        <v>1181.2893749999998</v>
      </c>
      <c r="R3916" s="6">
        <v>0.95</v>
      </c>
      <c r="S3916" s="85">
        <f t="shared" si="738"/>
        <v>641.27137499999992</v>
      </c>
      <c r="T3916" s="86">
        <f t="shared" si="739"/>
        <v>1316.2938749999998</v>
      </c>
      <c r="U3916" s="6">
        <v>0.6</v>
      </c>
      <c r="V3916" s="85">
        <f t="shared" si="740"/>
        <v>405.01349999999996</v>
      </c>
      <c r="W3916" s="86">
        <f t="shared" si="741"/>
        <v>1080.0359999999998</v>
      </c>
    </row>
    <row r="3917" spans="1:23" s="27" customFormat="1" ht="16.5" x14ac:dyDescent="0.25">
      <c r="A3917" s="78" t="s">
        <v>7167</v>
      </c>
      <c r="B3917" s="65" t="s">
        <v>8185</v>
      </c>
      <c r="C3917" s="2" t="s">
        <v>8186</v>
      </c>
      <c r="D3917" s="1" t="s">
        <v>3641</v>
      </c>
      <c r="E3917" s="3">
        <v>1</v>
      </c>
      <c r="F3917" s="3">
        <v>1</v>
      </c>
      <c r="G3917" s="7">
        <v>1025</v>
      </c>
      <c r="H3917" s="4">
        <f>+G3917*E3917</f>
        <v>1025</v>
      </c>
      <c r="I3917" s="5">
        <v>0.05</v>
      </c>
      <c r="J3917" s="4">
        <f t="shared" si="746"/>
        <v>51.25</v>
      </c>
      <c r="K3917" s="4">
        <f t="shared" si="747"/>
        <v>973.75</v>
      </c>
      <c r="L3917" s="6">
        <v>0.85</v>
      </c>
      <c r="M3917" s="4">
        <f t="shared" si="744"/>
        <v>827.6875</v>
      </c>
      <c r="N3917" s="4">
        <f t="shared" si="745"/>
        <v>1801.4375</v>
      </c>
      <c r="O3917" s="6">
        <v>0.75</v>
      </c>
      <c r="P3917" s="85">
        <f t="shared" si="742"/>
        <v>730.3125</v>
      </c>
      <c r="Q3917" s="86">
        <f t="shared" si="743"/>
        <v>1704.0625</v>
      </c>
      <c r="R3917" s="6">
        <v>0.95</v>
      </c>
      <c r="S3917" s="85">
        <f t="shared" si="738"/>
        <v>925.0625</v>
      </c>
      <c r="T3917" s="86">
        <f t="shared" si="739"/>
        <v>1898.8125</v>
      </c>
      <c r="U3917" s="6">
        <v>0.6</v>
      </c>
      <c r="V3917" s="85">
        <f t="shared" si="740"/>
        <v>584.25</v>
      </c>
      <c r="W3917" s="86">
        <f t="shared" si="741"/>
        <v>1558</v>
      </c>
    </row>
    <row r="3918" spans="1:23" s="27" customFormat="1" ht="16.5" x14ac:dyDescent="0.25">
      <c r="A3918" s="78" t="s">
        <v>7167</v>
      </c>
      <c r="B3918" s="65" t="s">
        <v>8188</v>
      </c>
      <c r="C3918" s="2">
        <v>509461</v>
      </c>
      <c r="D3918" s="10" t="s">
        <v>588</v>
      </c>
      <c r="E3918" s="3">
        <v>6</v>
      </c>
      <c r="F3918" s="3">
        <v>1</v>
      </c>
      <c r="G3918" s="4">
        <v>110.6</v>
      </c>
      <c r="H3918" s="4">
        <f>+G3918*E3918</f>
        <v>663.59999999999991</v>
      </c>
      <c r="I3918" s="5">
        <v>0.1</v>
      </c>
      <c r="J3918" s="4">
        <f t="shared" si="746"/>
        <v>11.06</v>
      </c>
      <c r="K3918" s="4">
        <f t="shared" si="747"/>
        <v>99.539999999999992</v>
      </c>
      <c r="L3918" s="6">
        <v>0.85</v>
      </c>
      <c r="M3918" s="4">
        <f t="shared" si="744"/>
        <v>84.608999999999995</v>
      </c>
      <c r="N3918" s="4">
        <f t="shared" si="745"/>
        <v>184.149</v>
      </c>
      <c r="O3918" s="6">
        <v>0.75</v>
      </c>
      <c r="P3918" s="85">
        <f t="shared" si="742"/>
        <v>74.655000000000001</v>
      </c>
      <c r="Q3918" s="86">
        <f t="shared" si="743"/>
        <v>174.19499999999999</v>
      </c>
      <c r="R3918" s="6">
        <v>0.95</v>
      </c>
      <c r="S3918" s="85">
        <f t="shared" si="738"/>
        <v>94.562999999999988</v>
      </c>
      <c r="T3918" s="86">
        <f t="shared" si="739"/>
        <v>194.10299999999998</v>
      </c>
      <c r="U3918" s="6">
        <v>0.6</v>
      </c>
      <c r="V3918" s="85">
        <f t="shared" si="740"/>
        <v>59.72399999999999</v>
      </c>
      <c r="W3918" s="86">
        <f t="shared" si="741"/>
        <v>159.26399999999998</v>
      </c>
    </row>
    <row r="3919" spans="1:23" s="27" customFormat="1" ht="16.5" x14ac:dyDescent="0.25">
      <c r="A3919" s="78" t="s">
        <v>7167</v>
      </c>
      <c r="B3919" s="65" t="s">
        <v>8188</v>
      </c>
      <c r="C3919" s="2">
        <v>509462</v>
      </c>
      <c r="D3919" s="10" t="s">
        <v>7382</v>
      </c>
      <c r="E3919" s="3">
        <v>1</v>
      </c>
      <c r="F3919" s="3">
        <v>1</v>
      </c>
      <c r="G3919" s="4">
        <v>113</v>
      </c>
      <c r="H3919" s="4">
        <f>+G3919*E3919</f>
        <v>113</v>
      </c>
      <c r="I3919" s="5">
        <v>0.1</v>
      </c>
      <c r="J3919" s="4">
        <f t="shared" si="746"/>
        <v>11.3</v>
      </c>
      <c r="K3919" s="4">
        <f t="shared" si="747"/>
        <v>101.7</v>
      </c>
      <c r="L3919" s="6">
        <v>0.85</v>
      </c>
      <c r="M3919" s="4">
        <f t="shared" si="744"/>
        <v>86.444999999999993</v>
      </c>
      <c r="N3919" s="4">
        <f t="shared" si="745"/>
        <v>188.14499999999998</v>
      </c>
      <c r="O3919" s="6">
        <v>0.75</v>
      </c>
      <c r="P3919" s="85">
        <f t="shared" si="742"/>
        <v>76.275000000000006</v>
      </c>
      <c r="Q3919" s="86">
        <f t="shared" si="743"/>
        <v>177.97500000000002</v>
      </c>
      <c r="R3919" s="6">
        <v>0.95</v>
      </c>
      <c r="S3919" s="85">
        <f t="shared" si="738"/>
        <v>96.614999999999995</v>
      </c>
      <c r="T3919" s="86">
        <f t="shared" si="739"/>
        <v>198.315</v>
      </c>
      <c r="U3919" s="6">
        <v>0.6</v>
      </c>
      <c r="V3919" s="85">
        <f t="shared" si="740"/>
        <v>61.019999999999996</v>
      </c>
      <c r="W3919" s="86">
        <f t="shared" si="741"/>
        <v>162.72</v>
      </c>
    </row>
    <row r="3920" spans="1:23" s="27" customFormat="1" ht="16.5" x14ac:dyDescent="0.25">
      <c r="A3920" s="78" t="s">
        <v>7167</v>
      </c>
      <c r="B3920" s="65" t="s">
        <v>8188</v>
      </c>
      <c r="C3920" s="2" t="s">
        <v>8193</v>
      </c>
      <c r="D3920" s="10" t="s">
        <v>589</v>
      </c>
      <c r="E3920" s="3">
        <v>24</v>
      </c>
      <c r="F3920" s="3">
        <v>1</v>
      </c>
      <c r="G3920" s="7">
        <v>257</v>
      </c>
      <c r="H3920" s="4">
        <f>+G3920*E3920</f>
        <v>6168</v>
      </c>
      <c r="I3920" s="5">
        <v>0.1</v>
      </c>
      <c r="J3920" s="4">
        <f t="shared" si="746"/>
        <v>25.700000000000003</v>
      </c>
      <c r="K3920" s="4">
        <f t="shared" si="747"/>
        <v>231.3</v>
      </c>
      <c r="L3920" s="6">
        <v>0.95</v>
      </c>
      <c r="M3920" s="4">
        <f t="shared" si="744"/>
        <v>219.73500000000001</v>
      </c>
      <c r="N3920" s="4">
        <f t="shared" si="745"/>
        <v>451.03500000000003</v>
      </c>
      <c r="O3920" s="6">
        <v>0.75</v>
      </c>
      <c r="P3920" s="85">
        <f t="shared" si="742"/>
        <v>173.47500000000002</v>
      </c>
      <c r="Q3920" s="86">
        <f t="shared" si="743"/>
        <v>404.77500000000003</v>
      </c>
      <c r="R3920" s="6">
        <v>0.95</v>
      </c>
      <c r="S3920" s="85">
        <f t="shared" si="738"/>
        <v>219.73500000000001</v>
      </c>
      <c r="T3920" s="86">
        <f t="shared" si="739"/>
        <v>451.03500000000003</v>
      </c>
      <c r="U3920" s="6">
        <v>0.6</v>
      </c>
      <c r="V3920" s="85">
        <f t="shared" si="740"/>
        <v>138.78</v>
      </c>
      <c r="W3920" s="86">
        <f t="shared" si="741"/>
        <v>370.08000000000004</v>
      </c>
    </row>
    <row r="3921" spans="1:23" s="27" customFormat="1" ht="16.5" x14ac:dyDescent="0.25">
      <c r="A3921" s="78" t="s">
        <v>7167</v>
      </c>
      <c r="B3921" s="65" t="s">
        <v>8188</v>
      </c>
      <c r="C3921" s="2">
        <v>509470</v>
      </c>
      <c r="D3921" s="8" t="s">
        <v>8190</v>
      </c>
      <c r="E3921" s="3">
        <v>159</v>
      </c>
      <c r="F3921" s="3">
        <v>1</v>
      </c>
      <c r="G3921" s="4">
        <v>45</v>
      </c>
      <c r="H3921" s="4">
        <f>+G3921*E3921</f>
        <v>7155</v>
      </c>
      <c r="I3921" s="5">
        <v>0</v>
      </c>
      <c r="J3921" s="4">
        <f t="shared" si="746"/>
        <v>0</v>
      </c>
      <c r="K3921" s="4">
        <f t="shared" si="747"/>
        <v>45</v>
      </c>
      <c r="L3921" s="6">
        <v>1.4</v>
      </c>
      <c r="M3921" s="4">
        <f t="shared" si="744"/>
        <v>62.999999999999993</v>
      </c>
      <c r="N3921" s="4">
        <f t="shared" si="745"/>
        <v>108</v>
      </c>
      <c r="O3921" s="6">
        <v>0.75</v>
      </c>
      <c r="P3921" s="85">
        <f t="shared" si="742"/>
        <v>33.75</v>
      </c>
      <c r="Q3921" s="86">
        <f t="shared" si="743"/>
        <v>78.75</v>
      </c>
      <c r="R3921" s="6">
        <v>0.95</v>
      </c>
      <c r="S3921" s="85">
        <f t="shared" si="738"/>
        <v>42.75</v>
      </c>
      <c r="T3921" s="86">
        <f t="shared" si="739"/>
        <v>87.75</v>
      </c>
      <c r="U3921" s="6">
        <v>0.6</v>
      </c>
      <c r="V3921" s="85">
        <f t="shared" si="740"/>
        <v>27</v>
      </c>
      <c r="W3921" s="86">
        <f t="shared" si="741"/>
        <v>72</v>
      </c>
    </row>
    <row r="3922" spans="1:23" s="27" customFormat="1" ht="16.5" x14ac:dyDescent="0.25">
      <c r="A3922" s="78" t="s">
        <v>7167</v>
      </c>
      <c r="B3922" s="65" t="s">
        <v>8188</v>
      </c>
      <c r="C3922" s="2">
        <v>509472</v>
      </c>
      <c r="D3922" s="8" t="s">
        <v>2662</v>
      </c>
      <c r="E3922" s="3">
        <v>4</v>
      </c>
      <c r="F3922" s="3">
        <v>1</v>
      </c>
      <c r="G3922" s="7">
        <v>100</v>
      </c>
      <c r="H3922" s="4">
        <f>+G3922*E3922</f>
        <v>400</v>
      </c>
      <c r="I3922" s="6">
        <v>0</v>
      </c>
      <c r="J3922" s="4">
        <f t="shared" si="746"/>
        <v>0</v>
      </c>
      <c r="K3922" s="4">
        <f t="shared" si="747"/>
        <v>100</v>
      </c>
      <c r="L3922" s="6">
        <v>1.4</v>
      </c>
      <c r="M3922" s="4">
        <f t="shared" si="744"/>
        <v>140</v>
      </c>
      <c r="N3922" s="4">
        <f t="shared" si="745"/>
        <v>240</v>
      </c>
      <c r="O3922" s="6">
        <v>0.75</v>
      </c>
      <c r="P3922" s="85">
        <f t="shared" si="742"/>
        <v>75</v>
      </c>
      <c r="Q3922" s="86">
        <f t="shared" si="743"/>
        <v>175</v>
      </c>
      <c r="R3922" s="6">
        <v>0.95</v>
      </c>
      <c r="S3922" s="85">
        <f t="shared" si="738"/>
        <v>95</v>
      </c>
      <c r="T3922" s="86">
        <f t="shared" si="739"/>
        <v>195</v>
      </c>
      <c r="U3922" s="6">
        <v>0.6</v>
      </c>
      <c r="V3922" s="85">
        <f t="shared" si="740"/>
        <v>60</v>
      </c>
      <c r="W3922" s="86">
        <f t="shared" si="741"/>
        <v>160</v>
      </c>
    </row>
    <row r="3923" spans="1:23" s="27" customFormat="1" ht="16.5" x14ac:dyDescent="0.25">
      <c r="A3923" s="78" t="s">
        <v>7167</v>
      </c>
      <c r="B3923" s="65" t="s">
        <v>8188</v>
      </c>
      <c r="C3923" s="2">
        <v>509473</v>
      </c>
      <c r="D3923" s="8" t="s">
        <v>2668</v>
      </c>
      <c r="E3923" s="3">
        <v>3</v>
      </c>
      <c r="F3923" s="3">
        <v>1</v>
      </c>
      <c r="G3923" s="4">
        <v>95</v>
      </c>
      <c r="H3923" s="4">
        <f>+G3923*E3923</f>
        <v>285</v>
      </c>
      <c r="I3923" s="5">
        <v>0</v>
      </c>
      <c r="J3923" s="4">
        <f t="shared" si="746"/>
        <v>0</v>
      </c>
      <c r="K3923" s="4">
        <f t="shared" si="747"/>
        <v>95</v>
      </c>
      <c r="L3923" s="6">
        <v>1.05</v>
      </c>
      <c r="M3923" s="4">
        <f t="shared" si="744"/>
        <v>99.75</v>
      </c>
      <c r="N3923" s="4">
        <f t="shared" si="745"/>
        <v>194.75</v>
      </c>
      <c r="O3923" s="6">
        <v>0.75</v>
      </c>
      <c r="P3923" s="85">
        <f t="shared" si="742"/>
        <v>71.25</v>
      </c>
      <c r="Q3923" s="86">
        <f t="shared" si="743"/>
        <v>166.25</v>
      </c>
      <c r="R3923" s="6">
        <v>0.95</v>
      </c>
      <c r="S3923" s="85">
        <f t="shared" si="738"/>
        <v>90.25</v>
      </c>
      <c r="T3923" s="86">
        <f t="shared" si="739"/>
        <v>185.25</v>
      </c>
      <c r="U3923" s="6">
        <v>0.6</v>
      </c>
      <c r="V3923" s="85">
        <f t="shared" si="740"/>
        <v>57</v>
      </c>
      <c r="W3923" s="86">
        <f t="shared" si="741"/>
        <v>152</v>
      </c>
    </row>
    <row r="3924" spans="1:23" s="27" customFormat="1" ht="16.5" x14ac:dyDescent="0.25">
      <c r="A3924" s="78" t="s">
        <v>7167</v>
      </c>
      <c r="B3924" s="65" t="s">
        <v>8188</v>
      </c>
      <c r="C3924" s="2">
        <v>509476</v>
      </c>
      <c r="D3924" s="10" t="s">
        <v>2663</v>
      </c>
      <c r="E3924" s="3">
        <v>3</v>
      </c>
      <c r="F3924" s="3">
        <v>1</v>
      </c>
      <c r="G3924" s="4">
        <v>100</v>
      </c>
      <c r="H3924" s="4">
        <f>+G3924*E3924</f>
        <v>300</v>
      </c>
      <c r="I3924" s="5">
        <v>0</v>
      </c>
      <c r="J3924" s="4">
        <f t="shared" si="746"/>
        <v>0</v>
      </c>
      <c r="K3924" s="4">
        <f t="shared" si="747"/>
        <v>100</v>
      </c>
      <c r="L3924" s="6">
        <v>1.05</v>
      </c>
      <c r="M3924" s="4">
        <f t="shared" si="744"/>
        <v>105</v>
      </c>
      <c r="N3924" s="4">
        <f t="shared" si="745"/>
        <v>205</v>
      </c>
      <c r="O3924" s="6">
        <v>0.75</v>
      </c>
      <c r="P3924" s="85">
        <f t="shared" si="742"/>
        <v>75</v>
      </c>
      <c r="Q3924" s="86">
        <f t="shared" si="743"/>
        <v>175</v>
      </c>
      <c r="R3924" s="6">
        <v>0.95</v>
      </c>
      <c r="S3924" s="85">
        <f t="shared" si="738"/>
        <v>95</v>
      </c>
      <c r="T3924" s="86">
        <f t="shared" si="739"/>
        <v>195</v>
      </c>
      <c r="U3924" s="6">
        <v>0.6</v>
      </c>
      <c r="V3924" s="85">
        <f t="shared" si="740"/>
        <v>60</v>
      </c>
      <c r="W3924" s="86">
        <f t="shared" si="741"/>
        <v>160</v>
      </c>
    </row>
    <row r="3925" spans="1:23" s="27" customFormat="1" ht="16.5" x14ac:dyDescent="0.25">
      <c r="A3925" s="78" t="s">
        <v>7167</v>
      </c>
      <c r="B3925" s="65" t="s">
        <v>8188</v>
      </c>
      <c r="C3925" s="2">
        <v>509478</v>
      </c>
      <c r="D3925" s="10" t="s">
        <v>2673</v>
      </c>
      <c r="E3925" s="3">
        <v>5</v>
      </c>
      <c r="F3925" s="3">
        <v>1</v>
      </c>
      <c r="G3925" s="4">
        <f>752.21/10</f>
        <v>75.221000000000004</v>
      </c>
      <c r="H3925" s="4">
        <f>+G3925*E3925</f>
        <v>376.10500000000002</v>
      </c>
      <c r="I3925" s="5">
        <v>0</v>
      </c>
      <c r="J3925" s="4">
        <f t="shared" si="746"/>
        <v>0</v>
      </c>
      <c r="K3925" s="4">
        <f t="shared" si="747"/>
        <v>75.221000000000004</v>
      </c>
      <c r="L3925" s="6">
        <v>0.95</v>
      </c>
      <c r="M3925" s="4">
        <f t="shared" si="744"/>
        <v>71.459950000000006</v>
      </c>
      <c r="N3925" s="4">
        <f t="shared" si="745"/>
        <v>146.68095</v>
      </c>
      <c r="O3925" s="6">
        <v>0.75</v>
      </c>
      <c r="P3925" s="85">
        <f t="shared" si="742"/>
        <v>56.415750000000003</v>
      </c>
      <c r="Q3925" s="86">
        <f t="shared" si="743"/>
        <v>131.63675000000001</v>
      </c>
      <c r="R3925" s="6">
        <v>0.95</v>
      </c>
      <c r="S3925" s="85">
        <f t="shared" si="738"/>
        <v>71.459950000000006</v>
      </c>
      <c r="T3925" s="86">
        <f t="shared" si="739"/>
        <v>146.68095</v>
      </c>
      <c r="U3925" s="6">
        <v>0.6</v>
      </c>
      <c r="V3925" s="85">
        <f t="shared" si="740"/>
        <v>45.132600000000004</v>
      </c>
      <c r="W3925" s="86">
        <f t="shared" si="741"/>
        <v>120.3536</v>
      </c>
    </row>
    <row r="3926" spans="1:23" s="27" customFormat="1" ht="16.5" x14ac:dyDescent="0.25">
      <c r="A3926" s="78" t="s">
        <v>7167</v>
      </c>
      <c r="B3926" s="65" t="s">
        <v>8188</v>
      </c>
      <c r="C3926" s="2">
        <v>509479</v>
      </c>
      <c r="D3926" s="10" t="s">
        <v>2661</v>
      </c>
      <c r="E3926" s="3">
        <v>3</v>
      </c>
      <c r="F3926" s="3">
        <v>1</v>
      </c>
      <c r="G3926" s="4">
        <v>88.495575220000006</v>
      </c>
      <c r="H3926" s="4">
        <f>+G3926*E3926</f>
        <v>265.48672566000005</v>
      </c>
      <c r="I3926" s="5">
        <v>0</v>
      </c>
      <c r="J3926" s="4">
        <f t="shared" si="746"/>
        <v>0</v>
      </c>
      <c r="K3926" s="4">
        <f t="shared" si="747"/>
        <v>88.495575220000006</v>
      </c>
      <c r="L3926" s="6">
        <v>1.4</v>
      </c>
      <c r="M3926" s="4">
        <f t="shared" si="744"/>
        <v>123.893805308</v>
      </c>
      <c r="N3926" s="4">
        <f t="shared" si="745"/>
        <v>212.389380528</v>
      </c>
      <c r="O3926" s="6">
        <v>0.75</v>
      </c>
      <c r="P3926" s="85">
        <f t="shared" si="742"/>
        <v>66.371681415000012</v>
      </c>
      <c r="Q3926" s="86">
        <f t="shared" si="743"/>
        <v>154.86725663500002</v>
      </c>
      <c r="R3926" s="6">
        <v>0.95</v>
      </c>
      <c r="S3926" s="85">
        <f t="shared" si="738"/>
        <v>84.070796459000007</v>
      </c>
      <c r="T3926" s="86">
        <f t="shared" si="739"/>
        <v>172.56637167900001</v>
      </c>
      <c r="U3926" s="6">
        <v>0.6</v>
      </c>
      <c r="V3926" s="85">
        <f t="shared" si="740"/>
        <v>53.097345132000001</v>
      </c>
      <c r="W3926" s="86">
        <f t="shared" si="741"/>
        <v>141.59292035200002</v>
      </c>
    </row>
    <row r="3927" spans="1:23" s="27" customFormat="1" ht="16.5" x14ac:dyDescent="0.25">
      <c r="A3927" s="78" t="s">
        <v>7167</v>
      </c>
      <c r="B3927" s="65" t="s">
        <v>8188</v>
      </c>
      <c r="C3927" s="2">
        <v>509482</v>
      </c>
      <c r="D3927" s="10" t="s">
        <v>2674</v>
      </c>
      <c r="E3927" s="3">
        <v>5</v>
      </c>
      <c r="F3927" s="3">
        <v>1</v>
      </c>
      <c r="G3927" s="4">
        <v>650</v>
      </c>
      <c r="H3927" s="4">
        <f>+G3927*E3927</f>
        <v>3250</v>
      </c>
      <c r="I3927" s="5">
        <v>0.1</v>
      </c>
      <c r="J3927" s="4">
        <f t="shared" si="746"/>
        <v>65</v>
      </c>
      <c r="K3927" s="4">
        <f t="shared" si="747"/>
        <v>585</v>
      </c>
      <c r="L3927" s="6">
        <v>0.95</v>
      </c>
      <c r="M3927" s="4">
        <f t="shared" si="744"/>
        <v>555.75</v>
      </c>
      <c r="N3927" s="4">
        <f t="shared" si="745"/>
        <v>1140.75</v>
      </c>
      <c r="O3927" s="6">
        <v>0.75</v>
      </c>
      <c r="P3927" s="85">
        <f t="shared" si="742"/>
        <v>438.75</v>
      </c>
      <c r="Q3927" s="86">
        <f t="shared" si="743"/>
        <v>1023.75</v>
      </c>
      <c r="R3927" s="6">
        <v>0.95</v>
      </c>
      <c r="S3927" s="85">
        <f t="shared" si="738"/>
        <v>555.75</v>
      </c>
      <c r="T3927" s="86">
        <f t="shared" si="739"/>
        <v>1140.75</v>
      </c>
      <c r="U3927" s="6">
        <v>0.6</v>
      </c>
      <c r="V3927" s="85">
        <f t="shared" si="740"/>
        <v>351</v>
      </c>
      <c r="W3927" s="86">
        <f t="shared" si="741"/>
        <v>936</v>
      </c>
    </row>
    <row r="3928" spans="1:23" s="27" customFormat="1" ht="16.5" x14ac:dyDescent="0.25">
      <c r="A3928" s="78" t="s">
        <v>7167</v>
      </c>
      <c r="B3928" s="65" t="s">
        <v>8188</v>
      </c>
      <c r="C3928" s="2">
        <v>509483</v>
      </c>
      <c r="D3928" s="10" t="s">
        <v>2669</v>
      </c>
      <c r="E3928" s="3">
        <v>1</v>
      </c>
      <c r="F3928" s="3">
        <v>1</v>
      </c>
      <c r="G3928" s="4">
        <v>325</v>
      </c>
      <c r="H3928" s="4">
        <f>+G3928*E3928</f>
        <v>325</v>
      </c>
      <c r="I3928" s="5">
        <v>0</v>
      </c>
      <c r="J3928" s="4">
        <f t="shared" si="746"/>
        <v>0</v>
      </c>
      <c r="K3928" s="4">
        <f t="shared" si="747"/>
        <v>325</v>
      </c>
      <c r="L3928" s="6">
        <v>1.4</v>
      </c>
      <c r="M3928" s="4">
        <f t="shared" si="744"/>
        <v>454.99999999999994</v>
      </c>
      <c r="N3928" s="4">
        <f t="shared" si="745"/>
        <v>780</v>
      </c>
      <c r="O3928" s="6">
        <v>0.75</v>
      </c>
      <c r="P3928" s="85">
        <f t="shared" si="742"/>
        <v>243.75</v>
      </c>
      <c r="Q3928" s="86">
        <f t="shared" si="743"/>
        <v>568.75</v>
      </c>
      <c r="R3928" s="6">
        <v>0.95</v>
      </c>
      <c r="S3928" s="85">
        <f t="shared" si="738"/>
        <v>308.75</v>
      </c>
      <c r="T3928" s="86">
        <f t="shared" si="739"/>
        <v>633.75</v>
      </c>
      <c r="U3928" s="6">
        <v>0.6</v>
      </c>
      <c r="V3928" s="85">
        <f t="shared" si="740"/>
        <v>195</v>
      </c>
      <c r="W3928" s="86">
        <f t="shared" si="741"/>
        <v>520</v>
      </c>
    </row>
    <row r="3929" spans="1:23" s="27" customFormat="1" ht="16.5" x14ac:dyDescent="0.25">
      <c r="A3929" s="78" t="s">
        <v>7167</v>
      </c>
      <c r="B3929" s="65" t="s">
        <v>8188</v>
      </c>
      <c r="C3929" s="2">
        <v>509490</v>
      </c>
      <c r="D3929" s="1" t="s">
        <v>8191</v>
      </c>
      <c r="E3929" s="3">
        <v>97</v>
      </c>
      <c r="F3929" s="3">
        <v>1</v>
      </c>
      <c r="G3929" s="7">
        <v>60</v>
      </c>
      <c r="H3929" s="4">
        <f>+G3929*E3929</f>
        <v>5820</v>
      </c>
      <c r="I3929" s="6">
        <v>0</v>
      </c>
      <c r="J3929" s="4">
        <f t="shared" si="746"/>
        <v>0</v>
      </c>
      <c r="K3929" s="4">
        <f t="shared" si="747"/>
        <v>60</v>
      </c>
      <c r="L3929" s="6">
        <v>0.95</v>
      </c>
      <c r="M3929" s="4">
        <f t="shared" si="744"/>
        <v>57</v>
      </c>
      <c r="N3929" s="4">
        <f t="shared" si="745"/>
        <v>117</v>
      </c>
      <c r="O3929" s="6">
        <v>0.75</v>
      </c>
      <c r="P3929" s="85">
        <f t="shared" si="742"/>
        <v>45</v>
      </c>
      <c r="Q3929" s="86">
        <f t="shared" si="743"/>
        <v>105</v>
      </c>
      <c r="R3929" s="6">
        <v>0.95</v>
      </c>
      <c r="S3929" s="85">
        <f t="shared" ref="S3929:S3991" si="748">+K3929*R3929</f>
        <v>57</v>
      </c>
      <c r="T3929" s="86">
        <f t="shared" ref="T3929:T3991" si="749">+S3929+K3929</f>
        <v>117</v>
      </c>
      <c r="U3929" s="6">
        <v>0.6</v>
      </c>
      <c r="V3929" s="85">
        <f t="shared" ref="V3929:V3991" si="750">+K3929*U3929</f>
        <v>36</v>
      </c>
      <c r="W3929" s="86">
        <f t="shared" ref="W3929:W3991" si="751">+V3929+K3929</f>
        <v>96</v>
      </c>
    </row>
    <row r="3930" spans="1:23" s="27" customFormat="1" ht="16.5" x14ac:dyDescent="0.25">
      <c r="A3930" s="78" t="s">
        <v>7167</v>
      </c>
      <c r="B3930" s="65" t="s">
        <v>8188</v>
      </c>
      <c r="C3930" s="2">
        <v>509491</v>
      </c>
      <c r="D3930" s="10" t="s">
        <v>2671</v>
      </c>
      <c r="E3930" s="3">
        <v>5</v>
      </c>
      <c r="F3930" s="3">
        <v>1</v>
      </c>
      <c r="G3930" s="4">
        <v>300</v>
      </c>
      <c r="H3930" s="4">
        <f>+G3930*E3930</f>
        <v>1500</v>
      </c>
      <c r="I3930" s="5">
        <v>0.05</v>
      </c>
      <c r="J3930" s="4">
        <f t="shared" si="746"/>
        <v>15</v>
      </c>
      <c r="K3930" s="4">
        <f t="shared" si="747"/>
        <v>285</v>
      </c>
      <c r="L3930" s="6">
        <v>0.85</v>
      </c>
      <c r="M3930" s="4">
        <f t="shared" si="744"/>
        <v>242.25</v>
      </c>
      <c r="N3930" s="4">
        <f t="shared" si="745"/>
        <v>527.25</v>
      </c>
      <c r="O3930" s="6">
        <v>0.75</v>
      </c>
      <c r="P3930" s="85">
        <f t="shared" ref="P3930:P3992" si="752">+K3930*O3930</f>
        <v>213.75</v>
      </c>
      <c r="Q3930" s="86">
        <f t="shared" ref="Q3930:Q3992" si="753">+K3930+P3930</f>
        <v>498.75</v>
      </c>
      <c r="R3930" s="6">
        <v>0.95</v>
      </c>
      <c r="S3930" s="85">
        <f t="shared" si="748"/>
        <v>270.75</v>
      </c>
      <c r="T3930" s="86">
        <f t="shared" si="749"/>
        <v>555.75</v>
      </c>
      <c r="U3930" s="6">
        <v>0.6</v>
      </c>
      <c r="V3930" s="85">
        <f t="shared" si="750"/>
        <v>171</v>
      </c>
      <c r="W3930" s="86">
        <f t="shared" si="751"/>
        <v>456</v>
      </c>
    </row>
    <row r="3931" spans="1:23" s="27" customFormat="1" ht="16.5" x14ac:dyDescent="0.25">
      <c r="A3931" s="78" t="s">
        <v>7167</v>
      </c>
      <c r="B3931" s="65" t="s">
        <v>8188</v>
      </c>
      <c r="C3931" s="2">
        <v>509492</v>
      </c>
      <c r="D3931" s="1" t="s">
        <v>2664</v>
      </c>
      <c r="E3931" s="3">
        <v>1</v>
      </c>
      <c r="F3931" s="3">
        <v>1</v>
      </c>
      <c r="G3931" s="7">
        <v>100</v>
      </c>
      <c r="H3931" s="4">
        <f>+G3931*E3931</f>
        <v>100</v>
      </c>
      <c r="I3931" s="6">
        <v>0</v>
      </c>
      <c r="J3931" s="4">
        <f t="shared" si="746"/>
        <v>0</v>
      </c>
      <c r="K3931" s="4">
        <f t="shared" si="747"/>
        <v>100</v>
      </c>
      <c r="L3931" s="6">
        <v>1.4</v>
      </c>
      <c r="M3931" s="4">
        <f t="shared" si="744"/>
        <v>140</v>
      </c>
      <c r="N3931" s="4">
        <f t="shared" si="745"/>
        <v>240</v>
      </c>
      <c r="O3931" s="6">
        <v>0.75</v>
      </c>
      <c r="P3931" s="85">
        <f t="shared" si="752"/>
        <v>75</v>
      </c>
      <c r="Q3931" s="86">
        <f t="shared" si="753"/>
        <v>175</v>
      </c>
      <c r="R3931" s="6">
        <v>0.95</v>
      </c>
      <c r="S3931" s="85">
        <f t="shared" si="748"/>
        <v>95</v>
      </c>
      <c r="T3931" s="86">
        <f t="shared" si="749"/>
        <v>195</v>
      </c>
      <c r="U3931" s="6">
        <v>0.6</v>
      </c>
      <c r="V3931" s="85">
        <f t="shared" si="750"/>
        <v>60</v>
      </c>
      <c r="W3931" s="86">
        <f t="shared" si="751"/>
        <v>160</v>
      </c>
    </row>
    <row r="3932" spans="1:23" s="27" customFormat="1" ht="16.5" x14ac:dyDescent="0.25">
      <c r="A3932" s="78" t="s">
        <v>7167</v>
      </c>
      <c r="B3932" s="65" t="s">
        <v>8188</v>
      </c>
      <c r="C3932" s="2">
        <v>509503</v>
      </c>
      <c r="D3932" s="8" t="s">
        <v>2666</v>
      </c>
      <c r="E3932" s="3">
        <v>1</v>
      </c>
      <c r="F3932" s="3">
        <v>1</v>
      </c>
      <c r="G3932" s="7">
        <v>85</v>
      </c>
      <c r="H3932" s="4">
        <f>+G3932*E3932</f>
        <v>85</v>
      </c>
      <c r="I3932" s="5">
        <v>0</v>
      </c>
      <c r="J3932" s="4">
        <f t="shared" si="746"/>
        <v>0</v>
      </c>
      <c r="K3932" s="4">
        <f t="shared" si="747"/>
        <v>85</v>
      </c>
      <c r="L3932" s="6">
        <v>0.85</v>
      </c>
      <c r="M3932" s="4">
        <f t="shared" si="744"/>
        <v>72.25</v>
      </c>
      <c r="N3932" s="4">
        <f t="shared" si="745"/>
        <v>157.25</v>
      </c>
      <c r="O3932" s="6">
        <v>0.75</v>
      </c>
      <c r="P3932" s="85">
        <f t="shared" si="752"/>
        <v>63.75</v>
      </c>
      <c r="Q3932" s="86">
        <f t="shared" si="753"/>
        <v>148.75</v>
      </c>
      <c r="R3932" s="6">
        <v>0.95</v>
      </c>
      <c r="S3932" s="85">
        <f t="shared" si="748"/>
        <v>80.75</v>
      </c>
      <c r="T3932" s="86">
        <f t="shared" si="749"/>
        <v>165.75</v>
      </c>
      <c r="U3932" s="6">
        <v>0.6</v>
      </c>
      <c r="V3932" s="85">
        <f t="shared" si="750"/>
        <v>51</v>
      </c>
      <c r="W3932" s="86">
        <f t="shared" si="751"/>
        <v>136</v>
      </c>
    </row>
    <row r="3933" spans="1:23" s="27" customFormat="1" ht="16.5" x14ac:dyDescent="0.25">
      <c r="A3933" s="78" t="s">
        <v>7167</v>
      </c>
      <c r="B3933" s="65" t="s">
        <v>8188</v>
      </c>
      <c r="C3933" s="2">
        <v>509505</v>
      </c>
      <c r="D3933" s="1" t="s">
        <v>2665</v>
      </c>
      <c r="E3933" s="3">
        <v>4</v>
      </c>
      <c r="F3933" s="3">
        <v>1</v>
      </c>
      <c r="G3933" s="7">
        <v>100</v>
      </c>
      <c r="H3933" s="4">
        <f>+G3933*E3933</f>
        <v>400</v>
      </c>
      <c r="I3933" s="6">
        <v>0</v>
      </c>
      <c r="J3933" s="4">
        <f t="shared" si="746"/>
        <v>0</v>
      </c>
      <c r="K3933" s="4">
        <f t="shared" si="747"/>
        <v>100</v>
      </c>
      <c r="L3933" s="6">
        <v>0.95</v>
      </c>
      <c r="M3933" s="4">
        <f t="shared" si="744"/>
        <v>95</v>
      </c>
      <c r="N3933" s="4">
        <f t="shared" si="745"/>
        <v>195</v>
      </c>
      <c r="O3933" s="6">
        <v>0.75</v>
      </c>
      <c r="P3933" s="85">
        <f t="shared" si="752"/>
        <v>75</v>
      </c>
      <c r="Q3933" s="86">
        <f t="shared" si="753"/>
        <v>175</v>
      </c>
      <c r="R3933" s="6">
        <v>0.95</v>
      </c>
      <c r="S3933" s="85">
        <f t="shared" si="748"/>
        <v>95</v>
      </c>
      <c r="T3933" s="86">
        <f t="shared" si="749"/>
        <v>195</v>
      </c>
      <c r="U3933" s="6">
        <v>0.6</v>
      </c>
      <c r="V3933" s="85">
        <f t="shared" si="750"/>
        <v>60</v>
      </c>
      <c r="W3933" s="86">
        <f t="shared" si="751"/>
        <v>160</v>
      </c>
    </row>
    <row r="3934" spans="1:23" s="27" customFormat="1" ht="16.5" x14ac:dyDescent="0.25">
      <c r="A3934" s="78" t="s">
        <v>7167</v>
      </c>
      <c r="B3934" s="65" t="s">
        <v>8188</v>
      </c>
      <c r="C3934" s="2">
        <v>509507</v>
      </c>
      <c r="D3934" s="10" t="s">
        <v>2672</v>
      </c>
      <c r="E3934" s="3">
        <v>5</v>
      </c>
      <c r="F3934" s="3">
        <v>1</v>
      </c>
      <c r="G3934" s="4">
        <f>858.41/10</f>
        <v>85.840999999999994</v>
      </c>
      <c r="H3934" s="4">
        <f>+G3934*E3934</f>
        <v>429.20499999999998</v>
      </c>
      <c r="I3934" s="5">
        <v>0</v>
      </c>
      <c r="J3934" s="4">
        <f t="shared" si="746"/>
        <v>0</v>
      </c>
      <c r="K3934" s="4">
        <f t="shared" si="747"/>
        <v>85.840999999999994</v>
      </c>
      <c r="L3934" s="6">
        <v>0.95</v>
      </c>
      <c r="M3934" s="4">
        <f t="shared" si="744"/>
        <v>81.548949999999991</v>
      </c>
      <c r="N3934" s="4">
        <f t="shared" si="745"/>
        <v>167.38995</v>
      </c>
      <c r="O3934" s="6">
        <v>0.75</v>
      </c>
      <c r="P3934" s="85">
        <f t="shared" si="752"/>
        <v>64.380749999999992</v>
      </c>
      <c r="Q3934" s="86">
        <f t="shared" si="753"/>
        <v>150.22174999999999</v>
      </c>
      <c r="R3934" s="6">
        <v>0.95</v>
      </c>
      <c r="S3934" s="85">
        <f t="shared" si="748"/>
        <v>81.548949999999991</v>
      </c>
      <c r="T3934" s="86">
        <f t="shared" si="749"/>
        <v>167.38995</v>
      </c>
      <c r="U3934" s="6">
        <v>0.6</v>
      </c>
      <c r="V3934" s="85">
        <f t="shared" si="750"/>
        <v>51.504599999999996</v>
      </c>
      <c r="W3934" s="86">
        <f t="shared" si="751"/>
        <v>137.34559999999999</v>
      </c>
    </row>
    <row r="3935" spans="1:23" s="27" customFormat="1" ht="16.5" x14ac:dyDescent="0.25">
      <c r="A3935" s="78" t="s">
        <v>7167</v>
      </c>
      <c r="B3935" s="65" t="s">
        <v>8188</v>
      </c>
      <c r="C3935" s="2">
        <v>509509</v>
      </c>
      <c r="D3935" s="10" t="s">
        <v>2670</v>
      </c>
      <c r="E3935" s="3">
        <v>15</v>
      </c>
      <c r="F3935" s="3">
        <v>1</v>
      </c>
      <c r="G3935" s="4">
        <v>350</v>
      </c>
      <c r="H3935" s="4">
        <f>+G3935*E3935</f>
        <v>5250</v>
      </c>
      <c r="I3935" s="5">
        <v>0.05</v>
      </c>
      <c r="J3935" s="4">
        <f t="shared" si="746"/>
        <v>17.5</v>
      </c>
      <c r="K3935" s="4">
        <f t="shared" si="747"/>
        <v>332.5</v>
      </c>
      <c r="L3935" s="6">
        <v>0.85</v>
      </c>
      <c r="M3935" s="4">
        <f t="shared" si="744"/>
        <v>282.625</v>
      </c>
      <c r="N3935" s="4">
        <f t="shared" si="745"/>
        <v>615.125</v>
      </c>
      <c r="O3935" s="6">
        <v>0.75</v>
      </c>
      <c r="P3935" s="85">
        <f t="shared" si="752"/>
        <v>249.375</v>
      </c>
      <c r="Q3935" s="86">
        <f t="shared" si="753"/>
        <v>581.875</v>
      </c>
      <c r="R3935" s="6">
        <v>0.95</v>
      </c>
      <c r="S3935" s="85">
        <f t="shared" si="748"/>
        <v>315.875</v>
      </c>
      <c r="T3935" s="86">
        <f t="shared" si="749"/>
        <v>648.375</v>
      </c>
      <c r="U3935" s="6">
        <v>0.6</v>
      </c>
      <c r="V3935" s="85">
        <f t="shared" si="750"/>
        <v>199.5</v>
      </c>
      <c r="W3935" s="86">
        <f t="shared" si="751"/>
        <v>532</v>
      </c>
    </row>
    <row r="3936" spans="1:23" s="27" customFormat="1" ht="16.5" x14ac:dyDescent="0.25">
      <c r="A3936" s="78" t="s">
        <v>7167</v>
      </c>
      <c r="B3936" s="65" t="s">
        <v>8188</v>
      </c>
      <c r="C3936" s="2">
        <v>509510</v>
      </c>
      <c r="D3936" s="10" t="s">
        <v>2661</v>
      </c>
      <c r="E3936" s="3">
        <v>3</v>
      </c>
      <c r="F3936" s="3">
        <v>1</v>
      </c>
      <c r="G3936" s="4">
        <v>88.495575220000006</v>
      </c>
      <c r="H3936" s="4">
        <f>+G3936*E3936</f>
        <v>265.48672566000005</v>
      </c>
      <c r="I3936" s="5">
        <v>0</v>
      </c>
      <c r="J3936" s="4">
        <f t="shared" si="746"/>
        <v>0</v>
      </c>
      <c r="K3936" s="4">
        <f t="shared" si="747"/>
        <v>88.495575220000006</v>
      </c>
      <c r="L3936" s="6">
        <v>1.4</v>
      </c>
      <c r="M3936" s="4">
        <f t="shared" si="744"/>
        <v>123.893805308</v>
      </c>
      <c r="N3936" s="4">
        <f t="shared" si="745"/>
        <v>212.389380528</v>
      </c>
      <c r="O3936" s="6">
        <v>0.75</v>
      </c>
      <c r="P3936" s="85">
        <f t="shared" si="752"/>
        <v>66.371681415000012</v>
      </c>
      <c r="Q3936" s="86">
        <f t="shared" si="753"/>
        <v>154.86725663500002</v>
      </c>
      <c r="R3936" s="6">
        <v>0.95</v>
      </c>
      <c r="S3936" s="85">
        <f t="shared" si="748"/>
        <v>84.070796459000007</v>
      </c>
      <c r="T3936" s="86">
        <f t="shared" si="749"/>
        <v>172.56637167900001</v>
      </c>
      <c r="U3936" s="6">
        <v>0.6</v>
      </c>
      <c r="V3936" s="85">
        <f t="shared" si="750"/>
        <v>53.097345132000001</v>
      </c>
      <c r="W3936" s="86">
        <f t="shared" si="751"/>
        <v>141.59292035200002</v>
      </c>
    </row>
    <row r="3937" spans="1:23" s="27" customFormat="1" ht="16.5" x14ac:dyDescent="0.25">
      <c r="A3937" s="78" t="s">
        <v>7167</v>
      </c>
      <c r="B3937" s="65" t="s">
        <v>8188</v>
      </c>
      <c r="C3937" s="2">
        <v>509521</v>
      </c>
      <c r="D3937" s="8" t="s">
        <v>2660</v>
      </c>
      <c r="E3937" s="3">
        <v>1</v>
      </c>
      <c r="F3937" s="3">
        <v>1</v>
      </c>
      <c r="G3937" s="4">
        <v>500</v>
      </c>
      <c r="H3937" s="4">
        <f>+G3937*E3937</f>
        <v>500</v>
      </c>
      <c r="I3937" s="5">
        <v>0</v>
      </c>
      <c r="J3937" s="4">
        <f t="shared" si="746"/>
        <v>0</v>
      </c>
      <c r="K3937" s="4">
        <f t="shared" si="747"/>
        <v>500</v>
      </c>
      <c r="L3937" s="6">
        <v>1.4</v>
      </c>
      <c r="M3937" s="4">
        <f t="shared" si="744"/>
        <v>700</v>
      </c>
      <c r="N3937" s="4">
        <f t="shared" si="745"/>
        <v>1200</v>
      </c>
      <c r="O3937" s="6">
        <v>0.75</v>
      </c>
      <c r="P3937" s="85">
        <f t="shared" si="752"/>
        <v>375</v>
      </c>
      <c r="Q3937" s="86">
        <f t="shared" si="753"/>
        <v>875</v>
      </c>
      <c r="R3937" s="6">
        <v>0.95</v>
      </c>
      <c r="S3937" s="85">
        <f t="shared" si="748"/>
        <v>475</v>
      </c>
      <c r="T3937" s="86">
        <f t="shared" si="749"/>
        <v>975</v>
      </c>
      <c r="U3937" s="6">
        <v>0.6</v>
      </c>
      <c r="V3937" s="85">
        <f t="shared" si="750"/>
        <v>300</v>
      </c>
      <c r="W3937" s="86">
        <f t="shared" si="751"/>
        <v>800</v>
      </c>
    </row>
    <row r="3938" spans="1:23" s="27" customFormat="1" ht="16.5" x14ac:dyDescent="0.25">
      <c r="A3938" s="78" t="s">
        <v>7167</v>
      </c>
      <c r="B3938" s="65" t="s">
        <v>8188</v>
      </c>
      <c r="C3938" s="2">
        <v>509522</v>
      </c>
      <c r="D3938" s="10" t="s">
        <v>1340</v>
      </c>
      <c r="E3938" s="3">
        <v>136</v>
      </c>
      <c r="F3938" s="3">
        <v>1</v>
      </c>
      <c r="G3938" s="4">
        <v>20.36</v>
      </c>
      <c r="H3938" s="4">
        <f>+G3938*E3938</f>
        <v>2768.96</v>
      </c>
      <c r="I3938" s="5">
        <v>0</v>
      </c>
      <c r="J3938" s="4">
        <f t="shared" si="746"/>
        <v>0</v>
      </c>
      <c r="K3938" s="4">
        <f t="shared" si="747"/>
        <v>20.36</v>
      </c>
      <c r="L3938" s="6">
        <v>0.85</v>
      </c>
      <c r="M3938" s="4">
        <f t="shared" si="744"/>
        <v>17.305999999999997</v>
      </c>
      <c r="N3938" s="4">
        <f t="shared" si="745"/>
        <v>37.665999999999997</v>
      </c>
      <c r="O3938" s="6">
        <v>0.75</v>
      </c>
      <c r="P3938" s="85">
        <f t="shared" si="752"/>
        <v>15.27</v>
      </c>
      <c r="Q3938" s="86">
        <f t="shared" si="753"/>
        <v>35.629999999999995</v>
      </c>
      <c r="R3938" s="6">
        <v>0.95</v>
      </c>
      <c r="S3938" s="85">
        <f t="shared" si="748"/>
        <v>19.341999999999999</v>
      </c>
      <c r="T3938" s="86">
        <f t="shared" si="749"/>
        <v>39.701999999999998</v>
      </c>
      <c r="U3938" s="6">
        <v>0.6</v>
      </c>
      <c r="V3938" s="85">
        <f t="shared" si="750"/>
        <v>12.215999999999999</v>
      </c>
      <c r="W3938" s="86">
        <f t="shared" si="751"/>
        <v>32.576000000000001</v>
      </c>
    </row>
    <row r="3939" spans="1:23" s="27" customFormat="1" ht="16.5" x14ac:dyDescent="0.25">
      <c r="A3939" s="78" t="s">
        <v>7167</v>
      </c>
      <c r="B3939" s="65" t="s">
        <v>8188</v>
      </c>
      <c r="C3939" s="2">
        <v>509524</v>
      </c>
      <c r="D3939" s="10" t="s">
        <v>2667</v>
      </c>
      <c r="E3939" s="3">
        <v>1</v>
      </c>
      <c r="F3939" s="3">
        <v>1</v>
      </c>
      <c r="G3939" s="4">
        <v>100</v>
      </c>
      <c r="H3939" s="4">
        <f>+G3939*E3939</f>
        <v>100</v>
      </c>
      <c r="I3939" s="5">
        <v>0</v>
      </c>
      <c r="J3939" s="4">
        <f t="shared" si="746"/>
        <v>0</v>
      </c>
      <c r="K3939" s="4">
        <f t="shared" si="747"/>
        <v>100</v>
      </c>
      <c r="L3939" s="6">
        <v>1.05</v>
      </c>
      <c r="M3939" s="4">
        <f t="shared" si="744"/>
        <v>105</v>
      </c>
      <c r="N3939" s="4">
        <f t="shared" si="745"/>
        <v>205</v>
      </c>
      <c r="O3939" s="6">
        <v>0.75</v>
      </c>
      <c r="P3939" s="85">
        <f t="shared" si="752"/>
        <v>75</v>
      </c>
      <c r="Q3939" s="86">
        <f t="shared" si="753"/>
        <v>175</v>
      </c>
      <c r="R3939" s="6">
        <v>0.95</v>
      </c>
      <c r="S3939" s="85">
        <f t="shared" si="748"/>
        <v>95</v>
      </c>
      <c r="T3939" s="86">
        <f t="shared" si="749"/>
        <v>195</v>
      </c>
      <c r="U3939" s="6">
        <v>0.6</v>
      </c>
      <c r="V3939" s="85">
        <f t="shared" si="750"/>
        <v>60</v>
      </c>
      <c r="W3939" s="86">
        <f t="shared" si="751"/>
        <v>160</v>
      </c>
    </row>
    <row r="3940" spans="1:23" s="27" customFormat="1" ht="16.5" x14ac:dyDescent="0.25">
      <c r="A3940" s="78" t="s">
        <v>7167</v>
      </c>
      <c r="B3940" s="65" t="s">
        <v>8188</v>
      </c>
      <c r="C3940" s="2">
        <v>509528</v>
      </c>
      <c r="D3940" s="10" t="s">
        <v>1339</v>
      </c>
      <c r="E3940" s="3">
        <v>1</v>
      </c>
      <c r="F3940" s="3">
        <v>1</v>
      </c>
      <c r="G3940" s="4">
        <v>4580</v>
      </c>
      <c r="H3940" s="4">
        <f>+G3940*E3940</f>
        <v>4580</v>
      </c>
      <c r="I3940" s="5">
        <v>0</v>
      </c>
      <c r="J3940" s="4">
        <f t="shared" si="746"/>
        <v>0</v>
      </c>
      <c r="K3940" s="4">
        <f t="shared" si="747"/>
        <v>4580</v>
      </c>
      <c r="L3940" s="6">
        <v>0.85</v>
      </c>
      <c r="M3940" s="4">
        <f t="shared" si="744"/>
        <v>3893</v>
      </c>
      <c r="N3940" s="4">
        <f t="shared" si="745"/>
        <v>8473</v>
      </c>
      <c r="O3940" s="6">
        <v>0.75</v>
      </c>
      <c r="P3940" s="85">
        <f t="shared" si="752"/>
        <v>3435</v>
      </c>
      <c r="Q3940" s="86">
        <f t="shared" si="753"/>
        <v>8015</v>
      </c>
      <c r="R3940" s="6">
        <v>0.95</v>
      </c>
      <c r="S3940" s="85">
        <f t="shared" si="748"/>
        <v>4351</v>
      </c>
      <c r="T3940" s="86">
        <f t="shared" si="749"/>
        <v>8931</v>
      </c>
      <c r="U3940" s="6">
        <v>0.6</v>
      </c>
      <c r="V3940" s="85">
        <f t="shared" si="750"/>
        <v>2748</v>
      </c>
      <c r="W3940" s="86">
        <f t="shared" si="751"/>
        <v>7328</v>
      </c>
    </row>
    <row r="3941" spans="1:23" s="27" customFormat="1" ht="16.5" x14ac:dyDescent="0.25">
      <c r="A3941" s="78" t="s">
        <v>7167</v>
      </c>
      <c r="B3941" s="65" t="s">
        <v>8188</v>
      </c>
      <c r="C3941" s="2">
        <v>509535</v>
      </c>
      <c r="D3941" s="1" t="s">
        <v>5251</v>
      </c>
      <c r="E3941" s="3">
        <v>1</v>
      </c>
      <c r="F3941" s="3">
        <v>1</v>
      </c>
      <c r="G3941" s="7">
        <v>1000</v>
      </c>
      <c r="H3941" s="4">
        <f>+G3941*E3941</f>
        <v>1000</v>
      </c>
      <c r="I3941" s="6">
        <v>0</v>
      </c>
      <c r="J3941" s="4">
        <f t="shared" si="746"/>
        <v>0</v>
      </c>
      <c r="K3941" s="4">
        <f t="shared" si="747"/>
        <v>1000</v>
      </c>
      <c r="L3941" s="6">
        <v>1</v>
      </c>
      <c r="M3941" s="4">
        <f t="shared" si="744"/>
        <v>1000</v>
      </c>
      <c r="N3941" s="4">
        <f t="shared" si="745"/>
        <v>2000</v>
      </c>
      <c r="O3941" s="6">
        <v>0.75</v>
      </c>
      <c r="P3941" s="85">
        <f t="shared" si="752"/>
        <v>750</v>
      </c>
      <c r="Q3941" s="86">
        <f t="shared" si="753"/>
        <v>1750</v>
      </c>
      <c r="R3941" s="6">
        <v>0.95</v>
      </c>
      <c r="S3941" s="85">
        <f t="shared" si="748"/>
        <v>950</v>
      </c>
      <c r="T3941" s="86">
        <f t="shared" si="749"/>
        <v>1950</v>
      </c>
      <c r="U3941" s="6">
        <v>0.6</v>
      </c>
      <c r="V3941" s="85">
        <f t="shared" si="750"/>
        <v>600</v>
      </c>
      <c r="W3941" s="86">
        <f t="shared" si="751"/>
        <v>1600</v>
      </c>
    </row>
    <row r="3942" spans="1:23" s="27" customFormat="1" ht="16.5" x14ac:dyDescent="0.25">
      <c r="A3942" s="78" t="s">
        <v>7167</v>
      </c>
      <c r="B3942" s="65" t="s">
        <v>8188</v>
      </c>
      <c r="C3942" s="2" t="s">
        <v>8192</v>
      </c>
      <c r="D3942" s="10" t="s">
        <v>590</v>
      </c>
      <c r="E3942" s="3">
        <v>6</v>
      </c>
      <c r="F3942" s="3">
        <v>1</v>
      </c>
      <c r="G3942" s="4">
        <v>110.6</v>
      </c>
      <c r="H3942" s="4">
        <f>+G3942*E3942</f>
        <v>663.59999999999991</v>
      </c>
      <c r="I3942" s="5">
        <v>0.1</v>
      </c>
      <c r="J3942" s="4">
        <f t="shared" si="746"/>
        <v>11.06</v>
      </c>
      <c r="K3942" s="4">
        <f t="shared" si="747"/>
        <v>99.539999999999992</v>
      </c>
      <c r="L3942" s="6">
        <v>0.85</v>
      </c>
      <c r="M3942" s="4">
        <f t="shared" si="744"/>
        <v>84.608999999999995</v>
      </c>
      <c r="N3942" s="4">
        <f t="shared" si="745"/>
        <v>184.149</v>
      </c>
      <c r="O3942" s="6">
        <v>0.75</v>
      </c>
      <c r="P3942" s="85">
        <f t="shared" si="752"/>
        <v>74.655000000000001</v>
      </c>
      <c r="Q3942" s="86">
        <f t="shared" si="753"/>
        <v>174.19499999999999</v>
      </c>
      <c r="R3942" s="6">
        <v>0.95</v>
      </c>
      <c r="S3942" s="85">
        <f t="shared" si="748"/>
        <v>94.562999999999988</v>
      </c>
      <c r="T3942" s="86">
        <f t="shared" si="749"/>
        <v>194.10299999999998</v>
      </c>
      <c r="U3942" s="6">
        <v>0.6</v>
      </c>
      <c r="V3942" s="85">
        <f t="shared" si="750"/>
        <v>59.72399999999999</v>
      </c>
      <c r="W3942" s="86">
        <f t="shared" si="751"/>
        <v>159.26399999999998</v>
      </c>
    </row>
    <row r="3943" spans="1:23" ht="16.5" x14ac:dyDescent="0.25">
      <c r="A3943" s="78" t="s">
        <v>7167</v>
      </c>
      <c r="B3943" s="65" t="s">
        <v>8194</v>
      </c>
      <c r="C3943" s="2" t="s">
        <v>2290</v>
      </c>
      <c r="D3943" s="10" t="s">
        <v>2289</v>
      </c>
      <c r="E3943" s="3">
        <v>1</v>
      </c>
      <c r="F3943" s="3">
        <v>1</v>
      </c>
      <c r="G3943" s="4">
        <v>2920</v>
      </c>
      <c r="H3943" s="4">
        <f>+G3943*E3943</f>
        <v>2920</v>
      </c>
      <c r="I3943" s="5">
        <v>0</v>
      </c>
      <c r="J3943" s="4">
        <f t="shared" si="746"/>
        <v>0</v>
      </c>
      <c r="K3943" s="4">
        <f t="shared" si="747"/>
        <v>2920</v>
      </c>
      <c r="L3943" s="6">
        <v>0.85</v>
      </c>
      <c r="M3943" s="4">
        <f t="shared" si="744"/>
        <v>2482</v>
      </c>
      <c r="N3943" s="4">
        <f t="shared" si="745"/>
        <v>5402</v>
      </c>
      <c r="O3943" s="6">
        <v>0.75</v>
      </c>
      <c r="P3943" s="85">
        <f t="shared" si="752"/>
        <v>2190</v>
      </c>
      <c r="Q3943" s="86">
        <f t="shared" si="753"/>
        <v>5110</v>
      </c>
      <c r="R3943" s="6">
        <v>0.95</v>
      </c>
      <c r="S3943" s="85">
        <f t="shared" si="748"/>
        <v>2774</v>
      </c>
      <c r="T3943" s="86">
        <f t="shared" si="749"/>
        <v>5694</v>
      </c>
      <c r="U3943" s="6">
        <v>0.6</v>
      </c>
      <c r="V3943" s="85">
        <f t="shared" si="750"/>
        <v>1752</v>
      </c>
      <c r="W3943" s="86">
        <f t="shared" si="751"/>
        <v>4672</v>
      </c>
    </row>
    <row r="3944" spans="1:23" ht="16.5" x14ac:dyDescent="0.25">
      <c r="A3944" s="78" t="s">
        <v>7167</v>
      </c>
      <c r="B3944" s="65" t="s">
        <v>8194</v>
      </c>
      <c r="C3944" s="2" t="s">
        <v>3811</v>
      </c>
      <c r="D3944" s="8" t="s">
        <v>3810</v>
      </c>
      <c r="E3944" s="3">
        <v>1</v>
      </c>
      <c r="F3944" s="3">
        <v>1</v>
      </c>
      <c r="G3944" s="7">
        <v>2522</v>
      </c>
      <c r="H3944" s="4">
        <f>+G3944*E3944</f>
        <v>2522</v>
      </c>
      <c r="I3944" s="5">
        <v>0.05</v>
      </c>
      <c r="J3944" s="4">
        <f t="shared" si="746"/>
        <v>126.10000000000001</v>
      </c>
      <c r="K3944" s="4">
        <f t="shared" si="747"/>
        <v>2395.9</v>
      </c>
      <c r="L3944" s="6">
        <v>0.85</v>
      </c>
      <c r="M3944" s="4">
        <f t="shared" si="744"/>
        <v>2036.5150000000001</v>
      </c>
      <c r="N3944" s="4">
        <f t="shared" si="745"/>
        <v>4432.415</v>
      </c>
      <c r="O3944" s="6">
        <v>0.75</v>
      </c>
      <c r="P3944" s="85">
        <f t="shared" si="752"/>
        <v>1796.9250000000002</v>
      </c>
      <c r="Q3944" s="86">
        <f t="shared" si="753"/>
        <v>4192.8250000000007</v>
      </c>
      <c r="R3944" s="6">
        <v>0.95</v>
      </c>
      <c r="S3944" s="85">
        <f t="shared" si="748"/>
        <v>2276.105</v>
      </c>
      <c r="T3944" s="86">
        <f t="shared" si="749"/>
        <v>4672.0050000000001</v>
      </c>
      <c r="U3944" s="6">
        <v>0.6</v>
      </c>
      <c r="V3944" s="85">
        <f t="shared" si="750"/>
        <v>1437.54</v>
      </c>
      <c r="W3944" s="86">
        <f t="shared" si="751"/>
        <v>3833.44</v>
      </c>
    </row>
    <row r="3945" spans="1:23" ht="16.5" x14ac:dyDescent="0.25">
      <c r="A3945" s="78" t="s">
        <v>7167</v>
      </c>
      <c r="B3945" s="65" t="s">
        <v>8194</v>
      </c>
      <c r="C3945" s="2" t="s">
        <v>3701</v>
      </c>
      <c r="D3945" s="1" t="s">
        <v>3700</v>
      </c>
      <c r="E3945" s="3">
        <v>3</v>
      </c>
      <c r="F3945" s="3">
        <v>1</v>
      </c>
      <c r="G3945" s="7">
        <v>914</v>
      </c>
      <c r="H3945" s="4">
        <f>+G3945*E3945</f>
        <v>2742</v>
      </c>
      <c r="I3945" s="5">
        <v>0.05</v>
      </c>
      <c r="J3945" s="4">
        <f t="shared" si="746"/>
        <v>45.7</v>
      </c>
      <c r="K3945" s="4">
        <f t="shared" si="747"/>
        <v>868.3</v>
      </c>
      <c r="L3945" s="6">
        <v>0.95</v>
      </c>
      <c r="M3945" s="4">
        <f t="shared" si="744"/>
        <v>824.88499999999988</v>
      </c>
      <c r="N3945" s="4">
        <f t="shared" si="745"/>
        <v>1693.1849999999999</v>
      </c>
      <c r="O3945" s="6">
        <v>0.75</v>
      </c>
      <c r="P3945" s="85">
        <f t="shared" si="752"/>
        <v>651.22499999999991</v>
      </c>
      <c r="Q3945" s="86">
        <f t="shared" si="753"/>
        <v>1519.5249999999999</v>
      </c>
      <c r="R3945" s="6">
        <v>0.95</v>
      </c>
      <c r="S3945" s="85">
        <f t="shared" si="748"/>
        <v>824.88499999999988</v>
      </c>
      <c r="T3945" s="86">
        <f t="shared" si="749"/>
        <v>1693.1849999999999</v>
      </c>
      <c r="U3945" s="6">
        <v>0.6</v>
      </c>
      <c r="V3945" s="85">
        <f t="shared" si="750"/>
        <v>520.9799999999999</v>
      </c>
      <c r="W3945" s="86">
        <f t="shared" si="751"/>
        <v>1389.2799999999997</v>
      </c>
    </row>
    <row r="3946" spans="1:23" ht="16.5" x14ac:dyDescent="0.25">
      <c r="A3946" s="78" t="s">
        <v>7167</v>
      </c>
      <c r="B3946" s="65" t="s">
        <v>8194</v>
      </c>
      <c r="C3946" s="2" t="s">
        <v>3711</v>
      </c>
      <c r="D3946" s="1" t="s">
        <v>3710</v>
      </c>
      <c r="E3946" s="3">
        <v>1</v>
      </c>
      <c r="F3946" s="3">
        <v>1</v>
      </c>
      <c r="G3946" s="4">
        <v>7490</v>
      </c>
      <c r="H3946" s="4">
        <f>+G3946*E3946</f>
        <v>7490</v>
      </c>
      <c r="I3946" s="5">
        <v>0</v>
      </c>
      <c r="J3946" s="4">
        <f t="shared" si="746"/>
        <v>0</v>
      </c>
      <c r="K3946" s="4">
        <f t="shared" si="747"/>
        <v>7490</v>
      </c>
      <c r="L3946" s="6">
        <v>0.45</v>
      </c>
      <c r="M3946" s="4">
        <f t="shared" si="744"/>
        <v>3370.5</v>
      </c>
      <c r="N3946" s="4">
        <f t="shared" si="745"/>
        <v>10860.5</v>
      </c>
      <c r="O3946" s="6">
        <v>0.75</v>
      </c>
      <c r="P3946" s="85">
        <f t="shared" si="752"/>
        <v>5617.5</v>
      </c>
      <c r="Q3946" s="86">
        <f t="shared" si="753"/>
        <v>13107.5</v>
      </c>
      <c r="R3946" s="6">
        <v>0.95</v>
      </c>
      <c r="S3946" s="85">
        <f t="shared" si="748"/>
        <v>7115.5</v>
      </c>
      <c r="T3946" s="86">
        <f t="shared" si="749"/>
        <v>14605.5</v>
      </c>
      <c r="U3946" s="6">
        <v>0.6</v>
      </c>
      <c r="V3946" s="85">
        <f t="shared" si="750"/>
        <v>4494</v>
      </c>
      <c r="W3946" s="86">
        <f t="shared" si="751"/>
        <v>11984</v>
      </c>
    </row>
    <row r="3947" spans="1:23" ht="16.5" x14ac:dyDescent="0.25">
      <c r="A3947" s="78" t="s">
        <v>7167</v>
      </c>
      <c r="B3947" s="65" t="s">
        <v>8194</v>
      </c>
      <c r="C3947" s="2" t="s">
        <v>2383</v>
      </c>
      <c r="D3947" s="1" t="s">
        <v>2382</v>
      </c>
      <c r="E3947" s="3">
        <v>1</v>
      </c>
      <c r="F3947" s="3">
        <v>1</v>
      </c>
      <c r="G3947" s="7">
        <v>2838.6</v>
      </c>
      <c r="H3947" s="4">
        <f>+G3947*E3947</f>
        <v>2838.6</v>
      </c>
      <c r="I3947" s="5">
        <v>0</v>
      </c>
      <c r="J3947" s="4">
        <f t="shared" si="746"/>
        <v>0</v>
      </c>
      <c r="K3947" s="4">
        <f t="shared" si="747"/>
        <v>2838.6</v>
      </c>
      <c r="L3947" s="6">
        <v>0.85</v>
      </c>
      <c r="M3947" s="4">
        <f t="shared" si="744"/>
        <v>2412.81</v>
      </c>
      <c r="N3947" s="4">
        <f t="shared" si="745"/>
        <v>5251.41</v>
      </c>
      <c r="O3947" s="6">
        <v>0.75</v>
      </c>
      <c r="P3947" s="85">
        <f t="shared" si="752"/>
        <v>2128.9499999999998</v>
      </c>
      <c r="Q3947" s="86">
        <f t="shared" si="753"/>
        <v>4967.5499999999993</v>
      </c>
      <c r="R3947" s="6">
        <v>0.95</v>
      </c>
      <c r="S3947" s="85">
        <f t="shared" si="748"/>
        <v>2696.6699999999996</v>
      </c>
      <c r="T3947" s="86">
        <f t="shared" si="749"/>
        <v>5535.2699999999995</v>
      </c>
      <c r="U3947" s="6">
        <v>0.6</v>
      </c>
      <c r="V3947" s="85">
        <f t="shared" si="750"/>
        <v>1703.1599999999999</v>
      </c>
      <c r="W3947" s="86">
        <f t="shared" si="751"/>
        <v>4541.76</v>
      </c>
    </row>
    <row r="3948" spans="1:23" ht="16.5" x14ac:dyDescent="0.25">
      <c r="A3948" s="78" t="s">
        <v>7167</v>
      </c>
      <c r="B3948" s="65" t="s">
        <v>8194</v>
      </c>
      <c r="C3948" s="2" t="s">
        <v>2381</v>
      </c>
      <c r="D3948" s="1" t="s">
        <v>2380</v>
      </c>
      <c r="E3948" s="3">
        <v>1</v>
      </c>
      <c r="F3948" s="3">
        <v>1</v>
      </c>
      <c r="G3948" s="7">
        <v>2999.23</v>
      </c>
      <c r="H3948" s="4">
        <f>+G3948*E3948</f>
        <v>2999.23</v>
      </c>
      <c r="I3948" s="5">
        <v>0</v>
      </c>
      <c r="J3948" s="4">
        <f t="shared" si="746"/>
        <v>0</v>
      </c>
      <c r="K3948" s="4">
        <f t="shared" si="747"/>
        <v>2999.23</v>
      </c>
      <c r="L3948" s="6">
        <v>0.85</v>
      </c>
      <c r="M3948" s="4">
        <f t="shared" si="744"/>
        <v>2549.3454999999999</v>
      </c>
      <c r="N3948" s="4">
        <f t="shared" si="745"/>
        <v>5548.5754999999999</v>
      </c>
      <c r="O3948" s="6">
        <v>0.75</v>
      </c>
      <c r="P3948" s="85">
        <f t="shared" si="752"/>
        <v>2249.4225000000001</v>
      </c>
      <c r="Q3948" s="86">
        <f t="shared" si="753"/>
        <v>5248.6525000000001</v>
      </c>
      <c r="R3948" s="6">
        <v>0.95</v>
      </c>
      <c r="S3948" s="85">
        <f t="shared" si="748"/>
        <v>2849.2684999999997</v>
      </c>
      <c r="T3948" s="86">
        <f t="shared" si="749"/>
        <v>5848.4984999999997</v>
      </c>
      <c r="U3948" s="6">
        <v>0.6</v>
      </c>
      <c r="V3948" s="85">
        <f t="shared" si="750"/>
        <v>1799.538</v>
      </c>
      <c r="W3948" s="86">
        <f t="shared" si="751"/>
        <v>4798.768</v>
      </c>
    </row>
    <row r="3949" spans="1:23" ht="16.5" x14ac:dyDescent="0.25">
      <c r="A3949" s="78" t="s">
        <v>7167</v>
      </c>
      <c r="B3949" s="65" t="s">
        <v>8194</v>
      </c>
      <c r="C3949" s="2" t="s">
        <v>3886</v>
      </c>
      <c r="D3949" s="1" t="s">
        <v>3885</v>
      </c>
      <c r="E3949" s="3">
        <v>1</v>
      </c>
      <c r="F3949" s="3">
        <v>1</v>
      </c>
      <c r="G3949" s="7">
        <v>3922.46</v>
      </c>
      <c r="H3949" s="4">
        <f>+G3949*E3949</f>
        <v>3922.46</v>
      </c>
      <c r="I3949" s="5">
        <v>0</v>
      </c>
      <c r="J3949" s="4">
        <f t="shared" si="746"/>
        <v>0</v>
      </c>
      <c r="K3949" s="4">
        <f t="shared" si="747"/>
        <v>3922.46</v>
      </c>
      <c r="L3949" s="6">
        <v>0.85</v>
      </c>
      <c r="M3949" s="4">
        <f t="shared" si="744"/>
        <v>3334.0909999999999</v>
      </c>
      <c r="N3949" s="4">
        <f t="shared" si="745"/>
        <v>7256.5509999999995</v>
      </c>
      <c r="O3949" s="6">
        <v>0.75</v>
      </c>
      <c r="P3949" s="85">
        <f t="shared" si="752"/>
        <v>2941.8450000000003</v>
      </c>
      <c r="Q3949" s="86">
        <f t="shared" si="753"/>
        <v>6864.3050000000003</v>
      </c>
      <c r="R3949" s="6">
        <v>0.95</v>
      </c>
      <c r="S3949" s="85">
        <f t="shared" si="748"/>
        <v>3726.337</v>
      </c>
      <c r="T3949" s="86">
        <f t="shared" si="749"/>
        <v>7648.7970000000005</v>
      </c>
      <c r="U3949" s="6">
        <v>0.6</v>
      </c>
      <c r="V3949" s="85">
        <f t="shared" si="750"/>
        <v>2353.4760000000001</v>
      </c>
      <c r="W3949" s="86">
        <f t="shared" si="751"/>
        <v>6275.9359999999997</v>
      </c>
    </row>
    <row r="3950" spans="1:23" ht="16.5" x14ac:dyDescent="0.25">
      <c r="A3950" s="78" t="s">
        <v>7167</v>
      </c>
      <c r="B3950" s="65" t="s">
        <v>8194</v>
      </c>
      <c r="C3950" s="2" t="s">
        <v>2898</v>
      </c>
      <c r="D3950" s="10" t="s">
        <v>2897</v>
      </c>
      <c r="E3950" s="3">
        <v>1</v>
      </c>
      <c r="F3950" s="3">
        <v>1</v>
      </c>
      <c r="G3950" s="4">
        <f>54.9+619</f>
        <v>673.9</v>
      </c>
      <c r="H3950" s="4">
        <f>+G3950*E3950</f>
        <v>673.9</v>
      </c>
      <c r="I3950" s="5">
        <v>0</v>
      </c>
      <c r="J3950" s="4">
        <f t="shared" si="746"/>
        <v>0</v>
      </c>
      <c r="K3950" s="4">
        <f t="shared" si="747"/>
        <v>673.9</v>
      </c>
      <c r="L3950" s="6">
        <v>0.85</v>
      </c>
      <c r="M3950" s="4">
        <f t="shared" si="744"/>
        <v>572.81499999999994</v>
      </c>
      <c r="N3950" s="4">
        <f t="shared" si="745"/>
        <v>1246.7149999999999</v>
      </c>
      <c r="O3950" s="6">
        <v>0.75</v>
      </c>
      <c r="P3950" s="85">
        <f t="shared" si="752"/>
        <v>505.42499999999995</v>
      </c>
      <c r="Q3950" s="86">
        <f t="shared" si="753"/>
        <v>1179.3249999999998</v>
      </c>
      <c r="R3950" s="6">
        <v>0.95</v>
      </c>
      <c r="S3950" s="85">
        <f t="shared" si="748"/>
        <v>640.20499999999993</v>
      </c>
      <c r="T3950" s="86">
        <f t="shared" si="749"/>
        <v>1314.105</v>
      </c>
      <c r="U3950" s="6">
        <v>0.6</v>
      </c>
      <c r="V3950" s="85">
        <f t="shared" si="750"/>
        <v>404.34</v>
      </c>
      <c r="W3950" s="86">
        <f t="shared" si="751"/>
        <v>1078.24</v>
      </c>
    </row>
    <row r="3951" spans="1:23" ht="16.5" x14ac:dyDescent="0.25">
      <c r="A3951" s="78" t="s">
        <v>7167</v>
      </c>
      <c r="B3951" s="65" t="s">
        <v>8194</v>
      </c>
      <c r="C3951" s="2" t="s">
        <v>3432</v>
      </c>
      <c r="D3951" s="1" t="s">
        <v>3431</v>
      </c>
      <c r="E3951" s="3">
        <v>2</v>
      </c>
      <c r="F3951" s="3">
        <v>1</v>
      </c>
      <c r="G3951" s="7">
        <v>4550</v>
      </c>
      <c r="H3951" s="4">
        <f>+G3951*E3951</f>
        <v>9100</v>
      </c>
      <c r="I3951" s="5">
        <v>0</v>
      </c>
      <c r="J3951" s="4">
        <f t="shared" si="746"/>
        <v>0</v>
      </c>
      <c r="K3951" s="4">
        <f t="shared" si="747"/>
        <v>4550</v>
      </c>
      <c r="L3951" s="6">
        <v>0.85</v>
      </c>
      <c r="M3951" s="4">
        <f t="shared" si="744"/>
        <v>3867.5</v>
      </c>
      <c r="N3951" s="4">
        <f t="shared" si="745"/>
        <v>8417.5</v>
      </c>
      <c r="O3951" s="6">
        <v>0.75</v>
      </c>
      <c r="P3951" s="85">
        <f t="shared" si="752"/>
        <v>3412.5</v>
      </c>
      <c r="Q3951" s="86">
        <f t="shared" si="753"/>
        <v>7962.5</v>
      </c>
      <c r="R3951" s="6">
        <v>0.95</v>
      </c>
      <c r="S3951" s="85">
        <f t="shared" si="748"/>
        <v>4322.5</v>
      </c>
      <c r="T3951" s="86">
        <f t="shared" si="749"/>
        <v>8872.5</v>
      </c>
      <c r="U3951" s="6">
        <v>0.6</v>
      </c>
      <c r="V3951" s="85">
        <f t="shared" si="750"/>
        <v>2730</v>
      </c>
      <c r="W3951" s="86">
        <f t="shared" si="751"/>
        <v>7280</v>
      </c>
    </row>
    <row r="3952" spans="1:23" ht="16.5" x14ac:dyDescent="0.25">
      <c r="A3952" s="78" t="s">
        <v>7167</v>
      </c>
      <c r="B3952" s="65" t="s">
        <v>8194</v>
      </c>
      <c r="C3952" s="2" t="s">
        <v>2890</v>
      </c>
      <c r="D3952" s="10" t="s">
        <v>2889</v>
      </c>
      <c r="E3952" s="3">
        <v>1</v>
      </c>
      <c r="F3952" s="3">
        <v>1</v>
      </c>
      <c r="G3952" s="7">
        <v>464</v>
      </c>
      <c r="H3952" s="4">
        <f>+G3952*E3952</f>
        <v>464</v>
      </c>
      <c r="I3952" s="5">
        <v>0</v>
      </c>
      <c r="J3952" s="4">
        <f t="shared" si="746"/>
        <v>0</v>
      </c>
      <c r="K3952" s="4">
        <f t="shared" si="747"/>
        <v>464</v>
      </c>
      <c r="L3952" s="6">
        <v>1.05</v>
      </c>
      <c r="M3952" s="4">
        <f t="shared" si="744"/>
        <v>487.20000000000005</v>
      </c>
      <c r="N3952" s="4">
        <f t="shared" si="745"/>
        <v>951.2</v>
      </c>
      <c r="O3952" s="6">
        <v>0.75</v>
      </c>
      <c r="P3952" s="85">
        <f t="shared" si="752"/>
        <v>348</v>
      </c>
      <c r="Q3952" s="86">
        <f t="shared" si="753"/>
        <v>812</v>
      </c>
      <c r="R3952" s="6">
        <v>0.95</v>
      </c>
      <c r="S3952" s="85">
        <f t="shared" si="748"/>
        <v>440.79999999999995</v>
      </c>
      <c r="T3952" s="86">
        <f t="shared" si="749"/>
        <v>904.8</v>
      </c>
      <c r="U3952" s="6">
        <v>0.6</v>
      </c>
      <c r="V3952" s="85">
        <f t="shared" si="750"/>
        <v>278.39999999999998</v>
      </c>
      <c r="W3952" s="86">
        <f t="shared" si="751"/>
        <v>742.4</v>
      </c>
    </row>
    <row r="3953" spans="1:23" ht="16.5" x14ac:dyDescent="0.25">
      <c r="A3953" s="78" t="s">
        <v>7167</v>
      </c>
      <c r="B3953" s="65" t="s">
        <v>8194</v>
      </c>
      <c r="C3953" s="2" t="s">
        <v>2888</v>
      </c>
      <c r="D3953" s="1" t="s">
        <v>2887</v>
      </c>
      <c r="E3953" s="3">
        <v>2</v>
      </c>
      <c r="F3953" s="3">
        <v>1</v>
      </c>
      <c r="G3953" s="7">
        <v>2422</v>
      </c>
      <c r="H3953" s="4">
        <f>+G3953*E3953</f>
        <v>4844</v>
      </c>
      <c r="I3953" s="5">
        <v>0.05</v>
      </c>
      <c r="J3953" s="4">
        <f t="shared" si="746"/>
        <v>121.10000000000001</v>
      </c>
      <c r="K3953" s="4">
        <f t="shared" si="747"/>
        <v>2300.9</v>
      </c>
      <c r="L3953" s="6">
        <v>0.85</v>
      </c>
      <c r="M3953" s="4">
        <f t="shared" ref="M3953:M4016" si="754">+K3953*L3953</f>
        <v>1955.7650000000001</v>
      </c>
      <c r="N3953" s="4">
        <f t="shared" ref="N3953:N4016" si="755">+K3953+M3953</f>
        <v>4256.665</v>
      </c>
      <c r="O3953" s="6">
        <v>0.75</v>
      </c>
      <c r="P3953" s="85">
        <f t="shared" si="752"/>
        <v>1725.6750000000002</v>
      </c>
      <c r="Q3953" s="86">
        <f t="shared" si="753"/>
        <v>4026.5750000000003</v>
      </c>
      <c r="R3953" s="6">
        <v>0.95</v>
      </c>
      <c r="S3953" s="85">
        <f t="shared" si="748"/>
        <v>2185.855</v>
      </c>
      <c r="T3953" s="86">
        <f t="shared" si="749"/>
        <v>4486.7550000000001</v>
      </c>
      <c r="U3953" s="6">
        <v>0.6</v>
      </c>
      <c r="V3953" s="85">
        <f t="shared" si="750"/>
        <v>1380.54</v>
      </c>
      <c r="W3953" s="86">
        <f t="shared" si="751"/>
        <v>3681.44</v>
      </c>
    </row>
    <row r="3954" spans="1:23" ht="16.5" x14ac:dyDescent="0.25">
      <c r="A3954" s="78" t="s">
        <v>7167</v>
      </c>
      <c r="B3954" s="65" t="s">
        <v>8194</v>
      </c>
      <c r="C3954" s="2" t="s">
        <v>2264</v>
      </c>
      <c r="D3954" s="1" t="s">
        <v>2263</v>
      </c>
      <c r="E3954" s="3">
        <v>1</v>
      </c>
      <c r="F3954" s="3">
        <v>1</v>
      </c>
      <c r="G3954" s="7">
        <v>1175</v>
      </c>
      <c r="H3954" s="4">
        <f>+G3954*E3954</f>
        <v>1175</v>
      </c>
      <c r="I3954" s="5">
        <v>0.05</v>
      </c>
      <c r="J3954" s="4">
        <f t="shared" si="746"/>
        <v>58.75</v>
      </c>
      <c r="K3954" s="4">
        <f t="shared" si="747"/>
        <v>1116.25</v>
      </c>
      <c r="L3954" s="6">
        <v>0.85</v>
      </c>
      <c r="M3954" s="4">
        <f t="shared" si="754"/>
        <v>948.8125</v>
      </c>
      <c r="N3954" s="4">
        <f t="shared" si="755"/>
        <v>2065.0625</v>
      </c>
      <c r="O3954" s="6">
        <v>0.75</v>
      </c>
      <c r="P3954" s="85">
        <f t="shared" si="752"/>
        <v>837.1875</v>
      </c>
      <c r="Q3954" s="86">
        <f t="shared" si="753"/>
        <v>1953.4375</v>
      </c>
      <c r="R3954" s="6">
        <v>0.95</v>
      </c>
      <c r="S3954" s="85">
        <f t="shared" si="748"/>
        <v>1060.4375</v>
      </c>
      <c r="T3954" s="86">
        <f t="shared" si="749"/>
        <v>2176.6875</v>
      </c>
      <c r="U3954" s="6">
        <v>0.6</v>
      </c>
      <c r="V3954" s="85">
        <f t="shared" si="750"/>
        <v>669.75</v>
      </c>
      <c r="W3954" s="86">
        <f t="shared" si="751"/>
        <v>1786</v>
      </c>
    </row>
    <row r="3955" spans="1:23" ht="16.5" x14ac:dyDescent="0.25">
      <c r="A3955" s="78" t="s">
        <v>7167</v>
      </c>
      <c r="B3955" s="65" t="s">
        <v>8194</v>
      </c>
      <c r="C3955" s="2" t="s">
        <v>2900</v>
      </c>
      <c r="D3955" s="10" t="s">
        <v>2899</v>
      </c>
      <c r="E3955" s="3">
        <v>1</v>
      </c>
      <c r="F3955" s="3">
        <v>1</v>
      </c>
      <c r="G3955" s="7">
        <v>948</v>
      </c>
      <c r="H3955" s="4">
        <f>+G3955*E3955</f>
        <v>948</v>
      </c>
      <c r="I3955" s="5">
        <v>0</v>
      </c>
      <c r="J3955" s="4">
        <f t="shared" si="746"/>
        <v>0</v>
      </c>
      <c r="K3955" s="4">
        <f t="shared" si="747"/>
        <v>948</v>
      </c>
      <c r="L3955" s="6">
        <v>1.05</v>
      </c>
      <c r="M3955" s="4">
        <f t="shared" si="754"/>
        <v>995.40000000000009</v>
      </c>
      <c r="N3955" s="4">
        <f t="shared" si="755"/>
        <v>1943.4</v>
      </c>
      <c r="O3955" s="6">
        <v>0.75</v>
      </c>
      <c r="P3955" s="85">
        <f t="shared" si="752"/>
        <v>711</v>
      </c>
      <c r="Q3955" s="86">
        <f t="shared" si="753"/>
        <v>1659</v>
      </c>
      <c r="R3955" s="6">
        <v>0.95</v>
      </c>
      <c r="S3955" s="85">
        <f t="shared" si="748"/>
        <v>900.59999999999991</v>
      </c>
      <c r="T3955" s="86">
        <f t="shared" si="749"/>
        <v>1848.6</v>
      </c>
      <c r="U3955" s="6">
        <v>0.6</v>
      </c>
      <c r="V3955" s="85">
        <f t="shared" si="750"/>
        <v>568.79999999999995</v>
      </c>
      <c r="W3955" s="86">
        <f t="shared" si="751"/>
        <v>1516.8</v>
      </c>
    </row>
    <row r="3956" spans="1:23" ht="16.5" x14ac:dyDescent="0.25">
      <c r="A3956" s="78" t="s">
        <v>7167</v>
      </c>
      <c r="B3956" s="65" t="s">
        <v>8194</v>
      </c>
      <c r="C3956" s="2" t="s">
        <v>2915</v>
      </c>
      <c r="D3956" s="10" t="s">
        <v>2914</v>
      </c>
      <c r="E3956" s="3">
        <v>1</v>
      </c>
      <c r="F3956" s="3">
        <v>1</v>
      </c>
      <c r="G3956" s="7">
        <v>1810</v>
      </c>
      <c r="H3956" s="4">
        <f>+G3956*E3956</f>
        <v>1810</v>
      </c>
      <c r="I3956" s="5">
        <v>0</v>
      </c>
      <c r="J3956" s="4">
        <f t="shared" si="746"/>
        <v>0</v>
      </c>
      <c r="K3956" s="4">
        <f t="shared" si="747"/>
        <v>1810</v>
      </c>
      <c r="L3956" s="6">
        <v>1.05</v>
      </c>
      <c r="M3956" s="4">
        <f t="shared" si="754"/>
        <v>1900.5</v>
      </c>
      <c r="N3956" s="4">
        <f t="shared" si="755"/>
        <v>3710.5</v>
      </c>
      <c r="O3956" s="6">
        <v>0.75</v>
      </c>
      <c r="P3956" s="85">
        <f t="shared" si="752"/>
        <v>1357.5</v>
      </c>
      <c r="Q3956" s="86">
        <f t="shared" si="753"/>
        <v>3167.5</v>
      </c>
      <c r="R3956" s="6">
        <v>0.95</v>
      </c>
      <c r="S3956" s="85">
        <f t="shared" si="748"/>
        <v>1719.5</v>
      </c>
      <c r="T3956" s="86">
        <f t="shared" si="749"/>
        <v>3529.5</v>
      </c>
      <c r="U3956" s="6">
        <v>0.6</v>
      </c>
      <c r="V3956" s="85">
        <f t="shared" si="750"/>
        <v>1086</v>
      </c>
      <c r="W3956" s="86">
        <f t="shared" si="751"/>
        <v>2896</v>
      </c>
    </row>
    <row r="3957" spans="1:23" ht="16.5" x14ac:dyDescent="0.25">
      <c r="A3957" s="78" t="s">
        <v>7167</v>
      </c>
      <c r="B3957" s="65" t="s">
        <v>8194</v>
      </c>
      <c r="C3957" s="2" t="s">
        <v>2288</v>
      </c>
      <c r="D3957" s="10" t="s">
        <v>2287</v>
      </c>
      <c r="E3957" s="3">
        <v>1</v>
      </c>
      <c r="F3957" s="3">
        <v>1</v>
      </c>
      <c r="G3957" s="4">
        <v>3000</v>
      </c>
      <c r="H3957" s="4">
        <f>+G3957*E3957</f>
        <v>3000</v>
      </c>
      <c r="I3957" s="5">
        <v>0</v>
      </c>
      <c r="J3957" s="4">
        <f t="shared" si="746"/>
        <v>0</v>
      </c>
      <c r="K3957" s="4">
        <f t="shared" si="747"/>
        <v>3000</v>
      </c>
      <c r="L3957" s="6">
        <v>0.85</v>
      </c>
      <c r="M3957" s="4">
        <f t="shared" si="754"/>
        <v>2550</v>
      </c>
      <c r="N3957" s="4">
        <f t="shared" si="755"/>
        <v>5550</v>
      </c>
      <c r="O3957" s="6">
        <v>0.75</v>
      </c>
      <c r="P3957" s="85">
        <f t="shared" si="752"/>
        <v>2250</v>
      </c>
      <c r="Q3957" s="86">
        <f t="shared" si="753"/>
        <v>5250</v>
      </c>
      <c r="R3957" s="6">
        <v>0.95</v>
      </c>
      <c r="S3957" s="85">
        <f t="shared" si="748"/>
        <v>2850</v>
      </c>
      <c r="T3957" s="86">
        <f t="shared" si="749"/>
        <v>5850</v>
      </c>
      <c r="U3957" s="6">
        <v>0.6</v>
      </c>
      <c r="V3957" s="85">
        <f t="shared" si="750"/>
        <v>1800</v>
      </c>
      <c r="W3957" s="86">
        <f t="shared" si="751"/>
        <v>4800</v>
      </c>
    </row>
    <row r="3958" spans="1:23" ht="16.5" x14ac:dyDescent="0.25">
      <c r="A3958" s="78" t="s">
        <v>7167</v>
      </c>
      <c r="B3958" s="65" t="s">
        <v>8194</v>
      </c>
      <c r="C3958" s="2" t="s">
        <v>2286</v>
      </c>
      <c r="D3958" s="10" t="s">
        <v>2285</v>
      </c>
      <c r="E3958" s="3">
        <v>1</v>
      </c>
      <c r="F3958" s="3">
        <v>1</v>
      </c>
      <c r="G3958" s="4">
        <v>3120</v>
      </c>
      <c r="H3958" s="4">
        <f>+G3958*E3958</f>
        <v>3120</v>
      </c>
      <c r="I3958" s="5">
        <v>0</v>
      </c>
      <c r="J3958" s="4">
        <f t="shared" si="746"/>
        <v>0</v>
      </c>
      <c r="K3958" s="4">
        <f t="shared" si="747"/>
        <v>3120</v>
      </c>
      <c r="L3958" s="6">
        <v>0.85</v>
      </c>
      <c r="M3958" s="4">
        <f t="shared" si="754"/>
        <v>2652</v>
      </c>
      <c r="N3958" s="4">
        <f t="shared" si="755"/>
        <v>5772</v>
      </c>
      <c r="O3958" s="6">
        <v>0.75</v>
      </c>
      <c r="P3958" s="85">
        <f t="shared" si="752"/>
        <v>2340</v>
      </c>
      <c r="Q3958" s="86">
        <f t="shared" si="753"/>
        <v>5460</v>
      </c>
      <c r="R3958" s="6">
        <v>0.95</v>
      </c>
      <c r="S3958" s="85">
        <f t="shared" si="748"/>
        <v>2964</v>
      </c>
      <c r="T3958" s="86">
        <f t="shared" si="749"/>
        <v>6084</v>
      </c>
      <c r="U3958" s="6">
        <v>0.6</v>
      </c>
      <c r="V3958" s="85">
        <f t="shared" si="750"/>
        <v>1872</v>
      </c>
      <c r="W3958" s="86">
        <f t="shared" si="751"/>
        <v>4992</v>
      </c>
    </row>
    <row r="3959" spans="1:23" ht="16.5" x14ac:dyDescent="0.25">
      <c r="A3959" s="78" t="s">
        <v>7167</v>
      </c>
      <c r="B3959" s="65" t="s">
        <v>8194</v>
      </c>
      <c r="C3959" s="2" t="s">
        <v>2894</v>
      </c>
      <c r="D3959" s="10" t="s">
        <v>2893</v>
      </c>
      <c r="E3959" s="3">
        <v>1</v>
      </c>
      <c r="F3959" s="3">
        <v>1</v>
      </c>
      <c r="G3959" s="4">
        <f>54.9+2120</f>
        <v>2174.9</v>
      </c>
      <c r="H3959" s="4">
        <f>+G3959*E3959</f>
        <v>2174.9</v>
      </c>
      <c r="I3959" s="5">
        <v>0</v>
      </c>
      <c r="J3959" s="4">
        <f t="shared" si="746"/>
        <v>0</v>
      </c>
      <c r="K3959" s="4">
        <f t="shared" si="747"/>
        <v>2174.9</v>
      </c>
      <c r="L3959" s="6">
        <v>0.85</v>
      </c>
      <c r="M3959" s="4">
        <f t="shared" si="754"/>
        <v>1848.665</v>
      </c>
      <c r="N3959" s="4">
        <f t="shared" si="755"/>
        <v>4023.5650000000001</v>
      </c>
      <c r="O3959" s="6">
        <v>0.75</v>
      </c>
      <c r="P3959" s="85">
        <f t="shared" si="752"/>
        <v>1631.1750000000002</v>
      </c>
      <c r="Q3959" s="86">
        <f t="shared" si="753"/>
        <v>3806.0750000000003</v>
      </c>
      <c r="R3959" s="6">
        <v>0.95</v>
      </c>
      <c r="S3959" s="85">
        <f t="shared" si="748"/>
        <v>2066.1550000000002</v>
      </c>
      <c r="T3959" s="86">
        <f t="shared" si="749"/>
        <v>4241.0550000000003</v>
      </c>
      <c r="U3959" s="6">
        <v>0.6</v>
      </c>
      <c r="V3959" s="85">
        <f t="shared" si="750"/>
        <v>1304.94</v>
      </c>
      <c r="W3959" s="86">
        <f t="shared" si="751"/>
        <v>3479.84</v>
      </c>
    </row>
    <row r="3960" spans="1:23" ht="16.5" x14ac:dyDescent="0.25">
      <c r="A3960" s="78" t="s">
        <v>7167</v>
      </c>
      <c r="B3960" s="65" t="s">
        <v>8194</v>
      </c>
      <c r="C3960" s="2" t="s">
        <v>2892</v>
      </c>
      <c r="D3960" s="10" t="s">
        <v>2891</v>
      </c>
      <c r="E3960" s="3">
        <v>1</v>
      </c>
      <c r="F3960" s="3">
        <v>1</v>
      </c>
      <c r="G3960" s="7">
        <v>1390</v>
      </c>
      <c r="H3960" s="4">
        <f>+G3960*E3960</f>
        <v>1390</v>
      </c>
      <c r="I3960" s="5">
        <v>0</v>
      </c>
      <c r="J3960" s="4">
        <f t="shared" si="746"/>
        <v>0</v>
      </c>
      <c r="K3960" s="4">
        <f t="shared" si="747"/>
        <v>1390</v>
      </c>
      <c r="L3960" s="6">
        <v>1.05</v>
      </c>
      <c r="M3960" s="4">
        <f t="shared" si="754"/>
        <v>1459.5</v>
      </c>
      <c r="N3960" s="4">
        <f t="shared" si="755"/>
        <v>2849.5</v>
      </c>
      <c r="O3960" s="6">
        <v>0.75</v>
      </c>
      <c r="P3960" s="85">
        <f t="shared" si="752"/>
        <v>1042.5</v>
      </c>
      <c r="Q3960" s="86">
        <f t="shared" si="753"/>
        <v>2432.5</v>
      </c>
      <c r="R3960" s="6">
        <v>0.95</v>
      </c>
      <c r="S3960" s="85">
        <f t="shared" si="748"/>
        <v>1320.5</v>
      </c>
      <c r="T3960" s="86">
        <f t="shared" si="749"/>
        <v>2710.5</v>
      </c>
      <c r="U3960" s="6">
        <v>0.6</v>
      </c>
      <c r="V3960" s="85">
        <f t="shared" si="750"/>
        <v>834</v>
      </c>
      <c r="W3960" s="86">
        <f t="shared" si="751"/>
        <v>2224</v>
      </c>
    </row>
    <row r="3961" spans="1:23" ht="16.5" x14ac:dyDescent="0.25">
      <c r="A3961" s="78" t="s">
        <v>7167</v>
      </c>
      <c r="B3961" s="65" t="s">
        <v>8194</v>
      </c>
      <c r="C3961" s="2" t="s">
        <v>2896</v>
      </c>
      <c r="D3961" s="10" t="s">
        <v>2895</v>
      </c>
      <c r="E3961" s="3">
        <v>2</v>
      </c>
      <c r="F3961" s="3">
        <v>1</v>
      </c>
      <c r="G3961" s="4">
        <v>603</v>
      </c>
      <c r="H3961" s="4">
        <f>+G3961*E3961</f>
        <v>1206</v>
      </c>
      <c r="I3961" s="5">
        <v>0</v>
      </c>
      <c r="J3961" s="4">
        <f t="shared" si="746"/>
        <v>0</v>
      </c>
      <c r="K3961" s="4">
        <f t="shared" si="747"/>
        <v>603</v>
      </c>
      <c r="L3961" s="6">
        <v>0.85</v>
      </c>
      <c r="M3961" s="4">
        <f t="shared" si="754"/>
        <v>512.54999999999995</v>
      </c>
      <c r="N3961" s="4">
        <f t="shared" si="755"/>
        <v>1115.55</v>
      </c>
      <c r="O3961" s="6">
        <v>0.75</v>
      </c>
      <c r="P3961" s="85">
        <f t="shared" si="752"/>
        <v>452.25</v>
      </c>
      <c r="Q3961" s="86">
        <f t="shared" si="753"/>
        <v>1055.25</v>
      </c>
      <c r="R3961" s="6">
        <v>0.95</v>
      </c>
      <c r="S3961" s="85">
        <f t="shared" si="748"/>
        <v>572.85</v>
      </c>
      <c r="T3961" s="86">
        <f t="shared" si="749"/>
        <v>1175.8499999999999</v>
      </c>
      <c r="U3961" s="6">
        <v>0.6</v>
      </c>
      <c r="V3961" s="85">
        <f t="shared" si="750"/>
        <v>361.8</v>
      </c>
      <c r="W3961" s="86">
        <f t="shared" si="751"/>
        <v>964.8</v>
      </c>
    </row>
    <row r="3962" spans="1:23" ht="16.5" x14ac:dyDescent="0.25">
      <c r="A3962" s="78" t="s">
        <v>7167</v>
      </c>
      <c r="B3962" s="65" t="s">
        <v>8194</v>
      </c>
      <c r="C3962" s="2" t="s">
        <v>2284</v>
      </c>
      <c r="D3962" s="10" t="s">
        <v>2283</v>
      </c>
      <c r="E3962" s="3">
        <v>1</v>
      </c>
      <c r="F3962" s="3">
        <v>1</v>
      </c>
      <c r="G3962" s="4">
        <v>402.22</v>
      </c>
      <c r="H3962" s="4">
        <f>+G3962*E3962</f>
        <v>402.22</v>
      </c>
      <c r="I3962" s="5">
        <v>0.05</v>
      </c>
      <c r="J3962" s="4">
        <f t="shared" si="746"/>
        <v>20.111000000000004</v>
      </c>
      <c r="K3962" s="4">
        <f t="shared" si="747"/>
        <v>382.10900000000004</v>
      </c>
      <c r="L3962" s="6">
        <v>0.85</v>
      </c>
      <c r="M3962" s="4">
        <f t="shared" si="754"/>
        <v>324.79265000000004</v>
      </c>
      <c r="N3962" s="4">
        <f t="shared" si="755"/>
        <v>706.90165000000002</v>
      </c>
      <c r="O3962" s="6">
        <v>0.75</v>
      </c>
      <c r="P3962" s="85">
        <f t="shared" si="752"/>
        <v>286.58175000000006</v>
      </c>
      <c r="Q3962" s="86">
        <f t="shared" si="753"/>
        <v>668.69075000000009</v>
      </c>
      <c r="R3962" s="6">
        <v>0.95</v>
      </c>
      <c r="S3962" s="85">
        <f t="shared" si="748"/>
        <v>363.00355000000002</v>
      </c>
      <c r="T3962" s="86">
        <f t="shared" si="749"/>
        <v>745.11255000000006</v>
      </c>
      <c r="U3962" s="6">
        <v>0.6</v>
      </c>
      <c r="V3962" s="85">
        <f t="shared" si="750"/>
        <v>229.26540000000003</v>
      </c>
      <c r="W3962" s="86">
        <f t="shared" si="751"/>
        <v>611.37440000000004</v>
      </c>
    </row>
    <row r="3963" spans="1:23" ht="16.5" x14ac:dyDescent="0.25">
      <c r="A3963" s="78" t="s">
        <v>7167</v>
      </c>
      <c r="B3963" s="65" t="s">
        <v>8194</v>
      </c>
      <c r="C3963" s="2" t="s">
        <v>2163</v>
      </c>
      <c r="D3963" s="10" t="s">
        <v>2162</v>
      </c>
      <c r="E3963" s="3">
        <v>2</v>
      </c>
      <c r="F3963" s="3">
        <v>1</v>
      </c>
      <c r="G3963" s="4">
        <v>488</v>
      </c>
      <c r="H3963" s="4">
        <f>+G3963*E3963</f>
        <v>976</v>
      </c>
      <c r="I3963" s="5">
        <v>0</v>
      </c>
      <c r="J3963" s="4">
        <f t="shared" si="746"/>
        <v>0</v>
      </c>
      <c r="K3963" s="4">
        <f t="shared" si="747"/>
        <v>488</v>
      </c>
      <c r="L3963" s="6">
        <v>0.5</v>
      </c>
      <c r="M3963" s="4">
        <f t="shared" si="754"/>
        <v>244</v>
      </c>
      <c r="N3963" s="4">
        <f t="shared" si="755"/>
        <v>732</v>
      </c>
      <c r="O3963" s="6">
        <v>0.75</v>
      </c>
      <c r="P3963" s="85">
        <f t="shared" si="752"/>
        <v>366</v>
      </c>
      <c r="Q3963" s="86">
        <f t="shared" si="753"/>
        <v>854</v>
      </c>
      <c r="R3963" s="6">
        <v>0.95</v>
      </c>
      <c r="S3963" s="85">
        <f t="shared" si="748"/>
        <v>463.59999999999997</v>
      </c>
      <c r="T3963" s="86">
        <f t="shared" si="749"/>
        <v>951.59999999999991</v>
      </c>
      <c r="U3963" s="6">
        <v>0.6</v>
      </c>
      <c r="V3963" s="85">
        <f t="shared" si="750"/>
        <v>292.8</v>
      </c>
      <c r="W3963" s="86">
        <f t="shared" si="751"/>
        <v>780.8</v>
      </c>
    </row>
    <row r="3964" spans="1:23" ht="16.5" x14ac:dyDescent="0.25">
      <c r="A3964" s="78" t="s">
        <v>7167</v>
      </c>
      <c r="B3964" s="65" t="s">
        <v>8194</v>
      </c>
      <c r="C3964" s="2" t="s">
        <v>2127</v>
      </c>
      <c r="D3964" s="1" t="s">
        <v>2126</v>
      </c>
      <c r="E3964" s="3">
        <v>1</v>
      </c>
      <c r="F3964" s="3">
        <v>1</v>
      </c>
      <c r="G3964" s="4">
        <v>868</v>
      </c>
      <c r="H3964" s="4">
        <f>+G3964*E3964</f>
        <v>868</v>
      </c>
      <c r="I3964" s="5">
        <v>0.05</v>
      </c>
      <c r="J3964" s="4">
        <f t="shared" si="746"/>
        <v>43.400000000000006</v>
      </c>
      <c r="K3964" s="4">
        <f t="shared" si="747"/>
        <v>824.6</v>
      </c>
      <c r="L3964" s="6">
        <v>0.85</v>
      </c>
      <c r="M3964" s="4">
        <f t="shared" si="754"/>
        <v>700.91</v>
      </c>
      <c r="N3964" s="4">
        <f t="shared" si="755"/>
        <v>1525.51</v>
      </c>
      <c r="O3964" s="6">
        <v>0.75</v>
      </c>
      <c r="P3964" s="85">
        <f t="shared" si="752"/>
        <v>618.45000000000005</v>
      </c>
      <c r="Q3964" s="86">
        <f t="shared" si="753"/>
        <v>1443.0500000000002</v>
      </c>
      <c r="R3964" s="6">
        <v>0.95</v>
      </c>
      <c r="S3964" s="85">
        <f t="shared" si="748"/>
        <v>783.37</v>
      </c>
      <c r="T3964" s="86">
        <f t="shared" si="749"/>
        <v>1607.97</v>
      </c>
      <c r="U3964" s="6">
        <v>0.6</v>
      </c>
      <c r="V3964" s="85">
        <f t="shared" si="750"/>
        <v>494.76</v>
      </c>
      <c r="W3964" s="86">
        <f t="shared" si="751"/>
        <v>1319.3600000000001</v>
      </c>
    </row>
    <row r="3965" spans="1:23" ht="16.5" x14ac:dyDescent="0.25">
      <c r="A3965" s="78" t="s">
        <v>7167</v>
      </c>
      <c r="B3965" s="65" t="s">
        <v>8194</v>
      </c>
      <c r="C3965" s="2" t="s">
        <v>2221</v>
      </c>
      <c r="D3965" s="10" t="s">
        <v>2220</v>
      </c>
      <c r="E3965" s="3">
        <v>2</v>
      </c>
      <c r="F3965" s="3">
        <v>1</v>
      </c>
      <c r="G3965" s="4">
        <v>920</v>
      </c>
      <c r="H3965" s="4">
        <f>+G3965*E3965</f>
        <v>1840</v>
      </c>
      <c r="I3965" s="5">
        <v>0</v>
      </c>
      <c r="J3965" s="4">
        <f t="shared" si="746"/>
        <v>0</v>
      </c>
      <c r="K3965" s="4">
        <f t="shared" si="747"/>
        <v>920</v>
      </c>
      <c r="L3965" s="6">
        <v>0.5</v>
      </c>
      <c r="M3965" s="4">
        <f t="shared" si="754"/>
        <v>460</v>
      </c>
      <c r="N3965" s="4">
        <f t="shared" si="755"/>
        <v>1380</v>
      </c>
      <c r="O3965" s="6">
        <v>0.75</v>
      </c>
      <c r="P3965" s="85">
        <f t="shared" si="752"/>
        <v>690</v>
      </c>
      <c r="Q3965" s="86">
        <f t="shared" si="753"/>
        <v>1610</v>
      </c>
      <c r="R3965" s="6">
        <v>0.95</v>
      </c>
      <c r="S3965" s="85">
        <f t="shared" si="748"/>
        <v>874</v>
      </c>
      <c r="T3965" s="86">
        <f t="shared" si="749"/>
        <v>1794</v>
      </c>
      <c r="U3965" s="6">
        <v>0.6</v>
      </c>
      <c r="V3965" s="85">
        <f t="shared" si="750"/>
        <v>552</v>
      </c>
      <c r="W3965" s="86">
        <f t="shared" si="751"/>
        <v>1472</v>
      </c>
    </row>
    <row r="3966" spans="1:23" ht="16.5" x14ac:dyDescent="0.25">
      <c r="A3966" s="78" t="s">
        <v>7167</v>
      </c>
      <c r="B3966" s="65" t="s">
        <v>8194</v>
      </c>
      <c r="C3966" s="2" t="s">
        <v>1381</v>
      </c>
      <c r="D3966" s="1" t="s">
        <v>1380</v>
      </c>
      <c r="E3966" s="3">
        <v>3</v>
      </c>
      <c r="F3966" s="3">
        <v>1</v>
      </c>
      <c r="G3966" s="7">
        <v>2340</v>
      </c>
      <c r="H3966" s="4">
        <f>+G3966*E3966</f>
        <v>7020</v>
      </c>
      <c r="I3966" s="5">
        <v>0.05</v>
      </c>
      <c r="J3966" s="4">
        <f t="shared" si="746"/>
        <v>117</v>
      </c>
      <c r="K3966" s="4">
        <f t="shared" si="747"/>
        <v>2223</v>
      </c>
      <c r="L3966" s="6">
        <v>0.85</v>
      </c>
      <c r="M3966" s="4">
        <f t="shared" si="754"/>
        <v>1889.55</v>
      </c>
      <c r="N3966" s="4">
        <f t="shared" si="755"/>
        <v>4112.55</v>
      </c>
      <c r="O3966" s="6">
        <v>0.75</v>
      </c>
      <c r="P3966" s="85">
        <f t="shared" si="752"/>
        <v>1667.25</v>
      </c>
      <c r="Q3966" s="86">
        <f t="shared" si="753"/>
        <v>3890.25</v>
      </c>
      <c r="R3966" s="6">
        <v>0.95</v>
      </c>
      <c r="S3966" s="85">
        <f t="shared" si="748"/>
        <v>2111.85</v>
      </c>
      <c r="T3966" s="86">
        <f t="shared" si="749"/>
        <v>4334.8500000000004</v>
      </c>
      <c r="U3966" s="6">
        <v>0.6</v>
      </c>
      <c r="V3966" s="85">
        <f t="shared" si="750"/>
        <v>1333.8</v>
      </c>
      <c r="W3966" s="86">
        <f t="shared" si="751"/>
        <v>3556.8</v>
      </c>
    </row>
    <row r="3967" spans="1:23" ht="16.5" x14ac:dyDescent="0.25">
      <c r="A3967" s="78" t="s">
        <v>7167</v>
      </c>
      <c r="B3967" s="65" t="s">
        <v>8194</v>
      </c>
      <c r="C3967" s="2" t="s">
        <v>217</v>
      </c>
      <c r="D3967" s="1" t="s">
        <v>216</v>
      </c>
      <c r="E3967" s="3">
        <v>1</v>
      </c>
      <c r="F3967" s="3">
        <v>1</v>
      </c>
      <c r="G3967" s="7">
        <v>2028</v>
      </c>
      <c r="H3967" s="4">
        <f>+G3967*E3967</f>
        <v>2028</v>
      </c>
      <c r="I3967" s="5">
        <v>0.05</v>
      </c>
      <c r="J3967" s="4">
        <f t="shared" si="746"/>
        <v>101.4</v>
      </c>
      <c r="K3967" s="4">
        <f t="shared" si="747"/>
        <v>1926.6</v>
      </c>
      <c r="L3967" s="6">
        <v>0.95</v>
      </c>
      <c r="M3967" s="4">
        <f t="shared" si="754"/>
        <v>1830.2699999999998</v>
      </c>
      <c r="N3967" s="4">
        <f t="shared" si="755"/>
        <v>3756.87</v>
      </c>
      <c r="O3967" s="6">
        <v>0.75</v>
      </c>
      <c r="P3967" s="85">
        <f t="shared" si="752"/>
        <v>1444.9499999999998</v>
      </c>
      <c r="Q3967" s="86">
        <f t="shared" si="753"/>
        <v>3371.5499999999997</v>
      </c>
      <c r="R3967" s="6">
        <v>0.95</v>
      </c>
      <c r="S3967" s="85">
        <f t="shared" si="748"/>
        <v>1830.2699999999998</v>
      </c>
      <c r="T3967" s="86">
        <f t="shared" si="749"/>
        <v>3756.87</v>
      </c>
      <c r="U3967" s="6">
        <v>0.6</v>
      </c>
      <c r="V3967" s="85">
        <f t="shared" si="750"/>
        <v>1155.9599999999998</v>
      </c>
      <c r="W3967" s="86">
        <f t="shared" si="751"/>
        <v>3082.5599999999995</v>
      </c>
    </row>
    <row r="3968" spans="1:23" ht="16.5" x14ac:dyDescent="0.25">
      <c r="A3968" s="78" t="s">
        <v>7167</v>
      </c>
      <c r="B3968" s="65" t="s">
        <v>8194</v>
      </c>
      <c r="C3968" s="2" t="s">
        <v>2266</v>
      </c>
      <c r="D3968" s="1" t="s">
        <v>2265</v>
      </c>
      <c r="E3968" s="3">
        <v>1</v>
      </c>
      <c r="F3968" s="3">
        <v>1</v>
      </c>
      <c r="G3968" s="7">
        <v>1720</v>
      </c>
      <c r="H3968" s="4">
        <f>+G3968*E3968</f>
        <v>1720</v>
      </c>
      <c r="I3968" s="5">
        <v>0.05</v>
      </c>
      <c r="J3968" s="4">
        <f t="shared" si="746"/>
        <v>86</v>
      </c>
      <c r="K3968" s="4">
        <f t="shared" si="747"/>
        <v>1634</v>
      </c>
      <c r="L3968" s="6">
        <v>0.85</v>
      </c>
      <c r="M3968" s="4">
        <f t="shared" si="754"/>
        <v>1388.8999999999999</v>
      </c>
      <c r="N3968" s="4">
        <f t="shared" si="755"/>
        <v>3022.8999999999996</v>
      </c>
      <c r="O3968" s="6">
        <v>0.75</v>
      </c>
      <c r="P3968" s="85">
        <f t="shared" si="752"/>
        <v>1225.5</v>
      </c>
      <c r="Q3968" s="86">
        <f t="shared" si="753"/>
        <v>2859.5</v>
      </c>
      <c r="R3968" s="6">
        <v>0.95</v>
      </c>
      <c r="S3968" s="85">
        <f t="shared" si="748"/>
        <v>1552.3</v>
      </c>
      <c r="T3968" s="86">
        <f t="shared" si="749"/>
        <v>3186.3</v>
      </c>
      <c r="U3968" s="6">
        <v>0.6</v>
      </c>
      <c r="V3968" s="85">
        <f t="shared" si="750"/>
        <v>980.4</v>
      </c>
      <c r="W3968" s="86">
        <f t="shared" si="751"/>
        <v>2614.4</v>
      </c>
    </row>
    <row r="3969" spans="1:23" ht="16.5" x14ac:dyDescent="0.25">
      <c r="A3969" s="78" t="s">
        <v>7167</v>
      </c>
      <c r="B3969" s="65" t="s">
        <v>8194</v>
      </c>
      <c r="C3969" s="2" t="s">
        <v>2262</v>
      </c>
      <c r="D3969" s="1" t="s">
        <v>2261</v>
      </c>
      <c r="E3969" s="3">
        <v>3</v>
      </c>
      <c r="F3969" s="3">
        <v>1</v>
      </c>
      <c r="G3969" s="7">
        <v>733</v>
      </c>
      <c r="H3969" s="4">
        <f>+G3969*E3969</f>
        <v>2199</v>
      </c>
      <c r="I3969" s="5">
        <v>0.05</v>
      </c>
      <c r="J3969" s="4">
        <f t="shared" si="746"/>
        <v>36.65</v>
      </c>
      <c r="K3969" s="4">
        <f t="shared" si="747"/>
        <v>696.35</v>
      </c>
      <c r="L3969" s="6">
        <v>0.85</v>
      </c>
      <c r="M3969" s="4">
        <f t="shared" si="754"/>
        <v>591.89750000000004</v>
      </c>
      <c r="N3969" s="4">
        <f t="shared" si="755"/>
        <v>1288.2474999999999</v>
      </c>
      <c r="O3969" s="6">
        <v>0.75</v>
      </c>
      <c r="P3969" s="85">
        <f t="shared" si="752"/>
        <v>522.26250000000005</v>
      </c>
      <c r="Q3969" s="86">
        <f t="shared" si="753"/>
        <v>1218.6125000000002</v>
      </c>
      <c r="R3969" s="6">
        <v>0.95</v>
      </c>
      <c r="S3969" s="85">
        <f t="shared" si="748"/>
        <v>661.53250000000003</v>
      </c>
      <c r="T3969" s="86">
        <f t="shared" si="749"/>
        <v>1357.8825000000002</v>
      </c>
      <c r="U3969" s="6">
        <v>0.6</v>
      </c>
      <c r="V3969" s="85">
        <f t="shared" si="750"/>
        <v>417.81</v>
      </c>
      <c r="W3969" s="86">
        <f t="shared" si="751"/>
        <v>1114.1600000000001</v>
      </c>
    </row>
    <row r="3970" spans="1:23" ht="16.5" x14ac:dyDescent="0.25">
      <c r="A3970" s="78" t="s">
        <v>7167</v>
      </c>
      <c r="B3970" s="65" t="s">
        <v>8194</v>
      </c>
      <c r="C3970" s="2" t="s">
        <v>2268</v>
      </c>
      <c r="D3970" s="1" t="s">
        <v>2267</v>
      </c>
      <c r="E3970" s="3">
        <v>3</v>
      </c>
      <c r="F3970" s="3">
        <v>1</v>
      </c>
      <c r="G3970" s="7">
        <v>704</v>
      </c>
      <c r="H3970" s="4">
        <f>+G3970*E3970</f>
        <v>2112</v>
      </c>
      <c r="I3970" s="5">
        <v>0.05</v>
      </c>
      <c r="J3970" s="4">
        <f t="shared" si="746"/>
        <v>35.200000000000003</v>
      </c>
      <c r="K3970" s="4">
        <f t="shared" si="747"/>
        <v>668.8</v>
      </c>
      <c r="L3970" s="6">
        <v>0.85</v>
      </c>
      <c r="M3970" s="4">
        <f t="shared" si="754"/>
        <v>568.4799999999999</v>
      </c>
      <c r="N3970" s="4">
        <f t="shared" si="755"/>
        <v>1237.2799999999997</v>
      </c>
      <c r="O3970" s="6">
        <v>0.75</v>
      </c>
      <c r="P3970" s="85">
        <f t="shared" si="752"/>
        <v>501.59999999999997</v>
      </c>
      <c r="Q3970" s="86">
        <f t="shared" si="753"/>
        <v>1170.3999999999999</v>
      </c>
      <c r="R3970" s="6">
        <v>0.95</v>
      </c>
      <c r="S3970" s="85">
        <f t="shared" si="748"/>
        <v>635.3599999999999</v>
      </c>
      <c r="T3970" s="86">
        <f t="shared" si="749"/>
        <v>1304.1599999999999</v>
      </c>
      <c r="U3970" s="6">
        <v>0.6</v>
      </c>
      <c r="V3970" s="85">
        <f t="shared" si="750"/>
        <v>401.28</v>
      </c>
      <c r="W3970" s="86">
        <f t="shared" si="751"/>
        <v>1070.08</v>
      </c>
    </row>
    <row r="3971" spans="1:23" ht="16.5" x14ac:dyDescent="0.25">
      <c r="A3971" s="78" t="s">
        <v>7167</v>
      </c>
      <c r="B3971" s="65" t="s">
        <v>8194</v>
      </c>
      <c r="C3971" s="2" t="s">
        <v>2270</v>
      </c>
      <c r="D3971" s="1" t="s">
        <v>2269</v>
      </c>
      <c r="E3971" s="3">
        <v>1</v>
      </c>
      <c r="F3971" s="3">
        <v>1</v>
      </c>
      <c r="G3971" s="7">
        <v>1720</v>
      </c>
      <c r="H3971" s="4">
        <f>+G3971*E3971</f>
        <v>1720</v>
      </c>
      <c r="I3971" s="5">
        <v>0.05</v>
      </c>
      <c r="J3971" s="4">
        <f t="shared" si="746"/>
        <v>86</v>
      </c>
      <c r="K3971" s="4">
        <f t="shared" si="747"/>
        <v>1634</v>
      </c>
      <c r="L3971" s="6">
        <v>0.95</v>
      </c>
      <c r="M3971" s="4">
        <f t="shared" si="754"/>
        <v>1552.3</v>
      </c>
      <c r="N3971" s="4">
        <f t="shared" si="755"/>
        <v>3186.3</v>
      </c>
      <c r="O3971" s="6">
        <v>0.75</v>
      </c>
      <c r="P3971" s="85">
        <f t="shared" si="752"/>
        <v>1225.5</v>
      </c>
      <c r="Q3971" s="86">
        <f t="shared" si="753"/>
        <v>2859.5</v>
      </c>
      <c r="R3971" s="6">
        <v>0.95</v>
      </c>
      <c r="S3971" s="85">
        <f t="shared" si="748"/>
        <v>1552.3</v>
      </c>
      <c r="T3971" s="86">
        <f t="shared" si="749"/>
        <v>3186.3</v>
      </c>
      <c r="U3971" s="6">
        <v>0.6</v>
      </c>
      <c r="V3971" s="85">
        <f t="shared" si="750"/>
        <v>980.4</v>
      </c>
      <c r="W3971" s="86">
        <f t="shared" si="751"/>
        <v>2614.4</v>
      </c>
    </row>
    <row r="3972" spans="1:23" ht="16.5" x14ac:dyDescent="0.25">
      <c r="A3972" s="78" t="s">
        <v>7167</v>
      </c>
      <c r="B3972" s="65" t="s">
        <v>8194</v>
      </c>
      <c r="C3972" s="2" t="s">
        <v>2272</v>
      </c>
      <c r="D3972" s="1" t="s">
        <v>2271</v>
      </c>
      <c r="E3972" s="3">
        <v>3</v>
      </c>
      <c r="F3972" s="3">
        <v>1</v>
      </c>
      <c r="G3972" s="7">
        <v>665</v>
      </c>
      <c r="H3972" s="4">
        <f>+G3972*E3972</f>
        <v>1995</v>
      </c>
      <c r="I3972" s="5">
        <v>0.05</v>
      </c>
      <c r="J3972" s="4">
        <f t="shared" si="746"/>
        <v>33.25</v>
      </c>
      <c r="K3972" s="4">
        <f t="shared" si="747"/>
        <v>631.75</v>
      </c>
      <c r="L3972" s="6">
        <v>0.85</v>
      </c>
      <c r="M3972" s="4">
        <f t="shared" si="754"/>
        <v>536.98749999999995</v>
      </c>
      <c r="N3972" s="4">
        <f t="shared" si="755"/>
        <v>1168.7375</v>
      </c>
      <c r="O3972" s="6">
        <v>0.75</v>
      </c>
      <c r="P3972" s="85">
        <f t="shared" si="752"/>
        <v>473.8125</v>
      </c>
      <c r="Q3972" s="86">
        <f t="shared" si="753"/>
        <v>1105.5625</v>
      </c>
      <c r="R3972" s="6">
        <v>0.95</v>
      </c>
      <c r="S3972" s="85">
        <f t="shared" si="748"/>
        <v>600.16250000000002</v>
      </c>
      <c r="T3972" s="86">
        <f t="shared" si="749"/>
        <v>1231.9124999999999</v>
      </c>
      <c r="U3972" s="6">
        <v>0.6</v>
      </c>
      <c r="V3972" s="85">
        <f t="shared" si="750"/>
        <v>379.05</v>
      </c>
      <c r="W3972" s="86">
        <f t="shared" si="751"/>
        <v>1010.8</v>
      </c>
    </row>
    <row r="3973" spans="1:23" ht="16.5" x14ac:dyDescent="0.25">
      <c r="A3973" s="78" t="s">
        <v>7167</v>
      </c>
      <c r="B3973" s="65" t="s">
        <v>8194</v>
      </c>
      <c r="C3973" s="2" t="s">
        <v>2274</v>
      </c>
      <c r="D3973" s="1" t="s">
        <v>2273</v>
      </c>
      <c r="E3973" s="3">
        <v>2</v>
      </c>
      <c r="F3973" s="3">
        <v>1</v>
      </c>
      <c r="G3973" s="7">
        <v>996</v>
      </c>
      <c r="H3973" s="4">
        <f>+G3973*E3973</f>
        <v>1992</v>
      </c>
      <c r="I3973" s="5">
        <v>0.05</v>
      </c>
      <c r="J3973" s="4">
        <f t="shared" si="746"/>
        <v>49.800000000000004</v>
      </c>
      <c r="K3973" s="4">
        <f t="shared" si="747"/>
        <v>946.2</v>
      </c>
      <c r="L3973" s="6">
        <v>0.85</v>
      </c>
      <c r="M3973" s="4">
        <f t="shared" si="754"/>
        <v>804.27</v>
      </c>
      <c r="N3973" s="4">
        <f t="shared" si="755"/>
        <v>1750.47</v>
      </c>
      <c r="O3973" s="6">
        <v>0.75</v>
      </c>
      <c r="P3973" s="85">
        <f t="shared" si="752"/>
        <v>709.65000000000009</v>
      </c>
      <c r="Q3973" s="86">
        <f t="shared" si="753"/>
        <v>1655.8500000000001</v>
      </c>
      <c r="R3973" s="6">
        <v>0.95</v>
      </c>
      <c r="S3973" s="85">
        <f t="shared" si="748"/>
        <v>898.89</v>
      </c>
      <c r="T3973" s="86">
        <f t="shared" si="749"/>
        <v>1845.0900000000001</v>
      </c>
      <c r="U3973" s="6">
        <v>0.6</v>
      </c>
      <c r="V3973" s="85">
        <f t="shared" si="750"/>
        <v>567.72</v>
      </c>
      <c r="W3973" s="86">
        <f t="shared" si="751"/>
        <v>1513.92</v>
      </c>
    </row>
    <row r="3974" spans="1:23" ht="16.5" x14ac:dyDescent="0.25">
      <c r="A3974" s="78" t="s">
        <v>7167</v>
      </c>
      <c r="B3974" s="65" t="s">
        <v>8194</v>
      </c>
      <c r="C3974" s="2" t="s">
        <v>2276</v>
      </c>
      <c r="D3974" s="1" t="s">
        <v>2275</v>
      </c>
      <c r="E3974" s="3">
        <v>2</v>
      </c>
      <c r="F3974" s="3">
        <v>1</v>
      </c>
      <c r="G3974" s="7">
        <v>372</v>
      </c>
      <c r="H3974" s="4">
        <f>+G3974*E3974</f>
        <v>744</v>
      </c>
      <c r="I3974" s="5">
        <v>0.05</v>
      </c>
      <c r="J3974" s="4">
        <f t="shared" si="746"/>
        <v>18.600000000000001</v>
      </c>
      <c r="K3974" s="4">
        <f t="shared" si="747"/>
        <v>353.4</v>
      </c>
      <c r="L3974" s="6">
        <v>0.95</v>
      </c>
      <c r="M3974" s="4">
        <f t="shared" si="754"/>
        <v>335.72999999999996</v>
      </c>
      <c r="N3974" s="4">
        <f t="shared" si="755"/>
        <v>689.12999999999988</v>
      </c>
      <c r="O3974" s="6">
        <v>0.75</v>
      </c>
      <c r="P3974" s="85">
        <f t="shared" si="752"/>
        <v>265.04999999999995</v>
      </c>
      <c r="Q3974" s="86">
        <f t="shared" si="753"/>
        <v>618.44999999999993</v>
      </c>
      <c r="R3974" s="6">
        <v>0.95</v>
      </c>
      <c r="S3974" s="85">
        <f t="shared" si="748"/>
        <v>335.72999999999996</v>
      </c>
      <c r="T3974" s="86">
        <f t="shared" si="749"/>
        <v>689.12999999999988</v>
      </c>
      <c r="U3974" s="6">
        <v>0.6</v>
      </c>
      <c r="V3974" s="85">
        <f t="shared" si="750"/>
        <v>212.04</v>
      </c>
      <c r="W3974" s="86">
        <f t="shared" si="751"/>
        <v>565.43999999999994</v>
      </c>
    </row>
    <row r="3975" spans="1:23" ht="16.5" x14ac:dyDescent="0.25">
      <c r="A3975" s="78" t="s">
        <v>7167</v>
      </c>
      <c r="B3975" s="65" t="s">
        <v>8194</v>
      </c>
      <c r="C3975" s="2" t="s">
        <v>2278</v>
      </c>
      <c r="D3975" s="1" t="s">
        <v>2277</v>
      </c>
      <c r="E3975" s="3">
        <v>1</v>
      </c>
      <c r="F3975" s="3">
        <v>1</v>
      </c>
      <c r="G3975" s="7">
        <v>372</v>
      </c>
      <c r="H3975" s="4">
        <f>+G3975*E3975</f>
        <v>372</v>
      </c>
      <c r="I3975" s="5">
        <v>0.05</v>
      </c>
      <c r="J3975" s="4">
        <f t="shared" ref="J3975:J4038" si="756">+G3975*I3975</f>
        <v>18.600000000000001</v>
      </c>
      <c r="K3975" s="4">
        <f t="shared" ref="K3975:K4038" si="757">+G3975-J3975</f>
        <v>353.4</v>
      </c>
      <c r="L3975" s="6">
        <v>0.95</v>
      </c>
      <c r="M3975" s="4">
        <f t="shared" si="754"/>
        <v>335.72999999999996</v>
      </c>
      <c r="N3975" s="4">
        <f t="shared" si="755"/>
        <v>689.12999999999988</v>
      </c>
      <c r="O3975" s="6">
        <v>0.75</v>
      </c>
      <c r="P3975" s="85">
        <f t="shared" si="752"/>
        <v>265.04999999999995</v>
      </c>
      <c r="Q3975" s="86">
        <f t="shared" si="753"/>
        <v>618.44999999999993</v>
      </c>
      <c r="R3975" s="6">
        <v>0.95</v>
      </c>
      <c r="S3975" s="85">
        <f t="shared" si="748"/>
        <v>335.72999999999996</v>
      </c>
      <c r="T3975" s="86">
        <f t="shared" si="749"/>
        <v>689.12999999999988</v>
      </c>
      <c r="U3975" s="6">
        <v>0.6</v>
      </c>
      <c r="V3975" s="85">
        <f t="shared" si="750"/>
        <v>212.04</v>
      </c>
      <c r="W3975" s="86">
        <f t="shared" si="751"/>
        <v>565.43999999999994</v>
      </c>
    </row>
    <row r="3976" spans="1:23" ht="16.5" x14ac:dyDescent="0.25">
      <c r="A3976" s="78" t="s">
        <v>7167</v>
      </c>
      <c r="B3976" s="65" t="s">
        <v>8194</v>
      </c>
      <c r="C3976" s="2" t="s">
        <v>2280</v>
      </c>
      <c r="D3976" s="1" t="s">
        <v>2279</v>
      </c>
      <c r="E3976" s="3">
        <v>2</v>
      </c>
      <c r="F3976" s="3">
        <v>1</v>
      </c>
      <c r="G3976" s="4">
        <v>459</v>
      </c>
      <c r="H3976" s="4">
        <f>+G3976*E3976</f>
        <v>918</v>
      </c>
      <c r="I3976" s="5">
        <v>0.05</v>
      </c>
      <c r="J3976" s="4">
        <f t="shared" si="756"/>
        <v>22.950000000000003</v>
      </c>
      <c r="K3976" s="4">
        <f t="shared" si="757"/>
        <v>436.05</v>
      </c>
      <c r="L3976" s="6">
        <v>0.85</v>
      </c>
      <c r="M3976" s="4">
        <f t="shared" si="754"/>
        <v>370.64249999999998</v>
      </c>
      <c r="N3976" s="4">
        <f t="shared" si="755"/>
        <v>806.6925</v>
      </c>
      <c r="O3976" s="6">
        <v>0.75</v>
      </c>
      <c r="P3976" s="85">
        <f t="shared" si="752"/>
        <v>327.03750000000002</v>
      </c>
      <c r="Q3976" s="86">
        <f t="shared" si="753"/>
        <v>763.08750000000009</v>
      </c>
      <c r="R3976" s="6">
        <v>0.95</v>
      </c>
      <c r="S3976" s="85">
        <f t="shared" si="748"/>
        <v>414.2475</v>
      </c>
      <c r="T3976" s="86">
        <f t="shared" si="749"/>
        <v>850.29750000000001</v>
      </c>
      <c r="U3976" s="6">
        <v>0.6</v>
      </c>
      <c r="V3976" s="85">
        <f t="shared" si="750"/>
        <v>261.63</v>
      </c>
      <c r="W3976" s="86">
        <f t="shared" si="751"/>
        <v>697.68000000000006</v>
      </c>
    </row>
    <row r="3977" spans="1:23" ht="16.5" x14ac:dyDescent="0.25">
      <c r="A3977" s="78" t="s">
        <v>7167</v>
      </c>
      <c r="B3977" s="65" t="s">
        <v>8194</v>
      </c>
      <c r="C3977" s="2" t="s">
        <v>2282</v>
      </c>
      <c r="D3977" s="8" t="s">
        <v>2281</v>
      </c>
      <c r="E3977" s="3">
        <v>1</v>
      </c>
      <c r="F3977" s="3">
        <v>1</v>
      </c>
      <c r="G3977" s="4">
        <v>928</v>
      </c>
      <c r="H3977" s="4">
        <f>+G3977*E3977</f>
        <v>928</v>
      </c>
      <c r="I3977" s="5">
        <v>0.05</v>
      </c>
      <c r="J3977" s="4">
        <f t="shared" si="756"/>
        <v>46.400000000000006</v>
      </c>
      <c r="K3977" s="4">
        <f t="shared" si="757"/>
        <v>881.6</v>
      </c>
      <c r="L3977" s="6">
        <v>1.4</v>
      </c>
      <c r="M3977" s="4">
        <f t="shared" si="754"/>
        <v>1234.24</v>
      </c>
      <c r="N3977" s="4">
        <f t="shared" si="755"/>
        <v>2115.84</v>
      </c>
      <c r="O3977" s="6">
        <v>0.75</v>
      </c>
      <c r="P3977" s="85">
        <f t="shared" si="752"/>
        <v>661.2</v>
      </c>
      <c r="Q3977" s="86">
        <f t="shared" si="753"/>
        <v>1542.8000000000002</v>
      </c>
      <c r="R3977" s="6">
        <v>0.95</v>
      </c>
      <c r="S3977" s="85">
        <f t="shared" si="748"/>
        <v>837.52</v>
      </c>
      <c r="T3977" s="86">
        <f t="shared" si="749"/>
        <v>1719.12</v>
      </c>
      <c r="U3977" s="6">
        <v>0.6</v>
      </c>
      <c r="V3977" s="85">
        <f t="shared" si="750"/>
        <v>528.96</v>
      </c>
      <c r="W3977" s="86">
        <f t="shared" si="751"/>
        <v>1410.56</v>
      </c>
    </row>
    <row r="3978" spans="1:23" ht="16.5" x14ac:dyDescent="0.25">
      <c r="A3978" s="78" t="s">
        <v>7167</v>
      </c>
      <c r="B3978" s="65" t="s">
        <v>8194</v>
      </c>
      <c r="C3978" s="2" t="s">
        <v>2248</v>
      </c>
      <c r="D3978" s="10" t="s">
        <v>2247</v>
      </c>
      <c r="E3978" s="3">
        <v>1</v>
      </c>
      <c r="F3978" s="3">
        <v>1</v>
      </c>
      <c r="G3978" s="7">
        <v>2690</v>
      </c>
      <c r="H3978" s="4">
        <f>+G3978*E3978</f>
        <v>2690</v>
      </c>
      <c r="I3978" s="5">
        <v>0</v>
      </c>
      <c r="J3978" s="4">
        <f t="shared" si="756"/>
        <v>0</v>
      </c>
      <c r="K3978" s="4">
        <f t="shared" si="757"/>
        <v>2690</v>
      </c>
      <c r="L3978" s="6">
        <v>1.05</v>
      </c>
      <c r="M3978" s="4">
        <f t="shared" si="754"/>
        <v>2824.5</v>
      </c>
      <c r="N3978" s="4">
        <f t="shared" si="755"/>
        <v>5514.5</v>
      </c>
      <c r="O3978" s="6">
        <v>0.75</v>
      </c>
      <c r="P3978" s="85">
        <f t="shared" si="752"/>
        <v>2017.5</v>
      </c>
      <c r="Q3978" s="86">
        <f t="shared" si="753"/>
        <v>4707.5</v>
      </c>
      <c r="R3978" s="6">
        <v>0.95</v>
      </c>
      <c r="S3978" s="85">
        <f t="shared" si="748"/>
        <v>2555.5</v>
      </c>
      <c r="T3978" s="86">
        <f t="shared" si="749"/>
        <v>5245.5</v>
      </c>
      <c r="U3978" s="6">
        <v>0.6</v>
      </c>
      <c r="V3978" s="85">
        <f t="shared" si="750"/>
        <v>1614</v>
      </c>
      <c r="W3978" s="86">
        <f t="shared" si="751"/>
        <v>4304</v>
      </c>
    </row>
    <row r="3979" spans="1:23" ht="16.5" x14ac:dyDescent="0.25">
      <c r="A3979" s="78" t="s">
        <v>7167</v>
      </c>
      <c r="B3979" s="65" t="s">
        <v>8194</v>
      </c>
      <c r="C3979" s="2" t="s">
        <v>2129</v>
      </c>
      <c r="D3979" s="1" t="s">
        <v>2128</v>
      </c>
      <c r="E3979" s="3">
        <v>1</v>
      </c>
      <c r="F3979" s="3">
        <v>1</v>
      </c>
      <c r="G3979" s="4">
        <v>389.54</v>
      </c>
      <c r="H3979" s="4">
        <f>+G3979*E3979</f>
        <v>389.54</v>
      </c>
      <c r="I3979" s="5">
        <v>0</v>
      </c>
      <c r="J3979" s="4">
        <f t="shared" si="756"/>
        <v>0</v>
      </c>
      <c r="K3979" s="4">
        <f t="shared" si="757"/>
        <v>389.54</v>
      </c>
      <c r="L3979" s="6">
        <v>1.4</v>
      </c>
      <c r="M3979" s="4">
        <f t="shared" si="754"/>
        <v>545.35599999999999</v>
      </c>
      <c r="N3979" s="4">
        <f t="shared" si="755"/>
        <v>934.89599999999996</v>
      </c>
      <c r="O3979" s="6">
        <v>0.75</v>
      </c>
      <c r="P3979" s="85">
        <f t="shared" si="752"/>
        <v>292.15500000000003</v>
      </c>
      <c r="Q3979" s="86">
        <f t="shared" si="753"/>
        <v>681.69500000000005</v>
      </c>
      <c r="R3979" s="6">
        <v>0.95</v>
      </c>
      <c r="S3979" s="85">
        <f t="shared" si="748"/>
        <v>370.06299999999999</v>
      </c>
      <c r="T3979" s="86">
        <f t="shared" si="749"/>
        <v>759.60300000000007</v>
      </c>
      <c r="U3979" s="6">
        <v>0.6</v>
      </c>
      <c r="V3979" s="85">
        <f t="shared" si="750"/>
        <v>233.72399999999999</v>
      </c>
      <c r="W3979" s="86">
        <f t="shared" si="751"/>
        <v>623.26400000000001</v>
      </c>
    </row>
    <row r="3980" spans="1:23" ht="16.5" x14ac:dyDescent="0.25">
      <c r="A3980" s="78" t="s">
        <v>7167</v>
      </c>
      <c r="B3980" s="65" t="s">
        <v>8194</v>
      </c>
      <c r="C3980" s="2" t="s">
        <v>2131</v>
      </c>
      <c r="D3980" s="1" t="s">
        <v>2130</v>
      </c>
      <c r="E3980" s="3">
        <v>1</v>
      </c>
      <c r="F3980" s="3">
        <v>1</v>
      </c>
      <c r="G3980" s="7">
        <v>1185.8399999999999</v>
      </c>
      <c r="H3980" s="4">
        <f>+G3980*E3980</f>
        <v>1185.8399999999999</v>
      </c>
      <c r="I3980" s="5">
        <v>0.2</v>
      </c>
      <c r="J3980" s="4">
        <f t="shared" si="756"/>
        <v>237.16800000000001</v>
      </c>
      <c r="K3980" s="4">
        <f t="shared" si="757"/>
        <v>948.67199999999991</v>
      </c>
      <c r="L3980" s="6">
        <v>1.05</v>
      </c>
      <c r="M3980" s="4">
        <f t="shared" si="754"/>
        <v>996.10559999999998</v>
      </c>
      <c r="N3980" s="4">
        <f t="shared" si="755"/>
        <v>1944.7775999999999</v>
      </c>
      <c r="O3980" s="6">
        <v>0.75</v>
      </c>
      <c r="P3980" s="85">
        <f t="shared" si="752"/>
        <v>711.50399999999991</v>
      </c>
      <c r="Q3980" s="86">
        <f t="shared" si="753"/>
        <v>1660.1759999999999</v>
      </c>
      <c r="R3980" s="6">
        <v>0.95</v>
      </c>
      <c r="S3980" s="85">
        <f t="shared" si="748"/>
        <v>901.23839999999984</v>
      </c>
      <c r="T3980" s="86">
        <f t="shared" si="749"/>
        <v>1849.9103999999998</v>
      </c>
      <c r="U3980" s="6">
        <v>0.6</v>
      </c>
      <c r="V3980" s="85">
        <f t="shared" si="750"/>
        <v>569.20319999999992</v>
      </c>
      <c r="W3980" s="86">
        <f t="shared" si="751"/>
        <v>1517.8751999999999</v>
      </c>
    </row>
    <row r="3981" spans="1:23" ht="16.5" x14ac:dyDescent="0.25">
      <c r="A3981" s="78" t="s">
        <v>7167</v>
      </c>
      <c r="B3981" s="65" t="s">
        <v>8194</v>
      </c>
      <c r="C3981" s="2" t="s">
        <v>2133</v>
      </c>
      <c r="D3981" s="1" t="s">
        <v>2132</v>
      </c>
      <c r="E3981" s="3">
        <v>1</v>
      </c>
      <c r="F3981" s="3">
        <v>1</v>
      </c>
      <c r="G3981" s="7">
        <v>1315</v>
      </c>
      <c r="H3981" s="4">
        <f>+G3981*E3981</f>
        <v>1315</v>
      </c>
      <c r="I3981" s="5">
        <v>0.05</v>
      </c>
      <c r="J3981" s="4">
        <f t="shared" si="756"/>
        <v>65.75</v>
      </c>
      <c r="K3981" s="4">
        <f t="shared" si="757"/>
        <v>1249.25</v>
      </c>
      <c r="L3981" s="6">
        <v>1</v>
      </c>
      <c r="M3981" s="4">
        <f t="shared" si="754"/>
        <v>1249.25</v>
      </c>
      <c r="N3981" s="4">
        <f t="shared" si="755"/>
        <v>2498.5</v>
      </c>
      <c r="O3981" s="6">
        <v>0.75</v>
      </c>
      <c r="P3981" s="85">
        <f t="shared" si="752"/>
        <v>936.9375</v>
      </c>
      <c r="Q3981" s="86">
        <f t="shared" si="753"/>
        <v>2186.1875</v>
      </c>
      <c r="R3981" s="6">
        <v>0.95</v>
      </c>
      <c r="S3981" s="85">
        <f t="shared" si="748"/>
        <v>1186.7874999999999</v>
      </c>
      <c r="T3981" s="86">
        <f t="shared" si="749"/>
        <v>2436.0374999999999</v>
      </c>
      <c r="U3981" s="6">
        <v>0.6</v>
      </c>
      <c r="V3981" s="85">
        <f t="shared" si="750"/>
        <v>749.55</v>
      </c>
      <c r="W3981" s="86">
        <f t="shared" si="751"/>
        <v>1998.8</v>
      </c>
    </row>
    <row r="3982" spans="1:23" ht="16.5" x14ac:dyDescent="0.25">
      <c r="A3982" s="78" t="s">
        <v>7167</v>
      </c>
      <c r="B3982" s="65" t="s">
        <v>8194</v>
      </c>
      <c r="C3982" s="2" t="s">
        <v>2125</v>
      </c>
      <c r="D3982" s="1" t="s">
        <v>2124</v>
      </c>
      <c r="E3982" s="3">
        <v>1</v>
      </c>
      <c r="F3982" s="3">
        <v>1</v>
      </c>
      <c r="G3982" s="4">
        <v>810</v>
      </c>
      <c r="H3982" s="4">
        <f>+G3982*E3982</f>
        <v>810</v>
      </c>
      <c r="I3982" s="5">
        <v>0.05</v>
      </c>
      <c r="J3982" s="4">
        <f t="shared" si="756"/>
        <v>40.5</v>
      </c>
      <c r="K3982" s="4">
        <f t="shared" si="757"/>
        <v>769.5</v>
      </c>
      <c r="L3982" s="6">
        <v>0.85</v>
      </c>
      <c r="M3982" s="4">
        <f t="shared" si="754"/>
        <v>654.07499999999993</v>
      </c>
      <c r="N3982" s="4">
        <f t="shared" si="755"/>
        <v>1423.5749999999998</v>
      </c>
      <c r="O3982" s="6">
        <v>0.75</v>
      </c>
      <c r="P3982" s="85">
        <f t="shared" si="752"/>
        <v>577.125</v>
      </c>
      <c r="Q3982" s="86">
        <f t="shared" si="753"/>
        <v>1346.625</v>
      </c>
      <c r="R3982" s="6">
        <v>0.95</v>
      </c>
      <c r="S3982" s="85">
        <f t="shared" si="748"/>
        <v>731.02499999999998</v>
      </c>
      <c r="T3982" s="86">
        <f t="shared" si="749"/>
        <v>1500.5250000000001</v>
      </c>
      <c r="U3982" s="6">
        <v>0.6</v>
      </c>
      <c r="V3982" s="85">
        <f t="shared" si="750"/>
        <v>461.7</v>
      </c>
      <c r="W3982" s="86">
        <f t="shared" si="751"/>
        <v>1231.2</v>
      </c>
    </row>
    <row r="3983" spans="1:23" ht="16.5" x14ac:dyDescent="0.25">
      <c r="A3983" s="78" t="s">
        <v>7167</v>
      </c>
      <c r="B3983" s="65" t="s">
        <v>8194</v>
      </c>
      <c r="C3983" s="2" t="s">
        <v>2123</v>
      </c>
      <c r="D3983" s="1" t="s">
        <v>2122</v>
      </c>
      <c r="E3983" s="3">
        <v>1</v>
      </c>
      <c r="F3983" s="3">
        <v>1</v>
      </c>
      <c r="G3983" s="7">
        <v>479.11</v>
      </c>
      <c r="H3983" s="4">
        <f>+G3983*E3983</f>
        <v>479.11</v>
      </c>
      <c r="I3983" s="5">
        <v>0.2</v>
      </c>
      <c r="J3983" s="4">
        <f t="shared" si="756"/>
        <v>95.822000000000003</v>
      </c>
      <c r="K3983" s="4">
        <f t="shared" si="757"/>
        <v>383.28800000000001</v>
      </c>
      <c r="L3983" s="6">
        <v>1.1000000000000001</v>
      </c>
      <c r="M3983" s="4">
        <f t="shared" si="754"/>
        <v>421.61680000000007</v>
      </c>
      <c r="N3983" s="4">
        <f t="shared" si="755"/>
        <v>804.90480000000002</v>
      </c>
      <c r="O3983" s="6">
        <v>0.75</v>
      </c>
      <c r="P3983" s="85">
        <f t="shared" si="752"/>
        <v>287.46600000000001</v>
      </c>
      <c r="Q3983" s="86">
        <f t="shared" si="753"/>
        <v>670.75400000000002</v>
      </c>
      <c r="R3983" s="6">
        <v>0.95</v>
      </c>
      <c r="S3983" s="85">
        <f t="shared" si="748"/>
        <v>364.12360000000001</v>
      </c>
      <c r="T3983" s="86">
        <f t="shared" si="749"/>
        <v>747.41160000000002</v>
      </c>
      <c r="U3983" s="6">
        <v>0.6</v>
      </c>
      <c r="V3983" s="85">
        <f t="shared" si="750"/>
        <v>229.97280000000001</v>
      </c>
      <c r="W3983" s="86">
        <f t="shared" si="751"/>
        <v>613.26080000000002</v>
      </c>
    </row>
    <row r="3984" spans="1:23" ht="16.5" x14ac:dyDescent="0.25">
      <c r="A3984" s="78" t="s">
        <v>7167</v>
      </c>
      <c r="B3984" s="65" t="s">
        <v>8194</v>
      </c>
      <c r="C3984" s="2" t="s">
        <v>2121</v>
      </c>
      <c r="D3984" s="1" t="s">
        <v>2120</v>
      </c>
      <c r="E3984" s="3">
        <v>1</v>
      </c>
      <c r="F3984" s="3">
        <v>1</v>
      </c>
      <c r="G3984" s="4">
        <v>759</v>
      </c>
      <c r="H3984" s="4">
        <f>+G3984*E3984</f>
        <v>759</v>
      </c>
      <c r="I3984" s="5">
        <v>0.05</v>
      </c>
      <c r="J3984" s="4">
        <f t="shared" si="756"/>
        <v>37.950000000000003</v>
      </c>
      <c r="K3984" s="4">
        <f t="shared" si="757"/>
        <v>721.05</v>
      </c>
      <c r="L3984" s="6">
        <v>0.85</v>
      </c>
      <c r="M3984" s="4">
        <f t="shared" si="754"/>
        <v>612.89249999999993</v>
      </c>
      <c r="N3984" s="4">
        <f t="shared" si="755"/>
        <v>1333.9424999999999</v>
      </c>
      <c r="O3984" s="6">
        <v>0.75</v>
      </c>
      <c r="P3984" s="85">
        <f t="shared" si="752"/>
        <v>540.78749999999991</v>
      </c>
      <c r="Q3984" s="86">
        <f t="shared" si="753"/>
        <v>1261.8374999999999</v>
      </c>
      <c r="R3984" s="6">
        <v>0.95</v>
      </c>
      <c r="S3984" s="85">
        <f t="shared" si="748"/>
        <v>684.99749999999995</v>
      </c>
      <c r="T3984" s="86">
        <f t="shared" si="749"/>
        <v>1406.0474999999999</v>
      </c>
      <c r="U3984" s="6">
        <v>0.6</v>
      </c>
      <c r="V3984" s="85">
        <f t="shared" si="750"/>
        <v>432.62999999999994</v>
      </c>
      <c r="W3984" s="86">
        <f t="shared" si="751"/>
        <v>1153.6799999999998</v>
      </c>
    </row>
    <row r="3985" spans="1:23" ht="16.5" x14ac:dyDescent="0.25">
      <c r="A3985" s="78" t="s">
        <v>7167</v>
      </c>
      <c r="B3985" s="65" t="s">
        <v>8194</v>
      </c>
      <c r="C3985" s="2" t="s">
        <v>2119</v>
      </c>
      <c r="D3985" s="1" t="s">
        <v>2118</v>
      </c>
      <c r="E3985" s="3">
        <v>4</v>
      </c>
      <c r="F3985" s="3">
        <v>1</v>
      </c>
      <c r="G3985" s="4">
        <v>559</v>
      </c>
      <c r="H3985" s="4">
        <f>+G3985*E3985</f>
        <v>2236</v>
      </c>
      <c r="I3985" s="5">
        <v>0.2</v>
      </c>
      <c r="J3985" s="4">
        <f t="shared" si="756"/>
        <v>111.80000000000001</v>
      </c>
      <c r="K3985" s="4">
        <f t="shared" si="757"/>
        <v>447.2</v>
      </c>
      <c r="L3985" s="6">
        <v>0.85</v>
      </c>
      <c r="M3985" s="4">
        <f t="shared" si="754"/>
        <v>380.12</v>
      </c>
      <c r="N3985" s="4">
        <f t="shared" si="755"/>
        <v>827.31999999999994</v>
      </c>
      <c r="O3985" s="6">
        <v>0.75</v>
      </c>
      <c r="P3985" s="85">
        <f t="shared" si="752"/>
        <v>335.4</v>
      </c>
      <c r="Q3985" s="86">
        <f t="shared" si="753"/>
        <v>782.59999999999991</v>
      </c>
      <c r="R3985" s="6">
        <v>0.95</v>
      </c>
      <c r="S3985" s="85">
        <f t="shared" si="748"/>
        <v>424.84</v>
      </c>
      <c r="T3985" s="86">
        <f t="shared" si="749"/>
        <v>872.04</v>
      </c>
      <c r="U3985" s="6">
        <v>0.6</v>
      </c>
      <c r="V3985" s="85">
        <f t="shared" si="750"/>
        <v>268.32</v>
      </c>
      <c r="W3985" s="86">
        <f t="shared" si="751"/>
        <v>715.52</v>
      </c>
    </row>
    <row r="3986" spans="1:23" ht="16.5" x14ac:dyDescent="0.25">
      <c r="A3986" s="78" t="s">
        <v>7167</v>
      </c>
      <c r="B3986" s="65" t="s">
        <v>8194</v>
      </c>
      <c r="C3986" s="2" t="s">
        <v>2117</v>
      </c>
      <c r="D3986" s="1" t="s">
        <v>2116</v>
      </c>
      <c r="E3986" s="3">
        <v>1</v>
      </c>
      <c r="F3986" s="3">
        <v>1</v>
      </c>
      <c r="G3986" s="4">
        <v>569.5</v>
      </c>
      <c r="H3986" s="4">
        <f>+G3986*E3986</f>
        <v>569.5</v>
      </c>
      <c r="I3986" s="5">
        <v>0.05</v>
      </c>
      <c r="J3986" s="4">
        <f t="shared" si="756"/>
        <v>28.475000000000001</v>
      </c>
      <c r="K3986" s="4">
        <f t="shared" si="757"/>
        <v>541.02499999999998</v>
      </c>
      <c r="L3986" s="6">
        <v>0.85</v>
      </c>
      <c r="M3986" s="4">
        <f t="shared" si="754"/>
        <v>459.87124999999997</v>
      </c>
      <c r="N3986" s="4">
        <f t="shared" si="755"/>
        <v>1000.89625</v>
      </c>
      <c r="O3986" s="6">
        <v>0.75</v>
      </c>
      <c r="P3986" s="85">
        <f t="shared" si="752"/>
        <v>405.76874999999995</v>
      </c>
      <c r="Q3986" s="86">
        <f t="shared" si="753"/>
        <v>946.79374999999993</v>
      </c>
      <c r="R3986" s="6">
        <v>0.95</v>
      </c>
      <c r="S3986" s="85">
        <f t="shared" si="748"/>
        <v>513.97375</v>
      </c>
      <c r="T3986" s="86">
        <f t="shared" si="749"/>
        <v>1054.99875</v>
      </c>
      <c r="U3986" s="6">
        <v>0.6</v>
      </c>
      <c r="V3986" s="85">
        <f t="shared" si="750"/>
        <v>324.61499999999995</v>
      </c>
      <c r="W3986" s="86">
        <f t="shared" si="751"/>
        <v>865.63999999999987</v>
      </c>
    </row>
    <row r="3987" spans="1:23" ht="16.5" x14ac:dyDescent="0.25">
      <c r="A3987" s="78" t="s">
        <v>7167</v>
      </c>
      <c r="B3987" s="65" t="s">
        <v>8194</v>
      </c>
      <c r="C3987" s="2" t="s">
        <v>2115</v>
      </c>
      <c r="D3987" s="1" t="s">
        <v>2114</v>
      </c>
      <c r="E3987" s="3">
        <v>2</v>
      </c>
      <c r="F3987" s="3">
        <v>1</v>
      </c>
      <c r="G3987" s="4">
        <v>582.4</v>
      </c>
      <c r="H3987" s="4">
        <f>+G3987*E3987</f>
        <v>1164.8</v>
      </c>
      <c r="I3987" s="5">
        <v>0.05</v>
      </c>
      <c r="J3987" s="4">
        <f t="shared" si="756"/>
        <v>29.12</v>
      </c>
      <c r="K3987" s="4">
        <f t="shared" si="757"/>
        <v>553.28</v>
      </c>
      <c r="L3987" s="6">
        <v>0.85</v>
      </c>
      <c r="M3987" s="4">
        <f t="shared" si="754"/>
        <v>470.28799999999995</v>
      </c>
      <c r="N3987" s="4">
        <f t="shared" si="755"/>
        <v>1023.568</v>
      </c>
      <c r="O3987" s="6">
        <v>0.75</v>
      </c>
      <c r="P3987" s="85">
        <f t="shared" si="752"/>
        <v>414.96</v>
      </c>
      <c r="Q3987" s="86">
        <f t="shared" si="753"/>
        <v>968.24</v>
      </c>
      <c r="R3987" s="6">
        <v>0.95</v>
      </c>
      <c r="S3987" s="85">
        <f t="shared" si="748"/>
        <v>525.61599999999999</v>
      </c>
      <c r="T3987" s="86">
        <f t="shared" si="749"/>
        <v>1078.896</v>
      </c>
      <c r="U3987" s="6">
        <v>0.6</v>
      </c>
      <c r="V3987" s="85">
        <f t="shared" si="750"/>
        <v>331.96799999999996</v>
      </c>
      <c r="W3987" s="86">
        <f t="shared" si="751"/>
        <v>885.24799999999993</v>
      </c>
    </row>
    <row r="3988" spans="1:23" ht="16.5" x14ac:dyDescent="0.25">
      <c r="A3988" s="78" t="s">
        <v>7167</v>
      </c>
      <c r="B3988" s="65" t="s">
        <v>8194</v>
      </c>
      <c r="C3988" s="2" t="s">
        <v>2113</v>
      </c>
      <c r="D3988" s="1" t="s">
        <v>2112</v>
      </c>
      <c r="E3988" s="3">
        <v>3</v>
      </c>
      <c r="F3988" s="3">
        <v>1</v>
      </c>
      <c r="G3988" s="4">
        <v>551</v>
      </c>
      <c r="H3988" s="4">
        <f>+G3988*E3988</f>
        <v>1653</v>
      </c>
      <c r="I3988" s="5">
        <v>0.2</v>
      </c>
      <c r="J3988" s="4">
        <f t="shared" si="756"/>
        <v>110.2</v>
      </c>
      <c r="K3988" s="4">
        <f t="shared" si="757"/>
        <v>440.8</v>
      </c>
      <c r="L3988" s="6">
        <v>0.85</v>
      </c>
      <c r="M3988" s="4">
        <f t="shared" si="754"/>
        <v>374.68</v>
      </c>
      <c r="N3988" s="4">
        <f t="shared" si="755"/>
        <v>815.48</v>
      </c>
      <c r="O3988" s="6">
        <v>0.75</v>
      </c>
      <c r="P3988" s="85">
        <f t="shared" si="752"/>
        <v>330.6</v>
      </c>
      <c r="Q3988" s="86">
        <f t="shared" si="753"/>
        <v>771.40000000000009</v>
      </c>
      <c r="R3988" s="6">
        <v>0.95</v>
      </c>
      <c r="S3988" s="85">
        <f t="shared" si="748"/>
        <v>418.76</v>
      </c>
      <c r="T3988" s="86">
        <f t="shared" si="749"/>
        <v>859.56</v>
      </c>
      <c r="U3988" s="6">
        <v>0.6</v>
      </c>
      <c r="V3988" s="85">
        <f t="shared" si="750"/>
        <v>264.48</v>
      </c>
      <c r="W3988" s="86">
        <f t="shared" si="751"/>
        <v>705.28</v>
      </c>
    </row>
    <row r="3989" spans="1:23" ht="16.5" x14ac:dyDescent="0.25">
      <c r="A3989" s="78" t="s">
        <v>7167</v>
      </c>
      <c r="B3989" s="65" t="s">
        <v>8194</v>
      </c>
      <c r="C3989" s="2" t="s">
        <v>2111</v>
      </c>
      <c r="D3989" s="1" t="s">
        <v>2110</v>
      </c>
      <c r="E3989" s="3">
        <v>4</v>
      </c>
      <c r="F3989" s="3">
        <v>1</v>
      </c>
      <c r="G3989" s="4">
        <v>569.5</v>
      </c>
      <c r="H3989" s="4">
        <f>+G3989*E3989</f>
        <v>2278</v>
      </c>
      <c r="I3989" s="5">
        <v>0.05</v>
      </c>
      <c r="J3989" s="4">
        <f t="shared" si="756"/>
        <v>28.475000000000001</v>
      </c>
      <c r="K3989" s="4">
        <f t="shared" si="757"/>
        <v>541.02499999999998</v>
      </c>
      <c r="L3989" s="6">
        <v>0.85</v>
      </c>
      <c r="M3989" s="4">
        <f t="shared" si="754"/>
        <v>459.87124999999997</v>
      </c>
      <c r="N3989" s="4">
        <f t="shared" si="755"/>
        <v>1000.89625</v>
      </c>
      <c r="O3989" s="6">
        <v>0.75</v>
      </c>
      <c r="P3989" s="85">
        <f t="shared" si="752"/>
        <v>405.76874999999995</v>
      </c>
      <c r="Q3989" s="86">
        <f t="shared" si="753"/>
        <v>946.79374999999993</v>
      </c>
      <c r="R3989" s="6">
        <v>0.95</v>
      </c>
      <c r="S3989" s="85">
        <f t="shared" si="748"/>
        <v>513.97375</v>
      </c>
      <c r="T3989" s="86">
        <f t="shared" si="749"/>
        <v>1054.99875</v>
      </c>
      <c r="U3989" s="6">
        <v>0.6</v>
      </c>
      <c r="V3989" s="85">
        <f t="shared" si="750"/>
        <v>324.61499999999995</v>
      </c>
      <c r="W3989" s="86">
        <f t="shared" si="751"/>
        <v>865.63999999999987</v>
      </c>
    </row>
    <row r="3990" spans="1:23" ht="16.5" x14ac:dyDescent="0.25">
      <c r="A3990" s="78" t="s">
        <v>7167</v>
      </c>
      <c r="B3990" s="65" t="s">
        <v>8194</v>
      </c>
      <c r="C3990" s="2" t="s">
        <v>2109</v>
      </c>
      <c r="D3990" s="1" t="s">
        <v>2108</v>
      </c>
      <c r="E3990" s="3">
        <v>3</v>
      </c>
      <c r="F3990" s="3">
        <v>1</v>
      </c>
      <c r="G3990" s="4">
        <v>567</v>
      </c>
      <c r="H3990" s="4">
        <f>+G3990*E3990</f>
        <v>1701</v>
      </c>
      <c r="I3990" s="5">
        <v>0.2</v>
      </c>
      <c r="J3990" s="4">
        <f t="shared" si="756"/>
        <v>113.4</v>
      </c>
      <c r="K3990" s="4">
        <f t="shared" si="757"/>
        <v>453.6</v>
      </c>
      <c r="L3990" s="6">
        <v>0.85</v>
      </c>
      <c r="M3990" s="4">
        <f t="shared" si="754"/>
        <v>385.56</v>
      </c>
      <c r="N3990" s="4">
        <f t="shared" si="755"/>
        <v>839.16000000000008</v>
      </c>
      <c r="O3990" s="6">
        <v>0.75</v>
      </c>
      <c r="P3990" s="85">
        <f t="shared" si="752"/>
        <v>340.20000000000005</v>
      </c>
      <c r="Q3990" s="86">
        <f t="shared" si="753"/>
        <v>793.80000000000007</v>
      </c>
      <c r="R3990" s="6">
        <v>0.95</v>
      </c>
      <c r="S3990" s="85">
        <f t="shared" si="748"/>
        <v>430.92</v>
      </c>
      <c r="T3990" s="86">
        <f t="shared" si="749"/>
        <v>884.52</v>
      </c>
      <c r="U3990" s="6">
        <v>0.6</v>
      </c>
      <c r="V3990" s="85">
        <f t="shared" si="750"/>
        <v>272.16000000000003</v>
      </c>
      <c r="W3990" s="86">
        <f t="shared" si="751"/>
        <v>725.76</v>
      </c>
    </row>
    <row r="3991" spans="1:23" ht="16.5" x14ac:dyDescent="0.25">
      <c r="A3991" s="78" t="s">
        <v>7167</v>
      </c>
      <c r="B3991" s="65" t="s">
        <v>8194</v>
      </c>
      <c r="C3991" s="2" t="s">
        <v>2107</v>
      </c>
      <c r="D3991" s="1" t="s">
        <v>2106</v>
      </c>
      <c r="E3991" s="3">
        <v>3</v>
      </c>
      <c r="F3991" s="3">
        <v>1</v>
      </c>
      <c r="G3991" s="4">
        <v>912.08</v>
      </c>
      <c r="H3991" s="4">
        <f>+G3991*E3991</f>
        <v>2736.2400000000002</v>
      </c>
      <c r="I3991" s="5">
        <v>0.05</v>
      </c>
      <c r="J3991" s="4">
        <f t="shared" si="756"/>
        <v>45.604000000000006</v>
      </c>
      <c r="K3991" s="4">
        <f t="shared" si="757"/>
        <v>866.476</v>
      </c>
      <c r="L3991" s="6">
        <v>0.85</v>
      </c>
      <c r="M3991" s="4">
        <f t="shared" si="754"/>
        <v>736.50459999999998</v>
      </c>
      <c r="N3991" s="4">
        <f t="shared" si="755"/>
        <v>1602.9805999999999</v>
      </c>
      <c r="O3991" s="6">
        <v>0.75</v>
      </c>
      <c r="P3991" s="85">
        <f t="shared" si="752"/>
        <v>649.85699999999997</v>
      </c>
      <c r="Q3991" s="86">
        <f t="shared" si="753"/>
        <v>1516.3330000000001</v>
      </c>
      <c r="R3991" s="6">
        <v>0.95</v>
      </c>
      <c r="S3991" s="85">
        <f t="shared" si="748"/>
        <v>823.15219999999999</v>
      </c>
      <c r="T3991" s="86">
        <f t="shared" si="749"/>
        <v>1689.6282000000001</v>
      </c>
      <c r="U3991" s="6">
        <v>0.6</v>
      </c>
      <c r="V3991" s="85">
        <f t="shared" si="750"/>
        <v>519.88559999999995</v>
      </c>
      <c r="W3991" s="86">
        <f t="shared" si="751"/>
        <v>1386.3616</v>
      </c>
    </row>
    <row r="3992" spans="1:23" ht="16.5" x14ac:dyDescent="0.25">
      <c r="A3992" s="78" t="s">
        <v>7167</v>
      </c>
      <c r="B3992" s="65" t="s">
        <v>8194</v>
      </c>
      <c r="C3992" s="2" t="s">
        <v>2105</v>
      </c>
      <c r="D3992" s="10" t="s">
        <v>2104</v>
      </c>
      <c r="E3992" s="3">
        <v>1</v>
      </c>
      <c r="F3992" s="3">
        <v>1</v>
      </c>
      <c r="G3992" s="4">
        <v>285.18</v>
      </c>
      <c r="H3992" s="4">
        <f>+G3992*E3992</f>
        <v>285.18</v>
      </c>
      <c r="I3992" s="5">
        <v>0</v>
      </c>
      <c r="J3992" s="4">
        <f t="shared" si="756"/>
        <v>0</v>
      </c>
      <c r="K3992" s="4">
        <f t="shared" si="757"/>
        <v>285.18</v>
      </c>
      <c r="L3992" s="6">
        <v>1.4</v>
      </c>
      <c r="M3992" s="4">
        <f t="shared" si="754"/>
        <v>399.25200000000001</v>
      </c>
      <c r="N3992" s="4">
        <f t="shared" si="755"/>
        <v>684.43200000000002</v>
      </c>
      <c r="O3992" s="6">
        <v>0.75</v>
      </c>
      <c r="P3992" s="85">
        <f t="shared" si="752"/>
        <v>213.88499999999999</v>
      </c>
      <c r="Q3992" s="86">
        <f t="shared" si="753"/>
        <v>499.065</v>
      </c>
      <c r="R3992" s="6">
        <v>0.95</v>
      </c>
      <c r="S3992" s="85">
        <f t="shared" ref="S3992:S4055" si="758">+K3992*R3992</f>
        <v>270.92099999999999</v>
      </c>
      <c r="T3992" s="86">
        <f t="shared" ref="T3992:T4055" si="759">+S3992+K3992</f>
        <v>556.101</v>
      </c>
      <c r="U3992" s="6">
        <v>0.6</v>
      </c>
      <c r="V3992" s="85">
        <f t="shared" ref="V3992:V4055" si="760">+K3992*U3992</f>
        <v>171.108</v>
      </c>
      <c r="W3992" s="86">
        <f t="shared" ref="W3992:W4055" si="761">+V3992+K3992</f>
        <v>456.28800000000001</v>
      </c>
    </row>
    <row r="3993" spans="1:23" ht="16.5" x14ac:dyDescent="0.25">
      <c r="A3993" s="78" t="s">
        <v>7167</v>
      </c>
      <c r="B3993" s="65" t="s">
        <v>8194</v>
      </c>
      <c r="C3993" s="2" t="s">
        <v>3372</v>
      </c>
      <c r="D3993" s="10" t="s">
        <v>3371</v>
      </c>
      <c r="E3993" s="3">
        <v>2</v>
      </c>
      <c r="F3993" s="3">
        <v>1</v>
      </c>
      <c r="G3993" s="4">
        <v>2005.1</v>
      </c>
      <c r="H3993" s="4">
        <f>+G3993*E3993</f>
        <v>4010.2</v>
      </c>
      <c r="I3993" s="5">
        <v>0</v>
      </c>
      <c r="J3993" s="4">
        <f t="shared" si="756"/>
        <v>0</v>
      </c>
      <c r="K3993" s="4">
        <f t="shared" si="757"/>
        <v>2005.1</v>
      </c>
      <c r="L3993" s="6">
        <v>0.85</v>
      </c>
      <c r="M3993" s="4">
        <f t="shared" si="754"/>
        <v>1704.3349999999998</v>
      </c>
      <c r="N3993" s="4">
        <f t="shared" si="755"/>
        <v>3709.4349999999995</v>
      </c>
      <c r="O3993" s="6">
        <v>0.75</v>
      </c>
      <c r="P3993" s="85">
        <f t="shared" ref="P3993:P4056" si="762">+K3993*O3993</f>
        <v>1503.8249999999998</v>
      </c>
      <c r="Q3993" s="86">
        <f t="shared" ref="Q3993:Q4056" si="763">+K3993+P3993</f>
        <v>3508.9249999999997</v>
      </c>
      <c r="R3993" s="6">
        <v>0.95</v>
      </c>
      <c r="S3993" s="85">
        <f t="shared" si="758"/>
        <v>1904.8449999999998</v>
      </c>
      <c r="T3993" s="86">
        <f t="shared" si="759"/>
        <v>3909.9449999999997</v>
      </c>
      <c r="U3993" s="6">
        <v>0.6</v>
      </c>
      <c r="V3993" s="85">
        <f t="shared" si="760"/>
        <v>1203.06</v>
      </c>
      <c r="W3993" s="86">
        <f t="shared" si="761"/>
        <v>3208.16</v>
      </c>
    </row>
    <row r="3994" spans="1:23" ht="16.5" x14ac:dyDescent="0.25">
      <c r="A3994" s="78" t="s">
        <v>7167</v>
      </c>
      <c r="B3994" s="65" t="s">
        <v>8194</v>
      </c>
      <c r="C3994" s="2" t="s">
        <v>3374</v>
      </c>
      <c r="D3994" s="10" t="s">
        <v>3373</v>
      </c>
      <c r="E3994" s="3">
        <v>2</v>
      </c>
      <c r="F3994" s="3">
        <v>1</v>
      </c>
      <c r="G3994" s="4">
        <v>2997.92</v>
      </c>
      <c r="H3994" s="4">
        <f>+G3994*E3994</f>
        <v>5995.84</v>
      </c>
      <c r="I3994" s="5">
        <v>0</v>
      </c>
      <c r="J3994" s="4">
        <f t="shared" si="756"/>
        <v>0</v>
      </c>
      <c r="K3994" s="4">
        <f t="shared" si="757"/>
        <v>2997.92</v>
      </c>
      <c r="L3994" s="6">
        <v>0.85</v>
      </c>
      <c r="M3994" s="4">
        <f t="shared" si="754"/>
        <v>2548.232</v>
      </c>
      <c r="N3994" s="4">
        <f t="shared" si="755"/>
        <v>5546.152</v>
      </c>
      <c r="O3994" s="6">
        <v>0.75</v>
      </c>
      <c r="P3994" s="85">
        <f t="shared" si="762"/>
        <v>2248.44</v>
      </c>
      <c r="Q3994" s="86">
        <f t="shared" si="763"/>
        <v>5246.3600000000006</v>
      </c>
      <c r="R3994" s="6">
        <v>0.95</v>
      </c>
      <c r="S3994" s="85">
        <f t="shared" si="758"/>
        <v>2848.0239999999999</v>
      </c>
      <c r="T3994" s="86">
        <f t="shared" si="759"/>
        <v>5845.9439999999995</v>
      </c>
      <c r="U3994" s="6">
        <v>0.6</v>
      </c>
      <c r="V3994" s="85">
        <f t="shared" si="760"/>
        <v>1798.752</v>
      </c>
      <c r="W3994" s="86">
        <f t="shared" si="761"/>
        <v>4796.6720000000005</v>
      </c>
    </row>
    <row r="3995" spans="1:23" ht="16.5" x14ac:dyDescent="0.25">
      <c r="A3995" s="78" t="s">
        <v>7167</v>
      </c>
      <c r="B3995" s="65" t="s">
        <v>8194</v>
      </c>
      <c r="C3995" s="2" t="s">
        <v>3376</v>
      </c>
      <c r="D3995" s="10" t="s">
        <v>3375</v>
      </c>
      <c r="E3995" s="3">
        <v>1</v>
      </c>
      <c r="F3995" s="3">
        <v>1</v>
      </c>
      <c r="G3995" s="4">
        <v>5659.85</v>
      </c>
      <c r="H3995" s="4">
        <f>+G3995*E3995</f>
        <v>5659.85</v>
      </c>
      <c r="I3995" s="5">
        <v>0</v>
      </c>
      <c r="J3995" s="4">
        <f t="shared" si="756"/>
        <v>0</v>
      </c>
      <c r="K3995" s="4">
        <f t="shared" si="757"/>
        <v>5659.85</v>
      </c>
      <c r="L3995" s="6">
        <v>0.85</v>
      </c>
      <c r="M3995" s="4">
        <f t="shared" si="754"/>
        <v>4810.8725000000004</v>
      </c>
      <c r="N3995" s="4">
        <f t="shared" si="755"/>
        <v>10470.7225</v>
      </c>
      <c r="O3995" s="6">
        <v>0.75</v>
      </c>
      <c r="P3995" s="85">
        <f t="shared" si="762"/>
        <v>4244.8875000000007</v>
      </c>
      <c r="Q3995" s="86">
        <f t="shared" si="763"/>
        <v>9904.7375000000011</v>
      </c>
      <c r="R3995" s="6">
        <v>0.95</v>
      </c>
      <c r="S3995" s="85">
        <f t="shared" si="758"/>
        <v>5376.8575000000001</v>
      </c>
      <c r="T3995" s="86">
        <f t="shared" si="759"/>
        <v>11036.7075</v>
      </c>
      <c r="U3995" s="6">
        <v>0.6</v>
      </c>
      <c r="V3995" s="85">
        <f t="shared" si="760"/>
        <v>3395.9100000000003</v>
      </c>
      <c r="W3995" s="86">
        <f t="shared" si="761"/>
        <v>9055.76</v>
      </c>
    </row>
    <row r="3996" spans="1:23" ht="16.5" x14ac:dyDescent="0.25">
      <c r="A3996" s="78" t="s">
        <v>7167</v>
      </c>
      <c r="B3996" s="65" t="s">
        <v>8194</v>
      </c>
      <c r="C3996" s="2" t="s">
        <v>3378</v>
      </c>
      <c r="D3996" s="10" t="s">
        <v>3377</v>
      </c>
      <c r="E3996" s="3">
        <v>1</v>
      </c>
      <c r="F3996" s="3">
        <v>1</v>
      </c>
      <c r="G3996" s="7">
        <v>2502.04</v>
      </c>
      <c r="H3996" s="4">
        <f>+G3996*E3996</f>
        <v>2502.04</v>
      </c>
      <c r="I3996" s="5">
        <v>0</v>
      </c>
      <c r="J3996" s="4">
        <f t="shared" si="756"/>
        <v>0</v>
      </c>
      <c r="K3996" s="4">
        <f t="shared" si="757"/>
        <v>2502.04</v>
      </c>
      <c r="L3996" s="6">
        <v>1</v>
      </c>
      <c r="M3996" s="4">
        <f t="shared" si="754"/>
        <v>2502.04</v>
      </c>
      <c r="N3996" s="4">
        <f t="shared" si="755"/>
        <v>5004.08</v>
      </c>
      <c r="O3996" s="6">
        <v>0.75</v>
      </c>
      <c r="P3996" s="85">
        <f t="shared" si="762"/>
        <v>1876.53</v>
      </c>
      <c r="Q3996" s="86">
        <f t="shared" si="763"/>
        <v>4378.57</v>
      </c>
      <c r="R3996" s="6">
        <v>0.95</v>
      </c>
      <c r="S3996" s="85">
        <f t="shared" si="758"/>
        <v>2376.9379999999996</v>
      </c>
      <c r="T3996" s="86">
        <f t="shared" si="759"/>
        <v>4878.9779999999992</v>
      </c>
      <c r="U3996" s="6">
        <v>0.6</v>
      </c>
      <c r="V3996" s="85">
        <f t="shared" si="760"/>
        <v>1501.2239999999999</v>
      </c>
      <c r="W3996" s="86">
        <f t="shared" si="761"/>
        <v>4003.2640000000001</v>
      </c>
    </row>
    <row r="3997" spans="1:23" ht="16.5" x14ac:dyDescent="0.25">
      <c r="A3997" s="78" t="s">
        <v>7167</v>
      </c>
      <c r="B3997" s="65" t="s">
        <v>8194</v>
      </c>
      <c r="C3997" s="2" t="s">
        <v>3409</v>
      </c>
      <c r="D3997" s="10" t="s">
        <v>3408</v>
      </c>
      <c r="E3997" s="3">
        <v>3</v>
      </c>
      <c r="F3997" s="3">
        <v>1</v>
      </c>
      <c r="G3997" s="7">
        <v>1509</v>
      </c>
      <c r="H3997" s="4">
        <f>+G3997*E3997</f>
        <v>4527</v>
      </c>
      <c r="I3997" s="5">
        <v>0.05</v>
      </c>
      <c r="J3997" s="4">
        <f t="shared" si="756"/>
        <v>75.45</v>
      </c>
      <c r="K3997" s="4">
        <f t="shared" si="757"/>
        <v>1433.55</v>
      </c>
      <c r="L3997" s="6">
        <v>0.85</v>
      </c>
      <c r="M3997" s="4">
        <f t="shared" si="754"/>
        <v>1218.5174999999999</v>
      </c>
      <c r="N3997" s="4">
        <f t="shared" si="755"/>
        <v>2652.0675000000001</v>
      </c>
      <c r="O3997" s="6">
        <v>0.75</v>
      </c>
      <c r="P3997" s="85">
        <f t="shared" si="762"/>
        <v>1075.1624999999999</v>
      </c>
      <c r="Q3997" s="86">
        <f t="shared" si="763"/>
        <v>2508.7124999999996</v>
      </c>
      <c r="R3997" s="6">
        <v>0.95</v>
      </c>
      <c r="S3997" s="85">
        <f t="shared" si="758"/>
        <v>1361.8724999999999</v>
      </c>
      <c r="T3997" s="86">
        <f t="shared" si="759"/>
        <v>2795.4224999999997</v>
      </c>
      <c r="U3997" s="6">
        <v>0.6</v>
      </c>
      <c r="V3997" s="85">
        <f t="shared" si="760"/>
        <v>860.13</v>
      </c>
      <c r="W3997" s="86">
        <f t="shared" si="761"/>
        <v>2293.6799999999998</v>
      </c>
    </row>
    <row r="3998" spans="1:23" ht="16.5" x14ac:dyDescent="0.25">
      <c r="A3998" s="78" t="s">
        <v>7167</v>
      </c>
      <c r="B3998" s="65" t="s">
        <v>8194</v>
      </c>
      <c r="C3998" s="2" t="s">
        <v>3417</v>
      </c>
      <c r="D3998" s="8" t="s">
        <v>3416</v>
      </c>
      <c r="E3998" s="3">
        <v>1</v>
      </c>
      <c r="F3998" s="3">
        <v>1</v>
      </c>
      <c r="G3998" s="4">
        <v>4143.38</v>
      </c>
      <c r="H3998" s="4">
        <f>+G3998*E3998</f>
        <v>4143.38</v>
      </c>
      <c r="I3998" s="5">
        <v>0.2</v>
      </c>
      <c r="J3998" s="4">
        <f t="shared" si="756"/>
        <v>828.67600000000004</v>
      </c>
      <c r="K3998" s="4">
        <f t="shared" si="757"/>
        <v>3314.7040000000002</v>
      </c>
      <c r="L3998" s="6">
        <v>1.4</v>
      </c>
      <c r="M3998" s="4">
        <f t="shared" si="754"/>
        <v>4640.5856000000003</v>
      </c>
      <c r="N3998" s="4">
        <f t="shared" si="755"/>
        <v>7955.2896000000001</v>
      </c>
      <c r="O3998" s="6">
        <v>0.75</v>
      </c>
      <c r="P3998" s="85">
        <f t="shared" si="762"/>
        <v>2486.0280000000002</v>
      </c>
      <c r="Q3998" s="86">
        <f t="shared" si="763"/>
        <v>5800.732</v>
      </c>
      <c r="R3998" s="6">
        <v>0.95</v>
      </c>
      <c r="S3998" s="85">
        <f t="shared" si="758"/>
        <v>3148.9688000000001</v>
      </c>
      <c r="T3998" s="86">
        <f t="shared" si="759"/>
        <v>6463.6728000000003</v>
      </c>
      <c r="U3998" s="6">
        <v>0.6</v>
      </c>
      <c r="V3998" s="85">
        <f t="shared" si="760"/>
        <v>1988.8224</v>
      </c>
      <c r="W3998" s="86">
        <f t="shared" si="761"/>
        <v>5303.5264000000006</v>
      </c>
    </row>
    <row r="3999" spans="1:23" ht="16.5" x14ac:dyDescent="0.25">
      <c r="A3999" s="78" t="s">
        <v>7167</v>
      </c>
      <c r="B3999" s="65" t="s">
        <v>8194</v>
      </c>
      <c r="C3999" s="2" t="s">
        <v>3419</v>
      </c>
      <c r="D3999" s="8" t="s">
        <v>3418</v>
      </c>
      <c r="E3999" s="3">
        <v>2</v>
      </c>
      <c r="F3999" s="3">
        <v>1</v>
      </c>
      <c r="G3999" s="4">
        <v>6826.8450000000003</v>
      </c>
      <c r="H3999" s="4">
        <f>+G3999*E3999</f>
        <v>13653.69</v>
      </c>
      <c r="I3999" s="5">
        <v>0</v>
      </c>
      <c r="J3999" s="4">
        <f t="shared" si="756"/>
        <v>0</v>
      </c>
      <c r="K3999" s="4">
        <f t="shared" si="757"/>
        <v>6826.8450000000003</v>
      </c>
      <c r="L3999" s="6">
        <v>1.2</v>
      </c>
      <c r="M3999" s="4">
        <f t="shared" si="754"/>
        <v>8192.2139999999999</v>
      </c>
      <c r="N3999" s="4">
        <f t="shared" si="755"/>
        <v>15019.059000000001</v>
      </c>
      <c r="O3999" s="6">
        <v>0.75</v>
      </c>
      <c r="P3999" s="85">
        <f t="shared" si="762"/>
        <v>5120.13375</v>
      </c>
      <c r="Q3999" s="86">
        <f t="shared" si="763"/>
        <v>11946.97875</v>
      </c>
      <c r="R3999" s="6">
        <v>0.95</v>
      </c>
      <c r="S3999" s="85">
        <f t="shared" si="758"/>
        <v>6485.5027499999997</v>
      </c>
      <c r="T3999" s="86">
        <f t="shared" si="759"/>
        <v>13312.347750000001</v>
      </c>
      <c r="U3999" s="6">
        <v>0.6</v>
      </c>
      <c r="V3999" s="85">
        <f t="shared" si="760"/>
        <v>4096.107</v>
      </c>
      <c r="W3999" s="86">
        <f t="shared" si="761"/>
        <v>10922.952000000001</v>
      </c>
    </row>
    <row r="4000" spans="1:23" ht="16.5" x14ac:dyDescent="0.25">
      <c r="A4000" s="78" t="s">
        <v>7167</v>
      </c>
      <c r="B4000" s="65" t="s">
        <v>8194</v>
      </c>
      <c r="C4000" s="2" t="s">
        <v>3421</v>
      </c>
      <c r="D4000" s="8" t="s">
        <v>3420</v>
      </c>
      <c r="E4000" s="3">
        <v>1</v>
      </c>
      <c r="F4000" s="3">
        <v>1</v>
      </c>
      <c r="G4000" s="4">
        <v>1700.787</v>
      </c>
      <c r="H4000" s="4">
        <f>+G4000*E4000</f>
        <v>1700.787</v>
      </c>
      <c r="I4000" s="5">
        <v>0.4</v>
      </c>
      <c r="J4000" s="4">
        <f t="shared" si="756"/>
        <v>680.3148000000001</v>
      </c>
      <c r="K4000" s="4">
        <f t="shared" si="757"/>
        <v>1020.4721999999999</v>
      </c>
      <c r="L4000" s="6">
        <v>1.4</v>
      </c>
      <c r="M4000" s="4">
        <f t="shared" si="754"/>
        <v>1428.6610799999999</v>
      </c>
      <c r="N4000" s="4">
        <f t="shared" si="755"/>
        <v>2449.13328</v>
      </c>
      <c r="O4000" s="6">
        <v>0.75</v>
      </c>
      <c r="P4000" s="85">
        <f t="shared" si="762"/>
        <v>765.35414999999989</v>
      </c>
      <c r="Q4000" s="86">
        <f t="shared" si="763"/>
        <v>1785.8263499999998</v>
      </c>
      <c r="R4000" s="6">
        <v>0.95</v>
      </c>
      <c r="S4000" s="85">
        <f t="shared" si="758"/>
        <v>969.44858999999985</v>
      </c>
      <c r="T4000" s="86">
        <f t="shared" si="759"/>
        <v>1989.9207899999997</v>
      </c>
      <c r="U4000" s="6">
        <v>0.6</v>
      </c>
      <c r="V4000" s="85">
        <f t="shared" si="760"/>
        <v>612.28331999999989</v>
      </c>
      <c r="W4000" s="86">
        <f t="shared" si="761"/>
        <v>1632.7555199999997</v>
      </c>
    </row>
    <row r="4001" spans="1:23" ht="16.5" x14ac:dyDescent="0.25">
      <c r="A4001" s="78" t="s">
        <v>7167</v>
      </c>
      <c r="B4001" s="65" t="s">
        <v>8194</v>
      </c>
      <c r="C4001" s="2" t="s">
        <v>3423</v>
      </c>
      <c r="D4001" s="8" t="s">
        <v>3422</v>
      </c>
      <c r="E4001" s="3">
        <v>2</v>
      </c>
      <c r="F4001" s="3">
        <v>1</v>
      </c>
      <c r="G4001" s="4">
        <v>2763.23</v>
      </c>
      <c r="H4001" s="4">
        <f>+G4001*E4001</f>
        <v>5526.46</v>
      </c>
      <c r="I4001" s="5">
        <v>0</v>
      </c>
      <c r="J4001" s="4">
        <f t="shared" si="756"/>
        <v>0</v>
      </c>
      <c r="K4001" s="4">
        <f t="shared" si="757"/>
        <v>2763.23</v>
      </c>
      <c r="L4001" s="6">
        <v>0.85</v>
      </c>
      <c r="M4001" s="4">
        <f t="shared" si="754"/>
        <v>2348.7455</v>
      </c>
      <c r="N4001" s="4">
        <f t="shared" si="755"/>
        <v>5111.9755000000005</v>
      </c>
      <c r="O4001" s="6">
        <v>0.75</v>
      </c>
      <c r="P4001" s="85">
        <f t="shared" si="762"/>
        <v>2072.4225000000001</v>
      </c>
      <c r="Q4001" s="86">
        <f t="shared" si="763"/>
        <v>4835.6525000000001</v>
      </c>
      <c r="R4001" s="6">
        <v>0.95</v>
      </c>
      <c r="S4001" s="85">
        <f t="shared" si="758"/>
        <v>2625.0684999999999</v>
      </c>
      <c r="T4001" s="86">
        <f t="shared" si="759"/>
        <v>5388.2984999999999</v>
      </c>
      <c r="U4001" s="6">
        <v>0.6</v>
      </c>
      <c r="V4001" s="85">
        <f t="shared" si="760"/>
        <v>1657.9379999999999</v>
      </c>
      <c r="W4001" s="86">
        <f t="shared" si="761"/>
        <v>4421.1679999999997</v>
      </c>
    </row>
    <row r="4002" spans="1:23" ht="16.5" x14ac:dyDescent="0.25">
      <c r="A4002" s="78" t="s">
        <v>7167</v>
      </c>
      <c r="B4002" s="65" t="s">
        <v>8194</v>
      </c>
      <c r="C4002" s="2" t="s">
        <v>3427</v>
      </c>
      <c r="D4002" s="10" t="s">
        <v>3426</v>
      </c>
      <c r="E4002" s="3">
        <v>482</v>
      </c>
      <c r="F4002" s="3">
        <v>1</v>
      </c>
      <c r="G4002" s="4">
        <f>3491.99/555</f>
        <v>6.2918738738738735</v>
      </c>
      <c r="H4002" s="4">
        <f>+G4002*E4002</f>
        <v>3032.683207207207</v>
      </c>
      <c r="I4002" s="5">
        <v>0.1</v>
      </c>
      <c r="J4002" s="4">
        <f t="shared" si="756"/>
        <v>0.62918738738738744</v>
      </c>
      <c r="K4002" s="4">
        <f t="shared" si="757"/>
        <v>5.6626864864864856</v>
      </c>
      <c r="L4002" s="6">
        <v>0.85</v>
      </c>
      <c r="M4002" s="4">
        <f t="shared" si="754"/>
        <v>4.8132835135135128</v>
      </c>
      <c r="N4002" s="4">
        <f t="shared" si="755"/>
        <v>10.475969999999998</v>
      </c>
      <c r="O4002" s="6">
        <v>0.75</v>
      </c>
      <c r="P4002" s="85">
        <f t="shared" si="762"/>
        <v>4.2470148648648642</v>
      </c>
      <c r="Q4002" s="86">
        <f t="shared" si="763"/>
        <v>9.9097013513513499</v>
      </c>
      <c r="R4002" s="6">
        <v>0.95</v>
      </c>
      <c r="S4002" s="85">
        <f t="shared" si="758"/>
        <v>5.3795521621621614</v>
      </c>
      <c r="T4002" s="86">
        <f t="shared" si="759"/>
        <v>11.042238648648647</v>
      </c>
      <c r="U4002" s="6">
        <v>0.6</v>
      </c>
      <c r="V4002" s="85">
        <f t="shared" si="760"/>
        <v>3.3976118918918914</v>
      </c>
      <c r="W4002" s="86">
        <f t="shared" si="761"/>
        <v>9.060298378378377</v>
      </c>
    </row>
    <row r="4003" spans="1:23" ht="16.5" x14ac:dyDescent="0.25">
      <c r="A4003" s="78" t="s">
        <v>7167</v>
      </c>
      <c r="B4003" s="65" t="s">
        <v>8194</v>
      </c>
      <c r="C4003" s="2" t="s">
        <v>3438</v>
      </c>
      <c r="D4003" s="10" t="s">
        <v>3437</v>
      </c>
      <c r="E4003" s="3">
        <v>1</v>
      </c>
      <c r="F4003" s="3">
        <v>1</v>
      </c>
      <c r="G4003" s="7">
        <v>2245</v>
      </c>
      <c r="H4003" s="4">
        <f>+G4003*E4003</f>
        <v>2245</v>
      </c>
      <c r="I4003" s="5">
        <v>0</v>
      </c>
      <c r="J4003" s="4">
        <f t="shared" si="756"/>
        <v>0</v>
      </c>
      <c r="K4003" s="4">
        <f t="shared" si="757"/>
        <v>2245</v>
      </c>
      <c r="L4003" s="6">
        <v>0.85</v>
      </c>
      <c r="M4003" s="4">
        <f t="shared" si="754"/>
        <v>1908.25</v>
      </c>
      <c r="N4003" s="4">
        <f t="shared" si="755"/>
        <v>4153.25</v>
      </c>
      <c r="O4003" s="6">
        <v>0.75</v>
      </c>
      <c r="P4003" s="85">
        <f t="shared" si="762"/>
        <v>1683.75</v>
      </c>
      <c r="Q4003" s="86">
        <f t="shared" si="763"/>
        <v>3928.75</v>
      </c>
      <c r="R4003" s="6">
        <v>0.95</v>
      </c>
      <c r="S4003" s="85">
        <f t="shared" si="758"/>
        <v>2132.75</v>
      </c>
      <c r="T4003" s="86">
        <f t="shared" si="759"/>
        <v>4377.75</v>
      </c>
      <c r="U4003" s="6">
        <v>0.6</v>
      </c>
      <c r="V4003" s="85">
        <f t="shared" si="760"/>
        <v>1347</v>
      </c>
      <c r="W4003" s="86">
        <f t="shared" si="761"/>
        <v>3592</v>
      </c>
    </row>
    <row r="4004" spans="1:23" ht="16.5" x14ac:dyDescent="0.25">
      <c r="A4004" s="78" t="s">
        <v>7167</v>
      </c>
      <c r="B4004" s="65" t="s">
        <v>8194</v>
      </c>
      <c r="C4004" s="2" t="s">
        <v>8218</v>
      </c>
      <c r="D4004" s="8" t="s">
        <v>4906</v>
      </c>
      <c r="E4004" s="3">
        <v>16</v>
      </c>
      <c r="F4004" s="3">
        <v>1</v>
      </c>
      <c r="G4004" s="4">
        <v>445.16</v>
      </c>
      <c r="H4004" s="4">
        <f>+G4004*E4004</f>
        <v>7122.56</v>
      </c>
      <c r="I4004" s="5">
        <v>0</v>
      </c>
      <c r="J4004" s="4">
        <f t="shared" si="756"/>
        <v>0</v>
      </c>
      <c r="K4004" s="4">
        <f t="shared" si="757"/>
        <v>445.16</v>
      </c>
      <c r="L4004" s="6">
        <v>1</v>
      </c>
      <c r="M4004" s="4">
        <f t="shared" si="754"/>
        <v>445.16</v>
      </c>
      <c r="N4004" s="4">
        <f t="shared" si="755"/>
        <v>890.32</v>
      </c>
      <c r="O4004" s="6">
        <v>0.75</v>
      </c>
      <c r="P4004" s="85">
        <f t="shared" si="762"/>
        <v>333.87</v>
      </c>
      <c r="Q4004" s="86">
        <f t="shared" si="763"/>
        <v>779.03</v>
      </c>
      <c r="R4004" s="6">
        <v>0.95</v>
      </c>
      <c r="S4004" s="85">
        <f t="shared" si="758"/>
        <v>422.90199999999999</v>
      </c>
      <c r="T4004" s="86">
        <f t="shared" si="759"/>
        <v>868.06200000000001</v>
      </c>
      <c r="U4004" s="6">
        <v>0.6</v>
      </c>
      <c r="V4004" s="85">
        <f t="shared" si="760"/>
        <v>267.096</v>
      </c>
      <c r="W4004" s="86">
        <f t="shared" si="761"/>
        <v>712.25600000000009</v>
      </c>
    </row>
    <row r="4005" spans="1:23" ht="16.5" x14ac:dyDescent="0.25">
      <c r="A4005" s="78" t="s">
        <v>7167</v>
      </c>
      <c r="B4005" s="65" t="s">
        <v>8194</v>
      </c>
      <c r="C4005" s="2" t="s">
        <v>8220</v>
      </c>
      <c r="D4005" s="8" t="s">
        <v>4907</v>
      </c>
      <c r="E4005" s="3">
        <v>11</v>
      </c>
      <c r="F4005" s="3">
        <v>1</v>
      </c>
      <c r="G4005" s="4">
        <v>447.48</v>
      </c>
      <c r="H4005" s="4">
        <f>+G4005*E4005</f>
        <v>4922.2800000000007</v>
      </c>
      <c r="I4005" s="5">
        <v>0</v>
      </c>
      <c r="J4005" s="4">
        <f t="shared" si="756"/>
        <v>0</v>
      </c>
      <c r="K4005" s="4">
        <f t="shared" si="757"/>
        <v>447.48</v>
      </c>
      <c r="L4005" s="6">
        <v>1</v>
      </c>
      <c r="M4005" s="4">
        <f t="shared" si="754"/>
        <v>447.48</v>
      </c>
      <c r="N4005" s="4">
        <f t="shared" si="755"/>
        <v>894.96</v>
      </c>
      <c r="O4005" s="6">
        <v>0.75</v>
      </c>
      <c r="P4005" s="85">
        <f t="shared" si="762"/>
        <v>335.61</v>
      </c>
      <c r="Q4005" s="86">
        <f t="shared" si="763"/>
        <v>783.09</v>
      </c>
      <c r="R4005" s="6">
        <v>0.95</v>
      </c>
      <c r="S4005" s="85">
        <f t="shared" si="758"/>
        <v>425.10599999999999</v>
      </c>
      <c r="T4005" s="86">
        <f t="shared" si="759"/>
        <v>872.58600000000001</v>
      </c>
      <c r="U4005" s="6">
        <v>0.6</v>
      </c>
      <c r="V4005" s="85">
        <f t="shared" si="760"/>
        <v>268.488</v>
      </c>
      <c r="W4005" s="86">
        <f t="shared" si="761"/>
        <v>715.96800000000007</v>
      </c>
    </row>
    <row r="4006" spans="1:23" ht="16.5" x14ac:dyDescent="0.25">
      <c r="A4006" s="78" t="s">
        <v>7167</v>
      </c>
      <c r="B4006" s="65" t="s">
        <v>8194</v>
      </c>
      <c r="C4006" s="2" t="s">
        <v>8221</v>
      </c>
      <c r="D4006" s="8" t="s">
        <v>4908</v>
      </c>
      <c r="E4006" s="3">
        <v>12</v>
      </c>
      <c r="F4006" s="3">
        <v>1</v>
      </c>
      <c r="G4006" s="4">
        <v>505.32</v>
      </c>
      <c r="H4006" s="4">
        <f>+G4006*E4006</f>
        <v>6063.84</v>
      </c>
      <c r="I4006" s="5">
        <v>0</v>
      </c>
      <c r="J4006" s="4">
        <f t="shared" si="756"/>
        <v>0</v>
      </c>
      <c r="K4006" s="4">
        <f t="shared" si="757"/>
        <v>505.32</v>
      </c>
      <c r="L4006" s="6">
        <v>1</v>
      </c>
      <c r="M4006" s="4">
        <f t="shared" si="754"/>
        <v>505.32</v>
      </c>
      <c r="N4006" s="4">
        <f t="shared" si="755"/>
        <v>1010.64</v>
      </c>
      <c r="O4006" s="6">
        <v>0.75</v>
      </c>
      <c r="P4006" s="85">
        <f t="shared" si="762"/>
        <v>378.99</v>
      </c>
      <c r="Q4006" s="86">
        <f t="shared" si="763"/>
        <v>884.31</v>
      </c>
      <c r="R4006" s="6">
        <v>0.95</v>
      </c>
      <c r="S4006" s="85">
        <f t="shared" si="758"/>
        <v>480.05399999999997</v>
      </c>
      <c r="T4006" s="86">
        <f t="shared" si="759"/>
        <v>985.37400000000002</v>
      </c>
      <c r="U4006" s="6">
        <v>0.6</v>
      </c>
      <c r="V4006" s="85">
        <f t="shared" si="760"/>
        <v>303.19200000000001</v>
      </c>
      <c r="W4006" s="86">
        <f t="shared" si="761"/>
        <v>808.51199999999994</v>
      </c>
    </row>
    <row r="4007" spans="1:23" ht="16.5" x14ac:dyDescent="0.25">
      <c r="A4007" s="78" t="s">
        <v>7167</v>
      </c>
      <c r="B4007" s="65" t="s">
        <v>8194</v>
      </c>
      <c r="C4007" s="2" t="s">
        <v>8219</v>
      </c>
      <c r="D4007" s="8" t="s">
        <v>4909</v>
      </c>
      <c r="E4007" s="3">
        <f>18+15</f>
        <v>33</v>
      </c>
      <c r="F4007" s="3">
        <v>1</v>
      </c>
      <c r="G4007" s="4">
        <v>447.48</v>
      </c>
      <c r="H4007" s="4">
        <f>+G4007*E4007</f>
        <v>14766.84</v>
      </c>
      <c r="I4007" s="5">
        <v>0</v>
      </c>
      <c r="J4007" s="4">
        <f t="shared" si="756"/>
        <v>0</v>
      </c>
      <c r="K4007" s="4">
        <f t="shared" si="757"/>
        <v>447.48</v>
      </c>
      <c r="L4007" s="6">
        <v>1</v>
      </c>
      <c r="M4007" s="4">
        <f t="shared" si="754"/>
        <v>447.48</v>
      </c>
      <c r="N4007" s="4">
        <f t="shared" si="755"/>
        <v>894.96</v>
      </c>
      <c r="O4007" s="6">
        <v>0.75</v>
      </c>
      <c r="P4007" s="85">
        <f t="shared" si="762"/>
        <v>335.61</v>
      </c>
      <c r="Q4007" s="86">
        <f t="shared" si="763"/>
        <v>783.09</v>
      </c>
      <c r="R4007" s="6">
        <v>0.95</v>
      </c>
      <c r="S4007" s="85">
        <f t="shared" si="758"/>
        <v>425.10599999999999</v>
      </c>
      <c r="T4007" s="86">
        <f t="shared" si="759"/>
        <v>872.58600000000001</v>
      </c>
      <c r="U4007" s="6">
        <v>0.6</v>
      </c>
      <c r="V4007" s="85">
        <f t="shared" si="760"/>
        <v>268.488</v>
      </c>
      <c r="W4007" s="86">
        <f t="shared" si="761"/>
        <v>715.96800000000007</v>
      </c>
    </row>
    <row r="4008" spans="1:23" ht="16.5" x14ac:dyDescent="0.25">
      <c r="A4008" s="78" t="s">
        <v>7167</v>
      </c>
      <c r="B4008" s="65" t="s">
        <v>8194</v>
      </c>
      <c r="C4008" s="2" t="s">
        <v>8222</v>
      </c>
      <c r="D4008" s="1" t="s">
        <v>4915</v>
      </c>
      <c r="E4008" s="3">
        <v>2</v>
      </c>
      <c r="F4008" s="3">
        <v>1</v>
      </c>
      <c r="G4008" s="7">
        <v>4657</v>
      </c>
      <c r="H4008" s="4">
        <f>+G4008*E4008</f>
        <v>9314</v>
      </c>
      <c r="I4008" s="5">
        <v>0.05</v>
      </c>
      <c r="J4008" s="4">
        <f t="shared" si="756"/>
        <v>232.85000000000002</v>
      </c>
      <c r="K4008" s="4">
        <f t="shared" si="757"/>
        <v>4424.1499999999996</v>
      </c>
      <c r="L4008" s="6">
        <v>0.85</v>
      </c>
      <c r="M4008" s="4">
        <f t="shared" si="754"/>
        <v>3760.5274999999997</v>
      </c>
      <c r="N4008" s="4">
        <f t="shared" si="755"/>
        <v>8184.6774999999998</v>
      </c>
      <c r="O4008" s="6">
        <v>0.75</v>
      </c>
      <c r="P4008" s="85">
        <f t="shared" si="762"/>
        <v>3318.1124999999997</v>
      </c>
      <c r="Q4008" s="86">
        <f t="shared" si="763"/>
        <v>7742.2624999999989</v>
      </c>
      <c r="R4008" s="6">
        <v>0.95</v>
      </c>
      <c r="S4008" s="85">
        <f t="shared" si="758"/>
        <v>4202.9424999999992</v>
      </c>
      <c r="T4008" s="86">
        <f t="shared" si="759"/>
        <v>8627.0924999999988</v>
      </c>
      <c r="U4008" s="6">
        <v>0.6</v>
      </c>
      <c r="V4008" s="85">
        <f t="shared" si="760"/>
        <v>2654.49</v>
      </c>
      <c r="W4008" s="86">
        <f t="shared" si="761"/>
        <v>7078.6399999999994</v>
      </c>
    </row>
    <row r="4009" spans="1:23" ht="16.5" x14ac:dyDescent="0.25">
      <c r="A4009" s="78" t="s">
        <v>7167</v>
      </c>
      <c r="B4009" s="65" t="s">
        <v>8194</v>
      </c>
      <c r="C4009" s="2" t="s">
        <v>8223</v>
      </c>
      <c r="D4009" s="1" t="s">
        <v>4916</v>
      </c>
      <c r="E4009" s="3">
        <v>2</v>
      </c>
      <c r="F4009" s="3">
        <v>1</v>
      </c>
      <c r="G4009" s="7">
        <v>2686</v>
      </c>
      <c r="H4009" s="4">
        <f>+G4009*E4009</f>
        <v>5372</v>
      </c>
      <c r="I4009" s="5">
        <v>0.05</v>
      </c>
      <c r="J4009" s="4">
        <f t="shared" si="756"/>
        <v>134.30000000000001</v>
      </c>
      <c r="K4009" s="4">
        <f t="shared" si="757"/>
        <v>2551.6999999999998</v>
      </c>
      <c r="L4009" s="6">
        <v>0.85</v>
      </c>
      <c r="M4009" s="4">
        <f t="shared" si="754"/>
        <v>2168.9449999999997</v>
      </c>
      <c r="N4009" s="4">
        <f t="shared" si="755"/>
        <v>4720.6449999999995</v>
      </c>
      <c r="O4009" s="6">
        <v>0.75</v>
      </c>
      <c r="P4009" s="85">
        <f t="shared" si="762"/>
        <v>1913.7749999999999</v>
      </c>
      <c r="Q4009" s="86">
        <f t="shared" si="763"/>
        <v>4465.4749999999995</v>
      </c>
      <c r="R4009" s="6">
        <v>0.95</v>
      </c>
      <c r="S4009" s="85">
        <f t="shared" si="758"/>
        <v>2424.1149999999998</v>
      </c>
      <c r="T4009" s="86">
        <f t="shared" si="759"/>
        <v>4975.8149999999996</v>
      </c>
      <c r="U4009" s="6">
        <v>0.6</v>
      </c>
      <c r="V4009" s="85">
        <f t="shared" si="760"/>
        <v>1531.0199999999998</v>
      </c>
      <c r="W4009" s="86">
        <f t="shared" si="761"/>
        <v>4082.7199999999993</v>
      </c>
    </row>
    <row r="4010" spans="1:23" ht="16.5" x14ac:dyDescent="0.25">
      <c r="A4010" s="78" t="s">
        <v>7167</v>
      </c>
      <c r="B4010" s="65" t="s">
        <v>8194</v>
      </c>
      <c r="C4010" s="2" t="s">
        <v>8224</v>
      </c>
      <c r="D4010" s="1" t="s">
        <v>4917</v>
      </c>
      <c r="E4010" s="3">
        <v>2</v>
      </c>
      <c r="F4010" s="3">
        <v>1</v>
      </c>
      <c r="G4010" s="7">
        <v>3498</v>
      </c>
      <c r="H4010" s="4">
        <f>+G4010*E4010</f>
        <v>6996</v>
      </c>
      <c r="I4010" s="5">
        <v>0.05</v>
      </c>
      <c r="J4010" s="4">
        <f t="shared" si="756"/>
        <v>174.9</v>
      </c>
      <c r="K4010" s="4">
        <f t="shared" si="757"/>
        <v>3323.1</v>
      </c>
      <c r="L4010" s="6">
        <v>0.85</v>
      </c>
      <c r="M4010" s="4">
        <f t="shared" si="754"/>
        <v>2824.6349999999998</v>
      </c>
      <c r="N4010" s="4">
        <f t="shared" si="755"/>
        <v>6147.7349999999997</v>
      </c>
      <c r="O4010" s="6">
        <v>0.75</v>
      </c>
      <c r="P4010" s="85">
        <f t="shared" si="762"/>
        <v>2492.3249999999998</v>
      </c>
      <c r="Q4010" s="86">
        <f t="shared" si="763"/>
        <v>5815.4249999999993</v>
      </c>
      <c r="R4010" s="6">
        <v>0.95</v>
      </c>
      <c r="S4010" s="85">
        <f t="shared" si="758"/>
        <v>3156.9449999999997</v>
      </c>
      <c r="T4010" s="86">
        <f t="shared" si="759"/>
        <v>6480.0450000000001</v>
      </c>
      <c r="U4010" s="6">
        <v>0.6</v>
      </c>
      <c r="V4010" s="85">
        <f t="shared" si="760"/>
        <v>1993.86</v>
      </c>
      <c r="W4010" s="86">
        <f t="shared" si="761"/>
        <v>5316.96</v>
      </c>
    </row>
    <row r="4011" spans="1:23" ht="16.5" x14ac:dyDescent="0.25">
      <c r="A4011" s="78" t="s">
        <v>7167</v>
      </c>
      <c r="B4011" s="65" t="s">
        <v>8194</v>
      </c>
      <c r="C4011" s="2" t="s">
        <v>2217</v>
      </c>
      <c r="D4011" s="1" t="s">
        <v>2216</v>
      </c>
      <c r="E4011" s="3">
        <v>2</v>
      </c>
      <c r="F4011" s="3">
        <v>1</v>
      </c>
      <c r="G4011" s="7">
        <v>731</v>
      </c>
      <c r="H4011" s="4">
        <f>+G4011*E4011</f>
        <v>1462</v>
      </c>
      <c r="I4011" s="5">
        <v>0</v>
      </c>
      <c r="J4011" s="4">
        <f t="shared" si="756"/>
        <v>0</v>
      </c>
      <c r="K4011" s="4">
        <f t="shared" si="757"/>
        <v>731</v>
      </c>
      <c r="L4011" s="6">
        <v>1.05</v>
      </c>
      <c r="M4011" s="4">
        <f t="shared" si="754"/>
        <v>767.55000000000007</v>
      </c>
      <c r="N4011" s="4">
        <f t="shared" si="755"/>
        <v>1498.5500000000002</v>
      </c>
      <c r="O4011" s="6">
        <v>0.75</v>
      </c>
      <c r="P4011" s="85">
        <f t="shared" si="762"/>
        <v>548.25</v>
      </c>
      <c r="Q4011" s="86">
        <f t="shared" si="763"/>
        <v>1279.25</v>
      </c>
      <c r="R4011" s="6">
        <v>0.95</v>
      </c>
      <c r="S4011" s="85">
        <f t="shared" si="758"/>
        <v>694.44999999999993</v>
      </c>
      <c r="T4011" s="86">
        <f t="shared" si="759"/>
        <v>1425.4499999999998</v>
      </c>
      <c r="U4011" s="6">
        <v>0.6</v>
      </c>
      <c r="V4011" s="85">
        <f t="shared" si="760"/>
        <v>438.59999999999997</v>
      </c>
      <c r="W4011" s="86">
        <f t="shared" si="761"/>
        <v>1169.5999999999999</v>
      </c>
    </row>
    <row r="4012" spans="1:23" ht="16.5" x14ac:dyDescent="0.25">
      <c r="A4012" s="78" t="s">
        <v>7167</v>
      </c>
      <c r="B4012" s="65" t="s">
        <v>8194</v>
      </c>
      <c r="C4012" s="2" t="s">
        <v>2143</v>
      </c>
      <c r="D4012" s="10" t="s">
        <v>2142</v>
      </c>
      <c r="E4012" s="3">
        <v>2</v>
      </c>
      <c r="F4012" s="3">
        <v>1</v>
      </c>
      <c r="G4012" s="4">
        <v>500</v>
      </c>
      <c r="H4012" s="4">
        <f>+G4012*E4012</f>
        <v>1000</v>
      </c>
      <c r="I4012" s="5">
        <v>0</v>
      </c>
      <c r="J4012" s="4">
        <f t="shared" si="756"/>
        <v>0</v>
      </c>
      <c r="K4012" s="4">
        <f t="shared" si="757"/>
        <v>500</v>
      </c>
      <c r="L4012" s="6">
        <v>0.85</v>
      </c>
      <c r="M4012" s="4">
        <f t="shared" si="754"/>
        <v>425</v>
      </c>
      <c r="N4012" s="4">
        <f t="shared" si="755"/>
        <v>925</v>
      </c>
      <c r="O4012" s="6">
        <v>0.75</v>
      </c>
      <c r="P4012" s="85">
        <f t="shared" si="762"/>
        <v>375</v>
      </c>
      <c r="Q4012" s="86">
        <f t="shared" si="763"/>
        <v>875</v>
      </c>
      <c r="R4012" s="6">
        <v>0.95</v>
      </c>
      <c r="S4012" s="85">
        <f t="shared" si="758"/>
        <v>475</v>
      </c>
      <c r="T4012" s="86">
        <f t="shared" si="759"/>
        <v>975</v>
      </c>
      <c r="U4012" s="6">
        <v>0.6</v>
      </c>
      <c r="V4012" s="85">
        <f t="shared" si="760"/>
        <v>300</v>
      </c>
      <c r="W4012" s="86">
        <f t="shared" si="761"/>
        <v>800</v>
      </c>
    </row>
    <row r="4013" spans="1:23" ht="16.5" x14ac:dyDescent="0.25">
      <c r="A4013" s="78" t="s">
        <v>7167</v>
      </c>
      <c r="B4013" s="65" t="s">
        <v>8194</v>
      </c>
      <c r="C4013" s="2" t="s">
        <v>2149</v>
      </c>
      <c r="D4013" s="10" t="s">
        <v>2148</v>
      </c>
      <c r="E4013" s="3">
        <v>2</v>
      </c>
      <c r="F4013" s="3">
        <v>1</v>
      </c>
      <c r="G4013" s="4">
        <v>536</v>
      </c>
      <c r="H4013" s="4">
        <f>+G4013*E4013</f>
        <v>1072</v>
      </c>
      <c r="I4013" s="5">
        <v>0</v>
      </c>
      <c r="J4013" s="4">
        <f t="shared" si="756"/>
        <v>0</v>
      </c>
      <c r="K4013" s="4">
        <f t="shared" si="757"/>
        <v>536</v>
      </c>
      <c r="L4013" s="6">
        <v>0.85</v>
      </c>
      <c r="M4013" s="4">
        <f t="shared" si="754"/>
        <v>455.59999999999997</v>
      </c>
      <c r="N4013" s="4">
        <f t="shared" si="755"/>
        <v>991.59999999999991</v>
      </c>
      <c r="O4013" s="6">
        <v>0.75</v>
      </c>
      <c r="P4013" s="85">
        <f t="shared" si="762"/>
        <v>402</v>
      </c>
      <c r="Q4013" s="86">
        <f t="shared" si="763"/>
        <v>938</v>
      </c>
      <c r="R4013" s="6">
        <v>0.95</v>
      </c>
      <c r="S4013" s="85">
        <f t="shared" si="758"/>
        <v>509.2</v>
      </c>
      <c r="T4013" s="86">
        <f t="shared" si="759"/>
        <v>1045.2</v>
      </c>
      <c r="U4013" s="6">
        <v>0.6</v>
      </c>
      <c r="V4013" s="85">
        <f t="shared" si="760"/>
        <v>321.59999999999997</v>
      </c>
      <c r="W4013" s="86">
        <f t="shared" si="761"/>
        <v>857.59999999999991</v>
      </c>
    </row>
    <row r="4014" spans="1:23" ht="16.5" x14ac:dyDescent="0.25">
      <c r="A4014" s="78" t="s">
        <v>7167</v>
      </c>
      <c r="B4014" s="65" t="s">
        <v>8194</v>
      </c>
      <c r="C4014" s="2" t="s">
        <v>2153</v>
      </c>
      <c r="D4014" s="10" t="s">
        <v>2152</v>
      </c>
      <c r="E4014" s="3">
        <v>2</v>
      </c>
      <c r="F4014" s="3">
        <v>1</v>
      </c>
      <c r="G4014" s="4">
        <v>499</v>
      </c>
      <c r="H4014" s="4">
        <f>+G4014*E4014</f>
        <v>998</v>
      </c>
      <c r="I4014" s="5">
        <v>0</v>
      </c>
      <c r="J4014" s="4">
        <f t="shared" si="756"/>
        <v>0</v>
      </c>
      <c r="K4014" s="4">
        <f t="shared" si="757"/>
        <v>499</v>
      </c>
      <c r="L4014" s="6">
        <v>0.85</v>
      </c>
      <c r="M4014" s="4">
        <f t="shared" si="754"/>
        <v>424.15</v>
      </c>
      <c r="N4014" s="4">
        <f t="shared" si="755"/>
        <v>923.15</v>
      </c>
      <c r="O4014" s="6">
        <v>0.75</v>
      </c>
      <c r="P4014" s="85">
        <f t="shared" si="762"/>
        <v>374.25</v>
      </c>
      <c r="Q4014" s="86">
        <f t="shared" si="763"/>
        <v>873.25</v>
      </c>
      <c r="R4014" s="6">
        <v>0.95</v>
      </c>
      <c r="S4014" s="85">
        <f t="shared" si="758"/>
        <v>474.04999999999995</v>
      </c>
      <c r="T4014" s="86">
        <f t="shared" si="759"/>
        <v>973.05</v>
      </c>
      <c r="U4014" s="6">
        <v>0.6</v>
      </c>
      <c r="V4014" s="85">
        <f t="shared" si="760"/>
        <v>299.39999999999998</v>
      </c>
      <c r="W4014" s="86">
        <f t="shared" si="761"/>
        <v>798.4</v>
      </c>
    </row>
    <row r="4015" spans="1:23" ht="16.5" x14ac:dyDescent="0.25">
      <c r="A4015" s="78" t="s">
        <v>7167</v>
      </c>
      <c r="B4015" s="65" t="s">
        <v>8194</v>
      </c>
      <c r="C4015" s="2" t="s">
        <v>2159</v>
      </c>
      <c r="D4015" s="10" t="s">
        <v>2158</v>
      </c>
      <c r="E4015" s="3">
        <v>2</v>
      </c>
      <c r="F4015" s="3">
        <v>1</v>
      </c>
      <c r="G4015" s="4">
        <v>538</v>
      </c>
      <c r="H4015" s="4">
        <f>+G4015*E4015</f>
        <v>1076</v>
      </c>
      <c r="I4015" s="5">
        <v>0</v>
      </c>
      <c r="J4015" s="4">
        <f t="shared" si="756"/>
        <v>0</v>
      </c>
      <c r="K4015" s="4">
        <f t="shared" si="757"/>
        <v>538</v>
      </c>
      <c r="L4015" s="6">
        <v>0.85</v>
      </c>
      <c r="M4015" s="4">
        <f t="shared" si="754"/>
        <v>457.3</v>
      </c>
      <c r="N4015" s="4">
        <f t="shared" si="755"/>
        <v>995.3</v>
      </c>
      <c r="O4015" s="6">
        <v>0.75</v>
      </c>
      <c r="P4015" s="85">
        <f t="shared" si="762"/>
        <v>403.5</v>
      </c>
      <c r="Q4015" s="86">
        <f t="shared" si="763"/>
        <v>941.5</v>
      </c>
      <c r="R4015" s="6">
        <v>0.95</v>
      </c>
      <c r="S4015" s="85">
        <f t="shared" si="758"/>
        <v>511.09999999999997</v>
      </c>
      <c r="T4015" s="86">
        <f t="shared" si="759"/>
        <v>1049.0999999999999</v>
      </c>
      <c r="U4015" s="6">
        <v>0.6</v>
      </c>
      <c r="V4015" s="85">
        <f t="shared" si="760"/>
        <v>322.8</v>
      </c>
      <c r="W4015" s="86">
        <f t="shared" si="761"/>
        <v>860.8</v>
      </c>
    </row>
    <row r="4016" spans="1:23" ht="16.5" x14ac:dyDescent="0.25">
      <c r="A4016" s="78" t="s">
        <v>7167</v>
      </c>
      <c r="B4016" s="65" t="s">
        <v>8194</v>
      </c>
      <c r="C4016" s="2" t="s">
        <v>2167</v>
      </c>
      <c r="D4016" s="10" t="s">
        <v>2166</v>
      </c>
      <c r="E4016" s="3">
        <v>2</v>
      </c>
      <c r="F4016" s="3">
        <v>1</v>
      </c>
      <c r="G4016" s="4">
        <v>496</v>
      </c>
      <c r="H4016" s="4">
        <f>+G4016*E4016</f>
        <v>992</v>
      </c>
      <c r="I4016" s="5">
        <v>0</v>
      </c>
      <c r="J4016" s="4">
        <f t="shared" si="756"/>
        <v>0</v>
      </c>
      <c r="K4016" s="4">
        <f t="shared" si="757"/>
        <v>496</v>
      </c>
      <c r="L4016" s="6">
        <v>0.85</v>
      </c>
      <c r="M4016" s="4">
        <f t="shared" si="754"/>
        <v>421.59999999999997</v>
      </c>
      <c r="N4016" s="4">
        <f t="shared" si="755"/>
        <v>917.59999999999991</v>
      </c>
      <c r="O4016" s="6">
        <v>0.75</v>
      </c>
      <c r="P4016" s="85">
        <f t="shared" si="762"/>
        <v>372</v>
      </c>
      <c r="Q4016" s="86">
        <f t="shared" si="763"/>
        <v>868</v>
      </c>
      <c r="R4016" s="6">
        <v>0.95</v>
      </c>
      <c r="S4016" s="85">
        <f t="shared" si="758"/>
        <v>471.2</v>
      </c>
      <c r="T4016" s="86">
        <f t="shared" si="759"/>
        <v>967.2</v>
      </c>
      <c r="U4016" s="6">
        <v>0.6</v>
      </c>
      <c r="V4016" s="85">
        <f t="shared" si="760"/>
        <v>297.59999999999997</v>
      </c>
      <c r="W4016" s="86">
        <f t="shared" si="761"/>
        <v>793.59999999999991</v>
      </c>
    </row>
    <row r="4017" spans="1:23" ht="16.5" x14ac:dyDescent="0.25">
      <c r="A4017" s="78" t="s">
        <v>7167</v>
      </c>
      <c r="B4017" s="65" t="s">
        <v>8194</v>
      </c>
      <c r="C4017" s="2" t="s">
        <v>2173</v>
      </c>
      <c r="D4017" s="10" t="s">
        <v>2172</v>
      </c>
      <c r="E4017" s="3">
        <v>1</v>
      </c>
      <c r="F4017" s="3">
        <v>1</v>
      </c>
      <c r="G4017" s="4">
        <v>499</v>
      </c>
      <c r="H4017" s="4">
        <f>+G4017*E4017</f>
        <v>499</v>
      </c>
      <c r="I4017" s="5">
        <v>0</v>
      </c>
      <c r="J4017" s="4">
        <f t="shared" si="756"/>
        <v>0</v>
      </c>
      <c r="K4017" s="4">
        <f t="shared" si="757"/>
        <v>499</v>
      </c>
      <c r="L4017" s="6">
        <v>0.85</v>
      </c>
      <c r="M4017" s="4">
        <f t="shared" ref="M4017:M4080" si="764">+K4017*L4017</f>
        <v>424.15</v>
      </c>
      <c r="N4017" s="4">
        <f t="shared" ref="N4017:N4080" si="765">+K4017+M4017</f>
        <v>923.15</v>
      </c>
      <c r="O4017" s="6">
        <v>0.75</v>
      </c>
      <c r="P4017" s="85">
        <f t="shared" si="762"/>
        <v>374.25</v>
      </c>
      <c r="Q4017" s="86">
        <f t="shared" si="763"/>
        <v>873.25</v>
      </c>
      <c r="R4017" s="6">
        <v>0.95</v>
      </c>
      <c r="S4017" s="85">
        <f t="shared" si="758"/>
        <v>474.04999999999995</v>
      </c>
      <c r="T4017" s="86">
        <f t="shared" si="759"/>
        <v>973.05</v>
      </c>
      <c r="U4017" s="6">
        <v>0.6</v>
      </c>
      <c r="V4017" s="85">
        <f t="shared" si="760"/>
        <v>299.39999999999998</v>
      </c>
      <c r="W4017" s="86">
        <f t="shared" si="761"/>
        <v>798.4</v>
      </c>
    </row>
    <row r="4018" spans="1:23" ht="16.5" x14ac:dyDescent="0.25">
      <c r="A4018" s="78" t="s">
        <v>7167</v>
      </c>
      <c r="B4018" s="65" t="s">
        <v>8194</v>
      </c>
      <c r="C4018" s="2" t="s">
        <v>2179</v>
      </c>
      <c r="D4018" s="1" t="s">
        <v>2178</v>
      </c>
      <c r="E4018" s="3">
        <v>2</v>
      </c>
      <c r="F4018" s="3">
        <v>1</v>
      </c>
      <c r="G4018" s="7">
        <v>731</v>
      </c>
      <c r="H4018" s="4">
        <f>+G4018*E4018</f>
        <v>1462</v>
      </c>
      <c r="I4018" s="5">
        <v>0</v>
      </c>
      <c r="J4018" s="4">
        <f t="shared" si="756"/>
        <v>0</v>
      </c>
      <c r="K4018" s="4">
        <f t="shared" si="757"/>
        <v>731</v>
      </c>
      <c r="L4018" s="6">
        <v>1.05</v>
      </c>
      <c r="M4018" s="4">
        <f t="shared" si="764"/>
        <v>767.55000000000007</v>
      </c>
      <c r="N4018" s="4">
        <f t="shared" si="765"/>
        <v>1498.5500000000002</v>
      </c>
      <c r="O4018" s="6">
        <v>0.75</v>
      </c>
      <c r="P4018" s="85">
        <f t="shared" si="762"/>
        <v>548.25</v>
      </c>
      <c r="Q4018" s="86">
        <f t="shared" si="763"/>
        <v>1279.25</v>
      </c>
      <c r="R4018" s="6">
        <v>0.95</v>
      </c>
      <c r="S4018" s="85">
        <f t="shared" si="758"/>
        <v>694.44999999999993</v>
      </c>
      <c r="T4018" s="86">
        <f t="shared" si="759"/>
        <v>1425.4499999999998</v>
      </c>
      <c r="U4018" s="6">
        <v>0.6</v>
      </c>
      <c r="V4018" s="85">
        <f t="shared" si="760"/>
        <v>438.59999999999997</v>
      </c>
      <c r="W4018" s="86">
        <f t="shared" si="761"/>
        <v>1169.5999999999999</v>
      </c>
    </row>
    <row r="4019" spans="1:23" ht="16.5" x14ac:dyDescent="0.25">
      <c r="A4019" s="78" t="s">
        <v>7167</v>
      </c>
      <c r="B4019" s="65" t="s">
        <v>8194</v>
      </c>
      <c r="C4019" s="2" t="s">
        <v>2181</v>
      </c>
      <c r="D4019" s="10" t="s">
        <v>2180</v>
      </c>
      <c r="E4019" s="3">
        <v>2</v>
      </c>
      <c r="F4019" s="3">
        <v>1</v>
      </c>
      <c r="G4019" s="4">
        <v>522</v>
      </c>
      <c r="H4019" s="4">
        <f>+G4019*E4019</f>
        <v>1044</v>
      </c>
      <c r="I4019" s="5">
        <v>0</v>
      </c>
      <c r="J4019" s="4">
        <f t="shared" si="756"/>
        <v>0</v>
      </c>
      <c r="K4019" s="4">
        <f t="shared" si="757"/>
        <v>522</v>
      </c>
      <c r="L4019" s="6">
        <v>0.85</v>
      </c>
      <c r="M4019" s="4">
        <f t="shared" si="764"/>
        <v>443.7</v>
      </c>
      <c r="N4019" s="4">
        <f t="shared" si="765"/>
        <v>965.7</v>
      </c>
      <c r="O4019" s="6">
        <v>0.75</v>
      </c>
      <c r="P4019" s="85">
        <f t="shared" si="762"/>
        <v>391.5</v>
      </c>
      <c r="Q4019" s="86">
        <f t="shared" si="763"/>
        <v>913.5</v>
      </c>
      <c r="R4019" s="6">
        <v>0.95</v>
      </c>
      <c r="S4019" s="85">
        <f t="shared" si="758"/>
        <v>495.9</v>
      </c>
      <c r="T4019" s="86">
        <f t="shared" si="759"/>
        <v>1017.9</v>
      </c>
      <c r="U4019" s="6">
        <v>0.6</v>
      </c>
      <c r="V4019" s="85">
        <f t="shared" si="760"/>
        <v>313.2</v>
      </c>
      <c r="W4019" s="86">
        <f t="shared" si="761"/>
        <v>835.2</v>
      </c>
    </row>
    <row r="4020" spans="1:23" ht="16.5" x14ac:dyDescent="0.25">
      <c r="A4020" s="78" t="s">
        <v>7167</v>
      </c>
      <c r="B4020" s="65" t="s">
        <v>8194</v>
      </c>
      <c r="C4020" s="2" t="s">
        <v>2185</v>
      </c>
      <c r="D4020" s="10" t="s">
        <v>2184</v>
      </c>
      <c r="E4020" s="3">
        <v>2</v>
      </c>
      <c r="F4020" s="3">
        <v>1</v>
      </c>
      <c r="G4020" s="4">
        <v>891</v>
      </c>
      <c r="H4020" s="4">
        <f>+G4020*E4020</f>
        <v>1782</v>
      </c>
      <c r="I4020" s="5">
        <v>0</v>
      </c>
      <c r="J4020" s="4">
        <f t="shared" si="756"/>
        <v>0</v>
      </c>
      <c r="K4020" s="4">
        <f t="shared" si="757"/>
        <v>891</v>
      </c>
      <c r="L4020" s="6">
        <v>0.5</v>
      </c>
      <c r="M4020" s="4">
        <f t="shared" si="764"/>
        <v>445.5</v>
      </c>
      <c r="N4020" s="4">
        <f t="shared" si="765"/>
        <v>1336.5</v>
      </c>
      <c r="O4020" s="6">
        <v>0.75</v>
      </c>
      <c r="P4020" s="85">
        <f t="shared" si="762"/>
        <v>668.25</v>
      </c>
      <c r="Q4020" s="86">
        <f t="shared" si="763"/>
        <v>1559.25</v>
      </c>
      <c r="R4020" s="6">
        <v>0.95</v>
      </c>
      <c r="S4020" s="85">
        <f t="shared" si="758"/>
        <v>846.44999999999993</v>
      </c>
      <c r="T4020" s="86">
        <f t="shared" si="759"/>
        <v>1737.4499999999998</v>
      </c>
      <c r="U4020" s="6">
        <v>0.6</v>
      </c>
      <c r="V4020" s="85">
        <f t="shared" si="760"/>
        <v>534.6</v>
      </c>
      <c r="W4020" s="86">
        <f t="shared" si="761"/>
        <v>1425.6</v>
      </c>
    </row>
    <row r="4021" spans="1:23" ht="16.5" x14ac:dyDescent="0.25">
      <c r="A4021" s="78" t="s">
        <v>7167</v>
      </c>
      <c r="B4021" s="65" t="s">
        <v>8194</v>
      </c>
      <c r="C4021" s="2" t="s">
        <v>2187</v>
      </c>
      <c r="D4021" s="10" t="s">
        <v>2186</v>
      </c>
      <c r="E4021" s="3">
        <v>2</v>
      </c>
      <c r="F4021" s="3">
        <v>1</v>
      </c>
      <c r="G4021" s="4">
        <v>891</v>
      </c>
      <c r="H4021" s="4">
        <f>+G4021*E4021</f>
        <v>1782</v>
      </c>
      <c r="I4021" s="5">
        <v>0</v>
      </c>
      <c r="J4021" s="4">
        <f t="shared" si="756"/>
        <v>0</v>
      </c>
      <c r="K4021" s="4">
        <f t="shared" si="757"/>
        <v>891</v>
      </c>
      <c r="L4021" s="6">
        <v>0.5</v>
      </c>
      <c r="M4021" s="4">
        <f t="shared" si="764"/>
        <v>445.5</v>
      </c>
      <c r="N4021" s="4">
        <f t="shared" si="765"/>
        <v>1336.5</v>
      </c>
      <c r="O4021" s="6">
        <v>0.75</v>
      </c>
      <c r="P4021" s="85">
        <f t="shared" si="762"/>
        <v>668.25</v>
      </c>
      <c r="Q4021" s="86">
        <f t="shared" si="763"/>
        <v>1559.25</v>
      </c>
      <c r="R4021" s="6">
        <v>0.95</v>
      </c>
      <c r="S4021" s="85">
        <f t="shared" si="758"/>
        <v>846.44999999999993</v>
      </c>
      <c r="T4021" s="86">
        <f t="shared" si="759"/>
        <v>1737.4499999999998</v>
      </c>
      <c r="U4021" s="6">
        <v>0.6</v>
      </c>
      <c r="V4021" s="85">
        <f t="shared" si="760"/>
        <v>534.6</v>
      </c>
      <c r="W4021" s="86">
        <f t="shared" si="761"/>
        <v>1425.6</v>
      </c>
    </row>
    <row r="4022" spans="1:23" ht="16.5" x14ac:dyDescent="0.25">
      <c r="A4022" s="78" t="s">
        <v>7167</v>
      </c>
      <c r="B4022" s="65" t="s">
        <v>8194</v>
      </c>
      <c r="C4022" s="2" t="s">
        <v>2189</v>
      </c>
      <c r="D4022" s="10" t="s">
        <v>2188</v>
      </c>
      <c r="E4022" s="3">
        <v>2</v>
      </c>
      <c r="F4022" s="3">
        <v>1</v>
      </c>
      <c r="G4022" s="4">
        <v>640</v>
      </c>
      <c r="H4022" s="4">
        <f>+G4022*E4022</f>
        <v>1280</v>
      </c>
      <c r="I4022" s="5">
        <v>0</v>
      </c>
      <c r="J4022" s="4">
        <f t="shared" si="756"/>
        <v>0</v>
      </c>
      <c r="K4022" s="4">
        <f t="shared" si="757"/>
        <v>640</v>
      </c>
      <c r="L4022" s="6">
        <v>0.85</v>
      </c>
      <c r="M4022" s="4">
        <f t="shared" si="764"/>
        <v>544</v>
      </c>
      <c r="N4022" s="4">
        <f t="shared" si="765"/>
        <v>1184</v>
      </c>
      <c r="O4022" s="6">
        <v>0.75</v>
      </c>
      <c r="P4022" s="85">
        <f t="shared" si="762"/>
        <v>480</v>
      </c>
      <c r="Q4022" s="86">
        <f t="shared" si="763"/>
        <v>1120</v>
      </c>
      <c r="R4022" s="6">
        <v>0.95</v>
      </c>
      <c r="S4022" s="85">
        <f t="shared" si="758"/>
        <v>608</v>
      </c>
      <c r="T4022" s="86">
        <f t="shared" si="759"/>
        <v>1248</v>
      </c>
      <c r="U4022" s="6">
        <v>0.6</v>
      </c>
      <c r="V4022" s="85">
        <f t="shared" si="760"/>
        <v>384</v>
      </c>
      <c r="W4022" s="86">
        <f t="shared" si="761"/>
        <v>1024</v>
      </c>
    </row>
    <row r="4023" spans="1:23" ht="16.5" x14ac:dyDescent="0.25">
      <c r="A4023" s="78" t="s">
        <v>7167</v>
      </c>
      <c r="B4023" s="65" t="s">
        <v>8194</v>
      </c>
      <c r="C4023" s="2" t="s">
        <v>2193</v>
      </c>
      <c r="D4023" s="1" t="s">
        <v>2192</v>
      </c>
      <c r="E4023" s="3">
        <v>1</v>
      </c>
      <c r="F4023" s="3">
        <v>1</v>
      </c>
      <c r="G4023" s="7">
        <v>1120</v>
      </c>
      <c r="H4023" s="4">
        <f>+G4023*E4023</f>
        <v>1120</v>
      </c>
      <c r="I4023" s="5">
        <v>0</v>
      </c>
      <c r="J4023" s="4">
        <f t="shared" si="756"/>
        <v>0</v>
      </c>
      <c r="K4023" s="4">
        <f t="shared" si="757"/>
        <v>1120</v>
      </c>
      <c r="L4023" s="6">
        <v>1.05</v>
      </c>
      <c r="M4023" s="4">
        <f t="shared" si="764"/>
        <v>1176</v>
      </c>
      <c r="N4023" s="4">
        <f t="shared" si="765"/>
        <v>2296</v>
      </c>
      <c r="O4023" s="6">
        <v>0.75</v>
      </c>
      <c r="P4023" s="85">
        <f t="shared" si="762"/>
        <v>840</v>
      </c>
      <c r="Q4023" s="86">
        <f t="shared" si="763"/>
        <v>1960</v>
      </c>
      <c r="R4023" s="6">
        <v>0.95</v>
      </c>
      <c r="S4023" s="85">
        <f t="shared" si="758"/>
        <v>1064</v>
      </c>
      <c r="T4023" s="86">
        <f t="shared" si="759"/>
        <v>2184</v>
      </c>
      <c r="U4023" s="6">
        <v>0.6</v>
      </c>
      <c r="V4023" s="85">
        <f t="shared" si="760"/>
        <v>672</v>
      </c>
      <c r="W4023" s="86">
        <f t="shared" si="761"/>
        <v>1792</v>
      </c>
    </row>
    <row r="4024" spans="1:23" ht="16.5" x14ac:dyDescent="0.25">
      <c r="A4024" s="78" t="s">
        <v>7167</v>
      </c>
      <c r="B4024" s="65" t="s">
        <v>8194</v>
      </c>
      <c r="C4024" s="2" t="s">
        <v>2197</v>
      </c>
      <c r="D4024" s="10" t="s">
        <v>2196</v>
      </c>
      <c r="E4024" s="3">
        <v>1</v>
      </c>
      <c r="F4024" s="3">
        <v>1</v>
      </c>
      <c r="G4024" s="4">
        <v>887</v>
      </c>
      <c r="H4024" s="4">
        <f>+G4024*E4024</f>
        <v>887</v>
      </c>
      <c r="I4024" s="5">
        <v>0</v>
      </c>
      <c r="J4024" s="4">
        <f t="shared" si="756"/>
        <v>0</v>
      </c>
      <c r="K4024" s="4">
        <f t="shared" si="757"/>
        <v>887</v>
      </c>
      <c r="L4024" s="6">
        <v>0.85</v>
      </c>
      <c r="M4024" s="4">
        <f t="shared" si="764"/>
        <v>753.94999999999993</v>
      </c>
      <c r="N4024" s="4">
        <f t="shared" si="765"/>
        <v>1640.9499999999998</v>
      </c>
      <c r="O4024" s="6">
        <v>0.75</v>
      </c>
      <c r="P4024" s="85">
        <f t="shared" si="762"/>
        <v>665.25</v>
      </c>
      <c r="Q4024" s="86">
        <f t="shared" si="763"/>
        <v>1552.25</v>
      </c>
      <c r="R4024" s="6">
        <v>0.95</v>
      </c>
      <c r="S4024" s="85">
        <f t="shared" si="758"/>
        <v>842.65</v>
      </c>
      <c r="T4024" s="86">
        <f t="shared" si="759"/>
        <v>1729.65</v>
      </c>
      <c r="U4024" s="6">
        <v>0.6</v>
      </c>
      <c r="V4024" s="85">
        <f t="shared" si="760"/>
        <v>532.19999999999993</v>
      </c>
      <c r="W4024" s="86">
        <f t="shared" si="761"/>
        <v>1419.1999999999998</v>
      </c>
    </row>
    <row r="4025" spans="1:23" ht="16.5" x14ac:dyDescent="0.25">
      <c r="A4025" s="78" t="s">
        <v>7167</v>
      </c>
      <c r="B4025" s="65" t="s">
        <v>8194</v>
      </c>
      <c r="C4025" s="2" t="s">
        <v>2199</v>
      </c>
      <c r="D4025" s="10" t="s">
        <v>2198</v>
      </c>
      <c r="E4025" s="3">
        <v>1</v>
      </c>
      <c r="F4025" s="3">
        <v>1</v>
      </c>
      <c r="G4025" s="4">
        <v>1300</v>
      </c>
      <c r="H4025" s="4">
        <f>+G4025*E4025</f>
        <v>1300</v>
      </c>
      <c r="I4025" s="5">
        <v>0</v>
      </c>
      <c r="J4025" s="4">
        <f t="shared" si="756"/>
        <v>0</v>
      </c>
      <c r="K4025" s="4">
        <f t="shared" si="757"/>
        <v>1300</v>
      </c>
      <c r="L4025" s="6">
        <v>0.85</v>
      </c>
      <c r="M4025" s="4">
        <f t="shared" si="764"/>
        <v>1105</v>
      </c>
      <c r="N4025" s="4">
        <f t="shared" si="765"/>
        <v>2405</v>
      </c>
      <c r="O4025" s="6">
        <v>0.75</v>
      </c>
      <c r="P4025" s="85">
        <f t="shared" si="762"/>
        <v>975</v>
      </c>
      <c r="Q4025" s="86">
        <f t="shared" si="763"/>
        <v>2275</v>
      </c>
      <c r="R4025" s="6">
        <v>0.95</v>
      </c>
      <c r="S4025" s="85">
        <f t="shared" si="758"/>
        <v>1235</v>
      </c>
      <c r="T4025" s="86">
        <f t="shared" si="759"/>
        <v>2535</v>
      </c>
      <c r="U4025" s="6">
        <v>0.6</v>
      </c>
      <c r="V4025" s="85">
        <f t="shared" si="760"/>
        <v>780</v>
      </c>
      <c r="W4025" s="86">
        <f t="shared" si="761"/>
        <v>2080</v>
      </c>
    </row>
    <row r="4026" spans="1:23" ht="16.5" x14ac:dyDescent="0.25">
      <c r="A4026" s="78" t="s">
        <v>7167</v>
      </c>
      <c r="B4026" s="65" t="s">
        <v>8194</v>
      </c>
      <c r="C4026" s="2" t="s">
        <v>2201</v>
      </c>
      <c r="D4026" s="10" t="s">
        <v>2200</v>
      </c>
      <c r="E4026" s="3">
        <v>1</v>
      </c>
      <c r="F4026" s="3">
        <v>1</v>
      </c>
      <c r="G4026" s="4">
        <v>1250</v>
      </c>
      <c r="H4026" s="4">
        <f>+G4026*E4026</f>
        <v>1250</v>
      </c>
      <c r="I4026" s="5">
        <v>0</v>
      </c>
      <c r="J4026" s="4">
        <f t="shared" si="756"/>
        <v>0</v>
      </c>
      <c r="K4026" s="4">
        <f t="shared" si="757"/>
        <v>1250</v>
      </c>
      <c r="L4026" s="6">
        <v>0.85</v>
      </c>
      <c r="M4026" s="4">
        <f t="shared" si="764"/>
        <v>1062.5</v>
      </c>
      <c r="N4026" s="4">
        <f t="shared" si="765"/>
        <v>2312.5</v>
      </c>
      <c r="O4026" s="6">
        <v>0.75</v>
      </c>
      <c r="P4026" s="85">
        <f t="shared" si="762"/>
        <v>937.5</v>
      </c>
      <c r="Q4026" s="86">
        <f t="shared" si="763"/>
        <v>2187.5</v>
      </c>
      <c r="R4026" s="6">
        <v>0.95</v>
      </c>
      <c r="S4026" s="85">
        <f t="shared" si="758"/>
        <v>1187.5</v>
      </c>
      <c r="T4026" s="86">
        <f t="shared" si="759"/>
        <v>2437.5</v>
      </c>
      <c r="U4026" s="6">
        <v>0.6</v>
      </c>
      <c r="V4026" s="85">
        <f t="shared" si="760"/>
        <v>750</v>
      </c>
      <c r="W4026" s="86">
        <f t="shared" si="761"/>
        <v>2000</v>
      </c>
    </row>
    <row r="4027" spans="1:23" s="27" customFormat="1" ht="16.5" x14ac:dyDescent="0.25">
      <c r="A4027" s="78" t="s">
        <v>7167</v>
      </c>
      <c r="B4027" s="65" t="s">
        <v>8194</v>
      </c>
      <c r="C4027" s="2" t="s">
        <v>2203</v>
      </c>
      <c r="D4027" s="10" t="s">
        <v>2202</v>
      </c>
      <c r="E4027" s="3">
        <v>1</v>
      </c>
      <c r="F4027" s="3">
        <v>1</v>
      </c>
      <c r="G4027" s="4">
        <v>1410</v>
      </c>
      <c r="H4027" s="4">
        <f>+G4027*E4027</f>
        <v>1410</v>
      </c>
      <c r="I4027" s="5">
        <v>0</v>
      </c>
      <c r="J4027" s="4">
        <f t="shared" si="756"/>
        <v>0</v>
      </c>
      <c r="K4027" s="4">
        <f t="shared" si="757"/>
        <v>1410</v>
      </c>
      <c r="L4027" s="6">
        <v>0.85</v>
      </c>
      <c r="M4027" s="4">
        <f t="shared" si="764"/>
        <v>1198.5</v>
      </c>
      <c r="N4027" s="4">
        <f t="shared" si="765"/>
        <v>2608.5</v>
      </c>
      <c r="O4027" s="6">
        <v>0.75</v>
      </c>
      <c r="P4027" s="85">
        <f t="shared" si="762"/>
        <v>1057.5</v>
      </c>
      <c r="Q4027" s="86">
        <f t="shared" si="763"/>
        <v>2467.5</v>
      </c>
      <c r="R4027" s="6">
        <v>0.95</v>
      </c>
      <c r="S4027" s="85">
        <f t="shared" si="758"/>
        <v>1339.5</v>
      </c>
      <c r="T4027" s="86">
        <f t="shared" si="759"/>
        <v>2749.5</v>
      </c>
      <c r="U4027" s="6">
        <v>0.6</v>
      </c>
      <c r="V4027" s="85">
        <f t="shared" si="760"/>
        <v>846</v>
      </c>
      <c r="W4027" s="86">
        <f t="shared" si="761"/>
        <v>2256</v>
      </c>
    </row>
    <row r="4028" spans="1:23" ht="16.5" x14ac:dyDescent="0.25">
      <c r="A4028" s="78" t="s">
        <v>7167</v>
      </c>
      <c r="B4028" s="65" t="s">
        <v>8194</v>
      </c>
      <c r="C4028" s="2" t="s">
        <v>2207</v>
      </c>
      <c r="D4028" s="1" t="s">
        <v>2206</v>
      </c>
      <c r="E4028" s="3">
        <v>1</v>
      </c>
      <c r="F4028" s="3">
        <v>1</v>
      </c>
      <c r="G4028" s="4">
        <v>1610</v>
      </c>
      <c r="H4028" s="4">
        <f>+G4028*E4028</f>
        <v>1610</v>
      </c>
      <c r="I4028" s="5">
        <v>0</v>
      </c>
      <c r="J4028" s="4">
        <f t="shared" si="756"/>
        <v>0</v>
      </c>
      <c r="K4028" s="4">
        <f t="shared" si="757"/>
        <v>1610</v>
      </c>
      <c r="L4028" s="6">
        <v>0.85</v>
      </c>
      <c r="M4028" s="4">
        <f t="shared" si="764"/>
        <v>1368.5</v>
      </c>
      <c r="N4028" s="4">
        <f t="shared" si="765"/>
        <v>2978.5</v>
      </c>
      <c r="O4028" s="6">
        <v>0.75</v>
      </c>
      <c r="P4028" s="85">
        <f t="shared" si="762"/>
        <v>1207.5</v>
      </c>
      <c r="Q4028" s="86">
        <f t="shared" si="763"/>
        <v>2817.5</v>
      </c>
      <c r="R4028" s="6">
        <v>0.95</v>
      </c>
      <c r="S4028" s="85">
        <f t="shared" si="758"/>
        <v>1529.5</v>
      </c>
      <c r="T4028" s="86">
        <f t="shared" si="759"/>
        <v>3139.5</v>
      </c>
      <c r="U4028" s="6">
        <v>0.6</v>
      </c>
      <c r="V4028" s="85">
        <f t="shared" si="760"/>
        <v>966</v>
      </c>
      <c r="W4028" s="86">
        <f t="shared" si="761"/>
        <v>2576</v>
      </c>
    </row>
    <row r="4029" spans="1:23" ht="16.5" x14ac:dyDescent="0.25">
      <c r="A4029" s="78" t="s">
        <v>7167</v>
      </c>
      <c r="B4029" s="65" t="s">
        <v>8194</v>
      </c>
      <c r="C4029" s="2" t="s">
        <v>2256</v>
      </c>
      <c r="D4029" s="10" t="s">
        <v>2255</v>
      </c>
      <c r="E4029" s="3">
        <v>1</v>
      </c>
      <c r="F4029" s="3">
        <v>1</v>
      </c>
      <c r="G4029" s="4">
        <v>2880</v>
      </c>
      <c r="H4029" s="4">
        <f>+G4029*E4029</f>
        <v>2880</v>
      </c>
      <c r="I4029" s="5">
        <v>0</v>
      </c>
      <c r="J4029" s="4">
        <f t="shared" si="756"/>
        <v>0</v>
      </c>
      <c r="K4029" s="4">
        <f t="shared" si="757"/>
        <v>2880</v>
      </c>
      <c r="L4029" s="6">
        <v>0.85</v>
      </c>
      <c r="M4029" s="4">
        <f t="shared" si="764"/>
        <v>2448</v>
      </c>
      <c r="N4029" s="4">
        <f t="shared" si="765"/>
        <v>5328</v>
      </c>
      <c r="O4029" s="6">
        <v>0.75</v>
      </c>
      <c r="P4029" s="85">
        <f t="shared" si="762"/>
        <v>2160</v>
      </c>
      <c r="Q4029" s="86">
        <f t="shared" si="763"/>
        <v>5040</v>
      </c>
      <c r="R4029" s="6">
        <v>0.95</v>
      </c>
      <c r="S4029" s="85">
        <f t="shared" si="758"/>
        <v>2736</v>
      </c>
      <c r="T4029" s="86">
        <f t="shared" si="759"/>
        <v>5616</v>
      </c>
      <c r="U4029" s="6">
        <v>0.6</v>
      </c>
      <c r="V4029" s="85">
        <f t="shared" si="760"/>
        <v>1728</v>
      </c>
      <c r="W4029" s="86">
        <f t="shared" si="761"/>
        <v>4608</v>
      </c>
    </row>
    <row r="4030" spans="1:23" ht="16.5" x14ac:dyDescent="0.25">
      <c r="A4030" s="78" t="s">
        <v>7167</v>
      </c>
      <c r="B4030" s="65" t="s">
        <v>8194</v>
      </c>
      <c r="C4030" s="2" t="s">
        <v>2215</v>
      </c>
      <c r="D4030" s="10" t="s">
        <v>2214</v>
      </c>
      <c r="E4030" s="3">
        <v>2</v>
      </c>
      <c r="F4030" s="3">
        <v>1</v>
      </c>
      <c r="G4030" s="4">
        <v>2350</v>
      </c>
      <c r="H4030" s="4">
        <f>+G4030*E4030</f>
        <v>4700</v>
      </c>
      <c r="I4030" s="5">
        <v>0</v>
      </c>
      <c r="J4030" s="4">
        <f t="shared" si="756"/>
        <v>0</v>
      </c>
      <c r="K4030" s="4">
        <f t="shared" si="757"/>
        <v>2350</v>
      </c>
      <c r="L4030" s="6">
        <v>0.85</v>
      </c>
      <c r="M4030" s="4">
        <f t="shared" si="764"/>
        <v>1997.5</v>
      </c>
      <c r="N4030" s="4">
        <f t="shared" si="765"/>
        <v>4347.5</v>
      </c>
      <c r="O4030" s="6">
        <v>0.75</v>
      </c>
      <c r="P4030" s="85">
        <f t="shared" si="762"/>
        <v>1762.5</v>
      </c>
      <c r="Q4030" s="86">
        <f t="shared" si="763"/>
        <v>4112.5</v>
      </c>
      <c r="R4030" s="6">
        <v>0.95</v>
      </c>
      <c r="S4030" s="85">
        <f t="shared" si="758"/>
        <v>2232.5</v>
      </c>
      <c r="T4030" s="86">
        <f t="shared" si="759"/>
        <v>4582.5</v>
      </c>
      <c r="U4030" s="6">
        <v>0.6</v>
      </c>
      <c r="V4030" s="85">
        <f t="shared" si="760"/>
        <v>1410</v>
      </c>
      <c r="W4030" s="86">
        <f t="shared" si="761"/>
        <v>3760</v>
      </c>
    </row>
    <row r="4031" spans="1:23" ht="16.5" x14ac:dyDescent="0.25">
      <c r="A4031" s="78" t="s">
        <v>7167</v>
      </c>
      <c r="B4031" s="65" t="s">
        <v>8194</v>
      </c>
      <c r="C4031" s="2" t="s">
        <v>2219</v>
      </c>
      <c r="D4031" s="10" t="s">
        <v>2218</v>
      </c>
      <c r="E4031" s="3">
        <v>1</v>
      </c>
      <c r="F4031" s="3">
        <v>1</v>
      </c>
      <c r="G4031" s="7">
        <v>1070</v>
      </c>
      <c r="H4031" s="4">
        <f>+G4031*E4031</f>
        <v>1070</v>
      </c>
      <c r="I4031" s="5">
        <v>0</v>
      </c>
      <c r="J4031" s="4">
        <f t="shared" si="756"/>
        <v>0</v>
      </c>
      <c r="K4031" s="4">
        <f t="shared" si="757"/>
        <v>1070</v>
      </c>
      <c r="L4031" s="6">
        <v>0.5</v>
      </c>
      <c r="M4031" s="4">
        <f t="shared" si="764"/>
        <v>535</v>
      </c>
      <c r="N4031" s="4">
        <f t="shared" si="765"/>
        <v>1605</v>
      </c>
      <c r="O4031" s="6">
        <v>0.75</v>
      </c>
      <c r="P4031" s="85">
        <f t="shared" si="762"/>
        <v>802.5</v>
      </c>
      <c r="Q4031" s="86">
        <f t="shared" si="763"/>
        <v>1872.5</v>
      </c>
      <c r="R4031" s="6">
        <v>0.95</v>
      </c>
      <c r="S4031" s="85">
        <f t="shared" si="758"/>
        <v>1016.5</v>
      </c>
      <c r="T4031" s="86">
        <f t="shared" si="759"/>
        <v>2086.5</v>
      </c>
      <c r="U4031" s="6">
        <v>0.6</v>
      </c>
      <c r="V4031" s="85">
        <f t="shared" si="760"/>
        <v>642</v>
      </c>
      <c r="W4031" s="86">
        <f t="shared" si="761"/>
        <v>1712</v>
      </c>
    </row>
    <row r="4032" spans="1:23" ht="16.5" x14ac:dyDescent="0.25">
      <c r="A4032" s="78" t="s">
        <v>7167</v>
      </c>
      <c r="B4032" s="65" t="s">
        <v>8194</v>
      </c>
      <c r="C4032" s="2" t="s">
        <v>2385</v>
      </c>
      <c r="D4032" s="10" t="s">
        <v>2384</v>
      </c>
      <c r="E4032" s="3">
        <v>1</v>
      </c>
      <c r="F4032" s="3">
        <v>1</v>
      </c>
      <c r="G4032" s="4">
        <v>10110</v>
      </c>
      <c r="H4032" s="4">
        <f>+G4032*E4032</f>
        <v>10110</v>
      </c>
      <c r="I4032" s="5">
        <v>0</v>
      </c>
      <c r="J4032" s="4">
        <f t="shared" si="756"/>
        <v>0</v>
      </c>
      <c r="K4032" s="4">
        <f t="shared" si="757"/>
        <v>10110</v>
      </c>
      <c r="L4032" s="6">
        <v>0.85</v>
      </c>
      <c r="M4032" s="4">
        <f t="shared" si="764"/>
        <v>8593.5</v>
      </c>
      <c r="N4032" s="4">
        <f t="shared" si="765"/>
        <v>18703.5</v>
      </c>
      <c r="O4032" s="6">
        <v>0.75</v>
      </c>
      <c r="P4032" s="85">
        <f t="shared" si="762"/>
        <v>7582.5</v>
      </c>
      <c r="Q4032" s="86">
        <f t="shared" si="763"/>
        <v>17692.5</v>
      </c>
      <c r="R4032" s="6">
        <v>0.95</v>
      </c>
      <c r="S4032" s="85">
        <f t="shared" si="758"/>
        <v>9604.5</v>
      </c>
      <c r="T4032" s="86">
        <f t="shared" si="759"/>
        <v>19714.5</v>
      </c>
      <c r="U4032" s="6">
        <v>0.6</v>
      </c>
      <c r="V4032" s="85">
        <f t="shared" si="760"/>
        <v>6066</v>
      </c>
      <c r="W4032" s="86">
        <f t="shared" si="761"/>
        <v>16176</v>
      </c>
    </row>
    <row r="4033" spans="1:23" ht="16.5" x14ac:dyDescent="0.25">
      <c r="A4033" s="78" t="s">
        <v>7167</v>
      </c>
      <c r="B4033" s="65" t="s">
        <v>8194</v>
      </c>
      <c r="C4033" s="2" t="s">
        <v>2227</v>
      </c>
      <c r="D4033" s="10" t="s">
        <v>2226</v>
      </c>
      <c r="E4033" s="3">
        <v>1</v>
      </c>
      <c r="F4033" s="3">
        <v>1</v>
      </c>
      <c r="G4033" s="4">
        <v>2300</v>
      </c>
      <c r="H4033" s="4">
        <f>+G4033*E4033</f>
        <v>2300</v>
      </c>
      <c r="I4033" s="5">
        <v>0</v>
      </c>
      <c r="J4033" s="4">
        <f t="shared" si="756"/>
        <v>0</v>
      </c>
      <c r="K4033" s="4">
        <f t="shared" si="757"/>
        <v>2300</v>
      </c>
      <c r="L4033" s="6">
        <v>0.85</v>
      </c>
      <c r="M4033" s="4">
        <f t="shared" si="764"/>
        <v>1955</v>
      </c>
      <c r="N4033" s="4">
        <f t="shared" si="765"/>
        <v>4255</v>
      </c>
      <c r="O4033" s="6">
        <v>0.75</v>
      </c>
      <c r="P4033" s="85">
        <f t="shared" si="762"/>
        <v>1725</v>
      </c>
      <c r="Q4033" s="86">
        <f t="shared" si="763"/>
        <v>4025</v>
      </c>
      <c r="R4033" s="6">
        <v>0.95</v>
      </c>
      <c r="S4033" s="85">
        <f t="shared" si="758"/>
        <v>2185</v>
      </c>
      <c r="T4033" s="86">
        <f t="shared" si="759"/>
        <v>4485</v>
      </c>
      <c r="U4033" s="6">
        <v>0.6</v>
      </c>
      <c r="V4033" s="85">
        <f t="shared" si="760"/>
        <v>1380</v>
      </c>
      <c r="W4033" s="86">
        <f t="shared" si="761"/>
        <v>3680</v>
      </c>
    </row>
    <row r="4034" spans="1:23" ht="16.5" x14ac:dyDescent="0.25">
      <c r="A4034" s="78" t="s">
        <v>7167</v>
      </c>
      <c r="B4034" s="65" t="s">
        <v>8194</v>
      </c>
      <c r="C4034" s="2" t="s">
        <v>2246</v>
      </c>
      <c r="D4034" s="10" t="s">
        <v>2245</v>
      </c>
      <c r="E4034" s="3">
        <v>1</v>
      </c>
      <c r="F4034" s="3">
        <v>1</v>
      </c>
      <c r="G4034" s="4">
        <v>1480</v>
      </c>
      <c r="H4034" s="4">
        <f>+G4034*E4034</f>
        <v>1480</v>
      </c>
      <c r="I4034" s="5">
        <v>0</v>
      </c>
      <c r="J4034" s="4">
        <f t="shared" si="756"/>
        <v>0</v>
      </c>
      <c r="K4034" s="4">
        <f t="shared" si="757"/>
        <v>1480</v>
      </c>
      <c r="L4034" s="6">
        <v>0.85</v>
      </c>
      <c r="M4034" s="4">
        <f t="shared" si="764"/>
        <v>1258</v>
      </c>
      <c r="N4034" s="4">
        <f t="shared" si="765"/>
        <v>2738</v>
      </c>
      <c r="O4034" s="6">
        <v>0.75</v>
      </c>
      <c r="P4034" s="85">
        <f t="shared" si="762"/>
        <v>1110</v>
      </c>
      <c r="Q4034" s="86">
        <f t="shared" si="763"/>
        <v>2590</v>
      </c>
      <c r="R4034" s="6">
        <v>0.95</v>
      </c>
      <c r="S4034" s="85">
        <f t="shared" si="758"/>
        <v>1406</v>
      </c>
      <c r="T4034" s="86">
        <f t="shared" si="759"/>
        <v>2886</v>
      </c>
      <c r="U4034" s="6">
        <v>0.6</v>
      </c>
      <c r="V4034" s="85">
        <f t="shared" si="760"/>
        <v>888</v>
      </c>
      <c r="W4034" s="86">
        <f t="shared" si="761"/>
        <v>2368</v>
      </c>
    </row>
    <row r="4035" spans="1:23" ht="16.5" x14ac:dyDescent="0.25">
      <c r="A4035" s="78" t="s">
        <v>7167</v>
      </c>
      <c r="B4035" s="65" t="s">
        <v>8194</v>
      </c>
      <c r="C4035" s="2" t="s">
        <v>2229</v>
      </c>
      <c r="D4035" s="10" t="s">
        <v>2228</v>
      </c>
      <c r="E4035" s="3">
        <v>2</v>
      </c>
      <c r="F4035" s="3">
        <v>1</v>
      </c>
      <c r="G4035" s="4">
        <v>4520</v>
      </c>
      <c r="H4035" s="4">
        <f>+G4035*E4035</f>
        <v>9040</v>
      </c>
      <c r="I4035" s="5">
        <v>0</v>
      </c>
      <c r="J4035" s="4">
        <f t="shared" si="756"/>
        <v>0</v>
      </c>
      <c r="K4035" s="4">
        <f t="shared" si="757"/>
        <v>4520</v>
      </c>
      <c r="L4035" s="6">
        <v>0.85</v>
      </c>
      <c r="M4035" s="4">
        <f t="shared" si="764"/>
        <v>3842</v>
      </c>
      <c r="N4035" s="4">
        <f t="shared" si="765"/>
        <v>8362</v>
      </c>
      <c r="O4035" s="6">
        <v>0.75</v>
      </c>
      <c r="P4035" s="85">
        <f t="shared" si="762"/>
        <v>3390</v>
      </c>
      <c r="Q4035" s="86">
        <f t="shared" si="763"/>
        <v>7910</v>
      </c>
      <c r="R4035" s="6">
        <v>0.95</v>
      </c>
      <c r="S4035" s="85">
        <f t="shared" si="758"/>
        <v>4294</v>
      </c>
      <c r="T4035" s="86">
        <f t="shared" si="759"/>
        <v>8814</v>
      </c>
      <c r="U4035" s="6">
        <v>0.6</v>
      </c>
      <c r="V4035" s="85">
        <f t="shared" si="760"/>
        <v>2712</v>
      </c>
      <c r="W4035" s="86">
        <f t="shared" si="761"/>
        <v>7232</v>
      </c>
    </row>
    <row r="4036" spans="1:23" ht="16.5" x14ac:dyDescent="0.25">
      <c r="A4036" s="78" t="s">
        <v>7167</v>
      </c>
      <c r="B4036" s="65" t="s">
        <v>8194</v>
      </c>
      <c r="C4036" s="2" t="s">
        <v>3835</v>
      </c>
      <c r="D4036" s="10" t="s">
        <v>3834</v>
      </c>
      <c r="E4036" s="3">
        <v>1</v>
      </c>
      <c r="F4036" s="3">
        <v>1</v>
      </c>
      <c r="G4036" s="4">
        <v>274</v>
      </c>
      <c r="H4036" s="4">
        <f>+G4036*E4036</f>
        <v>274</v>
      </c>
      <c r="I4036" s="5">
        <v>0</v>
      </c>
      <c r="J4036" s="4">
        <f t="shared" si="756"/>
        <v>0</v>
      </c>
      <c r="K4036" s="4">
        <f t="shared" si="757"/>
        <v>274</v>
      </c>
      <c r="L4036" s="6">
        <v>0.85</v>
      </c>
      <c r="M4036" s="4">
        <f t="shared" si="764"/>
        <v>232.9</v>
      </c>
      <c r="N4036" s="4">
        <f t="shared" si="765"/>
        <v>506.9</v>
      </c>
      <c r="O4036" s="6">
        <v>0.75</v>
      </c>
      <c r="P4036" s="85">
        <f t="shared" si="762"/>
        <v>205.5</v>
      </c>
      <c r="Q4036" s="86">
        <f t="shared" si="763"/>
        <v>479.5</v>
      </c>
      <c r="R4036" s="6">
        <v>0.95</v>
      </c>
      <c r="S4036" s="85">
        <f t="shared" si="758"/>
        <v>260.3</v>
      </c>
      <c r="T4036" s="86">
        <f t="shared" si="759"/>
        <v>534.29999999999995</v>
      </c>
      <c r="U4036" s="6">
        <v>0.6</v>
      </c>
      <c r="V4036" s="85">
        <f t="shared" si="760"/>
        <v>164.4</v>
      </c>
      <c r="W4036" s="86">
        <f t="shared" si="761"/>
        <v>438.4</v>
      </c>
    </row>
    <row r="4037" spans="1:23" ht="16.5" x14ac:dyDescent="0.25">
      <c r="A4037" s="78" t="s">
        <v>7167</v>
      </c>
      <c r="B4037" s="65" t="s">
        <v>8194</v>
      </c>
      <c r="C4037" s="2" t="s">
        <v>3381</v>
      </c>
      <c r="D4037" s="10" t="s">
        <v>3380</v>
      </c>
      <c r="E4037" s="3">
        <v>1</v>
      </c>
      <c r="F4037" s="3">
        <v>1</v>
      </c>
      <c r="G4037" s="4">
        <v>11640</v>
      </c>
      <c r="H4037" s="4">
        <f>+G4037*E4037</f>
        <v>11640</v>
      </c>
      <c r="I4037" s="5">
        <v>0</v>
      </c>
      <c r="J4037" s="4">
        <f t="shared" si="756"/>
        <v>0</v>
      </c>
      <c r="K4037" s="4">
        <f t="shared" si="757"/>
        <v>11640</v>
      </c>
      <c r="L4037" s="6">
        <v>0.85</v>
      </c>
      <c r="M4037" s="4">
        <f t="shared" si="764"/>
        <v>9894</v>
      </c>
      <c r="N4037" s="4">
        <f t="shared" si="765"/>
        <v>21534</v>
      </c>
      <c r="O4037" s="6">
        <v>0.75</v>
      </c>
      <c r="P4037" s="85">
        <f t="shared" si="762"/>
        <v>8730</v>
      </c>
      <c r="Q4037" s="86">
        <f t="shared" si="763"/>
        <v>20370</v>
      </c>
      <c r="R4037" s="6">
        <v>0.95</v>
      </c>
      <c r="S4037" s="85">
        <f t="shared" si="758"/>
        <v>11058</v>
      </c>
      <c r="T4037" s="86">
        <f t="shared" si="759"/>
        <v>22698</v>
      </c>
      <c r="U4037" s="6">
        <v>0.6</v>
      </c>
      <c r="V4037" s="85">
        <f t="shared" si="760"/>
        <v>6984</v>
      </c>
      <c r="W4037" s="86">
        <f t="shared" si="761"/>
        <v>18624</v>
      </c>
    </row>
    <row r="4038" spans="1:23" ht="16.5" x14ac:dyDescent="0.25">
      <c r="A4038" s="78" t="s">
        <v>7167</v>
      </c>
      <c r="B4038" s="65" t="s">
        <v>8194</v>
      </c>
      <c r="C4038" s="2" t="s">
        <v>3402</v>
      </c>
      <c r="D4038" s="1" t="s">
        <v>3401</v>
      </c>
      <c r="E4038" s="3">
        <v>2</v>
      </c>
      <c r="F4038" s="3">
        <v>1</v>
      </c>
      <c r="G4038" s="7">
        <v>17074.39</v>
      </c>
      <c r="H4038" s="4">
        <f>+G4038*E4038</f>
        <v>34148.78</v>
      </c>
      <c r="I4038" s="5">
        <v>0</v>
      </c>
      <c r="J4038" s="4">
        <f t="shared" si="756"/>
        <v>0</v>
      </c>
      <c r="K4038" s="4">
        <f t="shared" si="757"/>
        <v>17074.39</v>
      </c>
      <c r="L4038" s="6">
        <v>0.85</v>
      </c>
      <c r="M4038" s="4">
        <f t="shared" si="764"/>
        <v>14513.2315</v>
      </c>
      <c r="N4038" s="4">
        <f t="shared" si="765"/>
        <v>31587.621500000001</v>
      </c>
      <c r="O4038" s="6">
        <v>0.75</v>
      </c>
      <c r="P4038" s="85">
        <f t="shared" si="762"/>
        <v>12805.7925</v>
      </c>
      <c r="Q4038" s="86">
        <f t="shared" si="763"/>
        <v>29880.182499999999</v>
      </c>
      <c r="R4038" s="6">
        <v>0.95</v>
      </c>
      <c r="S4038" s="85">
        <f t="shared" si="758"/>
        <v>16220.670499999998</v>
      </c>
      <c r="T4038" s="86">
        <f t="shared" si="759"/>
        <v>33295.0605</v>
      </c>
      <c r="U4038" s="6">
        <v>0.6</v>
      </c>
      <c r="V4038" s="85">
        <f t="shared" si="760"/>
        <v>10244.634</v>
      </c>
      <c r="W4038" s="86">
        <f t="shared" si="761"/>
        <v>27319.023999999998</v>
      </c>
    </row>
    <row r="4039" spans="1:23" ht="16.5" x14ac:dyDescent="0.25">
      <c r="A4039" s="78" t="s">
        <v>7167</v>
      </c>
      <c r="B4039" s="65" t="s">
        <v>8194</v>
      </c>
      <c r="C4039" s="2" t="s">
        <v>2230</v>
      </c>
      <c r="D4039" s="10" t="s">
        <v>2236</v>
      </c>
      <c r="E4039" s="3">
        <v>2</v>
      </c>
      <c r="F4039" s="3">
        <v>1</v>
      </c>
      <c r="G4039" s="4">
        <v>656</v>
      </c>
      <c r="H4039" s="4">
        <f>+G4039*E4039</f>
        <v>1312</v>
      </c>
      <c r="I4039" s="5">
        <v>0</v>
      </c>
      <c r="J4039" s="4">
        <f t="shared" ref="J4039:J4102" si="766">+G4039*I4039</f>
        <v>0</v>
      </c>
      <c r="K4039" s="4">
        <f t="shared" ref="K4039:K4102" si="767">+G4039-J4039</f>
        <v>656</v>
      </c>
      <c r="L4039" s="6">
        <v>0.85</v>
      </c>
      <c r="M4039" s="4">
        <f t="shared" si="764"/>
        <v>557.6</v>
      </c>
      <c r="N4039" s="4">
        <f t="shared" si="765"/>
        <v>1213.5999999999999</v>
      </c>
      <c r="O4039" s="6">
        <v>0.75</v>
      </c>
      <c r="P4039" s="85">
        <f t="shared" si="762"/>
        <v>492</v>
      </c>
      <c r="Q4039" s="86">
        <f t="shared" si="763"/>
        <v>1148</v>
      </c>
      <c r="R4039" s="6">
        <v>0.95</v>
      </c>
      <c r="S4039" s="85">
        <f t="shared" si="758"/>
        <v>623.19999999999993</v>
      </c>
      <c r="T4039" s="86">
        <f t="shared" si="759"/>
        <v>1279.1999999999998</v>
      </c>
      <c r="U4039" s="6">
        <v>0.6</v>
      </c>
      <c r="V4039" s="85">
        <f t="shared" si="760"/>
        <v>393.59999999999997</v>
      </c>
      <c r="W4039" s="86">
        <f t="shared" si="761"/>
        <v>1049.5999999999999</v>
      </c>
    </row>
    <row r="4040" spans="1:23" ht="16.5" x14ac:dyDescent="0.25">
      <c r="A4040" s="78" t="s">
        <v>7167</v>
      </c>
      <c r="B4040" s="65" t="s">
        <v>8194</v>
      </c>
      <c r="C4040" s="2" t="s">
        <v>2239</v>
      </c>
      <c r="D4040" s="10" t="s">
        <v>2238</v>
      </c>
      <c r="E4040" s="3">
        <v>2</v>
      </c>
      <c r="F4040" s="3">
        <v>1</v>
      </c>
      <c r="G4040" s="4">
        <v>669</v>
      </c>
      <c r="H4040" s="4">
        <f>+G4040*E4040</f>
        <v>1338</v>
      </c>
      <c r="I4040" s="5">
        <v>0</v>
      </c>
      <c r="J4040" s="4">
        <f t="shared" si="766"/>
        <v>0</v>
      </c>
      <c r="K4040" s="4">
        <f t="shared" si="767"/>
        <v>669</v>
      </c>
      <c r="L4040" s="6">
        <v>0.85</v>
      </c>
      <c r="M4040" s="4">
        <f t="shared" si="764"/>
        <v>568.65</v>
      </c>
      <c r="N4040" s="4">
        <f t="shared" si="765"/>
        <v>1237.6500000000001</v>
      </c>
      <c r="O4040" s="6">
        <v>0.75</v>
      </c>
      <c r="P4040" s="85">
        <f t="shared" si="762"/>
        <v>501.75</v>
      </c>
      <c r="Q4040" s="86">
        <f t="shared" si="763"/>
        <v>1170.75</v>
      </c>
      <c r="R4040" s="6">
        <v>0.95</v>
      </c>
      <c r="S4040" s="85">
        <f t="shared" si="758"/>
        <v>635.54999999999995</v>
      </c>
      <c r="T4040" s="86">
        <f t="shared" si="759"/>
        <v>1304.55</v>
      </c>
      <c r="U4040" s="6">
        <v>0.6</v>
      </c>
      <c r="V4040" s="85">
        <f t="shared" si="760"/>
        <v>401.4</v>
      </c>
      <c r="W4040" s="86">
        <f t="shared" si="761"/>
        <v>1070.4000000000001</v>
      </c>
    </row>
    <row r="4041" spans="1:23" ht="16.5" x14ac:dyDescent="0.25">
      <c r="A4041" s="78" t="s">
        <v>7167</v>
      </c>
      <c r="B4041" s="65" t="s">
        <v>8194</v>
      </c>
      <c r="C4041" s="2" t="s">
        <v>2241</v>
      </c>
      <c r="D4041" s="10" t="s">
        <v>2240</v>
      </c>
      <c r="E4041" s="3">
        <v>1</v>
      </c>
      <c r="F4041" s="3">
        <v>1</v>
      </c>
      <c r="G4041" s="4">
        <v>723</v>
      </c>
      <c r="H4041" s="4">
        <f>+G4041*E4041</f>
        <v>723</v>
      </c>
      <c r="I4041" s="5">
        <v>0</v>
      </c>
      <c r="J4041" s="4">
        <f t="shared" si="766"/>
        <v>0</v>
      </c>
      <c r="K4041" s="4">
        <f t="shared" si="767"/>
        <v>723</v>
      </c>
      <c r="L4041" s="6">
        <v>0.85</v>
      </c>
      <c r="M4041" s="4">
        <f t="shared" si="764"/>
        <v>614.54999999999995</v>
      </c>
      <c r="N4041" s="4">
        <f t="shared" si="765"/>
        <v>1337.55</v>
      </c>
      <c r="O4041" s="6">
        <v>0.75</v>
      </c>
      <c r="P4041" s="85">
        <f t="shared" si="762"/>
        <v>542.25</v>
      </c>
      <c r="Q4041" s="86">
        <f t="shared" si="763"/>
        <v>1265.25</v>
      </c>
      <c r="R4041" s="6">
        <v>0.95</v>
      </c>
      <c r="S4041" s="85">
        <f t="shared" si="758"/>
        <v>686.85</v>
      </c>
      <c r="T4041" s="86">
        <f t="shared" si="759"/>
        <v>1409.85</v>
      </c>
      <c r="U4041" s="6">
        <v>0.6</v>
      </c>
      <c r="V4041" s="85">
        <f t="shared" si="760"/>
        <v>433.8</v>
      </c>
      <c r="W4041" s="86">
        <f t="shared" si="761"/>
        <v>1156.8</v>
      </c>
    </row>
    <row r="4042" spans="1:23" ht="16.5" x14ac:dyDescent="0.25">
      <c r="A4042" s="78" t="s">
        <v>7167</v>
      </c>
      <c r="B4042" s="65" t="s">
        <v>8194</v>
      </c>
      <c r="C4042" s="2" t="s">
        <v>2232</v>
      </c>
      <c r="D4042" s="10" t="s">
        <v>2231</v>
      </c>
      <c r="E4042" s="3">
        <v>2</v>
      </c>
      <c r="F4042" s="3">
        <v>1</v>
      </c>
      <c r="G4042" s="4">
        <v>904</v>
      </c>
      <c r="H4042" s="4">
        <f>+G4042*E4042</f>
        <v>1808</v>
      </c>
      <c r="I4042" s="5">
        <v>0</v>
      </c>
      <c r="J4042" s="4">
        <f t="shared" si="766"/>
        <v>0</v>
      </c>
      <c r="K4042" s="4">
        <f t="shared" si="767"/>
        <v>904</v>
      </c>
      <c r="L4042" s="6">
        <v>0.85</v>
      </c>
      <c r="M4042" s="4">
        <f t="shared" si="764"/>
        <v>768.4</v>
      </c>
      <c r="N4042" s="4">
        <f t="shared" si="765"/>
        <v>1672.4</v>
      </c>
      <c r="O4042" s="6">
        <v>0.75</v>
      </c>
      <c r="P4042" s="85">
        <f t="shared" si="762"/>
        <v>678</v>
      </c>
      <c r="Q4042" s="86">
        <f t="shared" si="763"/>
        <v>1582</v>
      </c>
      <c r="R4042" s="6">
        <v>0.95</v>
      </c>
      <c r="S4042" s="85">
        <f t="shared" si="758"/>
        <v>858.8</v>
      </c>
      <c r="T4042" s="86">
        <f t="shared" si="759"/>
        <v>1762.8</v>
      </c>
      <c r="U4042" s="6">
        <v>0.6</v>
      </c>
      <c r="V4042" s="85">
        <f t="shared" si="760"/>
        <v>542.4</v>
      </c>
      <c r="W4042" s="86">
        <f t="shared" si="761"/>
        <v>1446.4</v>
      </c>
    </row>
    <row r="4043" spans="1:23" ht="16.5" x14ac:dyDescent="0.25">
      <c r="A4043" s="78" t="s">
        <v>7167</v>
      </c>
      <c r="B4043" s="65" t="s">
        <v>8194</v>
      </c>
      <c r="C4043" s="2" t="s">
        <v>2223</v>
      </c>
      <c r="D4043" s="10" t="s">
        <v>2222</v>
      </c>
      <c r="E4043" s="3">
        <v>1</v>
      </c>
      <c r="F4043" s="3">
        <v>1</v>
      </c>
      <c r="G4043" s="4">
        <v>1920</v>
      </c>
      <c r="H4043" s="4">
        <f>+G4043*E4043</f>
        <v>1920</v>
      </c>
      <c r="I4043" s="5">
        <v>0</v>
      </c>
      <c r="J4043" s="4">
        <f t="shared" si="766"/>
        <v>0</v>
      </c>
      <c r="K4043" s="4">
        <f t="shared" si="767"/>
        <v>1920</v>
      </c>
      <c r="L4043" s="6">
        <v>0.45</v>
      </c>
      <c r="M4043" s="4">
        <f t="shared" si="764"/>
        <v>864</v>
      </c>
      <c r="N4043" s="4">
        <f t="shared" si="765"/>
        <v>2784</v>
      </c>
      <c r="O4043" s="6">
        <v>0.75</v>
      </c>
      <c r="P4043" s="85">
        <f t="shared" si="762"/>
        <v>1440</v>
      </c>
      <c r="Q4043" s="86">
        <f t="shared" si="763"/>
        <v>3360</v>
      </c>
      <c r="R4043" s="6">
        <v>0.95</v>
      </c>
      <c r="S4043" s="85">
        <f t="shared" si="758"/>
        <v>1824</v>
      </c>
      <c r="T4043" s="86">
        <f t="shared" si="759"/>
        <v>3744</v>
      </c>
      <c r="U4043" s="6">
        <v>0.6</v>
      </c>
      <c r="V4043" s="85">
        <f t="shared" si="760"/>
        <v>1152</v>
      </c>
      <c r="W4043" s="86">
        <f t="shared" si="761"/>
        <v>3072</v>
      </c>
    </row>
    <row r="4044" spans="1:23" ht="16.5" x14ac:dyDescent="0.25">
      <c r="A4044" s="78" t="s">
        <v>7167</v>
      </c>
      <c r="B4044" s="65" t="s">
        <v>8194</v>
      </c>
      <c r="C4044" s="2" t="s">
        <v>2250</v>
      </c>
      <c r="D4044" s="10" t="s">
        <v>2249</v>
      </c>
      <c r="E4044" s="3">
        <v>1</v>
      </c>
      <c r="F4044" s="3">
        <v>1</v>
      </c>
      <c r="G4044" s="4">
        <v>3080</v>
      </c>
      <c r="H4044" s="4">
        <f>+G4044*E4044</f>
        <v>3080</v>
      </c>
      <c r="I4044" s="5">
        <v>0</v>
      </c>
      <c r="J4044" s="4">
        <f t="shared" si="766"/>
        <v>0</v>
      </c>
      <c r="K4044" s="4">
        <f t="shared" si="767"/>
        <v>3080</v>
      </c>
      <c r="L4044" s="6">
        <v>0.85</v>
      </c>
      <c r="M4044" s="4">
        <f t="shared" si="764"/>
        <v>2618</v>
      </c>
      <c r="N4044" s="4">
        <f t="shared" si="765"/>
        <v>5698</v>
      </c>
      <c r="O4044" s="6">
        <v>0.75</v>
      </c>
      <c r="P4044" s="85">
        <f t="shared" si="762"/>
        <v>2310</v>
      </c>
      <c r="Q4044" s="86">
        <f t="shared" si="763"/>
        <v>5390</v>
      </c>
      <c r="R4044" s="6">
        <v>0.95</v>
      </c>
      <c r="S4044" s="85">
        <f t="shared" si="758"/>
        <v>2926</v>
      </c>
      <c r="T4044" s="86">
        <f t="shared" si="759"/>
        <v>6006</v>
      </c>
      <c r="U4044" s="6">
        <v>0.6</v>
      </c>
      <c r="V4044" s="85">
        <f t="shared" si="760"/>
        <v>1848</v>
      </c>
      <c r="W4044" s="86">
        <f t="shared" si="761"/>
        <v>4928</v>
      </c>
    </row>
    <row r="4045" spans="1:23" ht="16.5" x14ac:dyDescent="0.25">
      <c r="A4045" s="78" t="s">
        <v>7167</v>
      </c>
      <c r="B4045" s="65" t="s">
        <v>8194</v>
      </c>
      <c r="C4045" s="2" t="s">
        <v>2252</v>
      </c>
      <c r="D4045" s="10" t="s">
        <v>2251</v>
      </c>
      <c r="E4045" s="3">
        <v>3</v>
      </c>
      <c r="F4045" s="3">
        <v>1</v>
      </c>
      <c r="G4045" s="4">
        <v>2690</v>
      </c>
      <c r="H4045" s="4">
        <f>+G4045*E4045</f>
        <v>8070</v>
      </c>
      <c r="I4045" s="5">
        <v>0</v>
      </c>
      <c r="J4045" s="4">
        <f t="shared" si="766"/>
        <v>0</v>
      </c>
      <c r="K4045" s="4">
        <f t="shared" si="767"/>
        <v>2690</v>
      </c>
      <c r="L4045" s="6">
        <v>0.85</v>
      </c>
      <c r="M4045" s="4">
        <f t="shared" si="764"/>
        <v>2286.5</v>
      </c>
      <c r="N4045" s="4">
        <f t="shared" si="765"/>
        <v>4976.5</v>
      </c>
      <c r="O4045" s="6">
        <v>0.75</v>
      </c>
      <c r="P4045" s="85">
        <f t="shared" si="762"/>
        <v>2017.5</v>
      </c>
      <c r="Q4045" s="86">
        <f t="shared" si="763"/>
        <v>4707.5</v>
      </c>
      <c r="R4045" s="6">
        <v>0.95</v>
      </c>
      <c r="S4045" s="85">
        <f t="shared" si="758"/>
        <v>2555.5</v>
      </c>
      <c r="T4045" s="86">
        <f t="shared" si="759"/>
        <v>5245.5</v>
      </c>
      <c r="U4045" s="6">
        <v>0.6</v>
      </c>
      <c r="V4045" s="85">
        <f t="shared" si="760"/>
        <v>1614</v>
      </c>
      <c r="W4045" s="86">
        <f t="shared" si="761"/>
        <v>4304</v>
      </c>
    </row>
    <row r="4046" spans="1:23" ht="16.5" x14ac:dyDescent="0.25">
      <c r="A4046" s="78" t="s">
        <v>7167</v>
      </c>
      <c r="B4046" s="65" t="s">
        <v>8194</v>
      </c>
      <c r="C4046" s="2" t="s">
        <v>2254</v>
      </c>
      <c r="D4046" s="10" t="s">
        <v>2253</v>
      </c>
      <c r="E4046" s="3">
        <v>3</v>
      </c>
      <c r="F4046" s="3">
        <v>1</v>
      </c>
      <c r="G4046" s="4">
        <v>2880</v>
      </c>
      <c r="H4046" s="4">
        <f>+G4046*E4046</f>
        <v>8640</v>
      </c>
      <c r="I4046" s="5">
        <v>0</v>
      </c>
      <c r="J4046" s="4">
        <f t="shared" si="766"/>
        <v>0</v>
      </c>
      <c r="K4046" s="4">
        <f t="shared" si="767"/>
        <v>2880</v>
      </c>
      <c r="L4046" s="6">
        <v>0.85</v>
      </c>
      <c r="M4046" s="4">
        <f t="shared" si="764"/>
        <v>2448</v>
      </c>
      <c r="N4046" s="4">
        <f t="shared" si="765"/>
        <v>5328</v>
      </c>
      <c r="O4046" s="6">
        <v>0.75</v>
      </c>
      <c r="P4046" s="85">
        <f t="shared" si="762"/>
        <v>2160</v>
      </c>
      <c r="Q4046" s="86">
        <f t="shared" si="763"/>
        <v>5040</v>
      </c>
      <c r="R4046" s="6">
        <v>0.95</v>
      </c>
      <c r="S4046" s="85">
        <f t="shared" si="758"/>
        <v>2736</v>
      </c>
      <c r="T4046" s="86">
        <f t="shared" si="759"/>
        <v>5616</v>
      </c>
      <c r="U4046" s="6">
        <v>0.6</v>
      </c>
      <c r="V4046" s="85">
        <f t="shared" si="760"/>
        <v>1728</v>
      </c>
      <c r="W4046" s="86">
        <f t="shared" si="761"/>
        <v>4608</v>
      </c>
    </row>
    <row r="4047" spans="1:23" ht="16.5" x14ac:dyDescent="0.25">
      <c r="A4047" s="78" t="s">
        <v>7167</v>
      </c>
      <c r="B4047" s="65" t="s">
        <v>8194</v>
      </c>
      <c r="C4047" s="2" t="s">
        <v>2258</v>
      </c>
      <c r="D4047" s="10" t="s">
        <v>2257</v>
      </c>
      <c r="E4047" s="3">
        <v>3</v>
      </c>
      <c r="F4047" s="3">
        <v>1</v>
      </c>
      <c r="G4047" s="4">
        <v>3230</v>
      </c>
      <c r="H4047" s="4">
        <f>+G4047*E4047</f>
        <v>9690</v>
      </c>
      <c r="I4047" s="5">
        <v>0</v>
      </c>
      <c r="J4047" s="4">
        <f t="shared" si="766"/>
        <v>0</v>
      </c>
      <c r="K4047" s="4">
        <f t="shared" si="767"/>
        <v>3230</v>
      </c>
      <c r="L4047" s="6">
        <v>0.85</v>
      </c>
      <c r="M4047" s="4">
        <f t="shared" si="764"/>
        <v>2745.5</v>
      </c>
      <c r="N4047" s="4">
        <f t="shared" si="765"/>
        <v>5975.5</v>
      </c>
      <c r="O4047" s="6">
        <v>0.75</v>
      </c>
      <c r="P4047" s="85">
        <f t="shared" si="762"/>
        <v>2422.5</v>
      </c>
      <c r="Q4047" s="86">
        <f t="shared" si="763"/>
        <v>5652.5</v>
      </c>
      <c r="R4047" s="6">
        <v>0.95</v>
      </c>
      <c r="S4047" s="85">
        <f t="shared" si="758"/>
        <v>3068.5</v>
      </c>
      <c r="T4047" s="86">
        <f t="shared" si="759"/>
        <v>6298.5</v>
      </c>
      <c r="U4047" s="6">
        <v>0.6</v>
      </c>
      <c r="V4047" s="85">
        <f t="shared" si="760"/>
        <v>1938</v>
      </c>
      <c r="W4047" s="86">
        <f t="shared" si="761"/>
        <v>5168</v>
      </c>
    </row>
    <row r="4048" spans="1:23" ht="16.5" x14ac:dyDescent="0.25">
      <c r="A4048" s="78" t="s">
        <v>7167</v>
      </c>
      <c r="B4048" s="65" t="s">
        <v>8194</v>
      </c>
      <c r="C4048" s="2" t="s">
        <v>2260</v>
      </c>
      <c r="D4048" s="10" t="s">
        <v>2259</v>
      </c>
      <c r="E4048" s="3">
        <v>3</v>
      </c>
      <c r="F4048" s="3">
        <v>1</v>
      </c>
      <c r="G4048" s="4">
        <v>3230</v>
      </c>
      <c r="H4048" s="4">
        <f>+G4048*E4048</f>
        <v>9690</v>
      </c>
      <c r="I4048" s="5">
        <v>0</v>
      </c>
      <c r="J4048" s="4">
        <f t="shared" si="766"/>
        <v>0</v>
      </c>
      <c r="K4048" s="4">
        <f t="shared" si="767"/>
        <v>3230</v>
      </c>
      <c r="L4048" s="6">
        <v>0.85</v>
      </c>
      <c r="M4048" s="4">
        <f t="shared" si="764"/>
        <v>2745.5</v>
      </c>
      <c r="N4048" s="4">
        <f t="shared" si="765"/>
        <v>5975.5</v>
      </c>
      <c r="O4048" s="6">
        <v>0.75</v>
      </c>
      <c r="P4048" s="85">
        <f t="shared" si="762"/>
        <v>2422.5</v>
      </c>
      <c r="Q4048" s="86">
        <f t="shared" si="763"/>
        <v>5652.5</v>
      </c>
      <c r="R4048" s="6">
        <v>0.95</v>
      </c>
      <c r="S4048" s="85">
        <f t="shared" si="758"/>
        <v>3068.5</v>
      </c>
      <c r="T4048" s="86">
        <f t="shared" si="759"/>
        <v>6298.5</v>
      </c>
      <c r="U4048" s="6">
        <v>0.6</v>
      </c>
      <c r="V4048" s="85">
        <f t="shared" si="760"/>
        <v>1938</v>
      </c>
      <c r="W4048" s="86">
        <f t="shared" si="761"/>
        <v>5168</v>
      </c>
    </row>
    <row r="4049" spans="1:23" ht="16.5" x14ac:dyDescent="0.25">
      <c r="A4049" s="78" t="s">
        <v>7167</v>
      </c>
      <c r="B4049" s="65" t="s">
        <v>8194</v>
      </c>
      <c r="C4049" s="2" t="s">
        <v>4938</v>
      </c>
      <c r="D4049" s="10" t="s">
        <v>4937</v>
      </c>
      <c r="E4049" s="3">
        <v>1</v>
      </c>
      <c r="F4049" s="3">
        <v>1</v>
      </c>
      <c r="G4049" s="4">
        <v>724</v>
      </c>
      <c r="H4049" s="4">
        <f>+G4049*E4049</f>
        <v>724</v>
      </c>
      <c r="I4049" s="5">
        <v>0</v>
      </c>
      <c r="J4049" s="4">
        <f t="shared" si="766"/>
        <v>0</v>
      </c>
      <c r="K4049" s="4">
        <f t="shared" si="767"/>
        <v>724</v>
      </c>
      <c r="L4049" s="6">
        <v>0.85</v>
      </c>
      <c r="M4049" s="4">
        <f t="shared" si="764"/>
        <v>615.4</v>
      </c>
      <c r="N4049" s="4">
        <f t="shared" si="765"/>
        <v>1339.4</v>
      </c>
      <c r="O4049" s="6">
        <v>0.75</v>
      </c>
      <c r="P4049" s="85">
        <f t="shared" si="762"/>
        <v>543</v>
      </c>
      <c r="Q4049" s="86">
        <f t="shared" si="763"/>
        <v>1267</v>
      </c>
      <c r="R4049" s="6">
        <v>0.95</v>
      </c>
      <c r="S4049" s="85">
        <f t="shared" si="758"/>
        <v>687.8</v>
      </c>
      <c r="T4049" s="86">
        <f t="shared" si="759"/>
        <v>1411.8</v>
      </c>
      <c r="U4049" s="6">
        <v>0.6</v>
      </c>
      <c r="V4049" s="85">
        <f t="shared" si="760"/>
        <v>434.4</v>
      </c>
      <c r="W4049" s="86">
        <f t="shared" si="761"/>
        <v>1158.4000000000001</v>
      </c>
    </row>
    <row r="4050" spans="1:23" ht="16.5" x14ac:dyDescent="0.25">
      <c r="A4050" s="78" t="s">
        <v>7167</v>
      </c>
      <c r="B4050" s="65" t="s">
        <v>8194</v>
      </c>
      <c r="C4050" s="2" t="s">
        <v>2243</v>
      </c>
      <c r="D4050" s="10" t="s">
        <v>2242</v>
      </c>
      <c r="E4050" s="3">
        <v>1</v>
      </c>
      <c r="F4050" s="3">
        <v>1</v>
      </c>
      <c r="G4050" s="4">
        <v>3300</v>
      </c>
      <c r="H4050" s="4">
        <f>+G4050*E4050</f>
        <v>3300</v>
      </c>
      <c r="I4050" s="5">
        <v>0</v>
      </c>
      <c r="J4050" s="4">
        <f t="shared" si="766"/>
        <v>0</v>
      </c>
      <c r="K4050" s="4">
        <f t="shared" si="767"/>
        <v>3300</v>
      </c>
      <c r="L4050" s="6">
        <v>0.85</v>
      </c>
      <c r="M4050" s="4">
        <f t="shared" si="764"/>
        <v>2805</v>
      </c>
      <c r="N4050" s="4">
        <f t="shared" si="765"/>
        <v>6105</v>
      </c>
      <c r="O4050" s="6">
        <v>0.75</v>
      </c>
      <c r="P4050" s="85">
        <f t="shared" si="762"/>
        <v>2475</v>
      </c>
      <c r="Q4050" s="86">
        <f t="shared" si="763"/>
        <v>5775</v>
      </c>
      <c r="R4050" s="6">
        <v>0.95</v>
      </c>
      <c r="S4050" s="85">
        <f t="shared" si="758"/>
        <v>3135</v>
      </c>
      <c r="T4050" s="86">
        <f t="shared" si="759"/>
        <v>6435</v>
      </c>
      <c r="U4050" s="6">
        <v>0.6</v>
      </c>
      <c r="V4050" s="85">
        <f t="shared" si="760"/>
        <v>1980</v>
      </c>
      <c r="W4050" s="86">
        <f t="shared" si="761"/>
        <v>5280</v>
      </c>
    </row>
    <row r="4051" spans="1:23" ht="16.5" x14ac:dyDescent="0.25">
      <c r="A4051" s="78" t="s">
        <v>7167</v>
      </c>
      <c r="B4051" s="65" t="s">
        <v>8194</v>
      </c>
      <c r="C4051" s="2">
        <v>510572</v>
      </c>
      <c r="D4051" s="1" t="s">
        <v>3806</v>
      </c>
      <c r="E4051" s="3">
        <v>1</v>
      </c>
      <c r="F4051" s="3">
        <v>1</v>
      </c>
      <c r="G4051" s="7">
        <v>790</v>
      </c>
      <c r="H4051" s="4">
        <f>+G4051*E4051</f>
        <v>790</v>
      </c>
      <c r="I4051" s="5">
        <v>0</v>
      </c>
      <c r="J4051" s="4">
        <f t="shared" si="766"/>
        <v>0</v>
      </c>
      <c r="K4051" s="4">
        <f t="shared" si="767"/>
        <v>790</v>
      </c>
      <c r="L4051" s="6">
        <v>1</v>
      </c>
      <c r="M4051" s="4">
        <f t="shared" si="764"/>
        <v>790</v>
      </c>
      <c r="N4051" s="4">
        <f t="shared" si="765"/>
        <v>1580</v>
      </c>
      <c r="O4051" s="6">
        <v>0.75</v>
      </c>
      <c r="P4051" s="85">
        <f t="shared" si="762"/>
        <v>592.5</v>
      </c>
      <c r="Q4051" s="86">
        <f t="shared" si="763"/>
        <v>1382.5</v>
      </c>
      <c r="R4051" s="6">
        <v>0.95</v>
      </c>
      <c r="S4051" s="85">
        <f t="shared" si="758"/>
        <v>750.5</v>
      </c>
      <c r="T4051" s="86">
        <f t="shared" si="759"/>
        <v>1540.5</v>
      </c>
      <c r="U4051" s="6">
        <v>0.6</v>
      </c>
      <c r="V4051" s="85">
        <f t="shared" si="760"/>
        <v>474</v>
      </c>
      <c r="W4051" s="86">
        <f t="shared" si="761"/>
        <v>1264</v>
      </c>
    </row>
    <row r="4052" spans="1:23" ht="16.5" x14ac:dyDescent="0.25">
      <c r="A4052" s="78" t="s">
        <v>7167</v>
      </c>
      <c r="B4052" s="65" t="s">
        <v>8194</v>
      </c>
      <c r="C4052" s="2" t="s">
        <v>8201</v>
      </c>
      <c r="D4052" s="10" t="s">
        <v>2244</v>
      </c>
      <c r="E4052" s="3">
        <v>1</v>
      </c>
      <c r="F4052" s="3">
        <v>1</v>
      </c>
      <c r="G4052" s="4">
        <v>3730</v>
      </c>
      <c r="H4052" s="4">
        <f>+G4052*E4052</f>
        <v>3730</v>
      </c>
      <c r="I4052" s="5">
        <v>0</v>
      </c>
      <c r="J4052" s="4">
        <f t="shared" si="766"/>
        <v>0</v>
      </c>
      <c r="K4052" s="4">
        <f t="shared" si="767"/>
        <v>3730</v>
      </c>
      <c r="L4052" s="6">
        <v>0.85</v>
      </c>
      <c r="M4052" s="4">
        <f t="shared" si="764"/>
        <v>3170.5</v>
      </c>
      <c r="N4052" s="4">
        <f t="shared" si="765"/>
        <v>6900.5</v>
      </c>
      <c r="O4052" s="6">
        <v>0.75</v>
      </c>
      <c r="P4052" s="85">
        <f t="shared" si="762"/>
        <v>2797.5</v>
      </c>
      <c r="Q4052" s="86">
        <f t="shared" si="763"/>
        <v>6527.5</v>
      </c>
      <c r="R4052" s="6">
        <v>0.95</v>
      </c>
      <c r="S4052" s="85">
        <f t="shared" si="758"/>
        <v>3543.5</v>
      </c>
      <c r="T4052" s="86">
        <f t="shared" si="759"/>
        <v>7273.5</v>
      </c>
      <c r="U4052" s="6">
        <v>0.6</v>
      </c>
      <c r="V4052" s="85">
        <f t="shared" si="760"/>
        <v>2238</v>
      </c>
      <c r="W4052" s="86">
        <f t="shared" si="761"/>
        <v>5968</v>
      </c>
    </row>
    <row r="4053" spans="1:23" ht="16.5" x14ac:dyDescent="0.25">
      <c r="A4053" s="78" t="s">
        <v>7167</v>
      </c>
      <c r="B4053" s="65" t="s">
        <v>8194</v>
      </c>
      <c r="C4053" s="2">
        <v>510576</v>
      </c>
      <c r="D4053" s="1" t="s">
        <v>3696</v>
      </c>
      <c r="E4053" s="3">
        <v>4</v>
      </c>
      <c r="F4053" s="3">
        <v>1</v>
      </c>
      <c r="G4053" s="7">
        <v>587</v>
      </c>
      <c r="H4053" s="4">
        <f>+G4053*E4053</f>
        <v>2348</v>
      </c>
      <c r="I4053" s="5">
        <v>0.05</v>
      </c>
      <c r="J4053" s="4">
        <f t="shared" si="766"/>
        <v>29.35</v>
      </c>
      <c r="K4053" s="4">
        <f t="shared" si="767"/>
        <v>557.65</v>
      </c>
      <c r="L4053" s="6">
        <v>0.85</v>
      </c>
      <c r="M4053" s="4">
        <f t="shared" si="764"/>
        <v>474.00249999999994</v>
      </c>
      <c r="N4053" s="4">
        <f t="shared" si="765"/>
        <v>1031.6524999999999</v>
      </c>
      <c r="O4053" s="6">
        <v>0.75</v>
      </c>
      <c r="P4053" s="85">
        <f t="shared" si="762"/>
        <v>418.23749999999995</v>
      </c>
      <c r="Q4053" s="86">
        <f t="shared" si="763"/>
        <v>975.88749999999993</v>
      </c>
      <c r="R4053" s="6">
        <v>0.95</v>
      </c>
      <c r="S4053" s="85">
        <f t="shared" si="758"/>
        <v>529.76749999999993</v>
      </c>
      <c r="T4053" s="86">
        <f t="shared" si="759"/>
        <v>1087.4175</v>
      </c>
      <c r="U4053" s="6">
        <v>0.6</v>
      </c>
      <c r="V4053" s="85">
        <f t="shared" si="760"/>
        <v>334.59</v>
      </c>
      <c r="W4053" s="86">
        <f t="shared" si="761"/>
        <v>892.24</v>
      </c>
    </row>
    <row r="4054" spans="1:23" ht="16.5" x14ac:dyDescent="0.25">
      <c r="A4054" s="78" t="s">
        <v>7167</v>
      </c>
      <c r="B4054" s="65" t="s">
        <v>8194</v>
      </c>
      <c r="C4054" s="2">
        <v>510578</v>
      </c>
      <c r="D4054" s="1" t="s">
        <v>3697</v>
      </c>
      <c r="E4054" s="3">
        <v>1</v>
      </c>
      <c r="F4054" s="3">
        <v>1</v>
      </c>
      <c r="G4054" s="7">
        <v>655</v>
      </c>
      <c r="H4054" s="4">
        <f>+G4054*E4054</f>
        <v>655</v>
      </c>
      <c r="I4054" s="5">
        <v>0.05</v>
      </c>
      <c r="J4054" s="4">
        <f t="shared" si="766"/>
        <v>32.75</v>
      </c>
      <c r="K4054" s="4">
        <f t="shared" si="767"/>
        <v>622.25</v>
      </c>
      <c r="L4054" s="6">
        <v>0.95</v>
      </c>
      <c r="M4054" s="4">
        <f t="shared" si="764"/>
        <v>591.13749999999993</v>
      </c>
      <c r="N4054" s="4">
        <f t="shared" si="765"/>
        <v>1213.3874999999998</v>
      </c>
      <c r="O4054" s="6">
        <v>0.75</v>
      </c>
      <c r="P4054" s="85">
        <f t="shared" si="762"/>
        <v>466.6875</v>
      </c>
      <c r="Q4054" s="86">
        <f t="shared" si="763"/>
        <v>1088.9375</v>
      </c>
      <c r="R4054" s="6">
        <v>0.95</v>
      </c>
      <c r="S4054" s="85">
        <f t="shared" si="758"/>
        <v>591.13749999999993</v>
      </c>
      <c r="T4054" s="86">
        <f t="shared" si="759"/>
        <v>1213.3874999999998</v>
      </c>
      <c r="U4054" s="6">
        <v>0.6</v>
      </c>
      <c r="V4054" s="85">
        <f t="shared" si="760"/>
        <v>373.34999999999997</v>
      </c>
      <c r="W4054" s="86">
        <f t="shared" si="761"/>
        <v>995.59999999999991</v>
      </c>
    </row>
    <row r="4055" spans="1:23" ht="16.5" x14ac:dyDescent="0.25">
      <c r="A4055" s="78" t="s">
        <v>7167</v>
      </c>
      <c r="B4055" s="65" t="s">
        <v>8194</v>
      </c>
      <c r="C4055" s="2">
        <v>510579</v>
      </c>
      <c r="D4055" s="1" t="s">
        <v>3698</v>
      </c>
      <c r="E4055" s="3">
        <v>1</v>
      </c>
      <c r="F4055" s="3">
        <v>1</v>
      </c>
      <c r="G4055" s="7">
        <f>1302.5/3</f>
        <v>434.16666666666669</v>
      </c>
      <c r="H4055" s="4">
        <f>+G4055*E4055</f>
        <v>434.16666666666669</v>
      </c>
      <c r="I4055" s="5">
        <v>0.05</v>
      </c>
      <c r="J4055" s="4">
        <f t="shared" si="766"/>
        <v>21.708333333333336</v>
      </c>
      <c r="K4055" s="4">
        <f t="shared" si="767"/>
        <v>412.45833333333337</v>
      </c>
      <c r="L4055" s="6">
        <v>0.85</v>
      </c>
      <c r="M4055" s="4">
        <f t="shared" si="764"/>
        <v>350.58958333333334</v>
      </c>
      <c r="N4055" s="4">
        <f t="shared" si="765"/>
        <v>763.04791666666665</v>
      </c>
      <c r="O4055" s="6">
        <v>0.75</v>
      </c>
      <c r="P4055" s="85">
        <f t="shared" si="762"/>
        <v>309.34375</v>
      </c>
      <c r="Q4055" s="86">
        <f t="shared" si="763"/>
        <v>721.80208333333337</v>
      </c>
      <c r="R4055" s="6">
        <v>0.95</v>
      </c>
      <c r="S4055" s="85">
        <f t="shared" si="758"/>
        <v>391.83541666666667</v>
      </c>
      <c r="T4055" s="86">
        <f t="shared" si="759"/>
        <v>804.29375000000005</v>
      </c>
      <c r="U4055" s="6">
        <v>0.6</v>
      </c>
      <c r="V4055" s="85">
        <f t="shared" si="760"/>
        <v>247.47500000000002</v>
      </c>
      <c r="W4055" s="86">
        <f t="shared" si="761"/>
        <v>659.93333333333339</v>
      </c>
    </row>
    <row r="4056" spans="1:23" ht="16.5" x14ac:dyDescent="0.25">
      <c r="A4056" s="78" t="s">
        <v>7167</v>
      </c>
      <c r="B4056" s="65" t="s">
        <v>8194</v>
      </c>
      <c r="C4056" s="2">
        <v>510580</v>
      </c>
      <c r="D4056" s="10" t="s">
        <v>7809</v>
      </c>
      <c r="E4056" s="3">
        <v>6</v>
      </c>
      <c r="F4056" s="3">
        <v>1</v>
      </c>
      <c r="G4056" s="7">
        <v>591</v>
      </c>
      <c r="H4056" s="4">
        <f>+G4056*E4056</f>
        <v>3546</v>
      </c>
      <c r="I4056" s="5">
        <v>0.05</v>
      </c>
      <c r="J4056" s="4">
        <f t="shared" si="766"/>
        <v>29.55</v>
      </c>
      <c r="K4056" s="4">
        <f t="shared" si="767"/>
        <v>561.45000000000005</v>
      </c>
      <c r="L4056" s="6">
        <v>0.85</v>
      </c>
      <c r="M4056" s="4">
        <f t="shared" si="764"/>
        <v>477.23250000000002</v>
      </c>
      <c r="N4056" s="4">
        <f t="shared" si="765"/>
        <v>1038.6825000000001</v>
      </c>
      <c r="O4056" s="6">
        <v>0.75</v>
      </c>
      <c r="P4056" s="85">
        <f t="shared" si="762"/>
        <v>421.08750000000003</v>
      </c>
      <c r="Q4056" s="86">
        <f t="shared" si="763"/>
        <v>982.53750000000014</v>
      </c>
      <c r="R4056" s="6">
        <v>0.95</v>
      </c>
      <c r="S4056" s="85">
        <f t="shared" ref="S4056:S4119" si="768">+K4056*R4056</f>
        <v>533.37750000000005</v>
      </c>
      <c r="T4056" s="86">
        <f t="shared" ref="T4056:T4119" si="769">+S4056+K4056</f>
        <v>1094.8275000000001</v>
      </c>
      <c r="U4056" s="6">
        <v>0.6</v>
      </c>
      <c r="V4056" s="85">
        <f t="shared" ref="V4056:V4119" si="770">+K4056*U4056</f>
        <v>336.87</v>
      </c>
      <c r="W4056" s="86">
        <f t="shared" ref="W4056:W4119" si="771">+V4056+K4056</f>
        <v>898.32</v>
      </c>
    </row>
    <row r="4057" spans="1:23" ht="16.5" x14ac:dyDescent="0.25">
      <c r="A4057" s="78" t="s">
        <v>7167</v>
      </c>
      <c r="B4057" s="65" t="s">
        <v>8194</v>
      </c>
      <c r="C4057" s="2">
        <v>510581</v>
      </c>
      <c r="D4057" s="10" t="s">
        <v>7810</v>
      </c>
      <c r="E4057" s="3">
        <v>5</v>
      </c>
      <c r="F4057" s="3">
        <v>1</v>
      </c>
      <c r="G4057" s="7">
        <v>633</v>
      </c>
      <c r="H4057" s="4">
        <f>+G4057*E4057</f>
        <v>3165</v>
      </c>
      <c r="I4057" s="5">
        <v>0.05</v>
      </c>
      <c r="J4057" s="4">
        <f t="shared" si="766"/>
        <v>31.650000000000002</v>
      </c>
      <c r="K4057" s="4">
        <f t="shared" si="767"/>
        <v>601.35</v>
      </c>
      <c r="L4057" s="6">
        <v>0.85</v>
      </c>
      <c r="M4057" s="4">
        <f t="shared" si="764"/>
        <v>511.14749999999998</v>
      </c>
      <c r="N4057" s="4">
        <f t="shared" si="765"/>
        <v>1112.4974999999999</v>
      </c>
      <c r="O4057" s="6">
        <v>0.75</v>
      </c>
      <c r="P4057" s="85">
        <f t="shared" ref="P4057:P4120" si="772">+K4057*O4057</f>
        <v>451.01250000000005</v>
      </c>
      <c r="Q4057" s="86">
        <f t="shared" ref="Q4057:Q4120" si="773">+K4057+P4057</f>
        <v>1052.3625000000002</v>
      </c>
      <c r="R4057" s="6">
        <v>0.95</v>
      </c>
      <c r="S4057" s="85">
        <f t="shared" si="768"/>
        <v>571.28250000000003</v>
      </c>
      <c r="T4057" s="86">
        <f t="shared" si="769"/>
        <v>1172.6325000000002</v>
      </c>
      <c r="U4057" s="6">
        <v>0.6</v>
      </c>
      <c r="V4057" s="85">
        <f t="shared" si="770"/>
        <v>360.81</v>
      </c>
      <c r="W4057" s="86">
        <f t="shared" si="771"/>
        <v>962.16000000000008</v>
      </c>
    </row>
    <row r="4058" spans="1:23" ht="16.5" x14ac:dyDescent="0.25">
      <c r="A4058" s="78" t="s">
        <v>7167</v>
      </c>
      <c r="B4058" s="65" t="s">
        <v>8194</v>
      </c>
      <c r="C4058" s="2" t="s">
        <v>8202</v>
      </c>
      <c r="D4058" s="10" t="s">
        <v>2235</v>
      </c>
      <c r="E4058" s="3">
        <v>1</v>
      </c>
      <c r="F4058" s="3">
        <v>1</v>
      </c>
      <c r="G4058" s="4">
        <v>2620</v>
      </c>
      <c r="H4058" s="4">
        <f>+G4058*E4058</f>
        <v>2620</v>
      </c>
      <c r="I4058" s="5">
        <v>0</v>
      </c>
      <c r="J4058" s="4">
        <f t="shared" si="766"/>
        <v>0</v>
      </c>
      <c r="K4058" s="4">
        <f t="shared" si="767"/>
        <v>2620</v>
      </c>
      <c r="L4058" s="6">
        <v>0.85</v>
      </c>
      <c r="M4058" s="4">
        <f t="shared" si="764"/>
        <v>2227</v>
      </c>
      <c r="N4058" s="4">
        <f t="shared" si="765"/>
        <v>4847</v>
      </c>
      <c r="O4058" s="6">
        <v>0.75</v>
      </c>
      <c r="P4058" s="85">
        <f t="shared" si="772"/>
        <v>1965</v>
      </c>
      <c r="Q4058" s="86">
        <f t="shared" si="773"/>
        <v>4585</v>
      </c>
      <c r="R4058" s="6">
        <v>0.95</v>
      </c>
      <c r="S4058" s="85">
        <f t="shared" si="768"/>
        <v>2489</v>
      </c>
      <c r="T4058" s="86">
        <f t="shared" si="769"/>
        <v>5109</v>
      </c>
      <c r="U4058" s="6">
        <v>0.6</v>
      </c>
      <c r="V4058" s="85">
        <f t="shared" si="770"/>
        <v>1572</v>
      </c>
      <c r="W4058" s="86">
        <f t="shared" si="771"/>
        <v>4192</v>
      </c>
    </row>
    <row r="4059" spans="1:23" ht="16.5" x14ac:dyDescent="0.25">
      <c r="A4059" s="78" t="s">
        <v>7167</v>
      </c>
      <c r="B4059" s="65" t="s">
        <v>8194</v>
      </c>
      <c r="C4059" s="2">
        <v>510583</v>
      </c>
      <c r="D4059" s="1" t="s">
        <v>3699</v>
      </c>
      <c r="E4059" s="3">
        <v>4</v>
      </c>
      <c r="F4059" s="3">
        <v>1</v>
      </c>
      <c r="G4059" s="7">
        <v>852</v>
      </c>
      <c r="H4059" s="4">
        <f>+G4059*E4059</f>
        <v>3408</v>
      </c>
      <c r="I4059" s="5">
        <v>0.05</v>
      </c>
      <c r="J4059" s="4">
        <f t="shared" si="766"/>
        <v>42.6</v>
      </c>
      <c r="K4059" s="4">
        <f t="shared" si="767"/>
        <v>809.4</v>
      </c>
      <c r="L4059" s="6">
        <v>0.95</v>
      </c>
      <c r="M4059" s="4">
        <f t="shared" si="764"/>
        <v>768.93</v>
      </c>
      <c r="N4059" s="4">
        <f t="shared" si="765"/>
        <v>1578.33</v>
      </c>
      <c r="O4059" s="6">
        <v>0.75</v>
      </c>
      <c r="P4059" s="85">
        <f t="shared" si="772"/>
        <v>607.04999999999995</v>
      </c>
      <c r="Q4059" s="86">
        <f t="shared" si="773"/>
        <v>1416.4499999999998</v>
      </c>
      <c r="R4059" s="6">
        <v>0.95</v>
      </c>
      <c r="S4059" s="85">
        <f t="shared" si="768"/>
        <v>768.93</v>
      </c>
      <c r="T4059" s="86">
        <f t="shared" si="769"/>
        <v>1578.33</v>
      </c>
      <c r="U4059" s="6">
        <v>0.6</v>
      </c>
      <c r="V4059" s="85">
        <f t="shared" si="770"/>
        <v>485.64</v>
      </c>
      <c r="W4059" s="86">
        <f t="shared" si="771"/>
        <v>1295.04</v>
      </c>
    </row>
    <row r="4060" spans="1:23" ht="16.5" x14ac:dyDescent="0.25">
      <c r="A4060" s="78" t="s">
        <v>7167</v>
      </c>
      <c r="B4060" s="65" t="s">
        <v>8194</v>
      </c>
      <c r="C4060" s="2">
        <v>510584</v>
      </c>
      <c r="D4060" s="1" t="s">
        <v>3695</v>
      </c>
      <c r="E4060" s="3">
        <v>1</v>
      </c>
      <c r="F4060" s="3">
        <v>1</v>
      </c>
      <c r="G4060" s="7">
        <v>357</v>
      </c>
      <c r="H4060" s="4">
        <f>+G4060*E4060</f>
        <v>357</v>
      </c>
      <c r="I4060" s="5">
        <v>0.05</v>
      </c>
      <c r="J4060" s="4">
        <f t="shared" si="766"/>
        <v>17.850000000000001</v>
      </c>
      <c r="K4060" s="4">
        <f t="shared" si="767"/>
        <v>339.15</v>
      </c>
      <c r="L4060" s="6">
        <v>0.85</v>
      </c>
      <c r="M4060" s="4">
        <f t="shared" si="764"/>
        <v>288.27749999999997</v>
      </c>
      <c r="N4060" s="4">
        <f t="shared" si="765"/>
        <v>627.42750000000001</v>
      </c>
      <c r="O4060" s="6">
        <v>0.75</v>
      </c>
      <c r="P4060" s="85">
        <f t="shared" si="772"/>
        <v>254.36249999999998</v>
      </c>
      <c r="Q4060" s="86">
        <f t="shared" si="773"/>
        <v>593.51249999999993</v>
      </c>
      <c r="R4060" s="6">
        <v>0.95</v>
      </c>
      <c r="S4060" s="85">
        <f t="shared" si="768"/>
        <v>322.19249999999994</v>
      </c>
      <c r="T4060" s="86">
        <f t="shared" si="769"/>
        <v>661.34249999999997</v>
      </c>
      <c r="U4060" s="6">
        <v>0.6</v>
      </c>
      <c r="V4060" s="85">
        <f t="shared" si="770"/>
        <v>203.48999999999998</v>
      </c>
      <c r="W4060" s="86">
        <f t="shared" si="771"/>
        <v>542.64</v>
      </c>
    </row>
    <row r="4061" spans="1:23" ht="16.5" x14ac:dyDescent="0.25">
      <c r="A4061" s="78" t="s">
        <v>7167</v>
      </c>
      <c r="B4061" s="65" t="s">
        <v>8194</v>
      </c>
      <c r="C4061" s="2">
        <v>510585</v>
      </c>
      <c r="D4061" s="1" t="s">
        <v>3709</v>
      </c>
      <c r="E4061" s="3">
        <v>1</v>
      </c>
      <c r="F4061" s="3">
        <v>1</v>
      </c>
      <c r="G4061" s="4">
        <v>7180</v>
      </c>
      <c r="H4061" s="4">
        <f>+G4061*E4061</f>
        <v>7180</v>
      </c>
      <c r="I4061" s="5">
        <v>0</v>
      </c>
      <c r="J4061" s="4">
        <f t="shared" si="766"/>
        <v>0</v>
      </c>
      <c r="K4061" s="4">
        <f t="shared" si="767"/>
        <v>7180</v>
      </c>
      <c r="L4061" s="6">
        <v>0.85</v>
      </c>
      <c r="M4061" s="4">
        <f t="shared" si="764"/>
        <v>6103</v>
      </c>
      <c r="N4061" s="4">
        <f t="shared" si="765"/>
        <v>13283</v>
      </c>
      <c r="O4061" s="6">
        <v>0.75</v>
      </c>
      <c r="P4061" s="85">
        <f t="shared" si="772"/>
        <v>5385</v>
      </c>
      <c r="Q4061" s="86">
        <f t="shared" si="773"/>
        <v>12565</v>
      </c>
      <c r="R4061" s="6">
        <v>0.95</v>
      </c>
      <c r="S4061" s="85">
        <f t="shared" si="768"/>
        <v>6821</v>
      </c>
      <c r="T4061" s="86">
        <f t="shared" si="769"/>
        <v>14001</v>
      </c>
      <c r="U4061" s="6">
        <v>0.6</v>
      </c>
      <c r="V4061" s="85">
        <f t="shared" si="770"/>
        <v>4308</v>
      </c>
      <c r="W4061" s="86">
        <f t="shared" si="771"/>
        <v>11488</v>
      </c>
    </row>
    <row r="4062" spans="1:23" ht="16.5" x14ac:dyDescent="0.25">
      <c r="A4062" s="78" t="s">
        <v>7167</v>
      </c>
      <c r="B4062" s="65" t="s">
        <v>8194</v>
      </c>
      <c r="C4062" s="2" t="s">
        <v>8203</v>
      </c>
      <c r="D4062" s="10" t="s">
        <v>2237</v>
      </c>
      <c r="E4062" s="3">
        <v>1</v>
      </c>
      <c r="F4062" s="3">
        <v>1</v>
      </c>
      <c r="G4062" s="4">
        <v>2680</v>
      </c>
      <c r="H4062" s="4">
        <f>+G4062*E4062</f>
        <v>2680</v>
      </c>
      <c r="I4062" s="5">
        <v>0</v>
      </c>
      <c r="J4062" s="4">
        <f t="shared" si="766"/>
        <v>0</v>
      </c>
      <c r="K4062" s="4">
        <f t="shared" si="767"/>
        <v>2680</v>
      </c>
      <c r="L4062" s="6">
        <v>0.85</v>
      </c>
      <c r="M4062" s="4">
        <f t="shared" si="764"/>
        <v>2278</v>
      </c>
      <c r="N4062" s="4">
        <f t="shared" si="765"/>
        <v>4958</v>
      </c>
      <c r="O4062" s="6">
        <v>0.75</v>
      </c>
      <c r="P4062" s="85">
        <f t="shared" si="772"/>
        <v>2010</v>
      </c>
      <c r="Q4062" s="86">
        <f t="shared" si="773"/>
        <v>4690</v>
      </c>
      <c r="R4062" s="6">
        <v>0.95</v>
      </c>
      <c r="S4062" s="85">
        <f t="shared" si="768"/>
        <v>2546</v>
      </c>
      <c r="T4062" s="86">
        <f t="shared" si="769"/>
        <v>5226</v>
      </c>
      <c r="U4062" s="6">
        <v>0.6</v>
      </c>
      <c r="V4062" s="85">
        <f t="shared" si="770"/>
        <v>1608</v>
      </c>
      <c r="W4062" s="86">
        <f t="shared" si="771"/>
        <v>4288</v>
      </c>
    </row>
    <row r="4063" spans="1:23" ht="16.5" x14ac:dyDescent="0.25">
      <c r="A4063" s="78" t="s">
        <v>7167</v>
      </c>
      <c r="B4063" s="65" t="s">
        <v>8194</v>
      </c>
      <c r="C4063" s="2">
        <v>510587</v>
      </c>
      <c r="D4063" s="10" t="s">
        <v>3702</v>
      </c>
      <c r="E4063" s="3">
        <v>2</v>
      </c>
      <c r="F4063" s="3">
        <v>1</v>
      </c>
      <c r="G4063" s="4">
        <v>1081.5999999999999</v>
      </c>
      <c r="H4063" s="4">
        <f>+G4063*E4063</f>
        <v>2163.1999999999998</v>
      </c>
      <c r="I4063" s="5">
        <v>0.05</v>
      </c>
      <c r="J4063" s="4">
        <f t="shared" si="766"/>
        <v>54.08</v>
      </c>
      <c r="K4063" s="4">
        <f t="shared" si="767"/>
        <v>1027.52</v>
      </c>
      <c r="L4063" s="6">
        <v>0.85</v>
      </c>
      <c r="M4063" s="4">
        <f t="shared" si="764"/>
        <v>873.39199999999994</v>
      </c>
      <c r="N4063" s="4">
        <f t="shared" si="765"/>
        <v>1900.9119999999998</v>
      </c>
      <c r="O4063" s="6">
        <v>0.75</v>
      </c>
      <c r="P4063" s="85">
        <f t="shared" si="772"/>
        <v>770.64</v>
      </c>
      <c r="Q4063" s="86">
        <f t="shared" si="773"/>
        <v>1798.1599999999999</v>
      </c>
      <c r="R4063" s="6">
        <v>0.95</v>
      </c>
      <c r="S4063" s="85">
        <f t="shared" si="768"/>
        <v>976.14399999999989</v>
      </c>
      <c r="T4063" s="86">
        <f t="shared" si="769"/>
        <v>2003.6639999999998</v>
      </c>
      <c r="U4063" s="6">
        <v>0.6</v>
      </c>
      <c r="V4063" s="85">
        <f t="shared" si="770"/>
        <v>616.51199999999994</v>
      </c>
      <c r="W4063" s="86">
        <f t="shared" si="771"/>
        <v>1644.0319999999999</v>
      </c>
    </row>
    <row r="4064" spans="1:23" ht="16.5" x14ac:dyDescent="0.25">
      <c r="A4064" s="78" t="s">
        <v>7167</v>
      </c>
      <c r="B4064" s="65" t="s">
        <v>8194</v>
      </c>
      <c r="C4064" s="2">
        <v>510589</v>
      </c>
      <c r="D4064" s="1" t="s">
        <v>3703</v>
      </c>
      <c r="E4064" s="3">
        <v>1</v>
      </c>
      <c r="F4064" s="3">
        <v>1</v>
      </c>
      <c r="G4064" s="7">
        <v>2673</v>
      </c>
      <c r="H4064" s="4">
        <f>+G4064*E4064</f>
        <v>2673</v>
      </c>
      <c r="I4064" s="5">
        <v>0.05</v>
      </c>
      <c r="J4064" s="4">
        <f t="shared" si="766"/>
        <v>133.65</v>
      </c>
      <c r="K4064" s="4">
        <f t="shared" si="767"/>
        <v>2539.35</v>
      </c>
      <c r="L4064" s="6">
        <v>0.45</v>
      </c>
      <c r="M4064" s="4">
        <f t="shared" si="764"/>
        <v>1142.7075</v>
      </c>
      <c r="N4064" s="4">
        <f t="shared" si="765"/>
        <v>3682.0574999999999</v>
      </c>
      <c r="O4064" s="6">
        <v>0.75</v>
      </c>
      <c r="P4064" s="85">
        <f t="shared" si="772"/>
        <v>1904.5124999999998</v>
      </c>
      <c r="Q4064" s="86">
        <f t="shared" si="773"/>
        <v>4443.8624999999993</v>
      </c>
      <c r="R4064" s="6">
        <v>0.95</v>
      </c>
      <c r="S4064" s="85">
        <f t="shared" si="768"/>
        <v>2412.3824999999997</v>
      </c>
      <c r="T4064" s="86">
        <f t="shared" si="769"/>
        <v>4951.7325000000001</v>
      </c>
      <c r="U4064" s="6">
        <v>0.6</v>
      </c>
      <c r="V4064" s="85">
        <f t="shared" si="770"/>
        <v>1523.61</v>
      </c>
      <c r="W4064" s="86">
        <f t="shared" si="771"/>
        <v>4062.96</v>
      </c>
    </row>
    <row r="4065" spans="1:23" ht="16.5" x14ac:dyDescent="0.25">
      <c r="A4065" s="78" t="s">
        <v>7167</v>
      </c>
      <c r="B4065" s="65" t="s">
        <v>8194</v>
      </c>
      <c r="C4065" s="2">
        <v>510590</v>
      </c>
      <c r="D4065" s="8" t="s">
        <v>3704</v>
      </c>
      <c r="E4065" s="3">
        <v>1</v>
      </c>
      <c r="F4065" s="3">
        <v>1</v>
      </c>
      <c r="G4065" s="4">
        <v>2745</v>
      </c>
      <c r="H4065" s="4">
        <f>+G4065*E4065</f>
        <v>2745</v>
      </c>
      <c r="I4065" s="5">
        <v>0</v>
      </c>
      <c r="J4065" s="4">
        <f t="shared" si="766"/>
        <v>0</v>
      </c>
      <c r="K4065" s="4">
        <f t="shared" si="767"/>
        <v>2745</v>
      </c>
      <c r="L4065" s="6">
        <v>0.95</v>
      </c>
      <c r="M4065" s="4">
        <f t="shared" si="764"/>
        <v>2607.75</v>
      </c>
      <c r="N4065" s="4">
        <f t="shared" si="765"/>
        <v>5352.75</v>
      </c>
      <c r="O4065" s="6">
        <v>0.75</v>
      </c>
      <c r="P4065" s="85">
        <f t="shared" si="772"/>
        <v>2058.75</v>
      </c>
      <c r="Q4065" s="86">
        <f t="shared" si="773"/>
        <v>4803.75</v>
      </c>
      <c r="R4065" s="6">
        <v>0.95</v>
      </c>
      <c r="S4065" s="85">
        <f t="shared" si="768"/>
        <v>2607.75</v>
      </c>
      <c r="T4065" s="86">
        <f t="shared" si="769"/>
        <v>5352.75</v>
      </c>
      <c r="U4065" s="6">
        <v>0.6</v>
      </c>
      <c r="V4065" s="85">
        <f t="shared" si="770"/>
        <v>1647</v>
      </c>
      <c r="W4065" s="86">
        <f t="shared" si="771"/>
        <v>4392</v>
      </c>
    </row>
    <row r="4066" spans="1:23" ht="16.5" x14ac:dyDescent="0.25">
      <c r="A4066" s="78" t="s">
        <v>7167</v>
      </c>
      <c r="B4066" s="65" t="s">
        <v>8194</v>
      </c>
      <c r="C4066" s="2">
        <v>510591</v>
      </c>
      <c r="D4066" s="1" t="s">
        <v>3705</v>
      </c>
      <c r="E4066" s="3">
        <v>1</v>
      </c>
      <c r="F4066" s="3">
        <v>1</v>
      </c>
      <c r="G4066" s="4">
        <v>1205</v>
      </c>
      <c r="H4066" s="4">
        <f>+G4066*E4066</f>
        <v>1205</v>
      </c>
      <c r="I4066" s="5">
        <v>0.05</v>
      </c>
      <c r="J4066" s="4">
        <f t="shared" si="766"/>
        <v>60.25</v>
      </c>
      <c r="K4066" s="4">
        <f t="shared" si="767"/>
        <v>1144.75</v>
      </c>
      <c r="L4066" s="6">
        <v>0.85</v>
      </c>
      <c r="M4066" s="4">
        <f t="shared" si="764"/>
        <v>973.03750000000002</v>
      </c>
      <c r="N4066" s="4">
        <f t="shared" si="765"/>
        <v>2117.7874999999999</v>
      </c>
      <c r="O4066" s="6">
        <v>0.75</v>
      </c>
      <c r="P4066" s="85">
        <f t="shared" si="772"/>
        <v>858.5625</v>
      </c>
      <c r="Q4066" s="86">
        <f t="shared" si="773"/>
        <v>2003.3125</v>
      </c>
      <c r="R4066" s="6">
        <v>0.95</v>
      </c>
      <c r="S4066" s="85">
        <f t="shared" si="768"/>
        <v>1087.5125</v>
      </c>
      <c r="T4066" s="86">
        <f t="shared" si="769"/>
        <v>2232.2624999999998</v>
      </c>
      <c r="U4066" s="6">
        <v>0.6</v>
      </c>
      <c r="V4066" s="85">
        <f t="shared" si="770"/>
        <v>686.85</v>
      </c>
      <c r="W4066" s="86">
        <f t="shared" si="771"/>
        <v>1831.6</v>
      </c>
    </row>
    <row r="4067" spans="1:23" ht="16.5" x14ac:dyDescent="0.25">
      <c r="A4067" s="78" t="s">
        <v>7167</v>
      </c>
      <c r="B4067" s="65" t="s">
        <v>8194</v>
      </c>
      <c r="C4067" s="2">
        <v>510595</v>
      </c>
      <c r="D4067" s="10" t="s">
        <v>7817</v>
      </c>
      <c r="E4067" s="3">
        <v>4</v>
      </c>
      <c r="F4067" s="3">
        <v>1</v>
      </c>
      <c r="G4067" s="7">
        <v>454</v>
      </c>
      <c r="H4067" s="4">
        <f>+G4067*E4067</f>
        <v>1816</v>
      </c>
      <c r="I4067" s="5">
        <v>0</v>
      </c>
      <c r="J4067" s="4">
        <f t="shared" si="766"/>
        <v>0</v>
      </c>
      <c r="K4067" s="4">
        <f t="shared" si="767"/>
        <v>454</v>
      </c>
      <c r="L4067" s="6">
        <v>0.85</v>
      </c>
      <c r="M4067" s="4">
        <f t="shared" si="764"/>
        <v>385.9</v>
      </c>
      <c r="N4067" s="4">
        <f t="shared" si="765"/>
        <v>839.9</v>
      </c>
      <c r="O4067" s="6">
        <v>0.75</v>
      </c>
      <c r="P4067" s="85">
        <f t="shared" si="772"/>
        <v>340.5</v>
      </c>
      <c r="Q4067" s="86">
        <f t="shared" si="773"/>
        <v>794.5</v>
      </c>
      <c r="R4067" s="6">
        <v>0.95</v>
      </c>
      <c r="S4067" s="85">
        <f t="shared" si="768"/>
        <v>431.29999999999995</v>
      </c>
      <c r="T4067" s="86">
        <f t="shared" si="769"/>
        <v>885.3</v>
      </c>
      <c r="U4067" s="6">
        <v>0.6</v>
      </c>
      <c r="V4067" s="85">
        <f t="shared" si="770"/>
        <v>272.39999999999998</v>
      </c>
      <c r="W4067" s="86">
        <f t="shared" si="771"/>
        <v>726.4</v>
      </c>
    </row>
    <row r="4068" spans="1:23" ht="16.5" x14ac:dyDescent="0.25">
      <c r="A4068" s="78" t="s">
        <v>7167</v>
      </c>
      <c r="B4068" s="65" t="s">
        <v>8194</v>
      </c>
      <c r="C4068" s="2">
        <v>510597</v>
      </c>
      <c r="D4068" s="1" t="s">
        <v>3706</v>
      </c>
      <c r="E4068" s="3">
        <v>1</v>
      </c>
      <c r="F4068" s="3">
        <v>1</v>
      </c>
      <c r="G4068" s="7">
        <v>521</v>
      </c>
      <c r="H4068" s="4">
        <f>+G4068*E4068</f>
        <v>521</v>
      </c>
      <c r="I4068" s="5">
        <v>0.05</v>
      </c>
      <c r="J4068" s="4">
        <f t="shared" si="766"/>
        <v>26.05</v>
      </c>
      <c r="K4068" s="4">
        <f t="shared" si="767"/>
        <v>494.95</v>
      </c>
      <c r="L4068" s="6">
        <v>0.85</v>
      </c>
      <c r="M4068" s="4">
        <f t="shared" si="764"/>
        <v>420.70749999999998</v>
      </c>
      <c r="N4068" s="4">
        <f t="shared" si="765"/>
        <v>915.65750000000003</v>
      </c>
      <c r="O4068" s="6">
        <v>0.75</v>
      </c>
      <c r="P4068" s="85">
        <f t="shared" si="772"/>
        <v>371.21249999999998</v>
      </c>
      <c r="Q4068" s="86">
        <f t="shared" si="773"/>
        <v>866.16249999999991</v>
      </c>
      <c r="R4068" s="6">
        <v>0.95</v>
      </c>
      <c r="S4068" s="85">
        <f t="shared" si="768"/>
        <v>470.20249999999999</v>
      </c>
      <c r="T4068" s="86">
        <f t="shared" si="769"/>
        <v>965.15249999999992</v>
      </c>
      <c r="U4068" s="6">
        <v>0.6</v>
      </c>
      <c r="V4068" s="85">
        <f t="shared" si="770"/>
        <v>296.96999999999997</v>
      </c>
      <c r="W4068" s="86">
        <f t="shared" si="771"/>
        <v>791.92</v>
      </c>
    </row>
    <row r="4069" spans="1:23" ht="16.5" x14ac:dyDescent="0.25">
      <c r="A4069" s="78" t="s">
        <v>7167</v>
      </c>
      <c r="B4069" s="65" t="s">
        <v>8194</v>
      </c>
      <c r="C4069" s="2">
        <v>510598</v>
      </c>
      <c r="D4069" s="10" t="s">
        <v>3707</v>
      </c>
      <c r="E4069" s="3">
        <v>1</v>
      </c>
      <c r="F4069" s="3">
        <v>1</v>
      </c>
      <c r="G4069" s="4">
        <v>604.79</v>
      </c>
      <c r="H4069" s="4">
        <f>+G4069*E4069</f>
        <v>604.79</v>
      </c>
      <c r="I4069" s="5">
        <v>0</v>
      </c>
      <c r="J4069" s="4">
        <f t="shared" si="766"/>
        <v>0</v>
      </c>
      <c r="K4069" s="4">
        <f t="shared" si="767"/>
        <v>604.79</v>
      </c>
      <c r="L4069" s="6">
        <v>1.4</v>
      </c>
      <c r="M4069" s="4">
        <f t="shared" si="764"/>
        <v>846.7059999999999</v>
      </c>
      <c r="N4069" s="4">
        <f t="shared" si="765"/>
        <v>1451.4959999999999</v>
      </c>
      <c r="O4069" s="6">
        <v>0.75</v>
      </c>
      <c r="P4069" s="85">
        <f t="shared" si="772"/>
        <v>453.59249999999997</v>
      </c>
      <c r="Q4069" s="86">
        <f t="shared" si="773"/>
        <v>1058.3824999999999</v>
      </c>
      <c r="R4069" s="6">
        <v>0.95</v>
      </c>
      <c r="S4069" s="85">
        <f t="shared" si="768"/>
        <v>574.55049999999994</v>
      </c>
      <c r="T4069" s="86">
        <f t="shared" si="769"/>
        <v>1179.3404999999998</v>
      </c>
      <c r="U4069" s="6">
        <v>0.6</v>
      </c>
      <c r="V4069" s="85">
        <f t="shared" si="770"/>
        <v>362.87399999999997</v>
      </c>
      <c r="W4069" s="86">
        <f t="shared" si="771"/>
        <v>967.66399999999999</v>
      </c>
    </row>
    <row r="4070" spans="1:23" ht="16.5" x14ac:dyDescent="0.25">
      <c r="A4070" s="78" t="s">
        <v>7167</v>
      </c>
      <c r="B4070" s="65" t="s">
        <v>8194</v>
      </c>
      <c r="C4070" s="2">
        <v>510599</v>
      </c>
      <c r="D4070" s="1" t="s">
        <v>3708</v>
      </c>
      <c r="E4070" s="3">
        <v>1</v>
      </c>
      <c r="F4070" s="3">
        <v>1</v>
      </c>
      <c r="G4070" s="7">
        <v>603</v>
      </c>
      <c r="H4070" s="4">
        <f>+G4070*E4070</f>
        <v>603</v>
      </c>
      <c r="I4070" s="5">
        <v>0.05</v>
      </c>
      <c r="J4070" s="4">
        <f t="shared" si="766"/>
        <v>30.150000000000002</v>
      </c>
      <c r="K4070" s="4">
        <f t="shared" si="767"/>
        <v>572.85</v>
      </c>
      <c r="L4070" s="6">
        <v>0.85</v>
      </c>
      <c r="M4070" s="4">
        <f t="shared" si="764"/>
        <v>486.92250000000001</v>
      </c>
      <c r="N4070" s="4">
        <f t="shared" si="765"/>
        <v>1059.7725</v>
      </c>
      <c r="O4070" s="6">
        <v>0.75</v>
      </c>
      <c r="P4070" s="85">
        <f t="shared" si="772"/>
        <v>429.63750000000005</v>
      </c>
      <c r="Q4070" s="86">
        <f t="shared" si="773"/>
        <v>1002.4875000000001</v>
      </c>
      <c r="R4070" s="6">
        <v>0.95</v>
      </c>
      <c r="S4070" s="85">
        <f t="shared" si="768"/>
        <v>544.20749999999998</v>
      </c>
      <c r="T4070" s="86">
        <f t="shared" si="769"/>
        <v>1117.0574999999999</v>
      </c>
      <c r="U4070" s="6">
        <v>0.6</v>
      </c>
      <c r="V4070" s="85">
        <f t="shared" si="770"/>
        <v>343.71</v>
      </c>
      <c r="W4070" s="86">
        <f t="shared" si="771"/>
        <v>916.56</v>
      </c>
    </row>
    <row r="4071" spans="1:23" ht="16.5" x14ac:dyDescent="0.25">
      <c r="A4071" s="78" t="s">
        <v>7167</v>
      </c>
      <c r="B4071" s="65" t="s">
        <v>8194</v>
      </c>
      <c r="C4071" s="2" t="s">
        <v>4940</v>
      </c>
      <c r="D4071" s="10" t="s">
        <v>4939</v>
      </c>
      <c r="E4071" s="3">
        <v>3</v>
      </c>
      <c r="F4071" s="3">
        <v>1</v>
      </c>
      <c r="G4071" s="4">
        <v>1280</v>
      </c>
      <c r="H4071" s="4">
        <f>+G4071*E4071</f>
        <v>3840</v>
      </c>
      <c r="I4071" s="5">
        <v>0</v>
      </c>
      <c r="J4071" s="4">
        <f t="shared" si="766"/>
        <v>0</v>
      </c>
      <c r="K4071" s="4">
        <f t="shared" si="767"/>
        <v>1280</v>
      </c>
      <c r="L4071" s="6">
        <v>0.5</v>
      </c>
      <c r="M4071" s="4">
        <f t="shared" si="764"/>
        <v>640</v>
      </c>
      <c r="N4071" s="4">
        <f t="shared" si="765"/>
        <v>1920</v>
      </c>
      <c r="O4071" s="6">
        <v>0.75</v>
      </c>
      <c r="P4071" s="85">
        <f t="shared" si="772"/>
        <v>960</v>
      </c>
      <c r="Q4071" s="86">
        <f t="shared" si="773"/>
        <v>2240</v>
      </c>
      <c r="R4071" s="6">
        <v>0.95</v>
      </c>
      <c r="S4071" s="85">
        <f t="shared" si="768"/>
        <v>1216</v>
      </c>
      <c r="T4071" s="86">
        <f t="shared" si="769"/>
        <v>2496</v>
      </c>
      <c r="U4071" s="6">
        <v>0.6</v>
      </c>
      <c r="V4071" s="85">
        <f t="shared" si="770"/>
        <v>768</v>
      </c>
      <c r="W4071" s="86">
        <f t="shared" si="771"/>
        <v>2048</v>
      </c>
    </row>
    <row r="4072" spans="1:23" ht="16.5" x14ac:dyDescent="0.25">
      <c r="A4072" s="78" t="s">
        <v>7167</v>
      </c>
      <c r="B4072" s="65" t="s">
        <v>8194</v>
      </c>
      <c r="C4072" s="2" t="s">
        <v>2211</v>
      </c>
      <c r="D4072" s="1" t="s">
        <v>2210</v>
      </c>
      <c r="E4072" s="3">
        <v>1</v>
      </c>
      <c r="F4072" s="3">
        <v>1</v>
      </c>
      <c r="G4072" s="4">
        <v>1770</v>
      </c>
      <c r="H4072" s="4">
        <f>+G4072*E4072</f>
        <v>1770</v>
      </c>
      <c r="I4072" s="5">
        <v>0</v>
      </c>
      <c r="J4072" s="4">
        <f t="shared" si="766"/>
        <v>0</v>
      </c>
      <c r="K4072" s="4">
        <f t="shared" si="767"/>
        <v>1770</v>
      </c>
      <c r="L4072" s="6">
        <v>0.85</v>
      </c>
      <c r="M4072" s="4">
        <f t="shared" si="764"/>
        <v>1504.5</v>
      </c>
      <c r="N4072" s="4">
        <f t="shared" si="765"/>
        <v>3274.5</v>
      </c>
      <c r="O4072" s="6">
        <v>0.75</v>
      </c>
      <c r="P4072" s="85">
        <f t="shared" si="772"/>
        <v>1327.5</v>
      </c>
      <c r="Q4072" s="86">
        <f t="shared" si="773"/>
        <v>3097.5</v>
      </c>
      <c r="R4072" s="6">
        <v>0.95</v>
      </c>
      <c r="S4072" s="85">
        <f t="shared" si="768"/>
        <v>1681.5</v>
      </c>
      <c r="T4072" s="86">
        <f t="shared" si="769"/>
        <v>3451.5</v>
      </c>
      <c r="U4072" s="6">
        <v>0.6</v>
      </c>
      <c r="V4072" s="85">
        <f t="shared" si="770"/>
        <v>1062</v>
      </c>
      <c r="W4072" s="86">
        <f t="shared" si="771"/>
        <v>2832</v>
      </c>
    </row>
    <row r="4073" spans="1:23" ht="16.5" x14ac:dyDescent="0.25">
      <c r="A4073" s="78" t="s">
        <v>7167</v>
      </c>
      <c r="B4073" s="65" t="s">
        <v>8194</v>
      </c>
      <c r="C4073" s="2" t="s">
        <v>8204</v>
      </c>
      <c r="D4073" s="8" t="s">
        <v>3812</v>
      </c>
      <c r="E4073" s="3">
        <v>1</v>
      </c>
      <c r="F4073" s="3">
        <v>1</v>
      </c>
      <c r="G4073" s="7">
        <v>2664</v>
      </c>
      <c r="H4073" s="4">
        <f>+G4073*E4073</f>
        <v>2664</v>
      </c>
      <c r="I4073" s="5">
        <v>0.05</v>
      </c>
      <c r="J4073" s="4">
        <f t="shared" si="766"/>
        <v>133.20000000000002</v>
      </c>
      <c r="K4073" s="4">
        <f t="shared" si="767"/>
        <v>2530.8000000000002</v>
      </c>
      <c r="L4073" s="6">
        <v>0.85</v>
      </c>
      <c r="M4073" s="4">
        <f t="shared" si="764"/>
        <v>2151.1800000000003</v>
      </c>
      <c r="N4073" s="4">
        <f t="shared" si="765"/>
        <v>4681.9800000000005</v>
      </c>
      <c r="O4073" s="6">
        <v>0.75</v>
      </c>
      <c r="P4073" s="85">
        <f t="shared" si="772"/>
        <v>1898.1000000000001</v>
      </c>
      <c r="Q4073" s="86">
        <f t="shared" si="773"/>
        <v>4428.9000000000005</v>
      </c>
      <c r="R4073" s="6">
        <v>0.95</v>
      </c>
      <c r="S4073" s="85">
        <f t="shared" si="768"/>
        <v>2404.2600000000002</v>
      </c>
      <c r="T4073" s="86">
        <f t="shared" si="769"/>
        <v>4935.0600000000004</v>
      </c>
      <c r="U4073" s="6">
        <v>0.6</v>
      </c>
      <c r="V4073" s="85">
        <f t="shared" si="770"/>
        <v>1518.48</v>
      </c>
      <c r="W4073" s="86">
        <f t="shared" si="771"/>
        <v>4049.28</v>
      </c>
    </row>
    <row r="4074" spans="1:23" ht="16.5" x14ac:dyDescent="0.25">
      <c r="A4074" s="78" t="s">
        <v>7167</v>
      </c>
      <c r="B4074" s="65" t="s">
        <v>8194</v>
      </c>
      <c r="C4074" s="2" t="s">
        <v>2213</v>
      </c>
      <c r="D4074" s="10" t="s">
        <v>2212</v>
      </c>
      <c r="E4074" s="3">
        <v>1</v>
      </c>
      <c r="F4074" s="3">
        <v>1</v>
      </c>
      <c r="G4074" s="4">
        <v>2340</v>
      </c>
      <c r="H4074" s="4">
        <f>+G4074*E4074</f>
        <v>2340</v>
      </c>
      <c r="I4074" s="5">
        <v>0</v>
      </c>
      <c r="J4074" s="4">
        <f t="shared" si="766"/>
        <v>0</v>
      </c>
      <c r="K4074" s="4">
        <f t="shared" si="767"/>
        <v>2340</v>
      </c>
      <c r="L4074" s="6">
        <v>0.85</v>
      </c>
      <c r="M4074" s="4">
        <f t="shared" si="764"/>
        <v>1989</v>
      </c>
      <c r="N4074" s="4">
        <f t="shared" si="765"/>
        <v>4329</v>
      </c>
      <c r="O4074" s="6">
        <v>0.75</v>
      </c>
      <c r="P4074" s="85">
        <f t="shared" si="772"/>
        <v>1755</v>
      </c>
      <c r="Q4074" s="86">
        <f t="shared" si="773"/>
        <v>4095</v>
      </c>
      <c r="R4074" s="6">
        <v>0.95</v>
      </c>
      <c r="S4074" s="85">
        <f t="shared" si="768"/>
        <v>2223</v>
      </c>
      <c r="T4074" s="86">
        <f t="shared" si="769"/>
        <v>4563</v>
      </c>
      <c r="U4074" s="6">
        <v>0.6</v>
      </c>
      <c r="V4074" s="85">
        <f t="shared" si="770"/>
        <v>1404</v>
      </c>
      <c r="W4074" s="86">
        <f t="shared" si="771"/>
        <v>3744</v>
      </c>
    </row>
    <row r="4075" spans="1:23" ht="16.5" x14ac:dyDescent="0.25">
      <c r="A4075" s="78" t="s">
        <v>7167</v>
      </c>
      <c r="B4075" s="65" t="s">
        <v>8194</v>
      </c>
      <c r="C4075" s="2" t="s">
        <v>2177</v>
      </c>
      <c r="D4075" s="10" t="s">
        <v>2176</v>
      </c>
      <c r="E4075" s="3">
        <v>2</v>
      </c>
      <c r="F4075" s="3">
        <v>1</v>
      </c>
      <c r="G4075" s="4">
        <v>734</v>
      </c>
      <c r="H4075" s="4">
        <f>+G4075*E4075</f>
        <v>1468</v>
      </c>
      <c r="I4075" s="5">
        <v>0</v>
      </c>
      <c r="J4075" s="4">
        <f t="shared" si="766"/>
        <v>0</v>
      </c>
      <c r="K4075" s="4">
        <f t="shared" si="767"/>
        <v>734</v>
      </c>
      <c r="L4075" s="6">
        <v>0.85</v>
      </c>
      <c r="M4075" s="4">
        <f t="shared" si="764"/>
        <v>623.9</v>
      </c>
      <c r="N4075" s="4">
        <f t="shared" si="765"/>
        <v>1357.9</v>
      </c>
      <c r="O4075" s="6">
        <v>0.75</v>
      </c>
      <c r="P4075" s="85">
        <f t="shared" si="772"/>
        <v>550.5</v>
      </c>
      <c r="Q4075" s="86">
        <f t="shared" si="773"/>
        <v>1284.5</v>
      </c>
      <c r="R4075" s="6">
        <v>0.95</v>
      </c>
      <c r="S4075" s="85">
        <f t="shared" si="768"/>
        <v>697.3</v>
      </c>
      <c r="T4075" s="86">
        <f t="shared" si="769"/>
        <v>1431.3</v>
      </c>
      <c r="U4075" s="6">
        <v>0.6</v>
      </c>
      <c r="V4075" s="85">
        <f t="shared" si="770"/>
        <v>440.4</v>
      </c>
      <c r="W4075" s="86">
        <f t="shared" si="771"/>
        <v>1174.4000000000001</v>
      </c>
    </row>
    <row r="4076" spans="1:23" ht="16.5" x14ac:dyDescent="0.25">
      <c r="A4076" s="78" t="s">
        <v>7167</v>
      </c>
      <c r="B4076" s="65" t="s">
        <v>8194</v>
      </c>
      <c r="C4076" s="2" t="s">
        <v>2183</v>
      </c>
      <c r="D4076" s="10" t="s">
        <v>2182</v>
      </c>
      <c r="E4076" s="3">
        <v>1</v>
      </c>
      <c r="F4076" s="3">
        <v>1</v>
      </c>
      <c r="G4076" s="4">
        <v>887</v>
      </c>
      <c r="H4076" s="4">
        <f>+G4076*E4076</f>
        <v>887</v>
      </c>
      <c r="I4076" s="5">
        <v>0</v>
      </c>
      <c r="J4076" s="4">
        <f t="shared" si="766"/>
        <v>0</v>
      </c>
      <c r="K4076" s="4">
        <f t="shared" si="767"/>
        <v>887</v>
      </c>
      <c r="L4076" s="6">
        <v>0.85</v>
      </c>
      <c r="M4076" s="4">
        <f t="shared" si="764"/>
        <v>753.94999999999993</v>
      </c>
      <c r="N4076" s="4">
        <f t="shared" si="765"/>
        <v>1640.9499999999998</v>
      </c>
      <c r="O4076" s="6">
        <v>0.75</v>
      </c>
      <c r="P4076" s="85">
        <f t="shared" si="772"/>
        <v>665.25</v>
      </c>
      <c r="Q4076" s="86">
        <f t="shared" si="773"/>
        <v>1552.25</v>
      </c>
      <c r="R4076" s="6">
        <v>0.95</v>
      </c>
      <c r="S4076" s="85">
        <f t="shared" si="768"/>
        <v>842.65</v>
      </c>
      <c r="T4076" s="86">
        <f t="shared" si="769"/>
        <v>1729.65</v>
      </c>
      <c r="U4076" s="6">
        <v>0.6</v>
      </c>
      <c r="V4076" s="85">
        <f t="shared" si="770"/>
        <v>532.19999999999993</v>
      </c>
      <c r="W4076" s="86">
        <f t="shared" si="771"/>
        <v>1419.1999999999998</v>
      </c>
    </row>
    <row r="4077" spans="1:23" ht="16.5" x14ac:dyDescent="0.25">
      <c r="A4077" s="78" t="s">
        <v>7167</v>
      </c>
      <c r="B4077" s="65" t="s">
        <v>8194</v>
      </c>
      <c r="C4077" s="2">
        <v>510606</v>
      </c>
      <c r="D4077" s="10" t="s">
        <v>3712</v>
      </c>
      <c r="E4077" s="3">
        <v>3</v>
      </c>
      <c r="F4077" s="3">
        <v>1</v>
      </c>
      <c r="G4077" s="4">
        <v>1120</v>
      </c>
      <c r="H4077" s="4">
        <f>+G4077*E4077</f>
        <v>3360</v>
      </c>
      <c r="I4077" s="5">
        <v>0</v>
      </c>
      <c r="J4077" s="4">
        <f t="shared" si="766"/>
        <v>0</v>
      </c>
      <c r="K4077" s="4">
        <f t="shared" si="767"/>
        <v>1120</v>
      </c>
      <c r="L4077" s="6">
        <v>0.85</v>
      </c>
      <c r="M4077" s="4">
        <f t="shared" si="764"/>
        <v>952</v>
      </c>
      <c r="N4077" s="4">
        <f t="shared" si="765"/>
        <v>2072</v>
      </c>
      <c r="O4077" s="6">
        <v>0.75</v>
      </c>
      <c r="P4077" s="85">
        <f t="shared" si="772"/>
        <v>840</v>
      </c>
      <c r="Q4077" s="86">
        <f t="shared" si="773"/>
        <v>1960</v>
      </c>
      <c r="R4077" s="6">
        <v>0.95</v>
      </c>
      <c r="S4077" s="85">
        <f t="shared" si="768"/>
        <v>1064</v>
      </c>
      <c r="T4077" s="86">
        <f t="shared" si="769"/>
        <v>2184</v>
      </c>
      <c r="U4077" s="6">
        <v>0.6</v>
      </c>
      <c r="V4077" s="85">
        <f t="shared" si="770"/>
        <v>672</v>
      </c>
      <c r="W4077" s="86">
        <f t="shared" si="771"/>
        <v>1792</v>
      </c>
    </row>
    <row r="4078" spans="1:23" ht="16.5" x14ac:dyDescent="0.25">
      <c r="A4078" s="78" t="s">
        <v>7167</v>
      </c>
      <c r="B4078" s="65" t="s">
        <v>8194</v>
      </c>
      <c r="C4078" s="2" t="s">
        <v>2191</v>
      </c>
      <c r="D4078" s="10" t="s">
        <v>2190</v>
      </c>
      <c r="E4078" s="3">
        <v>1</v>
      </c>
      <c r="F4078" s="3">
        <v>1</v>
      </c>
      <c r="G4078" s="4">
        <v>1120</v>
      </c>
      <c r="H4078" s="4">
        <f>+G4078*E4078</f>
        <v>1120</v>
      </c>
      <c r="I4078" s="5">
        <v>0</v>
      </c>
      <c r="J4078" s="4">
        <f t="shared" si="766"/>
        <v>0</v>
      </c>
      <c r="K4078" s="4">
        <f t="shared" si="767"/>
        <v>1120</v>
      </c>
      <c r="L4078" s="6">
        <v>0.85</v>
      </c>
      <c r="M4078" s="4">
        <f t="shared" si="764"/>
        <v>952</v>
      </c>
      <c r="N4078" s="4">
        <f t="shared" si="765"/>
        <v>2072</v>
      </c>
      <c r="O4078" s="6">
        <v>0.75</v>
      </c>
      <c r="P4078" s="85">
        <f t="shared" si="772"/>
        <v>840</v>
      </c>
      <c r="Q4078" s="86">
        <f t="shared" si="773"/>
        <v>1960</v>
      </c>
      <c r="R4078" s="6">
        <v>0.95</v>
      </c>
      <c r="S4078" s="85">
        <f t="shared" si="768"/>
        <v>1064</v>
      </c>
      <c r="T4078" s="86">
        <f t="shared" si="769"/>
        <v>2184</v>
      </c>
      <c r="U4078" s="6">
        <v>0.6</v>
      </c>
      <c r="V4078" s="85">
        <f t="shared" si="770"/>
        <v>672</v>
      </c>
      <c r="W4078" s="86">
        <f t="shared" si="771"/>
        <v>1792</v>
      </c>
    </row>
    <row r="4079" spans="1:23" ht="16.5" x14ac:dyDescent="0.25">
      <c r="A4079" s="78" t="s">
        <v>7167</v>
      </c>
      <c r="B4079" s="65" t="s">
        <v>8194</v>
      </c>
      <c r="C4079" s="2" t="s">
        <v>2195</v>
      </c>
      <c r="D4079" s="10" t="s">
        <v>2194</v>
      </c>
      <c r="E4079" s="3">
        <v>2</v>
      </c>
      <c r="F4079" s="3">
        <v>1</v>
      </c>
      <c r="G4079" s="4">
        <v>1120</v>
      </c>
      <c r="H4079" s="4">
        <f>+G4079*E4079</f>
        <v>2240</v>
      </c>
      <c r="I4079" s="5">
        <v>0</v>
      </c>
      <c r="J4079" s="4">
        <f t="shared" si="766"/>
        <v>0</v>
      </c>
      <c r="K4079" s="4">
        <f t="shared" si="767"/>
        <v>1120</v>
      </c>
      <c r="L4079" s="6">
        <v>0.85</v>
      </c>
      <c r="M4079" s="4">
        <f t="shared" si="764"/>
        <v>952</v>
      </c>
      <c r="N4079" s="4">
        <f t="shared" si="765"/>
        <v>2072</v>
      </c>
      <c r="O4079" s="6">
        <v>0.75</v>
      </c>
      <c r="P4079" s="85">
        <f t="shared" si="772"/>
        <v>840</v>
      </c>
      <c r="Q4079" s="86">
        <f t="shared" si="773"/>
        <v>1960</v>
      </c>
      <c r="R4079" s="6">
        <v>0.95</v>
      </c>
      <c r="S4079" s="85">
        <f t="shared" si="768"/>
        <v>1064</v>
      </c>
      <c r="T4079" s="86">
        <f t="shared" si="769"/>
        <v>2184</v>
      </c>
      <c r="U4079" s="6">
        <v>0.6</v>
      </c>
      <c r="V4079" s="85">
        <f t="shared" si="770"/>
        <v>672</v>
      </c>
      <c r="W4079" s="86">
        <f t="shared" si="771"/>
        <v>1792</v>
      </c>
    </row>
    <row r="4080" spans="1:23" ht="16.5" x14ac:dyDescent="0.25">
      <c r="A4080" s="78" t="s">
        <v>7167</v>
      </c>
      <c r="B4080" s="65" t="s">
        <v>8194</v>
      </c>
      <c r="C4080" s="2" t="s">
        <v>2205</v>
      </c>
      <c r="D4080" s="10" t="s">
        <v>2204</v>
      </c>
      <c r="E4080" s="3">
        <v>1</v>
      </c>
      <c r="F4080" s="3">
        <v>1</v>
      </c>
      <c r="G4080" s="4">
        <v>1570</v>
      </c>
      <c r="H4080" s="4">
        <f>+G4080*E4080</f>
        <v>1570</v>
      </c>
      <c r="I4080" s="5">
        <v>0</v>
      </c>
      <c r="J4080" s="4">
        <f t="shared" si="766"/>
        <v>0</v>
      </c>
      <c r="K4080" s="4">
        <f t="shared" si="767"/>
        <v>1570</v>
      </c>
      <c r="L4080" s="6">
        <v>0.85</v>
      </c>
      <c r="M4080" s="4">
        <f t="shared" si="764"/>
        <v>1334.5</v>
      </c>
      <c r="N4080" s="4">
        <f t="shared" si="765"/>
        <v>2904.5</v>
      </c>
      <c r="O4080" s="6">
        <v>0.75</v>
      </c>
      <c r="P4080" s="85">
        <f t="shared" si="772"/>
        <v>1177.5</v>
      </c>
      <c r="Q4080" s="86">
        <f t="shared" si="773"/>
        <v>2747.5</v>
      </c>
      <c r="R4080" s="6">
        <v>0.95</v>
      </c>
      <c r="S4080" s="85">
        <f t="shared" si="768"/>
        <v>1491.5</v>
      </c>
      <c r="T4080" s="86">
        <f t="shared" si="769"/>
        <v>3061.5</v>
      </c>
      <c r="U4080" s="6">
        <v>0.6</v>
      </c>
      <c r="V4080" s="85">
        <f t="shared" si="770"/>
        <v>942</v>
      </c>
      <c r="W4080" s="86">
        <f t="shared" si="771"/>
        <v>2512</v>
      </c>
    </row>
    <row r="4081" spans="1:23" ht="16.5" x14ac:dyDescent="0.25">
      <c r="A4081" s="78" t="s">
        <v>7167</v>
      </c>
      <c r="B4081" s="65" t="s">
        <v>8194</v>
      </c>
      <c r="C4081" s="2" t="s">
        <v>2209</v>
      </c>
      <c r="D4081" s="10" t="s">
        <v>2208</v>
      </c>
      <c r="E4081" s="3">
        <v>1</v>
      </c>
      <c r="F4081" s="3">
        <v>1</v>
      </c>
      <c r="G4081" s="4">
        <v>1720</v>
      </c>
      <c r="H4081" s="4">
        <f>+G4081*E4081</f>
        <v>1720</v>
      </c>
      <c r="I4081" s="5">
        <v>0</v>
      </c>
      <c r="J4081" s="4">
        <f t="shared" si="766"/>
        <v>0</v>
      </c>
      <c r="K4081" s="4">
        <f t="shared" si="767"/>
        <v>1720</v>
      </c>
      <c r="L4081" s="6">
        <v>0.85</v>
      </c>
      <c r="M4081" s="4">
        <f t="shared" ref="M4081:M4142" si="774">+K4081*L4081</f>
        <v>1462</v>
      </c>
      <c r="N4081" s="4">
        <f t="shared" ref="N4081:N4142" si="775">+K4081+M4081</f>
        <v>3182</v>
      </c>
      <c r="O4081" s="6">
        <v>0.75</v>
      </c>
      <c r="P4081" s="85">
        <f t="shared" si="772"/>
        <v>1290</v>
      </c>
      <c r="Q4081" s="86">
        <f t="shared" si="773"/>
        <v>3010</v>
      </c>
      <c r="R4081" s="6">
        <v>0.95</v>
      </c>
      <c r="S4081" s="85">
        <f t="shared" si="768"/>
        <v>1634</v>
      </c>
      <c r="T4081" s="86">
        <f t="shared" si="769"/>
        <v>3354</v>
      </c>
      <c r="U4081" s="6">
        <v>0.6</v>
      </c>
      <c r="V4081" s="85">
        <f t="shared" si="770"/>
        <v>1032</v>
      </c>
      <c r="W4081" s="86">
        <f t="shared" si="771"/>
        <v>2752</v>
      </c>
    </row>
    <row r="4082" spans="1:23" ht="16.5" x14ac:dyDescent="0.25">
      <c r="A4082" s="78" t="s">
        <v>7167</v>
      </c>
      <c r="B4082" s="65" t="s">
        <v>8194</v>
      </c>
      <c r="C4082" s="2" t="s">
        <v>2225</v>
      </c>
      <c r="D4082" s="1" t="s">
        <v>2224</v>
      </c>
      <c r="E4082" s="3">
        <v>1</v>
      </c>
      <c r="F4082" s="3">
        <v>1</v>
      </c>
      <c r="G4082" s="4">
        <v>1260</v>
      </c>
      <c r="H4082" s="4">
        <f>+G4082*E4082</f>
        <v>1260</v>
      </c>
      <c r="I4082" s="5">
        <v>0</v>
      </c>
      <c r="J4082" s="4">
        <f t="shared" si="766"/>
        <v>0</v>
      </c>
      <c r="K4082" s="4">
        <f t="shared" si="767"/>
        <v>1260</v>
      </c>
      <c r="L4082" s="6">
        <v>0.85</v>
      </c>
      <c r="M4082" s="4">
        <f t="shared" si="774"/>
        <v>1071</v>
      </c>
      <c r="N4082" s="4">
        <f t="shared" si="775"/>
        <v>2331</v>
      </c>
      <c r="O4082" s="6">
        <v>0.75</v>
      </c>
      <c r="P4082" s="85">
        <f t="shared" si="772"/>
        <v>945</v>
      </c>
      <c r="Q4082" s="86">
        <f t="shared" si="773"/>
        <v>2205</v>
      </c>
      <c r="R4082" s="6">
        <v>0.95</v>
      </c>
      <c r="S4082" s="85">
        <f t="shared" si="768"/>
        <v>1197</v>
      </c>
      <c r="T4082" s="86">
        <f t="shared" si="769"/>
        <v>2457</v>
      </c>
      <c r="U4082" s="6">
        <v>0.6</v>
      </c>
      <c r="V4082" s="85">
        <f t="shared" si="770"/>
        <v>756</v>
      </c>
      <c r="W4082" s="86">
        <f t="shared" si="771"/>
        <v>2016</v>
      </c>
    </row>
    <row r="4083" spans="1:23" ht="16.5" x14ac:dyDescent="0.25">
      <c r="A4083" s="78" t="s">
        <v>7167</v>
      </c>
      <c r="B4083" s="65" t="s">
        <v>8194</v>
      </c>
      <c r="C4083" s="2" t="s">
        <v>8686</v>
      </c>
      <c r="D4083" s="1" t="s">
        <v>3809</v>
      </c>
      <c r="E4083" s="3">
        <v>2</v>
      </c>
      <c r="F4083" s="3">
        <v>1</v>
      </c>
      <c r="G4083" s="7">
        <v>2913</v>
      </c>
      <c r="H4083" s="4">
        <f>+G4083*E4083</f>
        <v>5826</v>
      </c>
      <c r="I4083" s="5">
        <v>0.05</v>
      </c>
      <c r="J4083" s="4">
        <f t="shared" si="766"/>
        <v>145.65</v>
      </c>
      <c r="K4083" s="4">
        <f t="shared" si="767"/>
        <v>2767.35</v>
      </c>
      <c r="L4083" s="6">
        <v>0.85</v>
      </c>
      <c r="M4083" s="4">
        <f t="shared" si="774"/>
        <v>2352.2474999999999</v>
      </c>
      <c r="N4083" s="4">
        <f t="shared" si="775"/>
        <v>5119.5974999999999</v>
      </c>
      <c r="O4083" s="6">
        <v>0.75</v>
      </c>
      <c r="P4083" s="85">
        <f t="shared" si="772"/>
        <v>2075.5124999999998</v>
      </c>
      <c r="Q4083" s="86">
        <f t="shared" si="773"/>
        <v>4842.8624999999993</v>
      </c>
      <c r="R4083" s="6">
        <v>0.95</v>
      </c>
      <c r="S4083" s="85">
        <f t="shared" si="768"/>
        <v>2628.9824999999996</v>
      </c>
      <c r="T4083" s="86">
        <f t="shared" si="769"/>
        <v>5396.3324999999995</v>
      </c>
      <c r="U4083" s="6">
        <v>0.6</v>
      </c>
      <c r="V4083" s="85">
        <f t="shared" si="770"/>
        <v>1660.4099999999999</v>
      </c>
      <c r="W4083" s="86">
        <f t="shared" si="771"/>
        <v>4427.76</v>
      </c>
    </row>
    <row r="4084" spans="1:23" ht="16.5" x14ac:dyDescent="0.25">
      <c r="A4084" s="78" t="s">
        <v>7167</v>
      </c>
      <c r="B4084" s="65" t="s">
        <v>8194</v>
      </c>
      <c r="C4084" s="2" t="s">
        <v>2234</v>
      </c>
      <c r="D4084" s="1" t="s">
        <v>2233</v>
      </c>
      <c r="E4084" s="3">
        <v>2</v>
      </c>
      <c r="F4084" s="3">
        <v>1</v>
      </c>
      <c r="G4084" s="4">
        <v>3480</v>
      </c>
      <c r="H4084" s="4">
        <f>+G4084*E4084</f>
        <v>6960</v>
      </c>
      <c r="I4084" s="5">
        <v>0</v>
      </c>
      <c r="J4084" s="4">
        <f t="shared" si="766"/>
        <v>0</v>
      </c>
      <c r="K4084" s="4">
        <f t="shared" si="767"/>
        <v>3480</v>
      </c>
      <c r="L4084" s="6">
        <v>0.85</v>
      </c>
      <c r="M4084" s="4">
        <f t="shared" si="774"/>
        <v>2958</v>
      </c>
      <c r="N4084" s="4">
        <f t="shared" si="775"/>
        <v>6438</v>
      </c>
      <c r="O4084" s="6">
        <v>0.75</v>
      </c>
      <c r="P4084" s="85">
        <f t="shared" si="772"/>
        <v>2610</v>
      </c>
      <c r="Q4084" s="86">
        <f t="shared" si="773"/>
        <v>6090</v>
      </c>
      <c r="R4084" s="6">
        <v>0.95</v>
      </c>
      <c r="S4084" s="85">
        <f t="shared" si="768"/>
        <v>3306</v>
      </c>
      <c r="T4084" s="86">
        <f t="shared" si="769"/>
        <v>6786</v>
      </c>
      <c r="U4084" s="6">
        <v>0.6</v>
      </c>
      <c r="V4084" s="85">
        <f t="shared" si="770"/>
        <v>2088</v>
      </c>
      <c r="W4084" s="86">
        <f t="shared" si="771"/>
        <v>5568</v>
      </c>
    </row>
    <row r="4085" spans="1:23" ht="16.5" x14ac:dyDescent="0.25">
      <c r="A4085" s="78" t="s">
        <v>7167</v>
      </c>
      <c r="B4085" s="65" t="s">
        <v>8194</v>
      </c>
      <c r="C4085" s="2" t="s">
        <v>3728</v>
      </c>
      <c r="D4085" s="10" t="s">
        <v>3727</v>
      </c>
      <c r="E4085" s="3">
        <v>7</v>
      </c>
      <c r="F4085" s="3">
        <v>1</v>
      </c>
      <c r="G4085" s="4">
        <v>834</v>
      </c>
      <c r="H4085" s="4">
        <f>+G4085*E4085</f>
        <v>5838</v>
      </c>
      <c r="I4085" s="5">
        <v>0</v>
      </c>
      <c r="J4085" s="4">
        <f t="shared" si="766"/>
        <v>0</v>
      </c>
      <c r="K4085" s="4">
        <f t="shared" si="767"/>
        <v>834</v>
      </c>
      <c r="L4085" s="6">
        <v>0.85</v>
      </c>
      <c r="M4085" s="4">
        <f t="shared" si="774"/>
        <v>708.9</v>
      </c>
      <c r="N4085" s="4">
        <f t="shared" si="775"/>
        <v>1542.9</v>
      </c>
      <c r="O4085" s="6">
        <v>0.75</v>
      </c>
      <c r="P4085" s="85">
        <f t="shared" si="772"/>
        <v>625.5</v>
      </c>
      <c r="Q4085" s="86">
        <f t="shared" si="773"/>
        <v>1459.5</v>
      </c>
      <c r="R4085" s="6">
        <v>0.95</v>
      </c>
      <c r="S4085" s="85">
        <f t="shared" si="768"/>
        <v>792.3</v>
      </c>
      <c r="T4085" s="86">
        <f t="shared" si="769"/>
        <v>1626.3</v>
      </c>
      <c r="U4085" s="6">
        <v>0.6</v>
      </c>
      <c r="V4085" s="85">
        <f t="shared" si="770"/>
        <v>500.4</v>
      </c>
      <c r="W4085" s="86">
        <f t="shared" si="771"/>
        <v>1334.4</v>
      </c>
    </row>
    <row r="4086" spans="1:23" ht="16.5" x14ac:dyDescent="0.25">
      <c r="A4086" s="78" t="s">
        <v>7167</v>
      </c>
      <c r="B4086" s="65" t="s">
        <v>8194</v>
      </c>
      <c r="C4086" s="2" t="s">
        <v>3714</v>
      </c>
      <c r="D4086" s="10" t="s">
        <v>3713</v>
      </c>
      <c r="E4086" s="3">
        <v>2</v>
      </c>
      <c r="F4086" s="3">
        <v>1</v>
      </c>
      <c r="G4086" s="4">
        <v>1240</v>
      </c>
      <c r="H4086" s="4">
        <f>+G4086*E4086</f>
        <v>2480</v>
      </c>
      <c r="I4086" s="5">
        <v>0</v>
      </c>
      <c r="J4086" s="4">
        <f t="shared" si="766"/>
        <v>0</v>
      </c>
      <c r="K4086" s="4">
        <f t="shared" si="767"/>
        <v>1240</v>
      </c>
      <c r="L4086" s="6">
        <v>0.5</v>
      </c>
      <c r="M4086" s="4">
        <f t="shared" si="774"/>
        <v>620</v>
      </c>
      <c r="N4086" s="4">
        <f t="shared" si="775"/>
        <v>1860</v>
      </c>
      <c r="O4086" s="6">
        <v>0.75</v>
      </c>
      <c r="P4086" s="85">
        <f t="shared" si="772"/>
        <v>930</v>
      </c>
      <c r="Q4086" s="86">
        <f t="shared" si="773"/>
        <v>2170</v>
      </c>
      <c r="R4086" s="6">
        <v>0.95</v>
      </c>
      <c r="S4086" s="85">
        <f t="shared" si="768"/>
        <v>1178</v>
      </c>
      <c r="T4086" s="86">
        <f t="shared" si="769"/>
        <v>2418</v>
      </c>
      <c r="U4086" s="6">
        <v>0.6</v>
      </c>
      <c r="V4086" s="85">
        <f t="shared" si="770"/>
        <v>744</v>
      </c>
      <c r="W4086" s="86">
        <f t="shared" si="771"/>
        <v>1984</v>
      </c>
    </row>
    <row r="4087" spans="1:23" ht="16.5" x14ac:dyDescent="0.25">
      <c r="A4087" s="78" t="s">
        <v>7167</v>
      </c>
      <c r="B4087" s="65" t="s">
        <v>8194</v>
      </c>
      <c r="C4087" s="2" t="s">
        <v>3716</v>
      </c>
      <c r="D4087" s="10" t="s">
        <v>3715</v>
      </c>
      <c r="E4087" s="3">
        <v>1</v>
      </c>
      <c r="F4087" s="3">
        <v>1</v>
      </c>
      <c r="G4087" s="4">
        <v>1410</v>
      </c>
      <c r="H4087" s="4">
        <f>+G4087*E4087</f>
        <v>1410</v>
      </c>
      <c r="I4087" s="5">
        <v>0</v>
      </c>
      <c r="J4087" s="4">
        <f t="shared" si="766"/>
        <v>0</v>
      </c>
      <c r="K4087" s="4">
        <f t="shared" si="767"/>
        <v>1410</v>
      </c>
      <c r="L4087" s="6">
        <v>0.5</v>
      </c>
      <c r="M4087" s="4">
        <f t="shared" si="774"/>
        <v>705</v>
      </c>
      <c r="N4087" s="4">
        <f t="shared" si="775"/>
        <v>2115</v>
      </c>
      <c r="O4087" s="6">
        <v>0.75</v>
      </c>
      <c r="P4087" s="85">
        <f t="shared" si="772"/>
        <v>1057.5</v>
      </c>
      <c r="Q4087" s="86">
        <f t="shared" si="773"/>
        <v>2467.5</v>
      </c>
      <c r="R4087" s="6">
        <v>0.95</v>
      </c>
      <c r="S4087" s="85">
        <f t="shared" si="768"/>
        <v>1339.5</v>
      </c>
      <c r="T4087" s="86">
        <f t="shared" si="769"/>
        <v>2749.5</v>
      </c>
      <c r="U4087" s="6">
        <v>0.6</v>
      </c>
      <c r="V4087" s="85">
        <f t="shared" si="770"/>
        <v>846</v>
      </c>
      <c r="W4087" s="86">
        <f t="shared" si="771"/>
        <v>2256</v>
      </c>
    </row>
    <row r="4088" spans="1:23" ht="16.5" x14ac:dyDescent="0.25">
      <c r="A4088" s="78" t="s">
        <v>7167</v>
      </c>
      <c r="B4088" s="65" t="s">
        <v>8194</v>
      </c>
      <c r="C4088" s="2" t="s">
        <v>3718</v>
      </c>
      <c r="D4088" s="10" t="s">
        <v>3717</v>
      </c>
      <c r="E4088" s="3">
        <v>1</v>
      </c>
      <c r="F4088" s="3">
        <v>1</v>
      </c>
      <c r="G4088" s="4">
        <v>1340</v>
      </c>
      <c r="H4088" s="4">
        <f>+G4088*E4088</f>
        <v>1340</v>
      </c>
      <c r="I4088" s="5">
        <v>0</v>
      </c>
      <c r="J4088" s="4">
        <f t="shared" si="766"/>
        <v>0</v>
      </c>
      <c r="K4088" s="4">
        <f t="shared" si="767"/>
        <v>1340</v>
      </c>
      <c r="L4088" s="6">
        <v>0.5</v>
      </c>
      <c r="M4088" s="4">
        <f t="shared" si="774"/>
        <v>670</v>
      </c>
      <c r="N4088" s="4">
        <f t="shared" si="775"/>
        <v>2010</v>
      </c>
      <c r="O4088" s="6">
        <v>0.75</v>
      </c>
      <c r="P4088" s="85">
        <f t="shared" si="772"/>
        <v>1005</v>
      </c>
      <c r="Q4088" s="86">
        <f t="shared" si="773"/>
        <v>2345</v>
      </c>
      <c r="R4088" s="6">
        <v>0.95</v>
      </c>
      <c r="S4088" s="85">
        <f t="shared" si="768"/>
        <v>1273</v>
      </c>
      <c r="T4088" s="86">
        <f t="shared" si="769"/>
        <v>2613</v>
      </c>
      <c r="U4088" s="6">
        <v>0.6</v>
      </c>
      <c r="V4088" s="85">
        <f t="shared" si="770"/>
        <v>804</v>
      </c>
      <c r="W4088" s="86">
        <f t="shared" si="771"/>
        <v>2144</v>
      </c>
    </row>
    <row r="4089" spans="1:23" ht="16.5" x14ac:dyDescent="0.25">
      <c r="A4089" s="78" t="s">
        <v>7167</v>
      </c>
      <c r="B4089" s="65" t="s">
        <v>8194</v>
      </c>
      <c r="C4089" s="2" t="s">
        <v>3720</v>
      </c>
      <c r="D4089" s="10" t="s">
        <v>3719</v>
      </c>
      <c r="E4089" s="3">
        <v>1</v>
      </c>
      <c r="F4089" s="3">
        <v>1</v>
      </c>
      <c r="G4089" s="4">
        <v>1510</v>
      </c>
      <c r="H4089" s="4">
        <f>+G4089*E4089</f>
        <v>1510</v>
      </c>
      <c r="I4089" s="5">
        <v>0</v>
      </c>
      <c r="J4089" s="4">
        <f t="shared" si="766"/>
        <v>0</v>
      </c>
      <c r="K4089" s="4">
        <f t="shared" si="767"/>
        <v>1510</v>
      </c>
      <c r="L4089" s="6">
        <v>0.5</v>
      </c>
      <c r="M4089" s="4">
        <f t="shared" si="774"/>
        <v>755</v>
      </c>
      <c r="N4089" s="4">
        <f t="shared" si="775"/>
        <v>2265</v>
      </c>
      <c r="O4089" s="6">
        <v>0.75</v>
      </c>
      <c r="P4089" s="85">
        <f t="shared" si="772"/>
        <v>1132.5</v>
      </c>
      <c r="Q4089" s="86">
        <f t="shared" si="773"/>
        <v>2642.5</v>
      </c>
      <c r="R4089" s="6">
        <v>0.95</v>
      </c>
      <c r="S4089" s="85">
        <f t="shared" si="768"/>
        <v>1434.5</v>
      </c>
      <c r="T4089" s="86">
        <f t="shared" si="769"/>
        <v>2944.5</v>
      </c>
      <c r="U4089" s="6">
        <v>0.6</v>
      </c>
      <c r="V4089" s="85">
        <f t="shared" si="770"/>
        <v>906</v>
      </c>
      <c r="W4089" s="86">
        <f t="shared" si="771"/>
        <v>2416</v>
      </c>
    </row>
    <row r="4090" spans="1:23" ht="16.5" x14ac:dyDescent="0.25">
      <c r="A4090" s="78" t="s">
        <v>7167</v>
      </c>
      <c r="B4090" s="65" t="s">
        <v>8194</v>
      </c>
      <c r="C4090" s="2" t="s">
        <v>3722</v>
      </c>
      <c r="D4090" s="10" t="s">
        <v>3721</v>
      </c>
      <c r="E4090" s="3">
        <v>1</v>
      </c>
      <c r="F4090" s="3">
        <v>1</v>
      </c>
      <c r="G4090" s="7">
        <v>1720</v>
      </c>
      <c r="H4090" s="4">
        <f>+G4090*E4090</f>
        <v>1720</v>
      </c>
      <c r="I4090" s="5">
        <v>0</v>
      </c>
      <c r="J4090" s="4">
        <f t="shared" si="766"/>
        <v>0</v>
      </c>
      <c r="K4090" s="4">
        <f t="shared" si="767"/>
        <v>1720</v>
      </c>
      <c r="L4090" s="6">
        <v>0.5</v>
      </c>
      <c r="M4090" s="4">
        <f t="shared" si="774"/>
        <v>860</v>
      </c>
      <c r="N4090" s="4">
        <f t="shared" si="775"/>
        <v>2580</v>
      </c>
      <c r="O4090" s="6">
        <v>0.75</v>
      </c>
      <c r="P4090" s="85">
        <f t="shared" si="772"/>
        <v>1290</v>
      </c>
      <c r="Q4090" s="86">
        <f t="shared" si="773"/>
        <v>3010</v>
      </c>
      <c r="R4090" s="6">
        <v>0.95</v>
      </c>
      <c r="S4090" s="85">
        <f t="shared" si="768"/>
        <v>1634</v>
      </c>
      <c r="T4090" s="86">
        <f t="shared" si="769"/>
        <v>3354</v>
      </c>
      <c r="U4090" s="6">
        <v>0.6</v>
      </c>
      <c r="V4090" s="85">
        <f t="shared" si="770"/>
        <v>1032</v>
      </c>
      <c r="W4090" s="86">
        <f t="shared" si="771"/>
        <v>2752</v>
      </c>
    </row>
    <row r="4091" spans="1:23" ht="16.5" x14ac:dyDescent="0.25">
      <c r="A4091" s="78" t="s">
        <v>7167</v>
      </c>
      <c r="B4091" s="65" t="s">
        <v>8194</v>
      </c>
      <c r="C4091" s="2" t="s">
        <v>3724</v>
      </c>
      <c r="D4091" s="10" t="s">
        <v>3723</v>
      </c>
      <c r="E4091" s="3">
        <v>2</v>
      </c>
      <c r="F4091" s="3">
        <v>1</v>
      </c>
      <c r="G4091" s="4">
        <v>1860</v>
      </c>
      <c r="H4091" s="4">
        <f>+G4091*E4091</f>
        <v>3720</v>
      </c>
      <c r="I4091" s="5">
        <v>0</v>
      </c>
      <c r="J4091" s="4">
        <f t="shared" si="766"/>
        <v>0</v>
      </c>
      <c r="K4091" s="4">
        <f t="shared" si="767"/>
        <v>1860</v>
      </c>
      <c r="L4091" s="6">
        <v>0.5</v>
      </c>
      <c r="M4091" s="4">
        <f t="shared" si="774"/>
        <v>930</v>
      </c>
      <c r="N4091" s="4">
        <f t="shared" si="775"/>
        <v>2790</v>
      </c>
      <c r="O4091" s="6">
        <v>0.75</v>
      </c>
      <c r="P4091" s="85">
        <f t="shared" si="772"/>
        <v>1395</v>
      </c>
      <c r="Q4091" s="86">
        <f t="shared" si="773"/>
        <v>3255</v>
      </c>
      <c r="R4091" s="6">
        <v>0.95</v>
      </c>
      <c r="S4091" s="85">
        <f t="shared" si="768"/>
        <v>1767</v>
      </c>
      <c r="T4091" s="86">
        <f t="shared" si="769"/>
        <v>3627</v>
      </c>
      <c r="U4091" s="6">
        <v>0.6</v>
      </c>
      <c r="V4091" s="85">
        <f t="shared" si="770"/>
        <v>1116</v>
      </c>
      <c r="W4091" s="86">
        <f t="shared" si="771"/>
        <v>2976</v>
      </c>
    </row>
    <row r="4092" spans="1:23" ht="16.5" x14ac:dyDescent="0.25">
      <c r="A4092" s="78" t="s">
        <v>7167</v>
      </c>
      <c r="B4092" s="65" t="s">
        <v>8194</v>
      </c>
      <c r="C4092" s="2" t="s">
        <v>3726</v>
      </c>
      <c r="D4092" s="10" t="s">
        <v>3725</v>
      </c>
      <c r="E4092" s="3">
        <v>5</v>
      </c>
      <c r="F4092" s="3">
        <v>1</v>
      </c>
      <c r="G4092" s="4">
        <v>801</v>
      </c>
      <c r="H4092" s="4">
        <f>+G4092*E4092</f>
        <v>4005</v>
      </c>
      <c r="I4092" s="5">
        <v>0</v>
      </c>
      <c r="J4092" s="4">
        <f t="shared" si="766"/>
        <v>0</v>
      </c>
      <c r="K4092" s="4">
        <f t="shared" si="767"/>
        <v>801</v>
      </c>
      <c r="L4092" s="6">
        <v>0.5</v>
      </c>
      <c r="M4092" s="4">
        <f t="shared" si="774"/>
        <v>400.5</v>
      </c>
      <c r="N4092" s="4">
        <f t="shared" si="775"/>
        <v>1201.5</v>
      </c>
      <c r="O4092" s="6">
        <v>0.75</v>
      </c>
      <c r="P4092" s="85">
        <f t="shared" si="772"/>
        <v>600.75</v>
      </c>
      <c r="Q4092" s="86">
        <f t="shared" si="773"/>
        <v>1401.75</v>
      </c>
      <c r="R4092" s="6">
        <v>0.95</v>
      </c>
      <c r="S4092" s="85">
        <f t="shared" si="768"/>
        <v>760.94999999999993</v>
      </c>
      <c r="T4092" s="86">
        <f t="shared" si="769"/>
        <v>1561.9499999999998</v>
      </c>
      <c r="U4092" s="6">
        <v>0.6</v>
      </c>
      <c r="V4092" s="85">
        <f t="shared" si="770"/>
        <v>480.59999999999997</v>
      </c>
      <c r="W4092" s="86">
        <f t="shared" si="771"/>
        <v>1281.5999999999999</v>
      </c>
    </row>
    <row r="4093" spans="1:23" ht="16.5" x14ac:dyDescent="0.25">
      <c r="A4093" s="78" t="s">
        <v>7167</v>
      </c>
      <c r="B4093" s="65" t="s">
        <v>8194</v>
      </c>
      <c r="C4093" s="2" t="s">
        <v>8205</v>
      </c>
      <c r="D4093" s="10" t="s">
        <v>2922</v>
      </c>
      <c r="E4093" s="3">
        <v>1</v>
      </c>
      <c r="F4093" s="3">
        <v>1</v>
      </c>
      <c r="G4093" s="4">
        <v>3611.44</v>
      </c>
      <c r="H4093" s="4">
        <f>+G4093*E4093</f>
        <v>3611.44</v>
      </c>
      <c r="I4093" s="5">
        <v>0.05</v>
      </c>
      <c r="J4093" s="4">
        <f t="shared" si="766"/>
        <v>180.572</v>
      </c>
      <c r="K4093" s="4">
        <f t="shared" si="767"/>
        <v>3430.8679999999999</v>
      </c>
      <c r="L4093" s="6">
        <v>0.85</v>
      </c>
      <c r="M4093" s="4">
        <f t="shared" si="774"/>
        <v>2916.2377999999999</v>
      </c>
      <c r="N4093" s="4">
        <f t="shared" si="775"/>
        <v>6347.1057999999994</v>
      </c>
      <c r="O4093" s="6">
        <v>0.75</v>
      </c>
      <c r="P4093" s="85">
        <f t="shared" si="772"/>
        <v>2573.1509999999998</v>
      </c>
      <c r="Q4093" s="86">
        <f t="shared" si="773"/>
        <v>6004.0190000000002</v>
      </c>
      <c r="R4093" s="6">
        <v>0.95</v>
      </c>
      <c r="S4093" s="85">
        <f t="shared" si="768"/>
        <v>3259.3245999999999</v>
      </c>
      <c r="T4093" s="86">
        <f t="shared" si="769"/>
        <v>6690.1926000000003</v>
      </c>
      <c r="U4093" s="6">
        <v>0.6</v>
      </c>
      <c r="V4093" s="85">
        <f t="shared" si="770"/>
        <v>2058.5207999999998</v>
      </c>
      <c r="W4093" s="86">
        <f t="shared" si="771"/>
        <v>5489.3887999999997</v>
      </c>
    </row>
    <row r="4094" spans="1:23" ht="16.5" x14ac:dyDescent="0.25">
      <c r="A4094" s="78" t="s">
        <v>7167</v>
      </c>
      <c r="B4094" s="65" t="s">
        <v>8194</v>
      </c>
      <c r="C4094" s="2" t="s">
        <v>8206</v>
      </c>
      <c r="D4094" s="8" t="s">
        <v>3329</v>
      </c>
      <c r="E4094" s="3">
        <v>3</v>
      </c>
      <c r="F4094" s="3">
        <v>1</v>
      </c>
      <c r="G4094" s="4">
        <v>748.93</v>
      </c>
      <c r="H4094" s="4">
        <f>+G4094*E4094</f>
        <v>2246.79</v>
      </c>
      <c r="I4094" s="5">
        <v>0</v>
      </c>
      <c r="J4094" s="4">
        <f t="shared" si="766"/>
        <v>0</v>
      </c>
      <c r="K4094" s="4">
        <f t="shared" si="767"/>
        <v>748.93</v>
      </c>
      <c r="L4094" s="6">
        <v>1</v>
      </c>
      <c r="M4094" s="4">
        <f t="shared" si="774"/>
        <v>748.93</v>
      </c>
      <c r="N4094" s="4">
        <f t="shared" si="775"/>
        <v>1497.86</v>
      </c>
      <c r="O4094" s="6">
        <v>0.75</v>
      </c>
      <c r="P4094" s="85">
        <f t="shared" si="772"/>
        <v>561.69749999999999</v>
      </c>
      <c r="Q4094" s="86">
        <f t="shared" si="773"/>
        <v>1310.6275000000001</v>
      </c>
      <c r="R4094" s="6">
        <v>0.95</v>
      </c>
      <c r="S4094" s="85">
        <f t="shared" si="768"/>
        <v>711.48349999999994</v>
      </c>
      <c r="T4094" s="86">
        <f t="shared" si="769"/>
        <v>1460.4134999999999</v>
      </c>
      <c r="U4094" s="6">
        <v>0.6</v>
      </c>
      <c r="V4094" s="85">
        <f t="shared" si="770"/>
        <v>449.35799999999995</v>
      </c>
      <c r="W4094" s="86">
        <f t="shared" si="771"/>
        <v>1198.288</v>
      </c>
    </row>
    <row r="4095" spans="1:23" ht="16.5" x14ac:dyDescent="0.25">
      <c r="A4095" s="78" t="s">
        <v>7167</v>
      </c>
      <c r="B4095" s="65" t="s">
        <v>8194</v>
      </c>
      <c r="C4095" s="2" t="s">
        <v>8207</v>
      </c>
      <c r="D4095" s="1" t="s">
        <v>3414</v>
      </c>
      <c r="E4095" s="3">
        <v>4</v>
      </c>
      <c r="F4095" s="3">
        <v>1</v>
      </c>
      <c r="G4095" s="7">
        <v>2622</v>
      </c>
      <c r="H4095" s="4">
        <f>+G4095*E4095</f>
        <v>10488</v>
      </c>
      <c r="I4095" s="5">
        <v>0.05</v>
      </c>
      <c r="J4095" s="4">
        <f t="shared" si="766"/>
        <v>131.1</v>
      </c>
      <c r="K4095" s="4">
        <f t="shared" si="767"/>
        <v>2490.9</v>
      </c>
      <c r="L4095" s="6">
        <v>0.85</v>
      </c>
      <c r="M4095" s="4">
        <f t="shared" si="774"/>
        <v>2117.2649999999999</v>
      </c>
      <c r="N4095" s="4">
        <f t="shared" si="775"/>
        <v>4608.165</v>
      </c>
      <c r="O4095" s="6">
        <v>0.75</v>
      </c>
      <c r="P4095" s="85">
        <f t="shared" si="772"/>
        <v>1868.1750000000002</v>
      </c>
      <c r="Q4095" s="86">
        <f t="shared" si="773"/>
        <v>4359.0750000000007</v>
      </c>
      <c r="R4095" s="6">
        <v>0.95</v>
      </c>
      <c r="S4095" s="85">
        <f t="shared" si="768"/>
        <v>2366.355</v>
      </c>
      <c r="T4095" s="86">
        <f t="shared" si="769"/>
        <v>4857.2550000000001</v>
      </c>
      <c r="U4095" s="6">
        <v>0.6</v>
      </c>
      <c r="V4095" s="85">
        <f t="shared" si="770"/>
        <v>1494.54</v>
      </c>
      <c r="W4095" s="86">
        <f t="shared" si="771"/>
        <v>3985.44</v>
      </c>
    </row>
    <row r="4096" spans="1:23" ht="16.5" x14ac:dyDescent="0.25">
      <c r="A4096" s="78" t="s">
        <v>7167</v>
      </c>
      <c r="B4096" s="65" t="s">
        <v>8194</v>
      </c>
      <c r="C4096" s="2" t="s">
        <v>8208</v>
      </c>
      <c r="D4096" s="10" t="s">
        <v>3415</v>
      </c>
      <c r="E4096" s="3">
        <v>1</v>
      </c>
      <c r="F4096" s="3">
        <v>1</v>
      </c>
      <c r="G4096" s="4">
        <v>4680</v>
      </c>
      <c r="H4096" s="4">
        <f>+G4096*E4096</f>
        <v>4680</v>
      </c>
      <c r="I4096" s="5">
        <v>0</v>
      </c>
      <c r="J4096" s="4">
        <f t="shared" si="766"/>
        <v>0</v>
      </c>
      <c r="K4096" s="4">
        <f t="shared" si="767"/>
        <v>4680</v>
      </c>
      <c r="L4096" s="6">
        <v>0.85</v>
      </c>
      <c r="M4096" s="4">
        <f t="shared" si="774"/>
        <v>3978</v>
      </c>
      <c r="N4096" s="4">
        <f t="shared" si="775"/>
        <v>8658</v>
      </c>
      <c r="O4096" s="6">
        <v>0.75</v>
      </c>
      <c r="P4096" s="85">
        <f t="shared" si="772"/>
        <v>3510</v>
      </c>
      <c r="Q4096" s="86">
        <f t="shared" si="773"/>
        <v>8190</v>
      </c>
      <c r="R4096" s="6">
        <v>0.95</v>
      </c>
      <c r="S4096" s="85">
        <f t="shared" si="768"/>
        <v>4446</v>
      </c>
      <c r="T4096" s="86">
        <f t="shared" si="769"/>
        <v>9126</v>
      </c>
      <c r="U4096" s="6">
        <v>0.6</v>
      </c>
      <c r="V4096" s="85">
        <f t="shared" si="770"/>
        <v>2808</v>
      </c>
      <c r="W4096" s="86">
        <f t="shared" si="771"/>
        <v>7488</v>
      </c>
    </row>
    <row r="4097" spans="1:23" ht="16.5" x14ac:dyDescent="0.25">
      <c r="A4097" s="78" t="s">
        <v>7167</v>
      </c>
      <c r="B4097" s="65" t="s">
        <v>8194</v>
      </c>
      <c r="C4097" s="2" t="s">
        <v>8209</v>
      </c>
      <c r="D4097" s="8" t="s">
        <v>3422</v>
      </c>
      <c r="E4097" s="3">
        <v>1</v>
      </c>
      <c r="F4097" s="3">
        <v>1</v>
      </c>
      <c r="G4097" s="7">
        <v>3500.65</v>
      </c>
      <c r="H4097" s="4">
        <f>+G4097*E4097</f>
        <v>3500.65</v>
      </c>
      <c r="I4097" s="5">
        <v>0</v>
      </c>
      <c r="J4097" s="4">
        <f t="shared" si="766"/>
        <v>0</v>
      </c>
      <c r="K4097" s="4">
        <f t="shared" si="767"/>
        <v>3500.65</v>
      </c>
      <c r="L4097" s="6">
        <v>1</v>
      </c>
      <c r="M4097" s="4">
        <f t="shared" si="774"/>
        <v>3500.65</v>
      </c>
      <c r="N4097" s="4">
        <f t="shared" si="775"/>
        <v>7001.3</v>
      </c>
      <c r="O4097" s="6">
        <v>0.75</v>
      </c>
      <c r="P4097" s="85">
        <f t="shared" si="772"/>
        <v>2625.4875000000002</v>
      </c>
      <c r="Q4097" s="86">
        <f t="shared" si="773"/>
        <v>6126.1375000000007</v>
      </c>
      <c r="R4097" s="6">
        <v>0.95</v>
      </c>
      <c r="S4097" s="85">
        <f t="shared" si="768"/>
        <v>3325.6174999999998</v>
      </c>
      <c r="T4097" s="86">
        <f t="shared" si="769"/>
        <v>6826.2674999999999</v>
      </c>
      <c r="U4097" s="6">
        <v>0.6</v>
      </c>
      <c r="V4097" s="85">
        <f t="shared" si="770"/>
        <v>2100.39</v>
      </c>
      <c r="W4097" s="86">
        <f t="shared" si="771"/>
        <v>5601.04</v>
      </c>
    </row>
    <row r="4098" spans="1:23" ht="16.5" x14ac:dyDescent="0.25">
      <c r="A4098" s="78" t="s">
        <v>7167</v>
      </c>
      <c r="B4098" s="65" t="s">
        <v>8194</v>
      </c>
      <c r="C4098" s="2" t="s">
        <v>8210</v>
      </c>
      <c r="D4098" s="1" t="s">
        <v>3441</v>
      </c>
      <c r="E4098" s="3">
        <v>1</v>
      </c>
      <c r="F4098" s="3">
        <v>1</v>
      </c>
      <c r="G4098" s="4">
        <v>5808</v>
      </c>
      <c r="H4098" s="4">
        <f>+G4098*E4098</f>
        <v>5808</v>
      </c>
      <c r="I4098" s="5">
        <v>0.05</v>
      </c>
      <c r="J4098" s="4">
        <f t="shared" si="766"/>
        <v>290.40000000000003</v>
      </c>
      <c r="K4098" s="4">
        <f t="shared" si="767"/>
        <v>5517.6</v>
      </c>
      <c r="L4098" s="6">
        <v>0.75</v>
      </c>
      <c r="M4098" s="4">
        <f t="shared" si="774"/>
        <v>4138.2000000000007</v>
      </c>
      <c r="N4098" s="4">
        <f t="shared" si="775"/>
        <v>9655.8000000000011</v>
      </c>
      <c r="O4098" s="6">
        <v>0.75</v>
      </c>
      <c r="P4098" s="85">
        <f t="shared" si="772"/>
        <v>4138.2000000000007</v>
      </c>
      <c r="Q4098" s="86">
        <f t="shared" si="773"/>
        <v>9655.8000000000011</v>
      </c>
      <c r="R4098" s="6">
        <v>0.95</v>
      </c>
      <c r="S4098" s="85">
        <f t="shared" si="768"/>
        <v>5241.72</v>
      </c>
      <c r="T4098" s="86">
        <f t="shared" si="769"/>
        <v>10759.32</v>
      </c>
      <c r="U4098" s="6">
        <v>0.6</v>
      </c>
      <c r="V4098" s="85">
        <f t="shared" si="770"/>
        <v>3310.56</v>
      </c>
      <c r="W4098" s="86">
        <f t="shared" si="771"/>
        <v>8828.16</v>
      </c>
    </row>
    <row r="4099" spans="1:23" ht="16.5" x14ac:dyDescent="0.25">
      <c r="A4099" s="78" t="s">
        <v>7167</v>
      </c>
      <c r="B4099" s="65" t="s">
        <v>8194</v>
      </c>
      <c r="C4099" s="2" t="s">
        <v>3400</v>
      </c>
      <c r="D4099" s="10" t="s">
        <v>3399</v>
      </c>
      <c r="E4099" s="3">
        <v>1</v>
      </c>
      <c r="F4099" s="3">
        <v>1</v>
      </c>
      <c r="G4099" s="4">
        <v>6553.1</v>
      </c>
      <c r="H4099" s="4">
        <f>+G4099*E4099</f>
        <v>6553.1</v>
      </c>
      <c r="I4099" s="5">
        <v>0</v>
      </c>
      <c r="J4099" s="4">
        <f t="shared" si="766"/>
        <v>0</v>
      </c>
      <c r="K4099" s="4">
        <f t="shared" si="767"/>
        <v>6553.1</v>
      </c>
      <c r="L4099" s="6">
        <v>0.85</v>
      </c>
      <c r="M4099" s="4">
        <f t="shared" si="774"/>
        <v>5570.1350000000002</v>
      </c>
      <c r="N4099" s="4">
        <f t="shared" si="775"/>
        <v>12123.235000000001</v>
      </c>
      <c r="O4099" s="6">
        <v>0.75</v>
      </c>
      <c r="P4099" s="85">
        <f t="shared" si="772"/>
        <v>4914.8250000000007</v>
      </c>
      <c r="Q4099" s="86">
        <f t="shared" si="773"/>
        <v>11467.925000000001</v>
      </c>
      <c r="R4099" s="6">
        <v>0.95</v>
      </c>
      <c r="S4099" s="85">
        <f t="shared" si="768"/>
        <v>6225.4449999999997</v>
      </c>
      <c r="T4099" s="86">
        <f t="shared" si="769"/>
        <v>12778.545</v>
      </c>
      <c r="U4099" s="6">
        <v>0.6</v>
      </c>
      <c r="V4099" s="85">
        <f t="shared" si="770"/>
        <v>3931.86</v>
      </c>
      <c r="W4099" s="86">
        <f t="shared" si="771"/>
        <v>10484.960000000001</v>
      </c>
    </row>
    <row r="4100" spans="1:23" ht="16.5" x14ac:dyDescent="0.25">
      <c r="A4100" s="78" t="s">
        <v>7167</v>
      </c>
      <c r="B4100" s="65" t="s">
        <v>8194</v>
      </c>
      <c r="C4100" s="2" t="s">
        <v>8197</v>
      </c>
      <c r="D4100" s="10" t="s">
        <v>3833</v>
      </c>
      <c r="E4100" s="3">
        <v>3</v>
      </c>
      <c r="F4100" s="3">
        <v>1</v>
      </c>
      <c r="G4100" s="4">
        <v>376</v>
      </c>
      <c r="H4100" s="4">
        <f>+G4100*E4100</f>
        <v>1128</v>
      </c>
      <c r="I4100" s="5">
        <v>0</v>
      </c>
      <c r="J4100" s="4">
        <f t="shared" si="766"/>
        <v>0</v>
      </c>
      <c r="K4100" s="4">
        <f t="shared" si="767"/>
        <v>376</v>
      </c>
      <c r="L4100" s="6">
        <v>0.85</v>
      </c>
      <c r="M4100" s="4">
        <f t="shared" si="774"/>
        <v>319.59999999999997</v>
      </c>
      <c r="N4100" s="4">
        <f t="shared" si="775"/>
        <v>695.59999999999991</v>
      </c>
      <c r="O4100" s="6">
        <v>0.75</v>
      </c>
      <c r="P4100" s="85">
        <f t="shared" si="772"/>
        <v>282</v>
      </c>
      <c r="Q4100" s="86">
        <f t="shared" si="773"/>
        <v>658</v>
      </c>
      <c r="R4100" s="6">
        <v>0.95</v>
      </c>
      <c r="S4100" s="85">
        <f t="shared" si="768"/>
        <v>357.2</v>
      </c>
      <c r="T4100" s="86">
        <f t="shared" si="769"/>
        <v>733.2</v>
      </c>
      <c r="U4100" s="6">
        <v>0.6</v>
      </c>
      <c r="V4100" s="85">
        <f t="shared" si="770"/>
        <v>225.6</v>
      </c>
      <c r="W4100" s="86">
        <f t="shared" si="771"/>
        <v>601.6</v>
      </c>
    </row>
    <row r="4101" spans="1:23" ht="16.5" x14ac:dyDescent="0.25">
      <c r="A4101" s="78" t="s">
        <v>7167</v>
      </c>
      <c r="B4101" s="65" t="s">
        <v>8194</v>
      </c>
      <c r="C4101" s="2" t="s">
        <v>2141</v>
      </c>
      <c r="D4101" s="10" t="s">
        <v>2140</v>
      </c>
      <c r="E4101" s="3">
        <v>3</v>
      </c>
      <c r="F4101" s="3">
        <v>1</v>
      </c>
      <c r="G4101" s="4">
        <v>3420</v>
      </c>
      <c r="H4101" s="4">
        <f>+G4101*E4101</f>
        <v>10260</v>
      </c>
      <c r="I4101" s="5">
        <v>0</v>
      </c>
      <c r="J4101" s="4">
        <f t="shared" si="766"/>
        <v>0</v>
      </c>
      <c r="K4101" s="4">
        <f t="shared" si="767"/>
        <v>3420</v>
      </c>
      <c r="L4101" s="6">
        <v>0.85</v>
      </c>
      <c r="M4101" s="4">
        <f t="shared" si="774"/>
        <v>2907</v>
      </c>
      <c r="N4101" s="4">
        <f t="shared" si="775"/>
        <v>6327</v>
      </c>
      <c r="O4101" s="6">
        <v>0.75</v>
      </c>
      <c r="P4101" s="85">
        <f t="shared" si="772"/>
        <v>2565</v>
      </c>
      <c r="Q4101" s="86">
        <f t="shared" si="773"/>
        <v>5985</v>
      </c>
      <c r="R4101" s="6">
        <v>0.95</v>
      </c>
      <c r="S4101" s="85">
        <f t="shared" si="768"/>
        <v>3249</v>
      </c>
      <c r="T4101" s="86">
        <f t="shared" si="769"/>
        <v>6669</v>
      </c>
      <c r="U4101" s="6">
        <v>0.6</v>
      </c>
      <c r="V4101" s="85">
        <f t="shared" si="770"/>
        <v>2052</v>
      </c>
      <c r="W4101" s="86">
        <f t="shared" si="771"/>
        <v>5472</v>
      </c>
    </row>
    <row r="4102" spans="1:23" ht="16.5" x14ac:dyDescent="0.25">
      <c r="A4102" s="78" t="s">
        <v>7167</v>
      </c>
      <c r="B4102" s="65" t="s">
        <v>8194</v>
      </c>
      <c r="C4102" s="2" t="s">
        <v>2145</v>
      </c>
      <c r="D4102" s="10" t="s">
        <v>2144</v>
      </c>
      <c r="E4102" s="3">
        <v>3</v>
      </c>
      <c r="F4102" s="3">
        <v>1</v>
      </c>
      <c r="G4102" s="4">
        <v>330</v>
      </c>
      <c r="H4102" s="4">
        <f>+G4102*E4102</f>
        <v>990</v>
      </c>
      <c r="I4102" s="5">
        <v>0</v>
      </c>
      <c r="J4102" s="4">
        <f t="shared" si="766"/>
        <v>0</v>
      </c>
      <c r="K4102" s="4">
        <f t="shared" si="767"/>
        <v>330</v>
      </c>
      <c r="L4102" s="6">
        <v>0.85</v>
      </c>
      <c r="M4102" s="4">
        <f t="shared" si="774"/>
        <v>280.5</v>
      </c>
      <c r="N4102" s="4">
        <f t="shared" si="775"/>
        <v>610.5</v>
      </c>
      <c r="O4102" s="6">
        <v>0.75</v>
      </c>
      <c r="P4102" s="85">
        <f t="shared" si="772"/>
        <v>247.5</v>
      </c>
      <c r="Q4102" s="86">
        <f t="shared" si="773"/>
        <v>577.5</v>
      </c>
      <c r="R4102" s="6">
        <v>0.95</v>
      </c>
      <c r="S4102" s="85">
        <f t="shared" si="768"/>
        <v>313.5</v>
      </c>
      <c r="T4102" s="86">
        <f t="shared" si="769"/>
        <v>643.5</v>
      </c>
      <c r="U4102" s="6">
        <v>0.6</v>
      </c>
      <c r="V4102" s="85">
        <f t="shared" si="770"/>
        <v>198</v>
      </c>
      <c r="W4102" s="86">
        <f t="shared" si="771"/>
        <v>528</v>
      </c>
    </row>
    <row r="4103" spans="1:23" ht="16.5" x14ac:dyDescent="0.25">
      <c r="A4103" s="78" t="s">
        <v>7167</v>
      </c>
      <c r="B4103" s="65" t="s">
        <v>8194</v>
      </c>
      <c r="C4103" s="2" t="s">
        <v>2155</v>
      </c>
      <c r="D4103" s="10" t="s">
        <v>2154</v>
      </c>
      <c r="E4103" s="3">
        <v>2</v>
      </c>
      <c r="F4103" s="3">
        <v>1</v>
      </c>
      <c r="G4103" s="4">
        <v>1830</v>
      </c>
      <c r="H4103" s="4">
        <f>+G4103*E4103</f>
        <v>3660</v>
      </c>
      <c r="I4103" s="5">
        <v>0</v>
      </c>
      <c r="J4103" s="4">
        <f t="shared" ref="J4103:J4164" si="776">+G4103*I4103</f>
        <v>0</v>
      </c>
      <c r="K4103" s="4">
        <f t="shared" ref="K4103:K4164" si="777">+G4103-J4103</f>
        <v>1830</v>
      </c>
      <c r="L4103" s="6">
        <v>0.85</v>
      </c>
      <c r="M4103" s="4">
        <f t="shared" si="774"/>
        <v>1555.5</v>
      </c>
      <c r="N4103" s="4">
        <f t="shared" si="775"/>
        <v>3385.5</v>
      </c>
      <c r="O4103" s="6">
        <v>0.75</v>
      </c>
      <c r="P4103" s="85">
        <f t="shared" si="772"/>
        <v>1372.5</v>
      </c>
      <c r="Q4103" s="86">
        <f t="shared" si="773"/>
        <v>3202.5</v>
      </c>
      <c r="R4103" s="6">
        <v>0.95</v>
      </c>
      <c r="S4103" s="85">
        <f t="shared" si="768"/>
        <v>1738.5</v>
      </c>
      <c r="T4103" s="86">
        <f t="shared" si="769"/>
        <v>3568.5</v>
      </c>
      <c r="U4103" s="6">
        <v>0.6</v>
      </c>
      <c r="V4103" s="85">
        <f t="shared" si="770"/>
        <v>1098</v>
      </c>
      <c r="W4103" s="86">
        <f t="shared" si="771"/>
        <v>2928</v>
      </c>
    </row>
    <row r="4104" spans="1:23" ht="16.5" x14ac:dyDescent="0.25">
      <c r="A4104" s="78" t="s">
        <v>7167</v>
      </c>
      <c r="B4104" s="65" t="s">
        <v>8194</v>
      </c>
      <c r="C4104" s="2" t="s">
        <v>2161</v>
      </c>
      <c r="D4104" s="10" t="s">
        <v>2160</v>
      </c>
      <c r="E4104" s="3">
        <v>2</v>
      </c>
      <c r="F4104" s="3">
        <v>1</v>
      </c>
      <c r="G4104" s="4">
        <v>2650</v>
      </c>
      <c r="H4104" s="4">
        <f>+G4104*E4104</f>
        <v>5300</v>
      </c>
      <c r="I4104" s="5">
        <v>0</v>
      </c>
      <c r="J4104" s="4">
        <f t="shared" si="776"/>
        <v>0</v>
      </c>
      <c r="K4104" s="4">
        <f t="shared" si="777"/>
        <v>2650</v>
      </c>
      <c r="L4104" s="6">
        <v>0.85</v>
      </c>
      <c r="M4104" s="4">
        <f t="shared" si="774"/>
        <v>2252.5</v>
      </c>
      <c r="N4104" s="4">
        <f t="shared" si="775"/>
        <v>4902.5</v>
      </c>
      <c r="O4104" s="6">
        <v>0.75</v>
      </c>
      <c r="P4104" s="85">
        <f t="shared" si="772"/>
        <v>1987.5</v>
      </c>
      <c r="Q4104" s="86">
        <f t="shared" si="773"/>
        <v>4637.5</v>
      </c>
      <c r="R4104" s="6">
        <v>0.95</v>
      </c>
      <c r="S4104" s="85">
        <f t="shared" si="768"/>
        <v>2517.5</v>
      </c>
      <c r="T4104" s="86">
        <f t="shared" si="769"/>
        <v>5167.5</v>
      </c>
      <c r="U4104" s="6">
        <v>0.6</v>
      </c>
      <c r="V4104" s="85">
        <f t="shared" si="770"/>
        <v>1590</v>
      </c>
      <c r="W4104" s="86">
        <f t="shared" si="771"/>
        <v>4240</v>
      </c>
    </row>
    <row r="4105" spans="1:23" ht="16.5" x14ac:dyDescent="0.25">
      <c r="A4105" s="78" t="s">
        <v>7167</v>
      </c>
      <c r="B4105" s="65" t="s">
        <v>8194</v>
      </c>
      <c r="C4105" s="2" t="s">
        <v>2169</v>
      </c>
      <c r="D4105" s="10" t="s">
        <v>2168</v>
      </c>
      <c r="E4105" s="3">
        <v>1</v>
      </c>
      <c r="F4105" s="3">
        <v>1</v>
      </c>
      <c r="G4105" s="4">
        <v>2090</v>
      </c>
      <c r="H4105" s="4">
        <f>+G4105*E4105</f>
        <v>2090</v>
      </c>
      <c r="I4105" s="5">
        <v>0</v>
      </c>
      <c r="J4105" s="4">
        <f t="shared" si="776"/>
        <v>0</v>
      </c>
      <c r="K4105" s="4">
        <f t="shared" si="777"/>
        <v>2090</v>
      </c>
      <c r="L4105" s="6">
        <v>0.85</v>
      </c>
      <c r="M4105" s="4">
        <f t="shared" si="774"/>
        <v>1776.5</v>
      </c>
      <c r="N4105" s="4">
        <f t="shared" si="775"/>
        <v>3866.5</v>
      </c>
      <c r="O4105" s="6">
        <v>0.75</v>
      </c>
      <c r="P4105" s="85">
        <f t="shared" si="772"/>
        <v>1567.5</v>
      </c>
      <c r="Q4105" s="86">
        <f t="shared" si="773"/>
        <v>3657.5</v>
      </c>
      <c r="R4105" s="6">
        <v>0.95</v>
      </c>
      <c r="S4105" s="85">
        <f t="shared" si="768"/>
        <v>1985.5</v>
      </c>
      <c r="T4105" s="86">
        <f t="shared" si="769"/>
        <v>4075.5</v>
      </c>
      <c r="U4105" s="6">
        <v>0.6</v>
      </c>
      <c r="V4105" s="85">
        <f t="shared" si="770"/>
        <v>1254</v>
      </c>
      <c r="W4105" s="86">
        <f t="shared" si="771"/>
        <v>3344</v>
      </c>
    </row>
    <row r="4106" spans="1:23" ht="16.5" x14ac:dyDescent="0.25">
      <c r="A4106" s="78" t="s">
        <v>7167</v>
      </c>
      <c r="B4106" s="65" t="s">
        <v>8194</v>
      </c>
      <c r="C4106" s="2" t="s">
        <v>2135</v>
      </c>
      <c r="D4106" s="1" t="s">
        <v>2134</v>
      </c>
      <c r="E4106" s="3">
        <v>1</v>
      </c>
      <c r="F4106" s="3">
        <v>1</v>
      </c>
      <c r="G4106" s="4">
        <v>777</v>
      </c>
      <c r="H4106" s="4">
        <f>+G4106*E4106</f>
        <v>777</v>
      </c>
      <c r="I4106" s="5">
        <v>0</v>
      </c>
      <c r="J4106" s="4">
        <f t="shared" si="776"/>
        <v>0</v>
      </c>
      <c r="K4106" s="4">
        <f t="shared" si="777"/>
        <v>777</v>
      </c>
      <c r="L4106" s="6">
        <v>0.5</v>
      </c>
      <c r="M4106" s="4">
        <f t="shared" si="774"/>
        <v>388.5</v>
      </c>
      <c r="N4106" s="4">
        <f t="shared" si="775"/>
        <v>1165.5</v>
      </c>
      <c r="O4106" s="6">
        <v>0.75</v>
      </c>
      <c r="P4106" s="85">
        <f t="shared" si="772"/>
        <v>582.75</v>
      </c>
      <c r="Q4106" s="86">
        <f t="shared" si="773"/>
        <v>1359.75</v>
      </c>
      <c r="R4106" s="6">
        <v>0.95</v>
      </c>
      <c r="S4106" s="85">
        <f t="shared" si="768"/>
        <v>738.15</v>
      </c>
      <c r="T4106" s="86">
        <f t="shared" si="769"/>
        <v>1515.15</v>
      </c>
      <c r="U4106" s="6">
        <v>0.6</v>
      </c>
      <c r="V4106" s="85">
        <f t="shared" si="770"/>
        <v>466.2</v>
      </c>
      <c r="W4106" s="86">
        <f t="shared" si="771"/>
        <v>1243.2</v>
      </c>
    </row>
    <row r="4107" spans="1:23" ht="16.5" x14ac:dyDescent="0.25">
      <c r="A4107" s="78" t="s">
        <v>7167</v>
      </c>
      <c r="B4107" s="65" t="s">
        <v>8194</v>
      </c>
      <c r="C4107" s="2" t="s">
        <v>2137</v>
      </c>
      <c r="D4107" s="1" t="s">
        <v>2136</v>
      </c>
      <c r="E4107" s="3">
        <v>1</v>
      </c>
      <c r="F4107" s="3">
        <v>1</v>
      </c>
      <c r="G4107" s="4">
        <v>1030</v>
      </c>
      <c r="H4107" s="4">
        <f>+G4107*E4107</f>
        <v>1030</v>
      </c>
      <c r="I4107" s="5">
        <v>0</v>
      </c>
      <c r="J4107" s="4">
        <f t="shared" si="776"/>
        <v>0</v>
      </c>
      <c r="K4107" s="4">
        <f t="shared" si="777"/>
        <v>1030</v>
      </c>
      <c r="L4107" s="6">
        <v>0.5</v>
      </c>
      <c r="M4107" s="4">
        <f t="shared" si="774"/>
        <v>515</v>
      </c>
      <c r="N4107" s="4">
        <f t="shared" si="775"/>
        <v>1545</v>
      </c>
      <c r="O4107" s="6">
        <v>0.75</v>
      </c>
      <c r="P4107" s="85">
        <f t="shared" si="772"/>
        <v>772.5</v>
      </c>
      <c r="Q4107" s="86">
        <f t="shared" si="773"/>
        <v>1802.5</v>
      </c>
      <c r="R4107" s="6">
        <v>0.95</v>
      </c>
      <c r="S4107" s="85">
        <f t="shared" si="768"/>
        <v>978.5</v>
      </c>
      <c r="T4107" s="86">
        <f t="shared" si="769"/>
        <v>2008.5</v>
      </c>
      <c r="U4107" s="6">
        <v>0.6</v>
      </c>
      <c r="V4107" s="85">
        <f t="shared" si="770"/>
        <v>618</v>
      </c>
      <c r="W4107" s="86">
        <f t="shared" si="771"/>
        <v>1648</v>
      </c>
    </row>
    <row r="4108" spans="1:23" ht="16.5" x14ac:dyDescent="0.25">
      <c r="A4108" s="78" t="s">
        <v>7167</v>
      </c>
      <c r="B4108" s="65" t="s">
        <v>8194</v>
      </c>
      <c r="C4108" s="2" t="s">
        <v>2139</v>
      </c>
      <c r="D4108" s="10" t="s">
        <v>2138</v>
      </c>
      <c r="E4108" s="3">
        <v>1</v>
      </c>
      <c r="F4108" s="3">
        <v>1</v>
      </c>
      <c r="G4108" s="7">
        <v>984</v>
      </c>
      <c r="H4108" s="4">
        <f>+G4108*E4108</f>
        <v>984</v>
      </c>
      <c r="I4108" s="5">
        <v>0</v>
      </c>
      <c r="J4108" s="4">
        <f t="shared" si="776"/>
        <v>0</v>
      </c>
      <c r="K4108" s="4">
        <f t="shared" si="777"/>
        <v>984</v>
      </c>
      <c r="L4108" s="6">
        <v>1.05</v>
      </c>
      <c r="M4108" s="4">
        <f t="shared" si="774"/>
        <v>1033.2</v>
      </c>
      <c r="N4108" s="4">
        <f t="shared" si="775"/>
        <v>2017.2</v>
      </c>
      <c r="O4108" s="6">
        <v>0.75</v>
      </c>
      <c r="P4108" s="85">
        <f t="shared" si="772"/>
        <v>738</v>
      </c>
      <c r="Q4108" s="86">
        <f t="shared" si="773"/>
        <v>1722</v>
      </c>
      <c r="R4108" s="6">
        <v>0.95</v>
      </c>
      <c r="S4108" s="85">
        <f t="shared" si="768"/>
        <v>934.8</v>
      </c>
      <c r="T4108" s="86">
        <f t="shared" si="769"/>
        <v>1918.8</v>
      </c>
      <c r="U4108" s="6">
        <v>0.6</v>
      </c>
      <c r="V4108" s="85">
        <f t="shared" si="770"/>
        <v>590.4</v>
      </c>
      <c r="W4108" s="86">
        <f t="shared" si="771"/>
        <v>1574.4</v>
      </c>
    </row>
    <row r="4109" spans="1:23" ht="16.5" x14ac:dyDescent="0.25">
      <c r="A4109" s="78" t="s">
        <v>7167</v>
      </c>
      <c r="B4109" s="65" t="s">
        <v>8194</v>
      </c>
      <c r="C4109" s="2" t="s">
        <v>8211</v>
      </c>
      <c r="D4109" s="8" t="s">
        <v>3872</v>
      </c>
      <c r="E4109" s="3">
        <v>2</v>
      </c>
      <c r="F4109" s="3">
        <v>1</v>
      </c>
      <c r="G4109" s="7">
        <v>2500.79</v>
      </c>
      <c r="H4109" s="4">
        <f>+G4109*E4109</f>
        <v>5001.58</v>
      </c>
      <c r="I4109" s="5">
        <v>0.3</v>
      </c>
      <c r="J4109" s="4">
        <f t="shared" si="776"/>
        <v>750.23699999999997</v>
      </c>
      <c r="K4109" s="4">
        <f t="shared" si="777"/>
        <v>1750.5529999999999</v>
      </c>
      <c r="L4109" s="6">
        <v>0.85</v>
      </c>
      <c r="M4109" s="4">
        <f t="shared" si="774"/>
        <v>1487.9700499999999</v>
      </c>
      <c r="N4109" s="4">
        <f t="shared" si="775"/>
        <v>3238.5230499999998</v>
      </c>
      <c r="O4109" s="6">
        <v>0.75</v>
      </c>
      <c r="P4109" s="85">
        <f t="shared" si="772"/>
        <v>1312.9147499999999</v>
      </c>
      <c r="Q4109" s="86">
        <f t="shared" si="773"/>
        <v>3063.4677499999998</v>
      </c>
      <c r="R4109" s="6">
        <v>0.95</v>
      </c>
      <c r="S4109" s="85">
        <f t="shared" si="768"/>
        <v>1663.0253499999999</v>
      </c>
      <c r="T4109" s="86">
        <f t="shared" si="769"/>
        <v>3413.5783499999998</v>
      </c>
      <c r="U4109" s="6">
        <v>0.6</v>
      </c>
      <c r="V4109" s="85">
        <f t="shared" si="770"/>
        <v>1050.3317999999999</v>
      </c>
      <c r="W4109" s="86">
        <f t="shared" si="771"/>
        <v>2800.8847999999998</v>
      </c>
    </row>
    <row r="4110" spans="1:23" ht="16.5" x14ac:dyDescent="0.25">
      <c r="A4110" s="78" t="s">
        <v>7167</v>
      </c>
      <c r="B4110" s="65" t="s">
        <v>8194</v>
      </c>
      <c r="C4110" s="2" t="s">
        <v>8212</v>
      </c>
      <c r="D4110" s="8" t="s">
        <v>3873</v>
      </c>
      <c r="E4110" s="3">
        <v>1</v>
      </c>
      <c r="F4110" s="3">
        <v>1</v>
      </c>
      <c r="G4110" s="4">
        <v>2386.75</v>
      </c>
      <c r="H4110" s="4">
        <f>+G4110*E4110</f>
        <v>2386.75</v>
      </c>
      <c r="I4110" s="5">
        <v>0.2</v>
      </c>
      <c r="J4110" s="4">
        <f t="shared" si="776"/>
        <v>477.35</v>
      </c>
      <c r="K4110" s="4">
        <f t="shared" si="777"/>
        <v>1909.4</v>
      </c>
      <c r="L4110" s="6">
        <v>1.4</v>
      </c>
      <c r="M4110" s="4">
        <f t="shared" si="774"/>
        <v>2673.16</v>
      </c>
      <c r="N4110" s="4">
        <f t="shared" si="775"/>
        <v>4582.5599999999995</v>
      </c>
      <c r="O4110" s="6">
        <v>0.75</v>
      </c>
      <c r="P4110" s="85">
        <f t="shared" si="772"/>
        <v>1432.0500000000002</v>
      </c>
      <c r="Q4110" s="86">
        <f t="shared" si="773"/>
        <v>3341.4500000000003</v>
      </c>
      <c r="R4110" s="6">
        <v>0.95</v>
      </c>
      <c r="S4110" s="85">
        <f t="shared" si="768"/>
        <v>1813.93</v>
      </c>
      <c r="T4110" s="86">
        <f t="shared" si="769"/>
        <v>3723.33</v>
      </c>
      <c r="U4110" s="6">
        <v>0.6</v>
      </c>
      <c r="V4110" s="85">
        <f t="shared" si="770"/>
        <v>1145.6400000000001</v>
      </c>
      <c r="W4110" s="86">
        <f t="shared" si="771"/>
        <v>3055.04</v>
      </c>
    </row>
    <row r="4111" spans="1:23" ht="16.5" x14ac:dyDescent="0.25">
      <c r="A4111" s="78" t="s">
        <v>7167</v>
      </c>
      <c r="B4111" s="65" t="s">
        <v>8194</v>
      </c>
      <c r="C4111" s="2" t="s">
        <v>8213</v>
      </c>
      <c r="D4111" s="8" t="s">
        <v>3874</v>
      </c>
      <c r="E4111" s="3">
        <v>1</v>
      </c>
      <c r="F4111" s="3">
        <v>1</v>
      </c>
      <c r="G4111" s="7">
        <v>4194.8599999999997</v>
      </c>
      <c r="H4111" s="4">
        <f>+G4111*E4111</f>
        <v>4194.8599999999997</v>
      </c>
      <c r="I4111" s="5">
        <v>0.3</v>
      </c>
      <c r="J4111" s="4">
        <f t="shared" si="776"/>
        <v>1258.4579999999999</v>
      </c>
      <c r="K4111" s="4">
        <f t="shared" si="777"/>
        <v>2936.402</v>
      </c>
      <c r="L4111" s="6">
        <v>0.95</v>
      </c>
      <c r="M4111" s="4">
        <f t="shared" si="774"/>
        <v>2789.5819000000001</v>
      </c>
      <c r="N4111" s="4">
        <f t="shared" si="775"/>
        <v>5725.9839000000002</v>
      </c>
      <c r="O4111" s="6">
        <v>0.75</v>
      </c>
      <c r="P4111" s="85">
        <f t="shared" si="772"/>
        <v>2202.3015</v>
      </c>
      <c r="Q4111" s="86">
        <f t="shared" si="773"/>
        <v>5138.7034999999996</v>
      </c>
      <c r="R4111" s="6">
        <v>0.95</v>
      </c>
      <c r="S4111" s="85">
        <f t="shared" si="768"/>
        <v>2789.5819000000001</v>
      </c>
      <c r="T4111" s="86">
        <f t="shared" si="769"/>
        <v>5725.9839000000002</v>
      </c>
      <c r="U4111" s="6">
        <v>0.6</v>
      </c>
      <c r="V4111" s="85">
        <f t="shared" si="770"/>
        <v>1761.8412000000001</v>
      </c>
      <c r="W4111" s="86">
        <f t="shared" si="771"/>
        <v>4698.2431999999999</v>
      </c>
    </row>
    <row r="4112" spans="1:23" ht="16.5" x14ac:dyDescent="0.25">
      <c r="A4112" s="78" t="s">
        <v>7167</v>
      </c>
      <c r="B4112" s="65" t="s">
        <v>8194</v>
      </c>
      <c r="C4112" s="2" t="s">
        <v>8214</v>
      </c>
      <c r="D4112" s="8" t="s">
        <v>3875</v>
      </c>
      <c r="E4112" s="3">
        <v>1</v>
      </c>
      <c r="F4112" s="3">
        <v>1</v>
      </c>
      <c r="G4112" s="4">
        <v>2419.9899999999998</v>
      </c>
      <c r="H4112" s="4">
        <f>+G4112*E4112</f>
        <v>2419.9899999999998</v>
      </c>
      <c r="I4112" s="5">
        <v>0</v>
      </c>
      <c r="J4112" s="4">
        <f t="shared" si="776"/>
        <v>0</v>
      </c>
      <c r="K4112" s="4">
        <f t="shared" si="777"/>
        <v>2419.9899999999998</v>
      </c>
      <c r="L4112" s="6">
        <v>0.85</v>
      </c>
      <c r="M4112" s="4">
        <f t="shared" si="774"/>
        <v>2056.9914999999996</v>
      </c>
      <c r="N4112" s="4">
        <f t="shared" si="775"/>
        <v>4476.9814999999999</v>
      </c>
      <c r="O4112" s="6">
        <v>0.75</v>
      </c>
      <c r="P4112" s="85">
        <f t="shared" si="772"/>
        <v>1814.9924999999998</v>
      </c>
      <c r="Q4112" s="86">
        <f t="shared" si="773"/>
        <v>4234.9825000000001</v>
      </c>
      <c r="R4112" s="6">
        <v>0.95</v>
      </c>
      <c r="S4112" s="85">
        <f t="shared" si="768"/>
        <v>2298.9904999999999</v>
      </c>
      <c r="T4112" s="86">
        <f t="shared" si="769"/>
        <v>4718.9804999999997</v>
      </c>
      <c r="U4112" s="6">
        <v>0.6</v>
      </c>
      <c r="V4112" s="85">
        <f t="shared" si="770"/>
        <v>1451.9939999999999</v>
      </c>
      <c r="W4112" s="86">
        <f t="shared" si="771"/>
        <v>3871.9839999999995</v>
      </c>
    </row>
    <row r="4113" spans="1:23" ht="16.5" x14ac:dyDescent="0.25">
      <c r="A4113" s="78" t="s">
        <v>7167</v>
      </c>
      <c r="B4113" s="65" t="s">
        <v>8194</v>
      </c>
      <c r="C4113" s="2" t="s">
        <v>8215</v>
      </c>
      <c r="D4113" s="8" t="s">
        <v>3876</v>
      </c>
      <c r="E4113" s="3">
        <v>2</v>
      </c>
      <c r="F4113" s="3">
        <v>1</v>
      </c>
      <c r="G4113" s="4">
        <v>3649.28</v>
      </c>
      <c r="H4113" s="4">
        <f>+G4113*E4113</f>
        <v>7298.56</v>
      </c>
      <c r="I4113" s="5">
        <v>0</v>
      </c>
      <c r="J4113" s="4">
        <f t="shared" si="776"/>
        <v>0</v>
      </c>
      <c r="K4113" s="4">
        <f t="shared" si="777"/>
        <v>3649.28</v>
      </c>
      <c r="L4113" s="6">
        <v>0.85</v>
      </c>
      <c r="M4113" s="4">
        <f t="shared" si="774"/>
        <v>3101.8879999999999</v>
      </c>
      <c r="N4113" s="4">
        <f t="shared" si="775"/>
        <v>6751.1679999999997</v>
      </c>
      <c r="O4113" s="6">
        <v>0.75</v>
      </c>
      <c r="P4113" s="85">
        <f t="shared" si="772"/>
        <v>2736.96</v>
      </c>
      <c r="Q4113" s="86">
        <f t="shared" si="773"/>
        <v>6386.24</v>
      </c>
      <c r="R4113" s="6">
        <v>0.95</v>
      </c>
      <c r="S4113" s="85">
        <f t="shared" si="768"/>
        <v>3466.8159999999998</v>
      </c>
      <c r="T4113" s="86">
        <f t="shared" si="769"/>
        <v>7116.0959999999995</v>
      </c>
      <c r="U4113" s="6">
        <v>0.6</v>
      </c>
      <c r="V4113" s="85">
        <f t="shared" si="770"/>
        <v>2189.5680000000002</v>
      </c>
      <c r="W4113" s="86">
        <f t="shared" si="771"/>
        <v>5838.848</v>
      </c>
    </row>
    <row r="4114" spans="1:23" ht="16.5" x14ac:dyDescent="0.25">
      <c r="A4114" s="78" t="s">
        <v>7167</v>
      </c>
      <c r="B4114" s="65" t="s">
        <v>8194</v>
      </c>
      <c r="C4114" s="2" t="s">
        <v>8216</v>
      </c>
      <c r="D4114" s="8" t="s">
        <v>3877</v>
      </c>
      <c r="E4114" s="3">
        <v>1</v>
      </c>
      <c r="F4114" s="3">
        <v>1</v>
      </c>
      <c r="G4114" s="4">
        <v>2860.62</v>
      </c>
      <c r="H4114" s="4">
        <f>+G4114*E4114</f>
        <v>2860.62</v>
      </c>
      <c r="I4114" s="5">
        <v>0</v>
      </c>
      <c r="J4114" s="4">
        <f t="shared" si="776"/>
        <v>0</v>
      </c>
      <c r="K4114" s="4">
        <f t="shared" si="777"/>
        <v>2860.62</v>
      </c>
      <c r="L4114" s="6">
        <v>0.85</v>
      </c>
      <c r="M4114" s="4">
        <f t="shared" si="774"/>
        <v>2431.527</v>
      </c>
      <c r="N4114" s="4">
        <f t="shared" si="775"/>
        <v>5292.1469999999999</v>
      </c>
      <c r="O4114" s="6">
        <v>0.75</v>
      </c>
      <c r="P4114" s="85">
        <f t="shared" si="772"/>
        <v>2145.4650000000001</v>
      </c>
      <c r="Q4114" s="86">
        <f t="shared" si="773"/>
        <v>5006.085</v>
      </c>
      <c r="R4114" s="6">
        <v>0.95</v>
      </c>
      <c r="S4114" s="85">
        <f t="shared" si="768"/>
        <v>2717.5889999999999</v>
      </c>
      <c r="T4114" s="86">
        <f t="shared" si="769"/>
        <v>5578.2089999999998</v>
      </c>
      <c r="U4114" s="6">
        <v>0.6</v>
      </c>
      <c r="V4114" s="85">
        <f t="shared" si="770"/>
        <v>1716.3719999999998</v>
      </c>
      <c r="W4114" s="86">
        <f t="shared" si="771"/>
        <v>4576.9920000000002</v>
      </c>
    </row>
    <row r="4115" spans="1:23" ht="16.5" x14ac:dyDescent="0.25">
      <c r="A4115" s="78" t="s">
        <v>7167</v>
      </c>
      <c r="B4115" s="65" t="s">
        <v>8194</v>
      </c>
      <c r="C4115" s="2" t="s">
        <v>8217</v>
      </c>
      <c r="D4115" s="8" t="s">
        <v>3878</v>
      </c>
      <c r="E4115" s="3">
        <v>1</v>
      </c>
      <c r="F4115" s="3">
        <v>1</v>
      </c>
      <c r="G4115" s="4">
        <v>1400.18</v>
      </c>
      <c r="H4115" s="4">
        <f>+G4115*E4115</f>
        <v>1400.18</v>
      </c>
      <c r="I4115" s="5">
        <v>0</v>
      </c>
      <c r="J4115" s="4">
        <f t="shared" si="776"/>
        <v>0</v>
      </c>
      <c r="K4115" s="4">
        <f t="shared" si="777"/>
        <v>1400.18</v>
      </c>
      <c r="L4115" s="6">
        <v>0.85</v>
      </c>
      <c r="M4115" s="4">
        <f t="shared" si="774"/>
        <v>1190.153</v>
      </c>
      <c r="N4115" s="4">
        <f t="shared" si="775"/>
        <v>2590.3330000000001</v>
      </c>
      <c r="O4115" s="6">
        <v>0.75</v>
      </c>
      <c r="P4115" s="85">
        <f t="shared" si="772"/>
        <v>1050.135</v>
      </c>
      <c r="Q4115" s="86">
        <f t="shared" si="773"/>
        <v>2450.3150000000001</v>
      </c>
      <c r="R4115" s="6">
        <v>0.95</v>
      </c>
      <c r="S4115" s="85">
        <f t="shared" si="768"/>
        <v>1330.171</v>
      </c>
      <c r="T4115" s="86">
        <f t="shared" si="769"/>
        <v>2730.3510000000001</v>
      </c>
      <c r="U4115" s="6">
        <v>0.6</v>
      </c>
      <c r="V4115" s="85">
        <f t="shared" si="770"/>
        <v>840.10800000000006</v>
      </c>
      <c r="W4115" s="86">
        <f t="shared" si="771"/>
        <v>2240.288</v>
      </c>
    </row>
    <row r="4116" spans="1:23" ht="16.5" x14ac:dyDescent="0.25">
      <c r="A4116" s="78" t="s">
        <v>7167</v>
      </c>
      <c r="B4116" s="65" t="s">
        <v>8194</v>
      </c>
      <c r="C4116" s="2" t="s">
        <v>312</v>
      </c>
      <c r="D4116" s="10" t="s">
        <v>311</v>
      </c>
      <c r="E4116" s="3">
        <v>2</v>
      </c>
      <c r="F4116" s="3">
        <v>1</v>
      </c>
      <c r="G4116" s="4">
        <v>2020</v>
      </c>
      <c r="H4116" s="4">
        <f>+G4116*E4116</f>
        <v>4040</v>
      </c>
      <c r="I4116" s="5">
        <v>0</v>
      </c>
      <c r="J4116" s="4">
        <f t="shared" si="776"/>
        <v>0</v>
      </c>
      <c r="K4116" s="4">
        <f t="shared" si="777"/>
        <v>2020</v>
      </c>
      <c r="L4116" s="6">
        <v>0.85</v>
      </c>
      <c r="M4116" s="4">
        <f t="shared" si="774"/>
        <v>1717</v>
      </c>
      <c r="N4116" s="4">
        <f t="shared" si="775"/>
        <v>3737</v>
      </c>
      <c r="O4116" s="6">
        <v>0.75</v>
      </c>
      <c r="P4116" s="85">
        <f t="shared" si="772"/>
        <v>1515</v>
      </c>
      <c r="Q4116" s="86">
        <f t="shared" si="773"/>
        <v>3535</v>
      </c>
      <c r="R4116" s="6">
        <v>0.95</v>
      </c>
      <c r="S4116" s="85">
        <f t="shared" si="768"/>
        <v>1919</v>
      </c>
      <c r="T4116" s="86">
        <f t="shared" si="769"/>
        <v>3939</v>
      </c>
      <c r="U4116" s="6">
        <v>0.6</v>
      </c>
      <c r="V4116" s="85">
        <f t="shared" si="770"/>
        <v>1212</v>
      </c>
      <c r="W4116" s="86">
        <f t="shared" si="771"/>
        <v>3232</v>
      </c>
    </row>
    <row r="4117" spans="1:23" ht="16.5" x14ac:dyDescent="0.25">
      <c r="A4117" s="78" t="s">
        <v>7167</v>
      </c>
      <c r="B4117" s="65" t="s">
        <v>8194</v>
      </c>
      <c r="C4117" s="2" t="s">
        <v>8198</v>
      </c>
      <c r="D4117" s="1" t="s">
        <v>315</v>
      </c>
      <c r="E4117" s="3">
        <v>4</v>
      </c>
      <c r="F4117" s="3">
        <v>1</v>
      </c>
      <c r="G4117" s="4">
        <v>1300</v>
      </c>
      <c r="H4117" s="4">
        <f>+G4117*E4117</f>
        <v>5200</v>
      </c>
      <c r="I4117" s="5">
        <v>0.05</v>
      </c>
      <c r="J4117" s="4">
        <f t="shared" si="776"/>
        <v>65</v>
      </c>
      <c r="K4117" s="4">
        <f t="shared" si="777"/>
        <v>1235</v>
      </c>
      <c r="L4117" s="6">
        <v>0.95</v>
      </c>
      <c r="M4117" s="4">
        <f t="shared" si="774"/>
        <v>1173.25</v>
      </c>
      <c r="N4117" s="4">
        <f t="shared" si="775"/>
        <v>2408.25</v>
      </c>
      <c r="O4117" s="6">
        <v>0.75</v>
      </c>
      <c r="P4117" s="85">
        <f t="shared" si="772"/>
        <v>926.25</v>
      </c>
      <c r="Q4117" s="86">
        <f t="shared" si="773"/>
        <v>2161.25</v>
      </c>
      <c r="R4117" s="6">
        <v>0.95</v>
      </c>
      <c r="S4117" s="85">
        <f t="shared" si="768"/>
        <v>1173.25</v>
      </c>
      <c r="T4117" s="86">
        <f t="shared" si="769"/>
        <v>2408.25</v>
      </c>
      <c r="U4117" s="6">
        <v>0.6</v>
      </c>
      <c r="V4117" s="85">
        <f t="shared" si="770"/>
        <v>741</v>
      </c>
      <c r="W4117" s="86">
        <f t="shared" si="771"/>
        <v>1976</v>
      </c>
    </row>
    <row r="4118" spans="1:23" ht="16.5" x14ac:dyDescent="0.25">
      <c r="A4118" s="78" t="s">
        <v>7167</v>
      </c>
      <c r="B4118" s="65" t="s">
        <v>8194</v>
      </c>
      <c r="C4118" s="2" t="s">
        <v>314</v>
      </c>
      <c r="D4118" s="10" t="s">
        <v>313</v>
      </c>
      <c r="E4118" s="3">
        <v>1</v>
      </c>
      <c r="F4118" s="3">
        <v>1</v>
      </c>
      <c r="G4118" s="4">
        <v>659</v>
      </c>
      <c r="H4118" s="4">
        <f>+G4118*E4118</f>
        <v>659</v>
      </c>
      <c r="I4118" s="5">
        <v>0</v>
      </c>
      <c r="J4118" s="4">
        <f t="shared" si="776"/>
        <v>0</v>
      </c>
      <c r="K4118" s="4">
        <f t="shared" si="777"/>
        <v>659</v>
      </c>
      <c r="L4118" s="6">
        <v>0.85</v>
      </c>
      <c r="M4118" s="4">
        <f t="shared" si="774"/>
        <v>560.15</v>
      </c>
      <c r="N4118" s="4">
        <f t="shared" si="775"/>
        <v>1219.1500000000001</v>
      </c>
      <c r="O4118" s="6">
        <v>0.75</v>
      </c>
      <c r="P4118" s="85">
        <f t="shared" si="772"/>
        <v>494.25</v>
      </c>
      <c r="Q4118" s="86">
        <f t="shared" si="773"/>
        <v>1153.25</v>
      </c>
      <c r="R4118" s="6">
        <v>0.95</v>
      </c>
      <c r="S4118" s="85">
        <f t="shared" si="768"/>
        <v>626.04999999999995</v>
      </c>
      <c r="T4118" s="86">
        <f t="shared" si="769"/>
        <v>1285.05</v>
      </c>
      <c r="U4118" s="6">
        <v>0.6</v>
      </c>
      <c r="V4118" s="85">
        <f t="shared" si="770"/>
        <v>395.4</v>
      </c>
      <c r="W4118" s="86">
        <f t="shared" si="771"/>
        <v>1054.4000000000001</v>
      </c>
    </row>
    <row r="4119" spans="1:23" ht="16.5" x14ac:dyDescent="0.25">
      <c r="A4119" s="78" t="s">
        <v>7167</v>
      </c>
      <c r="B4119" s="65" t="s">
        <v>8194</v>
      </c>
      <c r="C4119" s="2" t="s">
        <v>8199</v>
      </c>
      <c r="D4119" s="1" t="s">
        <v>1341</v>
      </c>
      <c r="E4119" s="3">
        <v>2</v>
      </c>
      <c r="F4119" s="3">
        <v>1</v>
      </c>
      <c r="G4119" s="4">
        <v>7000</v>
      </c>
      <c r="H4119" s="4">
        <f>+G4119*E4119</f>
        <v>14000</v>
      </c>
      <c r="I4119" s="5">
        <v>0.25</v>
      </c>
      <c r="J4119" s="4">
        <f t="shared" si="776"/>
        <v>1750</v>
      </c>
      <c r="K4119" s="4">
        <f t="shared" si="777"/>
        <v>5250</v>
      </c>
      <c r="L4119" s="6">
        <v>1.1000000000000001</v>
      </c>
      <c r="M4119" s="4">
        <f t="shared" si="774"/>
        <v>5775.0000000000009</v>
      </c>
      <c r="N4119" s="4">
        <f t="shared" si="775"/>
        <v>11025</v>
      </c>
      <c r="O4119" s="6">
        <v>0.75</v>
      </c>
      <c r="P4119" s="85">
        <f t="shared" si="772"/>
        <v>3937.5</v>
      </c>
      <c r="Q4119" s="86">
        <f t="shared" si="773"/>
        <v>9187.5</v>
      </c>
      <c r="R4119" s="6">
        <v>0.95</v>
      </c>
      <c r="S4119" s="85">
        <f t="shared" si="768"/>
        <v>4987.5</v>
      </c>
      <c r="T4119" s="86">
        <f t="shared" si="769"/>
        <v>10237.5</v>
      </c>
      <c r="U4119" s="6">
        <v>0.6</v>
      </c>
      <c r="V4119" s="85">
        <f t="shared" si="770"/>
        <v>3150</v>
      </c>
      <c r="W4119" s="86">
        <f t="shared" si="771"/>
        <v>8400</v>
      </c>
    </row>
    <row r="4120" spans="1:23" ht="16.5" x14ac:dyDescent="0.25">
      <c r="A4120" s="78" t="s">
        <v>7167</v>
      </c>
      <c r="B4120" s="65" t="s">
        <v>8194</v>
      </c>
      <c r="C4120" s="2" t="s">
        <v>8200</v>
      </c>
      <c r="D4120" s="1" t="s">
        <v>1342</v>
      </c>
      <c r="E4120" s="3">
        <v>1</v>
      </c>
      <c r="F4120" s="3">
        <v>1</v>
      </c>
      <c r="G4120" s="4">
        <v>32381</v>
      </c>
      <c r="H4120" s="4">
        <f>+G4120*E4120</f>
        <v>32381</v>
      </c>
      <c r="I4120" s="5">
        <v>0.2</v>
      </c>
      <c r="J4120" s="4">
        <f t="shared" si="776"/>
        <v>6476.2000000000007</v>
      </c>
      <c r="K4120" s="4">
        <f t="shared" si="777"/>
        <v>25904.799999999999</v>
      </c>
      <c r="L4120" s="6">
        <v>1.1000000000000001</v>
      </c>
      <c r="M4120" s="4">
        <f t="shared" si="774"/>
        <v>28495.280000000002</v>
      </c>
      <c r="N4120" s="4">
        <f t="shared" si="775"/>
        <v>54400.08</v>
      </c>
      <c r="O4120" s="6">
        <v>0.75</v>
      </c>
      <c r="P4120" s="85">
        <f t="shared" si="772"/>
        <v>19428.599999999999</v>
      </c>
      <c r="Q4120" s="86">
        <f t="shared" si="773"/>
        <v>45333.399999999994</v>
      </c>
      <c r="R4120" s="6">
        <v>0.95</v>
      </c>
      <c r="S4120" s="85">
        <f t="shared" ref="S4120:S4180" si="778">+K4120*R4120</f>
        <v>24609.559999999998</v>
      </c>
      <c r="T4120" s="86">
        <f t="shared" ref="T4120:T4180" si="779">+S4120+K4120</f>
        <v>50514.36</v>
      </c>
      <c r="U4120" s="6">
        <v>0.6</v>
      </c>
      <c r="V4120" s="85">
        <f t="shared" ref="V4120:V4180" si="780">+K4120*U4120</f>
        <v>15542.88</v>
      </c>
      <c r="W4120" s="86">
        <f t="shared" ref="W4120:W4180" si="781">+V4120+K4120</f>
        <v>41447.68</v>
      </c>
    </row>
    <row r="4121" spans="1:23" ht="16.5" x14ac:dyDescent="0.25">
      <c r="A4121" s="78" t="s">
        <v>7167</v>
      </c>
      <c r="B4121" s="65" t="s">
        <v>8194</v>
      </c>
      <c r="C4121" s="2" t="s">
        <v>2147</v>
      </c>
      <c r="D4121" s="10" t="s">
        <v>2146</v>
      </c>
      <c r="E4121" s="3">
        <v>2</v>
      </c>
      <c r="F4121" s="3">
        <v>1</v>
      </c>
      <c r="G4121" s="4">
        <v>301</v>
      </c>
      <c r="H4121" s="4">
        <f>+G4121*E4121</f>
        <v>602</v>
      </c>
      <c r="I4121" s="5">
        <v>0</v>
      </c>
      <c r="J4121" s="4">
        <f t="shared" si="776"/>
        <v>0</v>
      </c>
      <c r="K4121" s="4">
        <f t="shared" si="777"/>
        <v>301</v>
      </c>
      <c r="L4121" s="6">
        <v>0.85</v>
      </c>
      <c r="M4121" s="4">
        <f t="shared" si="774"/>
        <v>255.85</v>
      </c>
      <c r="N4121" s="4">
        <f t="shared" si="775"/>
        <v>556.85</v>
      </c>
      <c r="O4121" s="6">
        <v>0.75</v>
      </c>
      <c r="P4121" s="85">
        <f t="shared" ref="P4121:P4181" si="782">+K4121*O4121</f>
        <v>225.75</v>
      </c>
      <c r="Q4121" s="86">
        <f t="shared" ref="Q4121:Q4181" si="783">+K4121+P4121</f>
        <v>526.75</v>
      </c>
      <c r="R4121" s="6">
        <v>0.95</v>
      </c>
      <c r="S4121" s="85">
        <f t="shared" si="778"/>
        <v>285.95</v>
      </c>
      <c r="T4121" s="86">
        <f t="shared" si="779"/>
        <v>586.95000000000005</v>
      </c>
      <c r="U4121" s="6">
        <v>0.6</v>
      </c>
      <c r="V4121" s="85">
        <f t="shared" si="780"/>
        <v>180.6</v>
      </c>
      <c r="W4121" s="86">
        <f t="shared" si="781"/>
        <v>481.6</v>
      </c>
    </row>
    <row r="4122" spans="1:23" ht="16.5" x14ac:dyDescent="0.25">
      <c r="A4122" s="78" t="s">
        <v>7167</v>
      </c>
      <c r="B4122" s="65" t="s">
        <v>8194</v>
      </c>
      <c r="C4122" s="2" t="s">
        <v>2151</v>
      </c>
      <c r="D4122" s="10" t="s">
        <v>2150</v>
      </c>
      <c r="E4122" s="3">
        <v>2</v>
      </c>
      <c r="F4122" s="3">
        <v>1</v>
      </c>
      <c r="G4122" s="4">
        <v>398</v>
      </c>
      <c r="H4122" s="4">
        <f>+G4122*E4122</f>
        <v>796</v>
      </c>
      <c r="I4122" s="5">
        <v>0</v>
      </c>
      <c r="J4122" s="4">
        <f t="shared" si="776"/>
        <v>0</v>
      </c>
      <c r="K4122" s="4">
        <f t="shared" si="777"/>
        <v>398</v>
      </c>
      <c r="L4122" s="6">
        <v>0.5</v>
      </c>
      <c r="M4122" s="4">
        <f t="shared" si="774"/>
        <v>199</v>
      </c>
      <c r="N4122" s="4">
        <f t="shared" si="775"/>
        <v>597</v>
      </c>
      <c r="O4122" s="6">
        <v>0.75</v>
      </c>
      <c r="P4122" s="85">
        <f t="shared" si="782"/>
        <v>298.5</v>
      </c>
      <c r="Q4122" s="86">
        <f t="shared" si="783"/>
        <v>696.5</v>
      </c>
      <c r="R4122" s="6">
        <v>0.95</v>
      </c>
      <c r="S4122" s="85">
        <f t="shared" si="778"/>
        <v>378.09999999999997</v>
      </c>
      <c r="T4122" s="86">
        <f t="shared" si="779"/>
        <v>776.09999999999991</v>
      </c>
      <c r="U4122" s="6">
        <v>0.6</v>
      </c>
      <c r="V4122" s="85">
        <f t="shared" si="780"/>
        <v>238.79999999999998</v>
      </c>
      <c r="W4122" s="86">
        <f t="shared" si="781"/>
        <v>636.79999999999995</v>
      </c>
    </row>
    <row r="4123" spans="1:23" ht="16.5" x14ac:dyDescent="0.25">
      <c r="A4123" s="78" t="s">
        <v>7167</v>
      </c>
      <c r="B4123" s="65" t="s">
        <v>8194</v>
      </c>
      <c r="C4123" s="2" t="s">
        <v>2157</v>
      </c>
      <c r="D4123" s="1" t="s">
        <v>2156</v>
      </c>
      <c r="E4123" s="3">
        <v>2</v>
      </c>
      <c r="F4123" s="3">
        <v>1</v>
      </c>
      <c r="G4123" s="7">
        <v>438</v>
      </c>
      <c r="H4123" s="4">
        <f>+G4123*E4123</f>
        <v>876</v>
      </c>
      <c r="I4123" s="5">
        <v>0</v>
      </c>
      <c r="J4123" s="4">
        <f t="shared" si="776"/>
        <v>0</v>
      </c>
      <c r="K4123" s="4">
        <f t="shared" si="777"/>
        <v>438</v>
      </c>
      <c r="L4123" s="6">
        <v>1.05</v>
      </c>
      <c r="M4123" s="4">
        <f t="shared" si="774"/>
        <v>459.90000000000003</v>
      </c>
      <c r="N4123" s="4">
        <f t="shared" si="775"/>
        <v>897.90000000000009</v>
      </c>
      <c r="O4123" s="6">
        <v>0.75</v>
      </c>
      <c r="P4123" s="85">
        <f t="shared" si="782"/>
        <v>328.5</v>
      </c>
      <c r="Q4123" s="86">
        <f t="shared" si="783"/>
        <v>766.5</v>
      </c>
      <c r="R4123" s="6">
        <v>0.95</v>
      </c>
      <c r="S4123" s="85">
        <f t="shared" si="778"/>
        <v>416.09999999999997</v>
      </c>
      <c r="T4123" s="86">
        <f t="shared" si="779"/>
        <v>854.09999999999991</v>
      </c>
      <c r="U4123" s="6">
        <v>0.6</v>
      </c>
      <c r="V4123" s="85">
        <f t="shared" si="780"/>
        <v>262.8</v>
      </c>
      <c r="W4123" s="86">
        <f t="shared" si="781"/>
        <v>700.8</v>
      </c>
    </row>
    <row r="4124" spans="1:23" ht="16.5" x14ac:dyDescent="0.25">
      <c r="A4124" s="78" t="s">
        <v>7167</v>
      </c>
      <c r="B4124" s="65" t="s">
        <v>8194</v>
      </c>
      <c r="C4124" s="2" t="s">
        <v>2165</v>
      </c>
      <c r="D4124" s="1" t="s">
        <v>2164</v>
      </c>
      <c r="E4124" s="3">
        <v>2</v>
      </c>
      <c r="F4124" s="3">
        <v>1</v>
      </c>
      <c r="G4124" s="7">
        <v>438</v>
      </c>
      <c r="H4124" s="4">
        <f>+G4124*E4124</f>
        <v>876</v>
      </c>
      <c r="I4124" s="5">
        <v>0</v>
      </c>
      <c r="J4124" s="4">
        <f t="shared" si="776"/>
        <v>0</v>
      </c>
      <c r="K4124" s="4">
        <f t="shared" si="777"/>
        <v>438</v>
      </c>
      <c r="L4124" s="6">
        <v>1.05</v>
      </c>
      <c r="M4124" s="4">
        <f t="shared" si="774"/>
        <v>459.90000000000003</v>
      </c>
      <c r="N4124" s="4">
        <f t="shared" si="775"/>
        <v>897.90000000000009</v>
      </c>
      <c r="O4124" s="6">
        <v>0.75</v>
      </c>
      <c r="P4124" s="85">
        <f t="shared" si="782"/>
        <v>328.5</v>
      </c>
      <c r="Q4124" s="86">
        <f t="shared" si="783"/>
        <v>766.5</v>
      </c>
      <c r="R4124" s="6">
        <v>0.95</v>
      </c>
      <c r="S4124" s="85">
        <f t="shared" si="778"/>
        <v>416.09999999999997</v>
      </c>
      <c r="T4124" s="86">
        <f t="shared" si="779"/>
        <v>854.09999999999991</v>
      </c>
      <c r="U4124" s="6">
        <v>0.6</v>
      </c>
      <c r="V4124" s="85">
        <f t="shared" si="780"/>
        <v>262.8</v>
      </c>
      <c r="W4124" s="86">
        <f t="shared" si="781"/>
        <v>700.8</v>
      </c>
    </row>
    <row r="4125" spans="1:23" ht="16.5" x14ac:dyDescent="0.25">
      <c r="A4125" s="78" t="s">
        <v>7167</v>
      </c>
      <c r="B4125" s="65" t="s">
        <v>8194</v>
      </c>
      <c r="C4125" s="2" t="s">
        <v>2171</v>
      </c>
      <c r="D4125" s="10" t="s">
        <v>2170</v>
      </c>
      <c r="E4125" s="3">
        <v>2</v>
      </c>
      <c r="F4125" s="3">
        <v>1</v>
      </c>
      <c r="G4125" s="4">
        <v>306</v>
      </c>
      <c r="H4125" s="4">
        <f>+G4125*E4125</f>
        <v>612</v>
      </c>
      <c r="I4125" s="5">
        <v>0</v>
      </c>
      <c r="J4125" s="4">
        <f t="shared" si="776"/>
        <v>0</v>
      </c>
      <c r="K4125" s="4">
        <f t="shared" si="777"/>
        <v>306</v>
      </c>
      <c r="L4125" s="6">
        <v>0.85</v>
      </c>
      <c r="M4125" s="4">
        <f t="shared" si="774"/>
        <v>260.09999999999997</v>
      </c>
      <c r="N4125" s="4">
        <f t="shared" si="775"/>
        <v>566.09999999999991</v>
      </c>
      <c r="O4125" s="6">
        <v>0.75</v>
      </c>
      <c r="P4125" s="85">
        <f t="shared" si="782"/>
        <v>229.5</v>
      </c>
      <c r="Q4125" s="86">
        <f t="shared" si="783"/>
        <v>535.5</v>
      </c>
      <c r="R4125" s="6">
        <v>0.95</v>
      </c>
      <c r="S4125" s="85">
        <f t="shared" si="778"/>
        <v>290.7</v>
      </c>
      <c r="T4125" s="86">
        <f t="shared" si="779"/>
        <v>596.70000000000005</v>
      </c>
      <c r="U4125" s="6">
        <v>0.6</v>
      </c>
      <c r="V4125" s="85">
        <f t="shared" si="780"/>
        <v>183.6</v>
      </c>
      <c r="W4125" s="86">
        <f t="shared" si="781"/>
        <v>489.6</v>
      </c>
    </row>
    <row r="4126" spans="1:23" ht="16.5" x14ac:dyDescent="0.25">
      <c r="A4126" s="78" t="s">
        <v>7167</v>
      </c>
      <c r="B4126" s="65" t="s">
        <v>8194</v>
      </c>
      <c r="C4126" s="2" t="s">
        <v>2175</v>
      </c>
      <c r="D4126" s="10" t="s">
        <v>2174</v>
      </c>
      <c r="E4126" s="3">
        <v>1</v>
      </c>
      <c r="F4126" s="3">
        <v>1</v>
      </c>
      <c r="G4126" s="4">
        <v>439</v>
      </c>
      <c r="H4126" s="4">
        <f>+G4126*E4126</f>
        <v>439</v>
      </c>
      <c r="I4126" s="5">
        <v>0</v>
      </c>
      <c r="J4126" s="4">
        <f t="shared" si="776"/>
        <v>0</v>
      </c>
      <c r="K4126" s="4">
        <f t="shared" si="777"/>
        <v>439</v>
      </c>
      <c r="L4126" s="6">
        <v>0.5</v>
      </c>
      <c r="M4126" s="4">
        <f t="shared" si="774"/>
        <v>219.5</v>
      </c>
      <c r="N4126" s="4">
        <f t="shared" si="775"/>
        <v>658.5</v>
      </c>
      <c r="O4126" s="6">
        <v>0.75</v>
      </c>
      <c r="P4126" s="85">
        <f t="shared" si="782"/>
        <v>329.25</v>
      </c>
      <c r="Q4126" s="86">
        <f t="shared" si="783"/>
        <v>768.25</v>
      </c>
      <c r="R4126" s="6">
        <v>0.95</v>
      </c>
      <c r="S4126" s="85">
        <f t="shared" si="778"/>
        <v>417.04999999999995</v>
      </c>
      <c r="T4126" s="86">
        <f t="shared" si="779"/>
        <v>856.05</v>
      </c>
      <c r="U4126" s="6">
        <v>0.6</v>
      </c>
      <c r="V4126" s="85">
        <f t="shared" si="780"/>
        <v>263.39999999999998</v>
      </c>
      <c r="W4126" s="86">
        <f t="shared" si="781"/>
        <v>702.4</v>
      </c>
    </row>
    <row r="4127" spans="1:23" ht="16.5" x14ac:dyDescent="0.25">
      <c r="A4127" s="64" t="s">
        <v>7854</v>
      </c>
      <c r="B4127" s="65" t="s">
        <v>7855</v>
      </c>
      <c r="C4127" s="2" t="s">
        <v>7856</v>
      </c>
      <c r="D4127" s="10" t="s">
        <v>2030</v>
      </c>
      <c r="E4127" s="3">
        <v>1</v>
      </c>
      <c r="F4127" s="3">
        <v>1</v>
      </c>
      <c r="G4127" s="7">
        <v>734.21</v>
      </c>
      <c r="H4127" s="4">
        <f>+G4127*E4127</f>
        <v>734.21</v>
      </c>
      <c r="I4127" s="56">
        <v>0.1</v>
      </c>
      <c r="J4127" s="4">
        <f t="shared" si="776"/>
        <v>73.421000000000006</v>
      </c>
      <c r="K4127" s="4">
        <f t="shared" si="777"/>
        <v>660.78899999999999</v>
      </c>
      <c r="L4127" s="6">
        <v>2.5</v>
      </c>
      <c r="M4127" s="4">
        <f t="shared" si="774"/>
        <v>1651.9724999999999</v>
      </c>
      <c r="N4127" s="4">
        <f t="shared" si="775"/>
        <v>2312.7614999999996</v>
      </c>
      <c r="O4127" s="6">
        <v>0.75</v>
      </c>
      <c r="P4127" s="85">
        <f t="shared" si="782"/>
        <v>495.59174999999999</v>
      </c>
      <c r="Q4127" s="86">
        <f t="shared" si="783"/>
        <v>1156.38075</v>
      </c>
      <c r="R4127" s="6">
        <v>0.95</v>
      </c>
      <c r="S4127" s="85">
        <f t="shared" si="778"/>
        <v>627.74955</v>
      </c>
      <c r="T4127" s="86">
        <f t="shared" si="779"/>
        <v>1288.53855</v>
      </c>
      <c r="U4127" s="6">
        <v>0.6</v>
      </c>
      <c r="V4127" s="85">
        <f t="shared" si="780"/>
        <v>396.47339999999997</v>
      </c>
      <c r="W4127" s="86">
        <f t="shared" si="781"/>
        <v>1057.2624000000001</v>
      </c>
    </row>
    <row r="4128" spans="1:23" ht="16.5" x14ac:dyDescent="0.25">
      <c r="A4128" s="64" t="s">
        <v>7854</v>
      </c>
      <c r="B4128" s="65" t="s">
        <v>7855</v>
      </c>
      <c r="C4128" s="2" t="s">
        <v>2021</v>
      </c>
      <c r="D4128" s="1" t="s">
        <v>2020</v>
      </c>
      <c r="E4128" s="3">
        <v>3</v>
      </c>
      <c r="F4128" s="3">
        <v>1</v>
      </c>
      <c r="G4128" s="4">
        <v>1094</v>
      </c>
      <c r="H4128" s="4">
        <f>+G4128*E4128</f>
        <v>3282</v>
      </c>
      <c r="I4128" s="5">
        <v>0.45</v>
      </c>
      <c r="J4128" s="4">
        <f t="shared" si="776"/>
        <v>492.3</v>
      </c>
      <c r="K4128" s="4">
        <f t="shared" si="777"/>
        <v>601.70000000000005</v>
      </c>
      <c r="L4128" s="6">
        <v>1.5</v>
      </c>
      <c r="M4128" s="4">
        <f t="shared" si="774"/>
        <v>902.55000000000007</v>
      </c>
      <c r="N4128" s="4">
        <f t="shared" si="775"/>
        <v>1504.25</v>
      </c>
      <c r="O4128" s="6">
        <v>0.75</v>
      </c>
      <c r="P4128" s="85">
        <f t="shared" si="782"/>
        <v>451.27500000000003</v>
      </c>
      <c r="Q4128" s="86">
        <f t="shared" si="783"/>
        <v>1052.9750000000001</v>
      </c>
      <c r="R4128" s="6">
        <v>0.95</v>
      </c>
      <c r="S4128" s="85">
        <f t="shared" si="778"/>
        <v>571.61500000000001</v>
      </c>
      <c r="T4128" s="86">
        <f t="shared" si="779"/>
        <v>1173.3150000000001</v>
      </c>
      <c r="U4128" s="6">
        <v>0.6</v>
      </c>
      <c r="V4128" s="85">
        <f t="shared" si="780"/>
        <v>361.02000000000004</v>
      </c>
      <c r="W4128" s="86">
        <f t="shared" si="781"/>
        <v>962.72</v>
      </c>
    </row>
    <row r="4129" spans="1:23" ht="16.5" x14ac:dyDescent="0.25">
      <c r="A4129" s="64" t="s">
        <v>7854</v>
      </c>
      <c r="B4129" s="65" t="s">
        <v>7855</v>
      </c>
      <c r="C4129" s="2" t="s">
        <v>7860</v>
      </c>
      <c r="D4129" s="10" t="s">
        <v>2022</v>
      </c>
      <c r="E4129" s="3">
        <v>5</v>
      </c>
      <c r="F4129" s="3">
        <v>1</v>
      </c>
      <c r="G4129" s="4">
        <v>1140</v>
      </c>
      <c r="H4129" s="4">
        <f>+G4129*E4129</f>
        <v>5700</v>
      </c>
      <c r="I4129" s="5">
        <v>0.5</v>
      </c>
      <c r="J4129" s="4">
        <f t="shared" si="776"/>
        <v>570</v>
      </c>
      <c r="K4129" s="4">
        <f t="shared" si="777"/>
        <v>570</v>
      </c>
      <c r="L4129" s="6">
        <v>0.85</v>
      </c>
      <c r="M4129" s="4">
        <f t="shared" si="774"/>
        <v>484.5</v>
      </c>
      <c r="N4129" s="4">
        <f t="shared" si="775"/>
        <v>1054.5</v>
      </c>
      <c r="O4129" s="6">
        <v>0.75</v>
      </c>
      <c r="P4129" s="85">
        <f t="shared" si="782"/>
        <v>427.5</v>
      </c>
      <c r="Q4129" s="86">
        <f t="shared" si="783"/>
        <v>997.5</v>
      </c>
      <c r="R4129" s="6">
        <v>0.95</v>
      </c>
      <c r="S4129" s="85">
        <f t="shared" si="778"/>
        <v>541.5</v>
      </c>
      <c r="T4129" s="86">
        <f t="shared" si="779"/>
        <v>1111.5</v>
      </c>
      <c r="U4129" s="6">
        <v>0.6</v>
      </c>
      <c r="V4129" s="85">
        <f t="shared" si="780"/>
        <v>342</v>
      </c>
      <c r="W4129" s="86">
        <f t="shared" si="781"/>
        <v>912</v>
      </c>
    </row>
    <row r="4130" spans="1:23" ht="16.5" x14ac:dyDescent="0.25">
      <c r="A4130" s="64" t="s">
        <v>7854</v>
      </c>
      <c r="B4130" s="65" t="s">
        <v>7855</v>
      </c>
      <c r="C4130" s="2" t="s">
        <v>7861</v>
      </c>
      <c r="D4130" s="10" t="s">
        <v>2025</v>
      </c>
      <c r="E4130" s="3">
        <v>3</v>
      </c>
      <c r="F4130" s="3">
        <v>1</v>
      </c>
      <c r="G4130" s="4">
        <v>1282.5</v>
      </c>
      <c r="H4130" s="4">
        <f>+G4130*E4130</f>
        <v>3847.5</v>
      </c>
      <c r="I4130" s="5">
        <v>0.5</v>
      </c>
      <c r="J4130" s="4">
        <f t="shared" si="776"/>
        <v>641.25</v>
      </c>
      <c r="K4130" s="4">
        <f t="shared" si="777"/>
        <v>641.25</v>
      </c>
      <c r="L4130" s="6">
        <v>0.85</v>
      </c>
      <c r="M4130" s="4">
        <f t="shared" si="774"/>
        <v>545.0625</v>
      </c>
      <c r="N4130" s="4">
        <f t="shared" si="775"/>
        <v>1186.3125</v>
      </c>
      <c r="O4130" s="6">
        <v>0.75</v>
      </c>
      <c r="P4130" s="85">
        <f t="shared" si="782"/>
        <v>480.9375</v>
      </c>
      <c r="Q4130" s="86">
        <f t="shared" si="783"/>
        <v>1122.1875</v>
      </c>
      <c r="R4130" s="6">
        <v>0.95</v>
      </c>
      <c r="S4130" s="85">
        <f t="shared" si="778"/>
        <v>609.1875</v>
      </c>
      <c r="T4130" s="86">
        <f t="shared" si="779"/>
        <v>1250.4375</v>
      </c>
      <c r="U4130" s="6">
        <v>0.6</v>
      </c>
      <c r="V4130" s="85">
        <f t="shared" si="780"/>
        <v>384.75</v>
      </c>
      <c r="W4130" s="86">
        <f t="shared" si="781"/>
        <v>1026</v>
      </c>
    </row>
    <row r="4131" spans="1:23" ht="16.5" x14ac:dyDescent="0.25">
      <c r="A4131" s="64" t="s">
        <v>7854</v>
      </c>
      <c r="B4131" s="65" t="s">
        <v>7855</v>
      </c>
      <c r="C4131" s="2" t="s">
        <v>2029</v>
      </c>
      <c r="D4131" s="1" t="s">
        <v>2028</v>
      </c>
      <c r="E4131" s="3">
        <v>11</v>
      </c>
      <c r="F4131" s="3">
        <v>1</v>
      </c>
      <c r="G4131" s="4">
        <v>1260</v>
      </c>
      <c r="H4131" s="4">
        <f>+G4131*E4131</f>
        <v>13860</v>
      </c>
      <c r="I4131" s="5">
        <v>0.45</v>
      </c>
      <c r="J4131" s="4">
        <f t="shared" si="776"/>
        <v>567</v>
      </c>
      <c r="K4131" s="4">
        <f t="shared" si="777"/>
        <v>693</v>
      </c>
      <c r="L4131" s="6">
        <v>0.85</v>
      </c>
      <c r="M4131" s="4">
        <f t="shared" si="774"/>
        <v>589.04999999999995</v>
      </c>
      <c r="N4131" s="4">
        <f t="shared" si="775"/>
        <v>1282.05</v>
      </c>
      <c r="O4131" s="6">
        <v>0.75</v>
      </c>
      <c r="P4131" s="85">
        <f t="shared" si="782"/>
        <v>519.75</v>
      </c>
      <c r="Q4131" s="86">
        <f t="shared" si="783"/>
        <v>1212.75</v>
      </c>
      <c r="R4131" s="6">
        <v>0.95</v>
      </c>
      <c r="S4131" s="85">
        <f t="shared" si="778"/>
        <v>658.35</v>
      </c>
      <c r="T4131" s="86">
        <f t="shared" si="779"/>
        <v>1351.35</v>
      </c>
      <c r="U4131" s="6">
        <v>0.6</v>
      </c>
      <c r="V4131" s="85">
        <f t="shared" si="780"/>
        <v>415.8</v>
      </c>
      <c r="W4131" s="86">
        <f t="shared" si="781"/>
        <v>1108.8</v>
      </c>
    </row>
    <row r="4132" spans="1:23" ht="16.5" x14ac:dyDescent="0.25">
      <c r="A4132" s="64" t="s">
        <v>7854</v>
      </c>
      <c r="B4132" s="65" t="s">
        <v>7855</v>
      </c>
      <c r="C4132" s="2" t="s">
        <v>6960</v>
      </c>
      <c r="D4132" s="1" t="s">
        <v>2027</v>
      </c>
      <c r="E4132" s="3">
        <v>6</v>
      </c>
      <c r="F4132" s="3">
        <v>1</v>
      </c>
      <c r="G4132" s="7">
        <v>369.62</v>
      </c>
      <c r="H4132" s="4">
        <f>+G4132*E4132</f>
        <v>2217.7200000000003</v>
      </c>
      <c r="I4132" s="5">
        <v>0.1</v>
      </c>
      <c r="J4132" s="4">
        <f t="shared" si="776"/>
        <v>36.962000000000003</v>
      </c>
      <c r="K4132" s="4">
        <f t="shared" si="777"/>
        <v>332.65800000000002</v>
      </c>
      <c r="L4132" s="6">
        <v>1.05</v>
      </c>
      <c r="M4132" s="4">
        <f t="shared" si="774"/>
        <v>349.29090000000002</v>
      </c>
      <c r="N4132" s="4">
        <f t="shared" si="775"/>
        <v>681.94890000000009</v>
      </c>
      <c r="O4132" s="6">
        <v>0.75</v>
      </c>
      <c r="P4132" s="85">
        <f t="shared" si="782"/>
        <v>249.49350000000001</v>
      </c>
      <c r="Q4132" s="86">
        <f t="shared" si="783"/>
        <v>582.15150000000006</v>
      </c>
      <c r="R4132" s="6">
        <v>0.95</v>
      </c>
      <c r="S4132" s="85">
        <f t="shared" si="778"/>
        <v>316.02510000000001</v>
      </c>
      <c r="T4132" s="86">
        <f t="shared" si="779"/>
        <v>648.68309999999997</v>
      </c>
      <c r="U4132" s="6">
        <v>0.6</v>
      </c>
      <c r="V4132" s="85">
        <f t="shared" si="780"/>
        <v>199.59479999999999</v>
      </c>
      <c r="W4132" s="86">
        <f t="shared" si="781"/>
        <v>532.25279999999998</v>
      </c>
    </row>
    <row r="4133" spans="1:23" ht="16.5" x14ac:dyDescent="0.25">
      <c r="A4133" s="64" t="s">
        <v>7854</v>
      </c>
      <c r="B4133" s="65" t="s">
        <v>7855</v>
      </c>
      <c r="C4133" s="2" t="s">
        <v>2024</v>
      </c>
      <c r="D4133" s="1" t="s">
        <v>2023</v>
      </c>
      <c r="E4133" s="3">
        <v>5</v>
      </c>
      <c r="F4133" s="3">
        <v>1</v>
      </c>
      <c r="G4133" s="4">
        <v>885</v>
      </c>
      <c r="H4133" s="4">
        <f>+G4133*E4133</f>
        <v>4425</v>
      </c>
      <c r="I4133" s="5">
        <v>0.45</v>
      </c>
      <c r="J4133" s="4">
        <f t="shared" si="776"/>
        <v>398.25</v>
      </c>
      <c r="K4133" s="4">
        <f t="shared" si="777"/>
        <v>486.75</v>
      </c>
      <c r="L4133" s="6">
        <v>0.85</v>
      </c>
      <c r="M4133" s="4">
        <f t="shared" si="774"/>
        <v>413.73750000000001</v>
      </c>
      <c r="N4133" s="4">
        <f t="shared" si="775"/>
        <v>900.48749999999995</v>
      </c>
      <c r="O4133" s="6">
        <v>0.75</v>
      </c>
      <c r="P4133" s="85">
        <f t="shared" si="782"/>
        <v>365.0625</v>
      </c>
      <c r="Q4133" s="86">
        <f t="shared" si="783"/>
        <v>851.8125</v>
      </c>
      <c r="R4133" s="6">
        <v>0.95</v>
      </c>
      <c r="S4133" s="85">
        <f t="shared" si="778"/>
        <v>462.41249999999997</v>
      </c>
      <c r="T4133" s="86">
        <f t="shared" si="779"/>
        <v>949.16249999999991</v>
      </c>
      <c r="U4133" s="6">
        <v>0.6</v>
      </c>
      <c r="V4133" s="85">
        <f t="shared" si="780"/>
        <v>292.05</v>
      </c>
      <c r="W4133" s="86">
        <f t="shared" si="781"/>
        <v>778.8</v>
      </c>
    </row>
    <row r="4134" spans="1:23" ht="16.5" x14ac:dyDescent="0.25">
      <c r="A4134" s="64" t="s">
        <v>7854</v>
      </c>
      <c r="B4134" s="65" t="s">
        <v>7855</v>
      </c>
      <c r="C4134" s="2" t="s">
        <v>7868</v>
      </c>
      <c r="D4134" s="1" t="s">
        <v>2026</v>
      </c>
      <c r="E4134" s="3">
        <v>9</v>
      </c>
      <c r="F4134" s="3">
        <v>1</v>
      </c>
      <c r="G4134" s="4">
        <v>1652</v>
      </c>
      <c r="H4134" s="4">
        <f>+G4134*E4134</f>
        <v>14868</v>
      </c>
      <c r="I4134" s="5">
        <v>0.5</v>
      </c>
      <c r="J4134" s="4">
        <f t="shared" si="776"/>
        <v>826</v>
      </c>
      <c r="K4134" s="4">
        <f t="shared" si="777"/>
        <v>826</v>
      </c>
      <c r="L4134" s="6">
        <v>0.85</v>
      </c>
      <c r="M4134" s="4">
        <f t="shared" si="774"/>
        <v>702.1</v>
      </c>
      <c r="N4134" s="4">
        <f t="shared" si="775"/>
        <v>1528.1</v>
      </c>
      <c r="O4134" s="6">
        <v>0.75</v>
      </c>
      <c r="P4134" s="85">
        <f t="shared" si="782"/>
        <v>619.5</v>
      </c>
      <c r="Q4134" s="86">
        <f t="shared" si="783"/>
        <v>1445.5</v>
      </c>
      <c r="R4134" s="6">
        <v>0.95</v>
      </c>
      <c r="S4134" s="85">
        <f t="shared" si="778"/>
        <v>784.69999999999993</v>
      </c>
      <c r="T4134" s="86">
        <f t="shared" si="779"/>
        <v>1610.6999999999998</v>
      </c>
      <c r="U4134" s="6">
        <v>0.6</v>
      </c>
      <c r="V4134" s="85">
        <f t="shared" si="780"/>
        <v>495.59999999999997</v>
      </c>
      <c r="W4134" s="86">
        <f t="shared" si="781"/>
        <v>1321.6</v>
      </c>
    </row>
    <row r="4135" spans="1:23" ht="16.5" x14ac:dyDescent="0.25">
      <c r="A4135" s="64" t="s">
        <v>7854</v>
      </c>
      <c r="B4135" s="65" t="s">
        <v>7855</v>
      </c>
      <c r="C4135" s="2" t="s">
        <v>1885</v>
      </c>
      <c r="D4135" s="10" t="s">
        <v>1884</v>
      </c>
      <c r="E4135" s="3">
        <v>3</v>
      </c>
      <c r="F4135" s="3">
        <v>1</v>
      </c>
      <c r="G4135" s="4">
        <v>3311.1</v>
      </c>
      <c r="H4135" s="4">
        <f>+G4135*E4135</f>
        <v>9933.2999999999993</v>
      </c>
      <c r="I4135" s="5">
        <v>0</v>
      </c>
      <c r="J4135" s="4">
        <f t="shared" si="776"/>
        <v>0</v>
      </c>
      <c r="K4135" s="4">
        <f t="shared" si="777"/>
        <v>3311.1</v>
      </c>
      <c r="L4135" s="6">
        <v>1.05</v>
      </c>
      <c r="M4135" s="4">
        <f t="shared" si="774"/>
        <v>3476.6550000000002</v>
      </c>
      <c r="N4135" s="4">
        <f t="shared" si="775"/>
        <v>6787.7550000000001</v>
      </c>
      <c r="O4135" s="6">
        <v>0.75</v>
      </c>
      <c r="P4135" s="85">
        <f t="shared" si="782"/>
        <v>2483.3249999999998</v>
      </c>
      <c r="Q4135" s="86">
        <f t="shared" si="783"/>
        <v>5794.4249999999993</v>
      </c>
      <c r="R4135" s="6">
        <v>0.95</v>
      </c>
      <c r="S4135" s="85">
        <f t="shared" si="778"/>
        <v>3145.5449999999996</v>
      </c>
      <c r="T4135" s="86">
        <f t="shared" si="779"/>
        <v>6456.6449999999995</v>
      </c>
      <c r="U4135" s="6">
        <v>0.6</v>
      </c>
      <c r="V4135" s="85">
        <f t="shared" si="780"/>
        <v>1986.6599999999999</v>
      </c>
      <c r="W4135" s="86">
        <f t="shared" si="781"/>
        <v>5297.76</v>
      </c>
    </row>
    <row r="4136" spans="1:23" ht="16.5" x14ac:dyDescent="0.25">
      <c r="A4136" s="64" t="s">
        <v>7854</v>
      </c>
      <c r="B4136" s="65" t="s">
        <v>7855</v>
      </c>
      <c r="C4136" s="2" t="s">
        <v>1887</v>
      </c>
      <c r="D4136" s="10" t="s">
        <v>1886</v>
      </c>
      <c r="E4136" s="3">
        <v>5</v>
      </c>
      <c r="F4136" s="3">
        <v>1</v>
      </c>
      <c r="G4136" s="4">
        <v>1710</v>
      </c>
      <c r="H4136" s="4">
        <f>+G4136*E4136</f>
        <v>8550</v>
      </c>
      <c r="I4136" s="5">
        <v>0.5</v>
      </c>
      <c r="J4136" s="4">
        <f t="shared" si="776"/>
        <v>855</v>
      </c>
      <c r="K4136" s="4">
        <f t="shared" si="777"/>
        <v>855</v>
      </c>
      <c r="L4136" s="6">
        <v>0.85</v>
      </c>
      <c r="M4136" s="4">
        <f t="shared" si="774"/>
        <v>726.75</v>
      </c>
      <c r="N4136" s="4">
        <f t="shared" si="775"/>
        <v>1581.75</v>
      </c>
      <c r="O4136" s="6">
        <v>0.75</v>
      </c>
      <c r="P4136" s="85">
        <f t="shared" si="782"/>
        <v>641.25</v>
      </c>
      <c r="Q4136" s="86">
        <f t="shared" si="783"/>
        <v>1496.25</v>
      </c>
      <c r="R4136" s="6">
        <v>0.95</v>
      </c>
      <c r="S4136" s="85">
        <f t="shared" si="778"/>
        <v>812.25</v>
      </c>
      <c r="T4136" s="86">
        <f t="shared" si="779"/>
        <v>1667.25</v>
      </c>
      <c r="U4136" s="6">
        <v>0.6</v>
      </c>
      <c r="V4136" s="85">
        <f t="shared" si="780"/>
        <v>513</v>
      </c>
      <c r="W4136" s="86">
        <f t="shared" si="781"/>
        <v>1368</v>
      </c>
    </row>
    <row r="4137" spans="1:23" ht="16.5" x14ac:dyDescent="0.25">
      <c r="A4137" s="64" t="s">
        <v>7854</v>
      </c>
      <c r="B4137" s="65" t="s">
        <v>7855</v>
      </c>
      <c r="C4137" s="2" t="s">
        <v>1889</v>
      </c>
      <c r="D4137" s="10" t="s">
        <v>1888</v>
      </c>
      <c r="E4137" s="3">
        <v>1</v>
      </c>
      <c r="F4137" s="3">
        <v>1</v>
      </c>
      <c r="G4137" s="4">
        <v>1482</v>
      </c>
      <c r="H4137" s="4">
        <f>+G4137*E4137</f>
        <v>1482</v>
      </c>
      <c r="I4137" s="5">
        <v>0.5</v>
      </c>
      <c r="J4137" s="4">
        <f t="shared" si="776"/>
        <v>741</v>
      </c>
      <c r="K4137" s="4">
        <f t="shared" si="777"/>
        <v>741</v>
      </c>
      <c r="L4137" s="6">
        <v>0.85</v>
      </c>
      <c r="M4137" s="4">
        <f t="shared" si="774"/>
        <v>629.85</v>
      </c>
      <c r="N4137" s="4">
        <f t="shared" si="775"/>
        <v>1370.85</v>
      </c>
      <c r="O4137" s="6">
        <v>0.75</v>
      </c>
      <c r="P4137" s="85">
        <f t="shared" si="782"/>
        <v>555.75</v>
      </c>
      <c r="Q4137" s="86">
        <f t="shared" si="783"/>
        <v>1296.75</v>
      </c>
      <c r="R4137" s="6">
        <v>0.95</v>
      </c>
      <c r="S4137" s="85">
        <f t="shared" si="778"/>
        <v>703.94999999999993</v>
      </c>
      <c r="T4137" s="86">
        <f t="shared" si="779"/>
        <v>1444.9499999999998</v>
      </c>
      <c r="U4137" s="6">
        <v>0.6</v>
      </c>
      <c r="V4137" s="85">
        <f t="shared" si="780"/>
        <v>444.59999999999997</v>
      </c>
      <c r="W4137" s="86">
        <f t="shared" si="781"/>
        <v>1185.5999999999999</v>
      </c>
    </row>
    <row r="4138" spans="1:23" ht="16.5" x14ac:dyDescent="0.25">
      <c r="A4138" s="64" t="s">
        <v>7854</v>
      </c>
      <c r="B4138" s="65" t="s">
        <v>7855</v>
      </c>
      <c r="C4138" s="2" t="s">
        <v>1896</v>
      </c>
      <c r="D4138" s="10" t="s">
        <v>1895</v>
      </c>
      <c r="E4138" s="3">
        <v>12</v>
      </c>
      <c r="F4138" s="3">
        <v>1</v>
      </c>
      <c r="G4138" s="4">
        <v>1313</v>
      </c>
      <c r="H4138" s="4">
        <f>+G4138*E4138</f>
        <v>15756</v>
      </c>
      <c r="I4138" s="5">
        <v>0</v>
      </c>
      <c r="J4138" s="4">
        <f t="shared" si="776"/>
        <v>0</v>
      </c>
      <c r="K4138" s="4">
        <f t="shared" si="777"/>
        <v>1313</v>
      </c>
      <c r="L4138" s="6">
        <v>1.5</v>
      </c>
      <c r="M4138" s="4">
        <f t="shared" si="774"/>
        <v>1969.5</v>
      </c>
      <c r="N4138" s="4">
        <f t="shared" si="775"/>
        <v>3282.5</v>
      </c>
      <c r="O4138" s="6">
        <v>0.75</v>
      </c>
      <c r="P4138" s="85">
        <f t="shared" si="782"/>
        <v>984.75</v>
      </c>
      <c r="Q4138" s="86">
        <f t="shared" si="783"/>
        <v>2297.75</v>
      </c>
      <c r="R4138" s="6">
        <v>0.95</v>
      </c>
      <c r="S4138" s="85">
        <f t="shared" si="778"/>
        <v>1247.3499999999999</v>
      </c>
      <c r="T4138" s="86">
        <f t="shared" si="779"/>
        <v>2560.35</v>
      </c>
      <c r="U4138" s="6">
        <v>0.6</v>
      </c>
      <c r="V4138" s="85">
        <f t="shared" si="780"/>
        <v>787.8</v>
      </c>
      <c r="W4138" s="86">
        <f t="shared" si="781"/>
        <v>2100.8000000000002</v>
      </c>
    </row>
    <row r="4139" spans="1:23" ht="16.5" x14ac:dyDescent="0.25">
      <c r="A4139" s="64" t="s">
        <v>7854</v>
      </c>
      <c r="B4139" s="65" t="s">
        <v>7855</v>
      </c>
      <c r="C4139" s="2" t="s">
        <v>1894</v>
      </c>
      <c r="D4139" s="1" t="s">
        <v>1893</v>
      </c>
      <c r="E4139" s="3">
        <v>4</v>
      </c>
      <c r="F4139" s="3">
        <v>1</v>
      </c>
      <c r="G4139" s="4">
        <v>1220</v>
      </c>
      <c r="H4139" s="4">
        <f>+G4139*E4139</f>
        <v>4880</v>
      </c>
      <c r="I4139" s="5">
        <v>0.45</v>
      </c>
      <c r="J4139" s="4">
        <f t="shared" si="776"/>
        <v>549</v>
      </c>
      <c r="K4139" s="4">
        <f t="shared" si="777"/>
        <v>671</v>
      </c>
      <c r="L4139" s="6">
        <v>0.85</v>
      </c>
      <c r="M4139" s="4">
        <f t="shared" si="774"/>
        <v>570.35</v>
      </c>
      <c r="N4139" s="4">
        <f t="shared" si="775"/>
        <v>1241.3499999999999</v>
      </c>
      <c r="O4139" s="6">
        <v>0.75</v>
      </c>
      <c r="P4139" s="85">
        <f t="shared" si="782"/>
        <v>503.25</v>
      </c>
      <c r="Q4139" s="86">
        <f t="shared" si="783"/>
        <v>1174.25</v>
      </c>
      <c r="R4139" s="6">
        <v>0.95</v>
      </c>
      <c r="S4139" s="85">
        <f t="shared" si="778"/>
        <v>637.44999999999993</v>
      </c>
      <c r="T4139" s="86">
        <f t="shared" si="779"/>
        <v>1308.4499999999998</v>
      </c>
      <c r="U4139" s="6">
        <v>0.6</v>
      </c>
      <c r="V4139" s="85">
        <f t="shared" si="780"/>
        <v>402.59999999999997</v>
      </c>
      <c r="W4139" s="86">
        <f t="shared" si="781"/>
        <v>1073.5999999999999</v>
      </c>
    </row>
    <row r="4140" spans="1:23" ht="16.5" x14ac:dyDescent="0.25">
      <c r="A4140" s="64" t="s">
        <v>7854</v>
      </c>
      <c r="B4140" s="65" t="s">
        <v>7855</v>
      </c>
      <c r="C4140" s="2" t="s">
        <v>1892</v>
      </c>
      <c r="D4140" s="1" t="s">
        <v>1891</v>
      </c>
      <c r="E4140" s="3">
        <v>2</v>
      </c>
      <c r="F4140" s="3">
        <v>1</v>
      </c>
      <c r="G4140" s="4">
        <v>1197</v>
      </c>
      <c r="H4140" s="4">
        <f>+G4140*E4140</f>
        <v>2394</v>
      </c>
      <c r="I4140" s="5">
        <v>0.45</v>
      </c>
      <c r="J4140" s="4">
        <f t="shared" si="776"/>
        <v>538.65</v>
      </c>
      <c r="K4140" s="4">
        <f t="shared" si="777"/>
        <v>658.35</v>
      </c>
      <c r="L4140" s="6">
        <v>0.85</v>
      </c>
      <c r="M4140" s="4">
        <f t="shared" si="774"/>
        <v>559.59749999999997</v>
      </c>
      <c r="N4140" s="4">
        <f t="shared" si="775"/>
        <v>1217.9475</v>
      </c>
      <c r="O4140" s="6">
        <v>0.75</v>
      </c>
      <c r="P4140" s="85">
        <f t="shared" si="782"/>
        <v>493.76250000000005</v>
      </c>
      <c r="Q4140" s="86">
        <f t="shared" si="783"/>
        <v>1152.1125000000002</v>
      </c>
      <c r="R4140" s="6">
        <v>0.95</v>
      </c>
      <c r="S4140" s="85">
        <f t="shared" si="778"/>
        <v>625.4325</v>
      </c>
      <c r="T4140" s="86">
        <f t="shared" si="779"/>
        <v>1283.7825</v>
      </c>
      <c r="U4140" s="6">
        <v>0.6</v>
      </c>
      <c r="V4140" s="85">
        <f t="shared" si="780"/>
        <v>395.01</v>
      </c>
      <c r="W4140" s="86">
        <f t="shared" si="781"/>
        <v>1053.3600000000001</v>
      </c>
    </row>
    <row r="4141" spans="1:23" ht="16.5" x14ac:dyDescent="0.25">
      <c r="A4141" s="64" t="s">
        <v>7854</v>
      </c>
      <c r="B4141" s="65" t="s">
        <v>7855</v>
      </c>
      <c r="C4141" s="2" t="s">
        <v>1898</v>
      </c>
      <c r="D4141" s="10" t="s">
        <v>1897</v>
      </c>
      <c r="E4141" s="3">
        <v>8</v>
      </c>
      <c r="F4141" s="3">
        <v>1</v>
      </c>
      <c r="G4141" s="4">
        <v>894</v>
      </c>
      <c r="H4141" s="4">
        <f>+G4141*E4141</f>
        <v>7152</v>
      </c>
      <c r="I4141" s="5">
        <v>0</v>
      </c>
      <c r="J4141" s="4">
        <f t="shared" si="776"/>
        <v>0</v>
      </c>
      <c r="K4141" s="4">
        <f t="shared" si="777"/>
        <v>894</v>
      </c>
      <c r="L4141" s="6">
        <v>1.5</v>
      </c>
      <c r="M4141" s="4">
        <f t="shared" si="774"/>
        <v>1341</v>
      </c>
      <c r="N4141" s="4">
        <f t="shared" si="775"/>
        <v>2235</v>
      </c>
      <c r="O4141" s="6">
        <v>0.75</v>
      </c>
      <c r="P4141" s="85">
        <f t="shared" si="782"/>
        <v>670.5</v>
      </c>
      <c r="Q4141" s="86">
        <f t="shared" si="783"/>
        <v>1564.5</v>
      </c>
      <c r="R4141" s="6">
        <v>0.95</v>
      </c>
      <c r="S4141" s="85">
        <f t="shared" si="778"/>
        <v>849.3</v>
      </c>
      <c r="T4141" s="86">
        <f t="shared" si="779"/>
        <v>1743.3</v>
      </c>
      <c r="U4141" s="6">
        <v>0.6</v>
      </c>
      <c r="V4141" s="85">
        <f t="shared" si="780"/>
        <v>536.4</v>
      </c>
      <c r="W4141" s="86">
        <f t="shared" si="781"/>
        <v>1430.4</v>
      </c>
    </row>
    <row r="4142" spans="1:23" ht="16.5" x14ac:dyDescent="0.25">
      <c r="A4142" s="64" t="s">
        <v>7854</v>
      </c>
      <c r="B4142" s="65" t="s">
        <v>7855</v>
      </c>
      <c r="C4142" s="2" t="s">
        <v>1900</v>
      </c>
      <c r="D4142" s="10" t="s">
        <v>1899</v>
      </c>
      <c r="E4142" s="3">
        <v>25</v>
      </c>
      <c r="F4142" s="3">
        <v>1</v>
      </c>
      <c r="G4142" s="4">
        <v>1116.72</v>
      </c>
      <c r="H4142" s="4">
        <f>+G4142*E4142</f>
        <v>27918</v>
      </c>
      <c r="I4142" s="5">
        <v>0</v>
      </c>
      <c r="J4142" s="4">
        <f t="shared" si="776"/>
        <v>0</v>
      </c>
      <c r="K4142" s="4">
        <f t="shared" si="777"/>
        <v>1116.72</v>
      </c>
      <c r="L4142" s="6">
        <v>1.5</v>
      </c>
      <c r="M4142" s="4">
        <f t="shared" si="774"/>
        <v>1675.08</v>
      </c>
      <c r="N4142" s="4">
        <f t="shared" si="775"/>
        <v>2791.8</v>
      </c>
      <c r="O4142" s="6">
        <v>0.75</v>
      </c>
      <c r="P4142" s="85">
        <f t="shared" si="782"/>
        <v>837.54</v>
      </c>
      <c r="Q4142" s="86">
        <f t="shared" si="783"/>
        <v>1954.26</v>
      </c>
      <c r="R4142" s="6">
        <v>0.95</v>
      </c>
      <c r="S4142" s="85">
        <f t="shared" si="778"/>
        <v>1060.884</v>
      </c>
      <c r="T4142" s="86">
        <f t="shared" si="779"/>
        <v>2177.6040000000003</v>
      </c>
      <c r="U4142" s="6">
        <v>0.6</v>
      </c>
      <c r="V4142" s="85">
        <f t="shared" si="780"/>
        <v>670.03200000000004</v>
      </c>
      <c r="W4142" s="86">
        <f t="shared" si="781"/>
        <v>1786.752</v>
      </c>
    </row>
    <row r="4143" spans="1:23" ht="16.5" x14ac:dyDescent="0.25">
      <c r="A4143" s="64" t="s">
        <v>7854</v>
      </c>
      <c r="B4143" s="65" t="s">
        <v>7855</v>
      </c>
      <c r="C4143" s="2" t="s">
        <v>1902</v>
      </c>
      <c r="D4143" s="10" t="s">
        <v>1901</v>
      </c>
      <c r="E4143" s="3">
        <v>4</v>
      </c>
      <c r="F4143" s="3">
        <v>1</v>
      </c>
      <c r="G4143" s="4">
        <v>1711</v>
      </c>
      <c r="H4143" s="4">
        <f>+G4143*E4143</f>
        <v>6844</v>
      </c>
      <c r="I4143" s="5">
        <v>0.45</v>
      </c>
      <c r="J4143" s="4">
        <f t="shared" si="776"/>
        <v>769.95</v>
      </c>
      <c r="K4143" s="4">
        <f t="shared" si="777"/>
        <v>941.05</v>
      </c>
      <c r="L4143" s="6">
        <v>0.85</v>
      </c>
      <c r="M4143" s="4">
        <f t="shared" ref="M4143:M4205" si="784">+K4143*L4143</f>
        <v>799.89249999999993</v>
      </c>
      <c r="N4143" s="4">
        <f t="shared" ref="N4143:N4205" si="785">+K4143+M4143</f>
        <v>1740.9424999999999</v>
      </c>
      <c r="O4143" s="6">
        <v>0.75</v>
      </c>
      <c r="P4143" s="85">
        <f t="shared" si="782"/>
        <v>705.78749999999991</v>
      </c>
      <c r="Q4143" s="86">
        <f t="shared" si="783"/>
        <v>1646.8374999999999</v>
      </c>
      <c r="R4143" s="6">
        <v>0.95</v>
      </c>
      <c r="S4143" s="85">
        <f t="shared" si="778"/>
        <v>893.99749999999995</v>
      </c>
      <c r="T4143" s="86">
        <f t="shared" si="779"/>
        <v>1835.0474999999999</v>
      </c>
      <c r="U4143" s="6">
        <v>0.6</v>
      </c>
      <c r="V4143" s="85">
        <f t="shared" si="780"/>
        <v>564.63</v>
      </c>
      <c r="W4143" s="86">
        <f t="shared" si="781"/>
        <v>1505.6799999999998</v>
      </c>
    </row>
    <row r="4144" spans="1:23" ht="16.5" x14ac:dyDescent="0.25">
      <c r="A4144" s="64" t="s">
        <v>7854</v>
      </c>
      <c r="B4144" s="65" t="s">
        <v>7855</v>
      </c>
      <c r="C4144" s="2" t="s">
        <v>7857</v>
      </c>
      <c r="D4144" s="1" t="s">
        <v>1890</v>
      </c>
      <c r="E4144" s="3">
        <v>6</v>
      </c>
      <c r="F4144" s="3">
        <v>1</v>
      </c>
      <c r="G4144" s="4">
        <v>1098</v>
      </c>
      <c r="H4144" s="4">
        <f>+G4144*E4144</f>
        <v>6588</v>
      </c>
      <c r="I4144" s="5">
        <v>0.45</v>
      </c>
      <c r="J4144" s="4">
        <f t="shared" si="776"/>
        <v>494.1</v>
      </c>
      <c r="K4144" s="4">
        <f t="shared" si="777"/>
        <v>603.9</v>
      </c>
      <c r="L4144" s="6">
        <v>0.85</v>
      </c>
      <c r="M4144" s="4">
        <f t="shared" si="784"/>
        <v>513.31499999999994</v>
      </c>
      <c r="N4144" s="4">
        <f t="shared" si="785"/>
        <v>1117.2149999999999</v>
      </c>
      <c r="O4144" s="6">
        <v>0.75</v>
      </c>
      <c r="P4144" s="85">
        <f t="shared" si="782"/>
        <v>452.92499999999995</v>
      </c>
      <c r="Q4144" s="86">
        <f t="shared" si="783"/>
        <v>1056.8249999999998</v>
      </c>
      <c r="R4144" s="6">
        <v>0.95</v>
      </c>
      <c r="S4144" s="85">
        <f t="shared" si="778"/>
        <v>573.70499999999993</v>
      </c>
      <c r="T4144" s="86">
        <f t="shared" si="779"/>
        <v>1177.605</v>
      </c>
      <c r="U4144" s="6">
        <v>0.6</v>
      </c>
      <c r="V4144" s="85">
        <f t="shared" si="780"/>
        <v>362.34</v>
      </c>
      <c r="W4144" s="86">
        <f t="shared" si="781"/>
        <v>966.24</v>
      </c>
    </row>
    <row r="4145" spans="1:23" ht="16.5" x14ac:dyDescent="0.25">
      <c r="A4145" s="64" t="s">
        <v>7854</v>
      </c>
      <c r="B4145" s="65" t="s">
        <v>7855</v>
      </c>
      <c r="C4145" s="2" t="s">
        <v>7858</v>
      </c>
      <c r="D4145" s="8" t="s">
        <v>1904</v>
      </c>
      <c r="E4145" s="3">
        <v>12</v>
      </c>
      <c r="F4145" s="3">
        <v>1</v>
      </c>
      <c r="G4145" s="4">
        <v>1674</v>
      </c>
      <c r="H4145" s="4">
        <f>+G4145*E4145</f>
        <v>20088</v>
      </c>
      <c r="I4145" s="5">
        <v>0.3</v>
      </c>
      <c r="J4145" s="4">
        <f t="shared" si="776"/>
        <v>502.2</v>
      </c>
      <c r="K4145" s="4">
        <f t="shared" si="777"/>
        <v>1171.8</v>
      </c>
      <c r="L4145" s="6">
        <v>1</v>
      </c>
      <c r="M4145" s="4">
        <f t="shared" si="784"/>
        <v>1171.8</v>
      </c>
      <c r="N4145" s="4">
        <f t="shared" si="785"/>
        <v>2343.6</v>
      </c>
      <c r="O4145" s="6">
        <v>0.75</v>
      </c>
      <c r="P4145" s="85">
        <f t="shared" si="782"/>
        <v>878.84999999999991</v>
      </c>
      <c r="Q4145" s="86">
        <f t="shared" si="783"/>
        <v>2050.6499999999996</v>
      </c>
      <c r="R4145" s="6">
        <v>0.95</v>
      </c>
      <c r="S4145" s="85">
        <f t="shared" si="778"/>
        <v>1113.2099999999998</v>
      </c>
      <c r="T4145" s="86">
        <f t="shared" si="779"/>
        <v>2285.0099999999998</v>
      </c>
      <c r="U4145" s="6">
        <v>0.6</v>
      </c>
      <c r="V4145" s="85">
        <f t="shared" si="780"/>
        <v>703.07999999999993</v>
      </c>
      <c r="W4145" s="86">
        <f t="shared" si="781"/>
        <v>1874.8799999999999</v>
      </c>
    </row>
    <row r="4146" spans="1:23" ht="16.5" x14ac:dyDescent="0.25">
      <c r="A4146" s="64" t="s">
        <v>7854</v>
      </c>
      <c r="B4146" s="65" t="s">
        <v>7855</v>
      </c>
      <c r="C4146" s="2" t="s">
        <v>7859</v>
      </c>
      <c r="D4146" s="1" t="s">
        <v>1903</v>
      </c>
      <c r="E4146" s="3">
        <v>3</v>
      </c>
      <c r="F4146" s="3">
        <v>1</v>
      </c>
      <c r="G4146" s="4">
        <v>2280</v>
      </c>
      <c r="H4146" s="4">
        <f>+G4146*E4146</f>
        <v>6840</v>
      </c>
      <c r="I4146" s="5">
        <v>0.45</v>
      </c>
      <c r="J4146" s="4">
        <f t="shared" si="776"/>
        <v>1026</v>
      </c>
      <c r="K4146" s="4">
        <f t="shared" si="777"/>
        <v>1254</v>
      </c>
      <c r="L4146" s="6">
        <v>0.85</v>
      </c>
      <c r="M4146" s="4">
        <f t="shared" si="784"/>
        <v>1065.8999999999999</v>
      </c>
      <c r="N4146" s="4">
        <f t="shared" si="785"/>
        <v>2319.8999999999996</v>
      </c>
      <c r="O4146" s="6">
        <v>0.75</v>
      </c>
      <c r="P4146" s="85">
        <f t="shared" si="782"/>
        <v>940.5</v>
      </c>
      <c r="Q4146" s="86">
        <f t="shared" si="783"/>
        <v>2194.5</v>
      </c>
      <c r="R4146" s="6">
        <v>0.95</v>
      </c>
      <c r="S4146" s="85">
        <f t="shared" si="778"/>
        <v>1191.3</v>
      </c>
      <c r="T4146" s="86">
        <f t="shared" si="779"/>
        <v>2445.3000000000002</v>
      </c>
      <c r="U4146" s="6">
        <v>0.6</v>
      </c>
      <c r="V4146" s="85">
        <f t="shared" si="780"/>
        <v>752.4</v>
      </c>
      <c r="W4146" s="86">
        <f t="shared" si="781"/>
        <v>2006.4</v>
      </c>
    </row>
    <row r="4147" spans="1:23" ht="16.5" x14ac:dyDescent="0.25">
      <c r="A4147" s="64" t="s">
        <v>7854</v>
      </c>
      <c r="B4147" s="65" t="s">
        <v>7855</v>
      </c>
      <c r="C4147" s="2" t="s">
        <v>2102</v>
      </c>
      <c r="D4147" s="1" t="s">
        <v>2101</v>
      </c>
      <c r="E4147" s="3">
        <v>2</v>
      </c>
      <c r="F4147" s="3">
        <v>1</v>
      </c>
      <c r="G4147" s="4">
        <v>1531.6</v>
      </c>
      <c r="H4147" s="4">
        <f>+G4147*E4147</f>
        <v>3063.2</v>
      </c>
      <c r="I4147" s="5">
        <v>0.45</v>
      </c>
      <c r="J4147" s="4">
        <f t="shared" si="776"/>
        <v>689.22</v>
      </c>
      <c r="K4147" s="4">
        <f t="shared" si="777"/>
        <v>842.37999999999988</v>
      </c>
      <c r="L4147" s="6">
        <v>0.85</v>
      </c>
      <c r="M4147" s="4">
        <f t="shared" si="784"/>
        <v>716.02299999999991</v>
      </c>
      <c r="N4147" s="4">
        <f t="shared" si="785"/>
        <v>1558.4029999999998</v>
      </c>
      <c r="O4147" s="6">
        <v>0.75</v>
      </c>
      <c r="P4147" s="85">
        <f t="shared" si="782"/>
        <v>631.78499999999985</v>
      </c>
      <c r="Q4147" s="86">
        <f t="shared" si="783"/>
        <v>1474.1649999999997</v>
      </c>
      <c r="R4147" s="6">
        <v>0.95</v>
      </c>
      <c r="S4147" s="85">
        <f t="shared" si="778"/>
        <v>800.26099999999985</v>
      </c>
      <c r="T4147" s="86">
        <f t="shared" si="779"/>
        <v>1642.6409999999996</v>
      </c>
      <c r="U4147" s="6">
        <v>0.6</v>
      </c>
      <c r="V4147" s="85">
        <f t="shared" si="780"/>
        <v>505.42799999999988</v>
      </c>
      <c r="W4147" s="86">
        <f t="shared" si="781"/>
        <v>1347.8079999999998</v>
      </c>
    </row>
    <row r="4148" spans="1:23" ht="16.5" x14ac:dyDescent="0.25">
      <c r="A4148" s="64" t="s">
        <v>7854</v>
      </c>
      <c r="B4148" s="65" t="s">
        <v>7855</v>
      </c>
      <c r="C4148" s="2" t="s">
        <v>5650</v>
      </c>
      <c r="D4148" s="8" t="s">
        <v>5649</v>
      </c>
      <c r="E4148" s="3">
        <v>1</v>
      </c>
      <c r="F4148" s="3">
        <v>1</v>
      </c>
      <c r="G4148" s="4">
        <v>2860</v>
      </c>
      <c r="H4148" s="4">
        <f>+G4148*E4148</f>
        <v>2860</v>
      </c>
      <c r="I4148" s="5">
        <v>0</v>
      </c>
      <c r="J4148" s="4">
        <f t="shared" si="776"/>
        <v>0</v>
      </c>
      <c r="K4148" s="4">
        <f t="shared" si="777"/>
        <v>2860</v>
      </c>
      <c r="L4148" s="6">
        <v>1</v>
      </c>
      <c r="M4148" s="4">
        <f t="shared" si="784"/>
        <v>2860</v>
      </c>
      <c r="N4148" s="4">
        <f t="shared" si="785"/>
        <v>5720</v>
      </c>
      <c r="O4148" s="6">
        <v>0.75</v>
      </c>
      <c r="P4148" s="85">
        <f t="shared" si="782"/>
        <v>2145</v>
      </c>
      <c r="Q4148" s="86">
        <f t="shared" si="783"/>
        <v>5005</v>
      </c>
      <c r="R4148" s="6">
        <v>0.95</v>
      </c>
      <c r="S4148" s="85">
        <f t="shared" si="778"/>
        <v>2717</v>
      </c>
      <c r="T4148" s="86">
        <f t="shared" si="779"/>
        <v>5577</v>
      </c>
      <c r="U4148" s="6">
        <v>0.6</v>
      </c>
      <c r="V4148" s="85">
        <f t="shared" si="780"/>
        <v>1716</v>
      </c>
      <c r="W4148" s="86">
        <f t="shared" si="781"/>
        <v>4576</v>
      </c>
    </row>
    <row r="4149" spans="1:23" ht="16.5" x14ac:dyDescent="0.25">
      <c r="A4149" s="64" t="s">
        <v>7854</v>
      </c>
      <c r="B4149" s="65" t="s">
        <v>7855</v>
      </c>
      <c r="C4149" s="2" t="s">
        <v>5652</v>
      </c>
      <c r="D4149" s="1" t="s">
        <v>5651</v>
      </c>
      <c r="E4149" s="3">
        <v>15</v>
      </c>
      <c r="F4149" s="3">
        <v>1</v>
      </c>
      <c r="G4149" s="4">
        <v>186.3</v>
      </c>
      <c r="H4149" s="4">
        <f>+G4149*E4149</f>
        <v>2794.5</v>
      </c>
      <c r="I4149" s="5">
        <v>0</v>
      </c>
      <c r="J4149" s="4">
        <f t="shared" si="776"/>
        <v>0</v>
      </c>
      <c r="K4149" s="4">
        <f t="shared" si="777"/>
        <v>186.3</v>
      </c>
      <c r="L4149" s="6">
        <v>0.85</v>
      </c>
      <c r="M4149" s="4">
        <f t="shared" si="784"/>
        <v>158.35500000000002</v>
      </c>
      <c r="N4149" s="4">
        <f t="shared" si="785"/>
        <v>344.65500000000003</v>
      </c>
      <c r="O4149" s="6">
        <v>0.75</v>
      </c>
      <c r="P4149" s="85">
        <f t="shared" si="782"/>
        <v>139.72500000000002</v>
      </c>
      <c r="Q4149" s="86">
        <f t="shared" si="783"/>
        <v>326.02500000000003</v>
      </c>
      <c r="R4149" s="6">
        <v>0.95</v>
      </c>
      <c r="S4149" s="85">
        <f t="shared" si="778"/>
        <v>176.98500000000001</v>
      </c>
      <c r="T4149" s="86">
        <f t="shared" si="779"/>
        <v>363.28500000000003</v>
      </c>
      <c r="U4149" s="6">
        <v>0.6</v>
      </c>
      <c r="V4149" s="85">
        <f t="shared" si="780"/>
        <v>111.78</v>
      </c>
      <c r="W4149" s="86">
        <f t="shared" si="781"/>
        <v>298.08000000000004</v>
      </c>
    </row>
    <row r="4150" spans="1:23" ht="16.5" x14ac:dyDescent="0.25">
      <c r="A4150" s="64" t="s">
        <v>7854</v>
      </c>
      <c r="B4150" s="65" t="s">
        <v>7855</v>
      </c>
      <c r="C4150" s="2" t="s">
        <v>5654</v>
      </c>
      <c r="D4150" s="10" t="s">
        <v>5653</v>
      </c>
      <c r="E4150" s="3">
        <v>2</v>
      </c>
      <c r="F4150" s="3">
        <v>1</v>
      </c>
      <c r="G4150" s="4">
        <v>1227.5899999999999</v>
      </c>
      <c r="H4150" s="4">
        <f>+G4150*E4150</f>
        <v>2455.1799999999998</v>
      </c>
      <c r="I4150" s="5">
        <v>0</v>
      </c>
      <c r="J4150" s="4">
        <f t="shared" si="776"/>
        <v>0</v>
      </c>
      <c r="K4150" s="4">
        <f t="shared" si="777"/>
        <v>1227.5899999999999</v>
      </c>
      <c r="L4150" s="6">
        <v>0.95</v>
      </c>
      <c r="M4150" s="4">
        <f t="shared" si="784"/>
        <v>1166.2104999999999</v>
      </c>
      <c r="N4150" s="4">
        <f t="shared" si="785"/>
        <v>2393.8004999999998</v>
      </c>
      <c r="O4150" s="6">
        <v>0.75</v>
      </c>
      <c r="P4150" s="85">
        <f t="shared" si="782"/>
        <v>920.69249999999988</v>
      </c>
      <c r="Q4150" s="86">
        <f t="shared" si="783"/>
        <v>2148.2824999999998</v>
      </c>
      <c r="R4150" s="6">
        <v>0.95</v>
      </c>
      <c r="S4150" s="85">
        <f t="shared" si="778"/>
        <v>1166.2104999999999</v>
      </c>
      <c r="T4150" s="86">
        <f t="shared" si="779"/>
        <v>2393.8004999999998</v>
      </c>
      <c r="U4150" s="6">
        <v>0.6</v>
      </c>
      <c r="V4150" s="85">
        <f t="shared" si="780"/>
        <v>736.55399999999997</v>
      </c>
      <c r="W4150" s="86">
        <f t="shared" si="781"/>
        <v>1964.1439999999998</v>
      </c>
    </row>
    <row r="4151" spans="1:23" ht="16.5" x14ac:dyDescent="0.25">
      <c r="A4151" s="64" t="s">
        <v>7854</v>
      </c>
      <c r="B4151" s="65" t="s">
        <v>7855</v>
      </c>
      <c r="C4151" s="2" t="s">
        <v>5042</v>
      </c>
      <c r="D4151" s="1" t="s">
        <v>5655</v>
      </c>
      <c r="E4151" s="3">
        <v>1</v>
      </c>
      <c r="F4151" s="3">
        <v>1</v>
      </c>
      <c r="G4151" s="4">
        <v>937.5</v>
      </c>
      <c r="H4151" s="4">
        <f>+G4151*E4151</f>
        <v>937.5</v>
      </c>
      <c r="I4151" s="5">
        <v>0.45</v>
      </c>
      <c r="J4151" s="4">
        <f t="shared" si="776"/>
        <v>421.875</v>
      </c>
      <c r="K4151" s="4">
        <f t="shared" si="777"/>
        <v>515.625</v>
      </c>
      <c r="L4151" s="6">
        <v>0.85</v>
      </c>
      <c r="M4151" s="4">
        <f t="shared" si="784"/>
        <v>438.28125</v>
      </c>
      <c r="N4151" s="4">
        <f t="shared" si="785"/>
        <v>953.90625</v>
      </c>
      <c r="O4151" s="6">
        <v>0.75</v>
      </c>
      <c r="P4151" s="85">
        <f t="shared" si="782"/>
        <v>386.71875</v>
      </c>
      <c r="Q4151" s="86">
        <f t="shared" si="783"/>
        <v>902.34375</v>
      </c>
      <c r="R4151" s="6">
        <v>0.95</v>
      </c>
      <c r="S4151" s="85">
        <f t="shared" si="778"/>
        <v>489.84375</v>
      </c>
      <c r="T4151" s="86">
        <f t="shared" si="779"/>
        <v>1005.46875</v>
      </c>
      <c r="U4151" s="6">
        <v>0.6</v>
      </c>
      <c r="V4151" s="85">
        <f t="shared" si="780"/>
        <v>309.375</v>
      </c>
      <c r="W4151" s="86">
        <f t="shared" si="781"/>
        <v>825</v>
      </c>
    </row>
    <row r="4152" spans="1:23" ht="16.5" x14ac:dyDescent="0.25">
      <c r="A4152" s="64" t="s">
        <v>7854</v>
      </c>
      <c r="B4152" s="65" t="s">
        <v>7855</v>
      </c>
      <c r="C4152" s="2" t="s">
        <v>5658</v>
      </c>
      <c r="D4152" s="1" t="s">
        <v>5657</v>
      </c>
      <c r="E4152" s="3">
        <v>3</v>
      </c>
      <c r="F4152" s="3">
        <v>1</v>
      </c>
      <c r="G4152" s="4">
        <v>1554</v>
      </c>
      <c r="H4152" s="4">
        <f>+G4152*E4152</f>
        <v>4662</v>
      </c>
      <c r="I4152" s="5">
        <v>0.45</v>
      </c>
      <c r="J4152" s="4">
        <f t="shared" si="776"/>
        <v>699.30000000000007</v>
      </c>
      <c r="K4152" s="4">
        <f t="shared" si="777"/>
        <v>854.69999999999993</v>
      </c>
      <c r="L4152" s="6">
        <v>0.85</v>
      </c>
      <c r="M4152" s="4">
        <f t="shared" si="784"/>
        <v>726.49499999999989</v>
      </c>
      <c r="N4152" s="4">
        <f t="shared" si="785"/>
        <v>1581.1949999999997</v>
      </c>
      <c r="O4152" s="6">
        <v>0.75</v>
      </c>
      <c r="P4152" s="85">
        <f t="shared" si="782"/>
        <v>641.02499999999998</v>
      </c>
      <c r="Q4152" s="86">
        <f t="shared" si="783"/>
        <v>1495.7249999999999</v>
      </c>
      <c r="R4152" s="6">
        <v>0.95</v>
      </c>
      <c r="S4152" s="85">
        <f t="shared" si="778"/>
        <v>811.96499999999992</v>
      </c>
      <c r="T4152" s="86">
        <f t="shared" si="779"/>
        <v>1666.665</v>
      </c>
      <c r="U4152" s="6">
        <v>0.6</v>
      </c>
      <c r="V4152" s="85">
        <f t="shared" si="780"/>
        <v>512.81999999999994</v>
      </c>
      <c r="W4152" s="86">
        <f t="shared" si="781"/>
        <v>1367.52</v>
      </c>
    </row>
    <row r="4153" spans="1:23" ht="16.5" x14ac:dyDescent="0.25">
      <c r="A4153" s="64" t="s">
        <v>7854</v>
      </c>
      <c r="B4153" s="65" t="s">
        <v>7855</v>
      </c>
      <c r="C4153" s="2" t="s">
        <v>7866</v>
      </c>
      <c r="D4153" s="1" t="s">
        <v>5656</v>
      </c>
      <c r="E4153" s="3">
        <v>6</v>
      </c>
      <c r="F4153" s="3">
        <v>1</v>
      </c>
      <c r="G4153" s="4">
        <v>1665</v>
      </c>
      <c r="H4153" s="4">
        <f>+G4153*E4153</f>
        <v>9990</v>
      </c>
      <c r="I4153" s="5">
        <v>0.45</v>
      </c>
      <c r="J4153" s="4">
        <f t="shared" si="776"/>
        <v>749.25</v>
      </c>
      <c r="K4153" s="4">
        <f t="shared" si="777"/>
        <v>915.75</v>
      </c>
      <c r="L4153" s="6">
        <v>0.85</v>
      </c>
      <c r="M4153" s="4">
        <f t="shared" si="784"/>
        <v>778.38749999999993</v>
      </c>
      <c r="N4153" s="4">
        <f t="shared" si="785"/>
        <v>1694.1374999999998</v>
      </c>
      <c r="O4153" s="6">
        <v>0.75</v>
      </c>
      <c r="P4153" s="85">
        <f t="shared" si="782"/>
        <v>686.8125</v>
      </c>
      <c r="Q4153" s="86">
        <f t="shared" si="783"/>
        <v>1602.5625</v>
      </c>
      <c r="R4153" s="6">
        <v>0.95</v>
      </c>
      <c r="S4153" s="85">
        <f t="shared" si="778"/>
        <v>869.96249999999998</v>
      </c>
      <c r="T4153" s="86">
        <f t="shared" si="779"/>
        <v>1785.7125000000001</v>
      </c>
      <c r="U4153" s="6">
        <v>0.6</v>
      </c>
      <c r="V4153" s="85">
        <f t="shared" si="780"/>
        <v>549.44999999999993</v>
      </c>
      <c r="W4153" s="86">
        <f t="shared" si="781"/>
        <v>1465.1999999999998</v>
      </c>
    </row>
    <row r="4154" spans="1:23" ht="16.5" x14ac:dyDescent="0.25">
      <c r="A4154" s="64" t="s">
        <v>7854</v>
      </c>
      <c r="B4154" s="65" t="s">
        <v>7855</v>
      </c>
      <c r="C4154" s="2" t="s">
        <v>7863</v>
      </c>
      <c r="D4154" s="1" t="s">
        <v>5659</v>
      </c>
      <c r="E4154" s="3">
        <v>3</v>
      </c>
      <c r="F4154" s="3">
        <v>1</v>
      </c>
      <c r="G4154" s="4">
        <v>1437.5</v>
      </c>
      <c r="H4154" s="4">
        <f>+G4154*E4154</f>
        <v>4312.5</v>
      </c>
      <c r="I4154" s="5">
        <v>0.45</v>
      </c>
      <c r="J4154" s="4">
        <f t="shared" si="776"/>
        <v>646.875</v>
      </c>
      <c r="K4154" s="4">
        <f t="shared" si="777"/>
        <v>790.625</v>
      </c>
      <c r="L4154" s="6">
        <v>0.85</v>
      </c>
      <c r="M4154" s="4">
        <f t="shared" si="784"/>
        <v>672.03125</v>
      </c>
      <c r="N4154" s="4">
        <f t="shared" si="785"/>
        <v>1462.65625</v>
      </c>
      <c r="O4154" s="6">
        <v>0.75</v>
      </c>
      <c r="P4154" s="85">
        <f t="shared" si="782"/>
        <v>592.96875</v>
      </c>
      <c r="Q4154" s="86">
        <f t="shared" si="783"/>
        <v>1383.59375</v>
      </c>
      <c r="R4154" s="6">
        <v>0.95</v>
      </c>
      <c r="S4154" s="85">
        <f t="shared" si="778"/>
        <v>751.09375</v>
      </c>
      <c r="T4154" s="86">
        <f t="shared" si="779"/>
        <v>1541.71875</v>
      </c>
      <c r="U4154" s="6">
        <v>0.6</v>
      </c>
      <c r="V4154" s="85">
        <f t="shared" si="780"/>
        <v>474.375</v>
      </c>
      <c r="W4154" s="86">
        <f t="shared" si="781"/>
        <v>1265</v>
      </c>
    </row>
    <row r="4155" spans="1:23" ht="16.5" x14ac:dyDescent="0.25">
      <c r="A4155" s="64" t="s">
        <v>7854</v>
      </c>
      <c r="B4155" s="65" t="s">
        <v>7855</v>
      </c>
      <c r="C4155" s="2" t="s">
        <v>6962</v>
      </c>
      <c r="D4155" s="1" t="s">
        <v>6961</v>
      </c>
      <c r="E4155" s="3">
        <v>6</v>
      </c>
      <c r="F4155" s="3">
        <v>1</v>
      </c>
      <c r="G4155" s="4">
        <v>610</v>
      </c>
      <c r="H4155" s="4">
        <f>+G4155*E4155</f>
        <v>3660</v>
      </c>
      <c r="I4155" s="5">
        <v>0.45</v>
      </c>
      <c r="J4155" s="4">
        <f t="shared" si="776"/>
        <v>274.5</v>
      </c>
      <c r="K4155" s="4">
        <f t="shared" si="777"/>
        <v>335.5</v>
      </c>
      <c r="L4155" s="6">
        <v>0.85</v>
      </c>
      <c r="M4155" s="4">
        <f t="shared" si="784"/>
        <v>285.17500000000001</v>
      </c>
      <c r="N4155" s="4">
        <f t="shared" si="785"/>
        <v>620.67499999999995</v>
      </c>
      <c r="O4155" s="6">
        <v>0.75</v>
      </c>
      <c r="P4155" s="85">
        <f t="shared" si="782"/>
        <v>251.625</v>
      </c>
      <c r="Q4155" s="86">
        <f t="shared" si="783"/>
        <v>587.125</v>
      </c>
      <c r="R4155" s="6">
        <v>0.95</v>
      </c>
      <c r="S4155" s="85">
        <f t="shared" si="778"/>
        <v>318.72499999999997</v>
      </c>
      <c r="T4155" s="86">
        <f t="shared" si="779"/>
        <v>654.22499999999991</v>
      </c>
      <c r="U4155" s="6">
        <v>0.6</v>
      </c>
      <c r="V4155" s="85">
        <f t="shared" si="780"/>
        <v>201.29999999999998</v>
      </c>
      <c r="W4155" s="86">
        <f t="shared" si="781"/>
        <v>536.79999999999995</v>
      </c>
    </row>
    <row r="4156" spans="1:23" ht="16.5" x14ac:dyDescent="0.25">
      <c r="A4156" s="64" t="s">
        <v>7854</v>
      </c>
      <c r="B4156" s="65" t="s">
        <v>7855</v>
      </c>
      <c r="C4156" s="2" t="s">
        <v>6967</v>
      </c>
      <c r="D4156" s="1" t="s">
        <v>6966</v>
      </c>
      <c r="E4156" s="3">
        <v>3</v>
      </c>
      <c r="F4156" s="3">
        <v>1</v>
      </c>
      <c r="G4156" s="4">
        <v>976</v>
      </c>
      <c r="H4156" s="4">
        <f>+G4156*E4156</f>
        <v>2928</v>
      </c>
      <c r="I4156" s="5">
        <v>0.45</v>
      </c>
      <c r="J4156" s="4">
        <f t="shared" si="776"/>
        <v>439.2</v>
      </c>
      <c r="K4156" s="4">
        <f t="shared" si="777"/>
        <v>536.79999999999995</v>
      </c>
      <c r="L4156" s="6">
        <v>0.85</v>
      </c>
      <c r="M4156" s="4">
        <f t="shared" si="784"/>
        <v>456.28</v>
      </c>
      <c r="N4156" s="4">
        <f t="shared" si="785"/>
        <v>993.07999999999993</v>
      </c>
      <c r="O4156" s="6">
        <v>0.75</v>
      </c>
      <c r="P4156" s="85">
        <f t="shared" si="782"/>
        <v>402.59999999999997</v>
      </c>
      <c r="Q4156" s="86">
        <f t="shared" si="783"/>
        <v>939.39999999999986</v>
      </c>
      <c r="R4156" s="6">
        <v>0.95</v>
      </c>
      <c r="S4156" s="85">
        <f t="shared" si="778"/>
        <v>509.95999999999992</v>
      </c>
      <c r="T4156" s="86">
        <f t="shared" si="779"/>
        <v>1046.7599999999998</v>
      </c>
      <c r="U4156" s="6">
        <v>0.6</v>
      </c>
      <c r="V4156" s="85">
        <f t="shared" si="780"/>
        <v>322.08</v>
      </c>
      <c r="W4156" s="86">
        <f t="shared" si="781"/>
        <v>858.87999999999988</v>
      </c>
    </row>
    <row r="4157" spans="1:23" ht="16.5" x14ac:dyDescent="0.25">
      <c r="A4157" s="64" t="s">
        <v>7854</v>
      </c>
      <c r="B4157" s="65" t="s">
        <v>7855</v>
      </c>
      <c r="C4157" s="2" t="s">
        <v>6965</v>
      </c>
      <c r="D4157" s="1" t="s">
        <v>6964</v>
      </c>
      <c r="E4157" s="3">
        <v>1</v>
      </c>
      <c r="F4157" s="3">
        <v>1</v>
      </c>
      <c r="G4157" s="7">
        <v>1457.92</v>
      </c>
      <c r="H4157" s="4">
        <f>+G4157*E4157</f>
        <v>1457.92</v>
      </c>
      <c r="I4157" s="56">
        <v>0.1</v>
      </c>
      <c r="J4157" s="4">
        <f t="shared" si="776"/>
        <v>145.792</v>
      </c>
      <c r="K4157" s="4">
        <f t="shared" si="777"/>
        <v>1312.1280000000002</v>
      </c>
      <c r="L4157" s="6">
        <v>1.5</v>
      </c>
      <c r="M4157" s="4">
        <f t="shared" si="784"/>
        <v>1968.1920000000002</v>
      </c>
      <c r="N4157" s="4">
        <f t="shared" si="785"/>
        <v>3280.3200000000006</v>
      </c>
      <c r="O4157" s="6">
        <v>0.75</v>
      </c>
      <c r="P4157" s="85">
        <f t="shared" si="782"/>
        <v>984.09600000000012</v>
      </c>
      <c r="Q4157" s="86">
        <f t="shared" si="783"/>
        <v>2296.2240000000002</v>
      </c>
      <c r="R4157" s="6">
        <v>0.95</v>
      </c>
      <c r="S4157" s="85">
        <f t="shared" si="778"/>
        <v>1246.5216</v>
      </c>
      <c r="T4157" s="86">
        <f t="shared" si="779"/>
        <v>2558.6496000000002</v>
      </c>
      <c r="U4157" s="6">
        <v>0.6</v>
      </c>
      <c r="V4157" s="85">
        <f t="shared" si="780"/>
        <v>787.27680000000009</v>
      </c>
      <c r="W4157" s="86">
        <f t="shared" si="781"/>
        <v>2099.4048000000003</v>
      </c>
    </row>
    <row r="4158" spans="1:23" ht="16.5" x14ac:dyDescent="0.25">
      <c r="A4158" s="64" t="s">
        <v>7854</v>
      </c>
      <c r="B4158" s="65" t="s">
        <v>7855</v>
      </c>
      <c r="C4158" s="2" t="s">
        <v>6970</v>
      </c>
      <c r="D4158" s="1" t="s">
        <v>6969</v>
      </c>
      <c r="E4158" s="3">
        <v>10</v>
      </c>
      <c r="F4158" s="3">
        <v>1</v>
      </c>
      <c r="G4158" s="4">
        <v>610</v>
      </c>
      <c r="H4158" s="4">
        <f>+G4158*E4158</f>
        <v>6100</v>
      </c>
      <c r="I4158" s="5">
        <v>0.45</v>
      </c>
      <c r="J4158" s="4">
        <f t="shared" si="776"/>
        <v>274.5</v>
      </c>
      <c r="K4158" s="4">
        <f t="shared" si="777"/>
        <v>335.5</v>
      </c>
      <c r="L4158" s="6">
        <v>0.85</v>
      </c>
      <c r="M4158" s="4">
        <f t="shared" si="784"/>
        <v>285.17500000000001</v>
      </c>
      <c r="N4158" s="4">
        <f t="shared" si="785"/>
        <v>620.67499999999995</v>
      </c>
      <c r="O4158" s="6">
        <v>0.75</v>
      </c>
      <c r="P4158" s="85">
        <f t="shared" si="782"/>
        <v>251.625</v>
      </c>
      <c r="Q4158" s="86">
        <f t="shared" si="783"/>
        <v>587.125</v>
      </c>
      <c r="R4158" s="6">
        <v>0.95</v>
      </c>
      <c r="S4158" s="85">
        <f t="shared" si="778"/>
        <v>318.72499999999997</v>
      </c>
      <c r="T4158" s="86">
        <f t="shared" si="779"/>
        <v>654.22499999999991</v>
      </c>
      <c r="U4158" s="6">
        <v>0.6</v>
      </c>
      <c r="V4158" s="85">
        <f t="shared" si="780"/>
        <v>201.29999999999998</v>
      </c>
      <c r="W4158" s="86">
        <f t="shared" si="781"/>
        <v>536.79999999999995</v>
      </c>
    </row>
    <row r="4159" spans="1:23" ht="16.5" x14ac:dyDescent="0.25">
      <c r="A4159" s="64" t="s">
        <v>7854</v>
      </c>
      <c r="B4159" s="65" t="s">
        <v>7855</v>
      </c>
      <c r="C4159" s="2" t="s">
        <v>6972</v>
      </c>
      <c r="D4159" s="1" t="s">
        <v>6971</v>
      </c>
      <c r="E4159" s="3">
        <v>6</v>
      </c>
      <c r="F4159" s="3">
        <v>1</v>
      </c>
      <c r="G4159" s="4">
        <v>610</v>
      </c>
      <c r="H4159" s="4">
        <f>+G4159*E4159</f>
        <v>3660</v>
      </c>
      <c r="I4159" s="5">
        <v>0.45</v>
      </c>
      <c r="J4159" s="4">
        <f t="shared" si="776"/>
        <v>274.5</v>
      </c>
      <c r="K4159" s="4">
        <f t="shared" si="777"/>
        <v>335.5</v>
      </c>
      <c r="L4159" s="6">
        <v>0.85</v>
      </c>
      <c r="M4159" s="4">
        <f t="shared" si="784"/>
        <v>285.17500000000001</v>
      </c>
      <c r="N4159" s="4">
        <f t="shared" si="785"/>
        <v>620.67499999999995</v>
      </c>
      <c r="O4159" s="6">
        <v>0.75</v>
      </c>
      <c r="P4159" s="85">
        <f t="shared" si="782"/>
        <v>251.625</v>
      </c>
      <c r="Q4159" s="86">
        <f t="shared" si="783"/>
        <v>587.125</v>
      </c>
      <c r="R4159" s="6">
        <v>0.95</v>
      </c>
      <c r="S4159" s="85">
        <f t="shared" si="778"/>
        <v>318.72499999999997</v>
      </c>
      <c r="T4159" s="86">
        <f t="shared" si="779"/>
        <v>654.22499999999991</v>
      </c>
      <c r="U4159" s="6">
        <v>0.6</v>
      </c>
      <c r="V4159" s="85">
        <f t="shared" si="780"/>
        <v>201.29999999999998</v>
      </c>
      <c r="W4159" s="86">
        <f t="shared" si="781"/>
        <v>536.79999999999995</v>
      </c>
    </row>
    <row r="4160" spans="1:23" ht="16.5" x14ac:dyDescent="0.25">
      <c r="A4160" s="64" t="s">
        <v>7854</v>
      </c>
      <c r="B4160" s="65" t="s">
        <v>7855</v>
      </c>
      <c r="C4160" s="2" t="s">
        <v>7862</v>
      </c>
      <c r="D4160" s="1" t="s">
        <v>6968</v>
      </c>
      <c r="E4160" s="3">
        <v>4</v>
      </c>
      <c r="F4160" s="3">
        <v>1</v>
      </c>
      <c r="G4160" s="4">
        <v>812.5</v>
      </c>
      <c r="H4160" s="4">
        <f>+G4160*E4160</f>
        <v>3250</v>
      </c>
      <c r="I4160" s="5">
        <v>0.45</v>
      </c>
      <c r="J4160" s="4">
        <f t="shared" si="776"/>
        <v>365.625</v>
      </c>
      <c r="K4160" s="4">
        <f t="shared" si="777"/>
        <v>446.875</v>
      </c>
      <c r="L4160" s="6">
        <v>0.85</v>
      </c>
      <c r="M4160" s="4">
        <f t="shared" si="784"/>
        <v>379.84375</v>
      </c>
      <c r="N4160" s="4">
        <f t="shared" si="785"/>
        <v>826.71875</v>
      </c>
      <c r="O4160" s="6">
        <v>0.75</v>
      </c>
      <c r="P4160" s="85">
        <f t="shared" si="782"/>
        <v>335.15625</v>
      </c>
      <c r="Q4160" s="86">
        <f t="shared" si="783"/>
        <v>782.03125</v>
      </c>
      <c r="R4160" s="6">
        <v>0.95</v>
      </c>
      <c r="S4160" s="85">
        <f t="shared" si="778"/>
        <v>424.53125</v>
      </c>
      <c r="T4160" s="86">
        <f t="shared" si="779"/>
        <v>871.40625</v>
      </c>
      <c r="U4160" s="6">
        <v>0.6</v>
      </c>
      <c r="V4160" s="85">
        <f t="shared" si="780"/>
        <v>268.125</v>
      </c>
      <c r="W4160" s="86">
        <f t="shared" si="781"/>
        <v>715</v>
      </c>
    </row>
    <row r="4161" spans="1:23" ht="16.5" x14ac:dyDescent="0.25">
      <c r="A4161" s="64" t="s">
        <v>7854</v>
      </c>
      <c r="B4161" s="65" t="s">
        <v>7855</v>
      </c>
      <c r="C4161" s="2" t="s">
        <v>6975</v>
      </c>
      <c r="D4161" s="1" t="s">
        <v>6974</v>
      </c>
      <c r="E4161" s="3">
        <v>1</v>
      </c>
      <c r="F4161" s="3">
        <v>1</v>
      </c>
      <c r="G4161" s="4">
        <v>1037</v>
      </c>
      <c r="H4161" s="4">
        <f>+G4161*E4161</f>
        <v>1037</v>
      </c>
      <c r="I4161" s="5">
        <v>0.45</v>
      </c>
      <c r="J4161" s="4">
        <f t="shared" si="776"/>
        <v>466.65000000000003</v>
      </c>
      <c r="K4161" s="4">
        <f t="shared" si="777"/>
        <v>570.34999999999991</v>
      </c>
      <c r="L4161" s="6">
        <v>0.85</v>
      </c>
      <c r="M4161" s="4">
        <f t="shared" si="784"/>
        <v>484.7974999999999</v>
      </c>
      <c r="N4161" s="4">
        <f t="shared" si="785"/>
        <v>1055.1474999999998</v>
      </c>
      <c r="O4161" s="6">
        <v>0.75</v>
      </c>
      <c r="P4161" s="85">
        <f t="shared" si="782"/>
        <v>427.76249999999993</v>
      </c>
      <c r="Q4161" s="86">
        <f t="shared" si="783"/>
        <v>998.11249999999984</v>
      </c>
      <c r="R4161" s="6">
        <v>0.95</v>
      </c>
      <c r="S4161" s="85">
        <f t="shared" si="778"/>
        <v>541.83249999999987</v>
      </c>
      <c r="T4161" s="86">
        <f t="shared" si="779"/>
        <v>1112.1824999999999</v>
      </c>
      <c r="U4161" s="6">
        <v>0.6</v>
      </c>
      <c r="V4161" s="85">
        <f t="shared" si="780"/>
        <v>342.20999999999992</v>
      </c>
      <c r="W4161" s="86">
        <f t="shared" si="781"/>
        <v>912.55999999999983</v>
      </c>
    </row>
    <row r="4162" spans="1:23" ht="16.5" x14ac:dyDescent="0.25">
      <c r="A4162" s="64" t="s">
        <v>7854</v>
      </c>
      <c r="B4162" s="65" t="s">
        <v>7855</v>
      </c>
      <c r="C4162" s="2" t="s">
        <v>1568</v>
      </c>
      <c r="D4162" s="1" t="s">
        <v>6963</v>
      </c>
      <c r="E4162" s="3">
        <v>2</v>
      </c>
      <c r="F4162" s="3">
        <v>1</v>
      </c>
      <c r="G4162" s="4">
        <v>976</v>
      </c>
      <c r="H4162" s="4">
        <f>+G4162*E4162</f>
        <v>1952</v>
      </c>
      <c r="I4162" s="5">
        <v>0.45</v>
      </c>
      <c r="J4162" s="4">
        <f t="shared" si="776"/>
        <v>439.2</v>
      </c>
      <c r="K4162" s="4">
        <f t="shared" si="777"/>
        <v>536.79999999999995</v>
      </c>
      <c r="L4162" s="6">
        <v>0.85</v>
      </c>
      <c r="M4162" s="4">
        <f t="shared" si="784"/>
        <v>456.28</v>
      </c>
      <c r="N4162" s="4">
        <f t="shared" si="785"/>
        <v>993.07999999999993</v>
      </c>
      <c r="O4162" s="6">
        <v>0.75</v>
      </c>
      <c r="P4162" s="85">
        <f t="shared" si="782"/>
        <v>402.59999999999997</v>
      </c>
      <c r="Q4162" s="86">
        <f t="shared" si="783"/>
        <v>939.39999999999986</v>
      </c>
      <c r="R4162" s="6">
        <v>0.95</v>
      </c>
      <c r="S4162" s="85">
        <f t="shared" si="778"/>
        <v>509.95999999999992</v>
      </c>
      <c r="T4162" s="86">
        <f t="shared" si="779"/>
        <v>1046.7599999999998</v>
      </c>
      <c r="U4162" s="6">
        <v>0.6</v>
      </c>
      <c r="V4162" s="85">
        <f t="shared" si="780"/>
        <v>322.08</v>
      </c>
      <c r="W4162" s="86">
        <f t="shared" si="781"/>
        <v>858.87999999999988</v>
      </c>
    </row>
    <row r="4163" spans="1:23" ht="16.5" x14ac:dyDescent="0.25">
      <c r="A4163" s="64" t="s">
        <v>7854</v>
      </c>
      <c r="B4163" s="65" t="s">
        <v>7855</v>
      </c>
      <c r="C4163" s="2" t="s">
        <v>7864</v>
      </c>
      <c r="D4163" s="10" t="s">
        <v>6973</v>
      </c>
      <c r="E4163" s="3">
        <v>5</v>
      </c>
      <c r="F4163" s="3">
        <v>1</v>
      </c>
      <c r="G4163" s="4">
        <v>1573.96</v>
      </c>
      <c r="H4163" s="4">
        <f>+G4163*E4163</f>
        <v>7869.8</v>
      </c>
      <c r="I4163" s="5">
        <v>0.1</v>
      </c>
      <c r="J4163" s="4">
        <f t="shared" si="776"/>
        <v>157.39600000000002</v>
      </c>
      <c r="K4163" s="4">
        <f t="shared" si="777"/>
        <v>1416.5640000000001</v>
      </c>
      <c r="L4163" s="6">
        <v>1.05</v>
      </c>
      <c r="M4163" s="4">
        <f t="shared" si="784"/>
        <v>1487.3922000000002</v>
      </c>
      <c r="N4163" s="4">
        <f t="shared" si="785"/>
        <v>2903.9562000000005</v>
      </c>
      <c r="O4163" s="6">
        <v>0.75</v>
      </c>
      <c r="P4163" s="85">
        <f t="shared" si="782"/>
        <v>1062.423</v>
      </c>
      <c r="Q4163" s="86">
        <f t="shared" si="783"/>
        <v>2478.9870000000001</v>
      </c>
      <c r="R4163" s="6">
        <v>0.95</v>
      </c>
      <c r="S4163" s="85">
        <f t="shared" si="778"/>
        <v>1345.7357999999999</v>
      </c>
      <c r="T4163" s="86">
        <f t="shared" si="779"/>
        <v>2762.2997999999998</v>
      </c>
      <c r="U4163" s="6">
        <v>0.6</v>
      </c>
      <c r="V4163" s="85">
        <f t="shared" si="780"/>
        <v>849.9384</v>
      </c>
      <c r="W4163" s="86">
        <f t="shared" si="781"/>
        <v>2266.5024000000003</v>
      </c>
    </row>
    <row r="4164" spans="1:23" ht="16.5" x14ac:dyDescent="0.25">
      <c r="A4164" s="64" t="s">
        <v>7854</v>
      </c>
      <c r="B4164" s="65" t="s">
        <v>7855</v>
      </c>
      <c r="C4164" s="2" t="s">
        <v>7865</v>
      </c>
      <c r="D4164" s="1" t="s">
        <v>6959</v>
      </c>
      <c r="E4164" s="3">
        <v>3</v>
      </c>
      <c r="F4164" s="3">
        <v>1</v>
      </c>
      <c r="G4164" s="4">
        <v>1740</v>
      </c>
      <c r="H4164" s="4">
        <f>+G4164*E4164</f>
        <v>5220</v>
      </c>
      <c r="I4164" s="5">
        <v>0.45</v>
      </c>
      <c r="J4164" s="4">
        <f t="shared" si="776"/>
        <v>783</v>
      </c>
      <c r="K4164" s="4">
        <f t="shared" si="777"/>
        <v>957</v>
      </c>
      <c r="L4164" s="6">
        <v>0.85</v>
      </c>
      <c r="M4164" s="4">
        <f t="shared" si="784"/>
        <v>813.44999999999993</v>
      </c>
      <c r="N4164" s="4">
        <f t="shared" si="785"/>
        <v>1770.4499999999998</v>
      </c>
      <c r="O4164" s="6">
        <v>0.75</v>
      </c>
      <c r="P4164" s="85">
        <f t="shared" si="782"/>
        <v>717.75</v>
      </c>
      <c r="Q4164" s="86">
        <f t="shared" si="783"/>
        <v>1674.75</v>
      </c>
      <c r="R4164" s="6">
        <v>0.95</v>
      </c>
      <c r="S4164" s="85">
        <f t="shared" si="778"/>
        <v>909.15</v>
      </c>
      <c r="T4164" s="86">
        <f t="shared" si="779"/>
        <v>1866.15</v>
      </c>
      <c r="U4164" s="6">
        <v>0.6</v>
      </c>
      <c r="V4164" s="85">
        <f t="shared" si="780"/>
        <v>574.19999999999993</v>
      </c>
      <c r="W4164" s="86">
        <f t="shared" si="781"/>
        <v>1531.1999999999998</v>
      </c>
    </row>
    <row r="4165" spans="1:23" ht="16.5" x14ac:dyDescent="0.25">
      <c r="A4165" s="64" t="s">
        <v>7854</v>
      </c>
      <c r="B4165" s="65" t="s">
        <v>7855</v>
      </c>
      <c r="C4165" s="2" t="s">
        <v>1571</v>
      </c>
      <c r="D4165" s="10" t="s">
        <v>5041</v>
      </c>
      <c r="E4165" s="3">
        <v>4</v>
      </c>
      <c r="F4165" s="3">
        <v>1</v>
      </c>
      <c r="G4165" s="4">
        <v>2950</v>
      </c>
      <c r="H4165" s="4">
        <f>+G4165*E4165</f>
        <v>11800</v>
      </c>
      <c r="I4165" s="5">
        <v>0.45</v>
      </c>
      <c r="J4165" s="4">
        <f t="shared" ref="J4165:J4227" si="786">+G4165*I4165</f>
        <v>1327.5</v>
      </c>
      <c r="K4165" s="4">
        <f t="shared" ref="K4165:K4227" si="787">+G4165-J4165</f>
        <v>1622.5</v>
      </c>
      <c r="L4165" s="6">
        <v>0.85</v>
      </c>
      <c r="M4165" s="4">
        <f t="shared" si="784"/>
        <v>1379.125</v>
      </c>
      <c r="N4165" s="4">
        <f t="shared" si="785"/>
        <v>3001.625</v>
      </c>
      <c r="O4165" s="6">
        <v>0.75</v>
      </c>
      <c r="P4165" s="85">
        <f t="shared" si="782"/>
        <v>1216.875</v>
      </c>
      <c r="Q4165" s="86">
        <f t="shared" si="783"/>
        <v>2839.375</v>
      </c>
      <c r="R4165" s="6">
        <v>0.95</v>
      </c>
      <c r="S4165" s="85">
        <f t="shared" si="778"/>
        <v>1541.375</v>
      </c>
      <c r="T4165" s="86">
        <f t="shared" si="779"/>
        <v>3163.875</v>
      </c>
      <c r="U4165" s="6">
        <v>0.6</v>
      </c>
      <c r="V4165" s="85">
        <f t="shared" si="780"/>
        <v>973.5</v>
      </c>
      <c r="W4165" s="86">
        <f t="shared" si="781"/>
        <v>2596</v>
      </c>
    </row>
    <row r="4166" spans="1:23" ht="16.5" x14ac:dyDescent="0.25">
      <c r="A4166" s="64" t="s">
        <v>7854</v>
      </c>
      <c r="B4166" s="65" t="s">
        <v>7855</v>
      </c>
      <c r="C4166" s="40" t="s">
        <v>1957</v>
      </c>
      <c r="D4166" s="50" t="s">
        <v>4983</v>
      </c>
      <c r="E4166" s="41">
        <v>1</v>
      </c>
      <c r="F4166" s="3">
        <v>1</v>
      </c>
      <c r="G4166" s="12">
        <v>3000</v>
      </c>
      <c r="H4166" s="4">
        <f>+G4166*E4166</f>
        <v>3000</v>
      </c>
      <c r="I4166" s="42">
        <v>0</v>
      </c>
      <c r="J4166" s="4">
        <f t="shared" si="786"/>
        <v>0</v>
      </c>
      <c r="K4166" s="4">
        <f t="shared" si="787"/>
        <v>3000</v>
      </c>
      <c r="L4166" s="13">
        <v>1</v>
      </c>
      <c r="M4166" s="4">
        <f t="shared" si="784"/>
        <v>3000</v>
      </c>
      <c r="N4166" s="4">
        <f t="shared" si="785"/>
        <v>6000</v>
      </c>
      <c r="O4166" s="6">
        <v>0.75</v>
      </c>
      <c r="P4166" s="85">
        <f t="shared" si="782"/>
        <v>2250</v>
      </c>
      <c r="Q4166" s="86">
        <f t="shared" si="783"/>
        <v>5250</v>
      </c>
      <c r="R4166" s="6">
        <v>0.95</v>
      </c>
      <c r="S4166" s="85">
        <f t="shared" si="778"/>
        <v>2850</v>
      </c>
      <c r="T4166" s="86">
        <f t="shared" si="779"/>
        <v>5850</v>
      </c>
      <c r="U4166" s="6">
        <v>0.6</v>
      </c>
      <c r="V4166" s="85">
        <f t="shared" si="780"/>
        <v>1800</v>
      </c>
      <c r="W4166" s="86">
        <f t="shared" si="781"/>
        <v>4800</v>
      </c>
    </row>
    <row r="4167" spans="1:23" s="27" customFormat="1" ht="16.5" x14ac:dyDescent="0.25">
      <c r="A4167" s="64" t="s">
        <v>7854</v>
      </c>
      <c r="B4167" s="65" t="s">
        <v>7855</v>
      </c>
      <c r="C4167" s="2" t="s">
        <v>8323</v>
      </c>
      <c r="D4167" s="1" t="s">
        <v>6986</v>
      </c>
      <c r="E4167" s="3">
        <v>1</v>
      </c>
      <c r="F4167" s="3">
        <v>1</v>
      </c>
      <c r="G4167" s="4">
        <v>9000</v>
      </c>
      <c r="H4167" s="4">
        <f>+G4167*E4167</f>
        <v>9000</v>
      </c>
      <c r="I4167" s="5">
        <v>0.45</v>
      </c>
      <c r="J4167" s="4">
        <f t="shared" si="786"/>
        <v>4050</v>
      </c>
      <c r="K4167" s="4">
        <f t="shared" si="787"/>
        <v>4950</v>
      </c>
      <c r="L4167" s="6">
        <v>0.85</v>
      </c>
      <c r="M4167" s="4">
        <f t="shared" si="784"/>
        <v>4207.5</v>
      </c>
      <c r="N4167" s="4">
        <f t="shared" si="785"/>
        <v>9157.5</v>
      </c>
      <c r="O4167" s="6">
        <v>0.75</v>
      </c>
      <c r="P4167" s="85">
        <f t="shared" si="782"/>
        <v>3712.5</v>
      </c>
      <c r="Q4167" s="86">
        <f t="shared" si="783"/>
        <v>8662.5</v>
      </c>
      <c r="R4167" s="6">
        <v>0.95</v>
      </c>
      <c r="S4167" s="85">
        <f t="shared" si="778"/>
        <v>4702.5</v>
      </c>
      <c r="T4167" s="86">
        <f t="shared" si="779"/>
        <v>9652.5</v>
      </c>
      <c r="U4167" s="6">
        <v>0.6</v>
      </c>
      <c r="V4167" s="85">
        <f t="shared" si="780"/>
        <v>2970</v>
      </c>
      <c r="W4167" s="86">
        <f t="shared" si="781"/>
        <v>7920</v>
      </c>
    </row>
    <row r="4168" spans="1:23" s="27" customFormat="1" ht="16.5" x14ac:dyDescent="0.25">
      <c r="A4168" s="64" t="s">
        <v>7854</v>
      </c>
      <c r="B4168" s="65" t="s">
        <v>7855</v>
      </c>
      <c r="C4168" s="2" t="s">
        <v>8324</v>
      </c>
      <c r="D4168" s="1" t="s">
        <v>6991</v>
      </c>
      <c r="E4168" s="3">
        <v>1</v>
      </c>
      <c r="F4168" s="3">
        <v>1</v>
      </c>
      <c r="G4168" s="4">
        <v>10800</v>
      </c>
      <c r="H4168" s="4">
        <f>+G4168*E4168</f>
        <v>10800</v>
      </c>
      <c r="I4168" s="5">
        <v>0.45</v>
      </c>
      <c r="J4168" s="4">
        <f t="shared" si="786"/>
        <v>4860</v>
      </c>
      <c r="K4168" s="4">
        <f t="shared" si="787"/>
        <v>5940</v>
      </c>
      <c r="L4168" s="6">
        <v>0.85</v>
      </c>
      <c r="M4168" s="4">
        <f t="shared" si="784"/>
        <v>5049</v>
      </c>
      <c r="N4168" s="4">
        <f t="shared" si="785"/>
        <v>10989</v>
      </c>
      <c r="O4168" s="6">
        <v>0.75</v>
      </c>
      <c r="P4168" s="85">
        <f t="shared" si="782"/>
        <v>4455</v>
      </c>
      <c r="Q4168" s="86">
        <f t="shared" si="783"/>
        <v>10395</v>
      </c>
      <c r="R4168" s="6">
        <v>0.95</v>
      </c>
      <c r="S4168" s="85">
        <f t="shared" si="778"/>
        <v>5643</v>
      </c>
      <c r="T4168" s="86">
        <f t="shared" si="779"/>
        <v>11583</v>
      </c>
      <c r="U4168" s="6">
        <v>0.6</v>
      </c>
      <c r="V4168" s="85">
        <f t="shared" si="780"/>
        <v>3564</v>
      </c>
      <c r="W4168" s="86">
        <f t="shared" si="781"/>
        <v>9504</v>
      </c>
    </row>
    <row r="4169" spans="1:23" s="25" customFormat="1" ht="16.5" x14ac:dyDescent="0.25">
      <c r="A4169" s="64" t="s">
        <v>7854</v>
      </c>
      <c r="B4169" s="65" t="s">
        <v>7867</v>
      </c>
      <c r="C4169" s="2" t="s">
        <v>7869</v>
      </c>
      <c r="D4169" s="1" t="s">
        <v>1809</v>
      </c>
      <c r="E4169" s="3">
        <v>12</v>
      </c>
      <c r="F4169" s="3">
        <v>1</v>
      </c>
      <c r="G4169" s="7">
        <v>695.44</v>
      </c>
      <c r="H4169" s="4">
        <f>+G4169*E4169</f>
        <v>8345.2800000000007</v>
      </c>
      <c r="I4169" s="5">
        <v>0</v>
      </c>
      <c r="J4169" s="4">
        <f t="shared" si="786"/>
        <v>0</v>
      </c>
      <c r="K4169" s="4">
        <f t="shared" si="787"/>
        <v>695.44</v>
      </c>
      <c r="L4169" s="6">
        <v>1.4</v>
      </c>
      <c r="M4169" s="4">
        <f t="shared" si="784"/>
        <v>973.61599999999999</v>
      </c>
      <c r="N4169" s="4">
        <f t="shared" si="785"/>
        <v>1669.056</v>
      </c>
      <c r="O4169" s="6">
        <v>0.75</v>
      </c>
      <c r="P4169" s="85">
        <f t="shared" si="782"/>
        <v>521.58000000000004</v>
      </c>
      <c r="Q4169" s="86">
        <f t="shared" si="783"/>
        <v>1217.02</v>
      </c>
      <c r="R4169" s="6">
        <v>0.95</v>
      </c>
      <c r="S4169" s="85">
        <f t="shared" si="778"/>
        <v>660.66800000000001</v>
      </c>
      <c r="T4169" s="86">
        <f t="shared" si="779"/>
        <v>1356.1080000000002</v>
      </c>
      <c r="U4169" s="6">
        <v>0.6</v>
      </c>
      <c r="V4169" s="85">
        <f t="shared" si="780"/>
        <v>417.26400000000001</v>
      </c>
      <c r="W4169" s="86">
        <f t="shared" si="781"/>
        <v>1112.7040000000002</v>
      </c>
    </row>
    <row r="4170" spans="1:23" s="25" customFormat="1" ht="16.5" x14ac:dyDescent="0.25">
      <c r="A4170" s="64" t="s">
        <v>7854</v>
      </c>
      <c r="B4170" s="65" t="s">
        <v>7867</v>
      </c>
      <c r="C4170" s="2" t="s">
        <v>7870</v>
      </c>
      <c r="D4170" s="1" t="s">
        <v>1810</v>
      </c>
      <c r="E4170" s="3">
        <v>1</v>
      </c>
      <c r="F4170" s="3">
        <v>1</v>
      </c>
      <c r="G4170" s="7">
        <v>381.15</v>
      </c>
      <c r="H4170" s="4">
        <f>+G4170*E4170</f>
        <v>381.15</v>
      </c>
      <c r="I4170" s="5">
        <v>0</v>
      </c>
      <c r="J4170" s="4">
        <f t="shared" si="786"/>
        <v>0</v>
      </c>
      <c r="K4170" s="4">
        <f t="shared" si="787"/>
        <v>381.15</v>
      </c>
      <c r="L4170" s="6">
        <v>1.4</v>
      </c>
      <c r="M4170" s="4">
        <f t="shared" si="784"/>
        <v>533.6099999999999</v>
      </c>
      <c r="N4170" s="4">
        <f t="shared" si="785"/>
        <v>914.75999999999988</v>
      </c>
      <c r="O4170" s="6">
        <v>0.75</v>
      </c>
      <c r="P4170" s="85">
        <f t="shared" si="782"/>
        <v>285.86249999999995</v>
      </c>
      <c r="Q4170" s="86">
        <f t="shared" si="783"/>
        <v>667.01249999999993</v>
      </c>
      <c r="R4170" s="6">
        <v>0.95</v>
      </c>
      <c r="S4170" s="85">
        <f t="shared" si="778"/>
        <v>362.09249999999997</v>
      </c>
      <c r="T4170" s="86">
        <f t="shared" si="779"/>
        <v>743.24249999999995</v>
      </c>
      <c r="U4170" s="6">
        <v>0.6</v>
      </c>
      <c r="V4170" s="85">
        <f t="shared" si="780"/>
        <v>228.68999999999997</v>
      </c>
      <c r="W4170" s="86">
        <f t="shared" si="781"/>
        <v>609.83999999999992</v>
      </c>
    </row>
    <row r="4171" spans="1:23" s="25" customFormat="1" ht="16.5" x14ac:dyDescent="0.25">
      <c r="A4171" s="64" t="s">
        <v>7854</v>
      </c>
      <c r="B4171" s="65" t="s">
        <v>7867</v>
      </c>
      <c r="C4171" s="2" t="s">
        <v>4296</v>
      </c>
      <c r="D4171" s="1" t="s">
        <v>1811</v>
      </c>
      <c r="E4171" s="3">
        <v>1</v>
      </c>
      <c r="F4171" s="3">
        <v>1</v>
      </c>
      <c r="G4171" s="7">
        <v>1530</v>
      </c>
      <c r="H4171" s="4">
        <f>+G4171*E4171</f>
        <v>1530</v>
      </c>
      <c r="I4171" s="5">
        <v>0.2</v>
      </c>
      <c r="J4171" s="4">
        <f t="shared" si="786"/>
        <v>306</v>
      </c>
      <c r="K4171" s="4">
        <f t="shared" si="787"/>
        <v>1224</v>
      </c>
      <c r="L4171" s="6">
        <v>0.85</v>
      </c>
      <c r="M4171" s="4">
        <f t="shared" si="784"/>
        <v>1040.3999999999999</v>
      </c>
      <c r="N4171" s="4">
        <f t="shared" si="785"/>
        <v>2264.3999999999996</v>
      </c>
      <c r="O4171" s="6">
        <v>0.75</v>
      </c>
      <c r="P4171" s="85">
        <f t="shared" si="782"/>
        <v>918</v>
      </c>
      <c r="Q4171" s="86">
        <f t="shared" si="783"/>
        <v>2142</v>
      </c>
      <c r="R4171" s="6">
        <v>0.95</v>
      </c>
      <c r="S4171" s="85">
        <f t="shared" si="778"/>
        <v>1162.8</v>
      </c>
      <c r="T4171" s="86">
        <f t="shared" si="779"/>
        <v>2386.8000000000002</v>
      </c>
      <c r="U4171" s="6">
        <v>0.6</v>
      </c>
      <c r="V4171" s="85">
        <f t="shared" si="780"/>
        <v>734.4</v>
      </c>
      <c r="W4171" s="86">
        <f t="shared" si="781"/>
        <v>1958.4</v>
      </c>
    </row>
    <row r="4172" spans="1:23" ht="16.5" x14ac:dyDescent="0.25">
      <c r="A4172" s="64" t="s">
        <v>7854</v>
      </c>
      <c r="B4172" s="65" t="s">
        <v>7867</v>
      </c>
      <c r="C4172" s="2" t="s">
        <v>4925</v>
      </c>
      <c r="D4172" s="1" t="s">
        <v>1812</v>
      </c>
      <c r="E4172" s="3">
        <v>10</v>
      </c>
      <c r="F4172" s="3">
        <v>1</v>
      </c>
      <c r="G4172" s="7">
        <v>541.26</v>
      </c>
      <c r="H4172" s="4">
        <f>+G4172*E4172</f>
        <v>5412.6</v>
      </c>
      <c r="I4172" s="5">
        <v>0</v>
      </c>
      <c r="J4172" s="4">
        <f t="shared" si="786"/>
        <v>0</v>
      </c>
      <c r="K4172" s="4">
        <f t="shared" si="787"/>
        <v>541.26</v>
      </c>
      <c r="L4172" s="6">
        <v>1.4</v>
      </c>
      <c r="M4172" s="4">
        <f t="shared" si="784"/>
        <v>757.7639999999999</v>
      </c>
      <c r="N4172" s="4">
        <f t="shared" si="785"/>
        <v>1299.0239999999999</v>
      </c>
      <c r="O4172" s="6">
        <v>0.75</v>
      </c>
      <c r="P4172" s="85">
        <f t="shared" si="782"/>
        <v>405.94499999999999</v>
      </c>
      <c r="Q4172" s="86">
        <f t="shared" si="783"/>
        <v>947.20499999999993</v>
      </c>
      <c r="R4172" s="6">
        <v>0.95</v>
      </c>
      <c r="S4172" s="85">
        <f t="shared" si="778"/>
        <v>514.197</v>
      </c>
      <c r="T4172" s="86">
        <f t="shared" si="779"/>
        <v>1055.4569999999999</v>
      </c>
      <c r="U4172" s="6">
        <v>0.6</v>
      </c>
      <c r="V4172" s="85">
        <f t="shared" si="780"/>
        <v>324.75599999999997</v>
      </c>
      <c r="W4172" s="86">
        <f t="shared" si="781"/>
        <v>866.01599999999996</v>
      </c>
    </row>
    <row r="4173" spans="1:23" ht="16.5" x14ac:dyDescent="0.25">
      <c r="A4173" s="64" t="s">
        <v>7854</v>
      </c>
      <c r="B4173" s="65" t="s">
        <v>7867</v>
      </c>
      <c r="C4173" s="2" t="s">
        <v>7871</v>
      </c>
      <c r="D4173" s="1" t="s">
        <v>7553</v>
      </c>
      <c r="E4173" s="35">
        <v>10</v>
      </c>
      <c r="F4173" s="3">
        <v>1</v>
      </c>
      <c r="G4173" s="14">
        <v>500</v>
      </c>
      <c r="H4173" s="4">
        <f>+G4173*E4173</f>
        <v>5000</v>
      </c>
      <c r="I4173" s="36">
        <v>0</v>
      </c>
      <c r="J4173" s="4">
        <f t="shared" si="786"/>
        <v>0</v>
      </c>
      <c r="K4173" s="4">
        <f t="shared" si="787"/>
        <v>500</v>
      </c>
      <c r="L4173" s="6">
        <v>1.5</v>
      </c>
      <c r="M4173" s="4">
        <f t="shared" si="784"/>
        <v>750</v>
      </c>
      <c r="N4173" s="4">
        <f t="shared" si="785"/>
        <v>1250</v>
      </c>
      <c r="O4173" s="6">
        <v>0.75</v>
      </c>
      <c r="P4173" s="85">
        <f t="shared" si="782"/>
        <v>375</v>
      </c>
      <c r="Q4173" s="86">
        <f t="shared" si="783"/>
        <v>875</v>
      </c>
      <c r="R4173" s="6">
        <v>0.95</v>
      </c>
      <c r="S4173" s="85">
        <f t="shared" si="778"/>
        <v>475</v>
      </c>
      <c r="T4173" s="86">
        <f t="shared" si="779"/>
        <v>975</v>
      </c>
      <c r="U4173" s="6">
        <v>0.6</v>
      </c>
      <c r="V4173" s="85">
        <f t="shared" si="780"/>
        <v>300</v>
      </c>
      <c r="W4173" s="86">
        <f t="shared" si="781"/>
        <v>800</v>
      </c>
    </row>
    <row r="4174" spans="1:23" ht="16.5" x14ac:dyDescent="0.25">
      <c r="A4174" s="64" t="s">
        <v>7854</v>
      </c>
      <c r="B4174" s="65" t="s">
        <v>7867</v>
      </c>
      <c r="C4174" s="2" t="s">
        <v>7872</v>
      </c>
      <c r="D4174" s="1" t="s">
        <v>1813</v>
      </c>
      <c r="E4174" s="3">
        <f>23-4</f>
        <v>19</v>
      </c>
      <c r="F4174" s="3">
        <v>1</v>
      </c>
      <c r="G4174" s="7">
        <v>529.4</v>
      </c>
      <c r="H4174" s="4">
        <f>+G4174*E4174</f>
        <v>10058.6</v>
      </c>
      <c r="I4174" s="5">
        <v>0</v>
      </c>
      <c r="J4174" s="4">
        <f t="shared" si="786"/>
        <v>0</v>
      </c>
      <c r="K4174" s="4">
        <f t="shared" si="787"/>
        <v>529.4</v>
      </c>
      <c r="L4174" s="6">
        <v>1.4</v>
      </c>
      <c r="M4174" s="4">
        <f t="shared" si="784"/>
        <v>741.16</v>
      </c>
      <c r="N4174" s="4">
        <f t="shared" si="785"/>
        <v>1270.56</v>
      </c>
      <c r="O4174" s="6">
        <v>0.75</v>
      </c>
      <c r="P4174" s="85">
        <f t="shared" si="782"/>
        <v>397.04999999999995</v>
      </c>
      <c r="Q4174" s="86">
        <f t="shared" si="783"/>
        <v>926.44999999999993</v>
      </c>
      <c r="R4174" s="6">
        <v>0.95</v>
      </c>
      <c r="S4174" s="85">
        <f t="shared" si="778"/>
        <v>502.92999999999995</v>
      </c>
      <c r="T4174" s="86">
        <f t="shared" si="779"/>
        <v>1032.33</v>
      </c>
      <c r="U4174" s="6">
        <v>0.6</v>
      </c>
      <c r="V4174" s="85">
        <f t="shared" si="780"/>
        <v>317.64</v>
      </c>
      <c r="W4174" s="86">
        <f t="shared" si="781"/>
        <v>847.04</v>
      </c>
    </row>
    <row r="4175" spans="1:23" ht="16.5" x14ac:dyDescent="0.25">
      <c r="A4175" s="64" t="s">
        <v>7854</v>
      </c>
      <c r="B4175" s="65" t="s">
        <v>7867</v>
      </c>
      <c r="C4175" s="2" t="s">
        <v>5534</v>
      </c>
      <c r="D4175" s="1" t="s">
        <v>1814</v>
      </c>
      <c r="E4175" s="3">
        <v>18</v>
      </c>
      <c r="F4175" s="3">
        <v>1</v>
      </c>
      <c r="G4175" s="7">
        <v>2470</v>
      </c>
      <c r="H4175" s="4">
        <f>+G4175*E4175</f>
        <v>44460</v>
      </c>
      <c r="I4175" s="5">
        <v>0.2</v>
      </c>
      <c r="J4175" s="4">
        <f t="shared" si="786"/>
        <v>494</v>
      </c>
      <c r="K4175" s="4">
        <f t="shared" si="787"/>
        <v>1976</v>
      </c>
      <c r="L4175" s="6">
        <v>0.85</v>
      </c>
      <c r="M4175" s="4">
        <f t="shared" si="784"/>
        <v>1679.6</v>
      </c>
      <c r="N4175" s="4">
        <f t="shared" si="785"/>
        <v>3655.6</v>
      </c>
      <c r="O4175" s="6">
        <v>0.75</v>
      </c>
      <c r="P4175" s="85">
        <f t="shared" si="782"/>
        <v>1482</v>
      </c>
      <c r="Q4175" s="86">
        <f t="shared" si="783"/>
        <v>3458</v>
      </c>
      <c r="R4175" s="6">
        <v>0.95</v>
      </c>
      <c r="S4175" s="85">
        <f t="shared" si="778"/>
        <v>1877.1999999999998</v>
      </c>
      <c r="T4175" s="86">
        <f t="shared" si="779"/>
        <v>3853.2</v>
      </c>
      <c r="U4175" s="6">
        <v>0.6</v>
      </c>
      <c r="V4175" s="85">
        <f t="shared" si="780"/>
        <v>1185.5999999999999</v>
      </c>
      <c r="W4175" s="86">
        <f t="shared" si="781"/>
        <v>3161.6</v>
      </c>
    </row>
    <row r="4176" spans="1:23" ht="16.5" x14ac:dyDescent="0.25">
      <c r="A4176" s="64" t="s">
        <v>7854</v>
      </c>
      <c r="B4176" s="65" t="s">
        <v>7867</v>
      </c>
      <c r="C4176" s="2" t="s">
        <v>4280</v>
      </c>
      <c r="D4176" s="1" t="s">
        <v>1815</v>
      </c>
      <c r="E4176" s="3">
        <v>18</v>
      </c>
      <c r="F4176" s="3">
        <v>1</v>
      </c>
      <c r="G4176" s="7">
        <v>523.47</v>
      </c>
      <c r="H4176" s="4">
        <f>+G4176*E4176</f>
        <v>9422.4600000000009</v>
      </c>
      <c r="I4176" s="5">
        <v>0</v>
      </c>
      <c r="J4176" s="4">
        <f t="shared" si="786"/>
        <v>0</v>
      </c>
      <c r="K4176" s="4">
        <f t="shared" si="787"/>
        <v>523.47</v>
      </c>
      <c r="L4176" s="6">
        <v>1.4</v>
      </c>
      <c r="M4176" s="4">
        <f t="shared" si="784"/>
        <v>732.85799999999995</v>
      </c>
      <c r="N4176" s="4">
        <f t="shared" si="785"/>
        <v>1256.328</v>
      </c>
      <c r="O4176" s="6">
        <v>0.75</v>
      </c>
      <c r="P4176" s="85">
        <f t="shared" si="782"/>
        <v>392.60250000000002</v>
      </c>
      <c r="Q4176" s="86">
        <f t="shared" si="783"/>
        <v>916.07249999999999</v>
      </c>
      <c r="R4176" s="6">
        <v>0.95</v>
      </c>
      <c r="S4176" s="85">
        <f t="shared" si="778"/>
        <v>497.29649999999998</v>
      </c>
      <c r="T4176" s="86">
        <f t="shared" si="779"/>
        <v>1020.7665</v>
      </c>
      <c r="U4176" s="6">
        <v>0.6</v>
      </c>
      <c r="V4176" s="85">
        <f t="shared" si="780"/>
        <v>314.08199999999999</v>
      </c>
      <c r="W4176" s="86">
        <f t="shared" si="781"/>
        <v>837.55200000000002</v>
      </c>
    </row>
    <row r="4177" spans="1:23" ht="16.5" x14ac:dyDescent="0.25">
      <c r="A4177" s="64" t="s">
        <v>7854</v>
      </c>
      <c r="B4177" s="65" t="s">
        <v>7867</v>
      </c>
      <c r="C4177" s="2" t="s">
        <v>7873</v>
      </c>
      <c r="D4177" s="1" t="s">
        <v>1816</v>
      </c>
      <c r="E4177" s="3">
        <v>10</v>
      </c>
      <c r="F4177" s="3">
        <v>1</v>
      </c>
      <c r="G4177" s="4">
        <v>431.72</v>
      </c>
      <c r="H4177" s="4">
        <f>+G4177*E4177</f>
        <v>4317.2000000000007</v>
      </c>
      <c r="I4177" s="5">
        <v>0</v>
      </c>
      <c r="J4177" s="4">
        <f t="shared" si="786"/>
        <v>0</v>
      </c>
      <c r="K4177" s="4">
        <f t="shared" si="787"/>
        <v>431.72</v>
      </c>
      <c r="L4177" s="6">
        <v>1</v>
      </c>
      <c r="M4177" s="4">
        <f t="shared" si="784"/>
        <v>431.72</v>
      </c>
      <c r="N4177" s="4">
        <f t="shared" si="785"/>
        <v>863.44</v>
      </c>
      <c r="O4177" s="6">
        <v>0.75</v>
      </c>
      <c r="P4177" s="85">
        <f t="shared" si="782"/>
        <v>323.79000000000002</v>
      </c>
      <c r="Q4177" s="86">
        <f t="shared" si="783"/>
        <v>755.51</v>
      </c>
      <c r="R4177" s="6">
        <v>0.95</v>
      </c>
      <c r="S4177" s="85">
        <f t="shared" si="778"/>
        <v>410.13400000000001</v>
      </c>
      <c r="T4177" s="86">
        <f t="shared" si="779"/>
        <v>841.85400000000004</v>
      </c>
      <c r="U4177" s="6">
        <v>0.6</v>
      </c>
      <c r="V4177" s="85">
        <f t="shared" si="780"/>
        <v>259.03199999999998</v>
      </c>
      <c r="W4177" s="86">
        <f t="shared" si="781"/>
        <v>690.75199999999995</v>
      </c>
    </row>
    <row r="4178" spans="1:23" ht="16.5" x14ac:dyDescent="0.25">
      <c r="A4178" s="64" t="s">
        <v>7854</v>
      </c>
      <c r="B4178" s="65" t="s">
        <v>7867</v>
      </c>
      <c r="C4178" s="2" t="s">
        <v>7874</v>
      </c>
      <c r="D4178" s="1" t="s">
        <v>7879</v>
      </c>
      <c r="E4178" s="3">
        <v>1</v>
      </c>
      <c r="F4178" s="3">
        <v>1</v>
      </c>
      <c r="G4178" s="4">
        <v>2480</v>
      </c>
      <c r="H4178" s="4">
        <f>+G4178*E4178</f>
        <v>2480</v>
      </c>
      <c r="I4178" s="5">
        <v>0.1</v>
      </c>
      <c r="J4178" s="4">
        <f t="shared" si="786"/>
        <v>248</v>
      </c>
      <c r="K4178" s="4">
        <f t="shared" si="787"/>
        <v>2232</v>
      </c>
      <c r="L4178" s="6">
        <v>1.4</v>
      </c>
      <c r="M4178" s="4">
        <f t="shared" si="784"/>
        <v>3124.7999999999997</v>
      </c>
      <c r="N4178" s="4">
        <f t="shared" si="785"/>
        <v>5356.7999999999993</v>
      </c>
      <c r="O4178" s="6">
        <v>0.75</v>
      </c>
      <c r="P4178" s="85">
        <f t="shared" si="782"/>
        <v>1674</v>
      </c>
      <c r="Q4178" s="86">
        <f t="shared" si="783"/>
        <v>3906</v>
      </c>
      <c r="R4178" s="6">
        <v>0.95</v>
      </c>
      <c r="S4178" s="85">
        <f t="shared" si="778"/>
        <v>2120.4</v>
      </c>
      <c r="T4178" s="86">
        <f t="shared" si="779"/>
        <v>4352.3999999999996</v>
      </c>
      <c r="U4178" s="6">
        <v>0.6</v>
      </c>
      <c r="V4178" s="85">
        <f t="shared" si="780"/>
        <v>1339.2</v>
      </c>
      <c r="W4178" s="86">
        <f t="shared" si="781"/>
        <v>3571.2</v>
      </c>
    </row>
    <row r="4179" spans="1:23" ht="16.5" x14ac:dyDescent="0.25">
      <c r="A4179" s="64" t="s">
        <v>7854</v>
      </c>
      <c r="B4179" s="65" t="s">
        <v>7867</v>
      </c>
      <c r="C4179" s="2" t="s">
        <v>7875</v>
      </c>
      <c r="D4179" s="1" t="s">
        <v>7880</v>
      </c>
      <c r="E4179" s="3">
        <v>3</v>
      </c>
      <c r="F4179" s="3">
        <v>1</v>
      </c>
      <c r="G4179" s="7">
        <v>440.45</v>
      </c>
      <c r="H4179" s="4">
        <f>+G4179*E4179</f>
        <v>1321.35</v>
      </c>
      <c r="I4179" s="5">
        <v>0</v>
      </c>
      <c r="J4179" s="4">
        <f t="shared" si="786"/>
        <v>0</v>
      </c>
      <c r="K4179" s="4">
        <f t="shared" si="787"/>
        <v>440.45</v>
      </c>
      <c r="L4179" s="6">
        <v>1.4</v>
      </c>
      <c r="M4179" s="4">
        <f t="shared" si="784"/>
        <v>616.63</v>
      </c>
      <c r="N4179" s="4">
        <f t="shared" si="785"/>
        <v>1057.08</v>
      </c>
      <c r="O4179" s="6">
        <v>0.75</v>
      </c>
      <c r="P4179" s="85">
        <f t="shared" si="782"/>
        <v>330.33749999999998</v>
      </c>
      <c r="Q4179" s="86">
        <f t="shared" si="783"/>
        <v>770.78749999999991</v>
      </c>
      <c r="R4179" s="6">
        <v>0.95</v>
      </c>
      <c r="S4179" s="85">
        <f t="shared" si="778"/>
        <v>418.42749999999995</v>
      </c>
      <c r="T4179" s="86">
        <f t="shared" si="779"/>
        <v>858.87749999999994</v>
      </c>
      <c r="U4179" s="6">
        <v>0.6</v>
      </c>
      <c r="V4179" s="85">
        <f t="shared" si="780"/>
        <v>264.27</v>
      </c>
      <c r="W4179" s="86">
        <f t="shared" si="781"/>
        <v>704.72</v>
      </c>
    </row>
    <row r="4180" spans="1:23" ht="16.5" x14ac:dyDescent="0.25">
      <c r="A4180" s="64" t="s">
        <v>7854</v>
      </c>
      <c r="B4180" s="65" t="s">
        <v>7867</v>
      </c>
      <c r="C4180" s="2" t="s">
        <v>7876</v>
      </c>
      <c r="D4180" s="1" t="s">
        <v>7882</v>
      </c>
      <c r="E4180" s="3">
        <v>2</v>
      </c>
      <c r="F4180" s="3">
        <v>1</v>
      </c>
      <c r="G4180" s="4">
        <v>883</v>
      </c>
      <c r="H4180" s="4">
        <f>+G4180*E4180</f>
        <v>1766</v>
      </c>
      <c r="I4180" s="5">
        <v>0</v>
      </c>
      <c r="J4180" s="4">
        <f t="shared" si="786"/>
        <v>0</v>
      </c>
      <c r="K4180" s="4">
        <f t="shared" si="787"/>
        <v>883</v>
      </c>
      <c r="L4180" s="6">
        <v>1.4</v>
      </c>
      <c r="M4180" s="4">
        <f t="shared" si="784"/>
        <v>1236.1999999999998</v>
      </c>
      <c r="N4180" s="4">
        <f t="shared" si="785"/>
        <v>2119.1999999999998</v>
      </c>
      <c r="O4180" s="6">
        <v>0.75</v>
      </c>
      <c r="P4180" s="85">
        <f t="shared" si="782"/>
        <v>662.25</v>
      </c>
      <c r="Q4180" s="86">
        <f t="shared" si="783"/>
        <v>1545.25</v>
      </c>
      <c r="R4180" s="6">
        <v>0.95</v>
      </c>
      <c r="S4180" s="85">
        <f t="shared" si="778"/>
        <v>838.84999999999991</v>
      </c>
      <c r="T4180" s="86">
        <f t="shared" si="779"/>
        <v>1721.85</v>
      </c>
      <c r="U4180" s="6">
        <v>0.6</v>
      </c>
      <c r="V4180" s="85">
        <f t="shared" si="780"/>
        <v>529.79999999999995</v>
      </c>
      <c r="W4180" s="86">
        <f t="shared" si="781"/>
        <v>1412.8</v>
      </c>
    </row>
    <row r="4181" spans="1:23" ht="16.5" x14ac:dyDescent="0.25">
      <c r="A4181" s="64" t="s">
        <v>7854</v>
      </c>
      <c r="B4181" s="65" t="s">
        <v>7867</v>
      </c>
      <c r="C4181" s="2" t="s">
        <v>7877</v>
      </c>
      <c r="D4181" s="1" t="s">
        <v>7883</v>
      </c>
      <c r="E4181" s="3">
        <v>1</v>
      </c>
      <c r="F4181" s="3">
        <v>1</v>
      </c>
      <c r="G4181" s="4">
        <v>1050.6500000000001</v>
      </c>
      <c r="H4181" s="4">
        <f>+G4181*E4181</f>
        <v>1050.6500000000001</v>
      </c>
      <c r="I4181" s="5">
        <v>0</v>
      </c>
      <c r="J4181" s="4">
        <f t="shared" si="786"/>
        <v>0</v>
      </c>
      <c r="K4181" s="4">
        <f t="shared" si="787"/>
        <v>1050.6500000000001</v>
      </c>
      <c r="L4181" s="6">
        <v>1.4</v>
      </c>
      <c r="M4181" s="4">
        <f t="shared" si="784"/>
        <v>1470.91</v>
      </c>
      <c r="N4181" s="4">
        <f t="shared" si="785"/>
        <v>2521.5600000000004</v>
      </c>
      <c r="O4181" s="6">
        <v>0.75</v>
      </c>
      <c r="P4181" s="85">
        <f t="shared" si="782"/>
        <v>787.98750000000007</v>
      </c>
      <c r="Q4181" s="86">
        <f t="shared" si="783"/>
        <v>1838.6375000000003</v>
      </c>
      <c r="R4181" s="6">
        <v>0.95</v>
      </c>
      <c r="S4181" s="85">
        <f t="shared" ref="S4181:S4244" si="788">+K4181*R4181</f>
        <v>998.11750000000006</v>
      </c>
      <c r="T4181" s="86">
        <f t="shared" ref="T4181:T4244" si="789">+S4181+K4181</f>
        <v>2048.7674999999999</v>
      </c>
      <c r="U4181" s="6">
        <v>0.6</v>
      </c>
      <c r="V4181" s="85">
        <f t="shared" ref="V4181:V4244" si="790">+K4181*U4181</f>
        <v>630.39</v>
      </c>
      <c r="W4181" s="86">
        <f t="shared" ref="W4181:W4244" si="791">+V4181+K4181</f>
        <v>1681.04</v>
      </c>
    </row>
    <row r="4182" spans="1:23" ht="16.5" x14ac:dyDescent="0.25">
      <c r="A4182" s="64" t="s">
        <v>7854</v>
      </c>
      <c r="B4182" s="65" t="s">
        <v>7867</v>
      </c>
      <c r="C4182" s="2" t="s">
        <v>7878</v>
      </c>
      <c r="D4182" s="1" t="s">
        <v>7881</v>
      </c>
      <c r="E4182" s="3">
        <v>5</v>
      </c>
      <c r="F4182" s="3">
        <v>1</v>
      </c>
      <c r="G4182" s="7">
        <v>2685.52</v>
      </c>
      <c r="H4182" s="4">
        <f>+G4182*E4182</f>
        <v>13427.6</v>
      </c>
      <c r="I4182" s="5">
        <v>0.2</v>
      </c>
      <c r="J4182" s="4">
        <f t="shared" si="786"/>
        <v>537.10400000000004</v>
      </c>
      <c r="K4182" s="4">
        <f t="shared" si="787"/>
        <v>2148.4160000000002</v>
      </c>
      <c r="L4182" s="6">
        <v>0.85</v>
      </c>
      <c r="M4182" s="4">
        <f t="shared" si="784"/>
        <v>1826.1536000000001</v>
      </c>
      <c r="N4182" s="4">
        <f t="shared" si="785"/>
        <v>3974.5696000000003</v>
      </c>
      <c r="O4182" s="6">
        <v>0.75</v>
      </c>
      <c r="P4182" s="85">
        <f t="shared" ref="P4182:P4245" si="792">+K4182*O4182</f>
        <v>1611.3120000000001</v>
      </c>
      <c r="Q4182" s="86">
        <f t="shared" ref="Q4182:Q4245" si="793">+K4182+P4182</f>
        <v>3759.7280000000001</v>
      </c>
      <c r="R4182" s="6">
        <v>0.95</v>
      </c>
      <c r="S4182" s="85">
        <f t="shared" si="788"/>
        <v>2040.9952000000001</v>
      </c>
      <c r="T4182" s="86">
        <f t="shared" si="789"/>
        <v>4189.4112000000005</v>
      </c>
      <c r="U4182" s="6">
        <v>0.6</v>
      </c>
      <c r="V4182" s="85">
        <f t="shared" si="790"/>
        <v>1289.0496000000001</v>
      </c>
      <c r="W4182" s="86">
        <f t="shared" si="791"/>
        <v>3437.4656000000004</v>
      </c>
    </row>
    <row r="4183" spans="1:23" s="25" customFormat="1" ht="16.5" x14ac:dyDescent="0.25">
      <c r="A4183" s="64" t="s">
        <v>7854</v>
      </c>
      <c r="B4183" s="65" t="s">
        <v>7867</v>
      </c>
      <c r="C4183" s="2" t="s">
        <v>8360</v>
      </c>
      <c r="D4183" s="10" t="s">
        <v>7556</v>
      </c>
      <c r="E4183" s="3">
        <v>5</v>
      </c>
      <c r="F4183" s="3">
        <v>1</v>
      </c>
      <c r="G4183" s="4">
        <v>1515</v>
      </c>
      <c r="H4183" s="4">
        <f>+G4183*E4183</f>
        <v>7575</v>
      </c>
      <c r="I4183" s="5">
        <v>0</v>
      </c>
      <c r="J4183" s="4">
        <f t="shared" si="786"/>
        <v>0</v>
      </c>
      <c r="K4183" s="4">
        <f t="shared" si="787"/>
        <v>1515</v>
      </c>
      <c r="L4183" s="6">
        <v>1.5</v>
      </c>
      <c r="M4183" s="4">
        <f t="shared" si="784"/>
        <v>2272.5</v>
      </c>
      <c r="N4183" s="4">
        <f t="shared" si="785"/>
        <v>3787.5</v>
      </c>
      <c r="O4183" s="6">
        <v>0.75</v>
      </c>
      <c r="P4183" s="85">
        <f t="shared" si="792"/>
        <v>1136.25</v>
      </c>
      <c r="Q4183" s="86">
        <f t="shared" si="793"/>
        <v>2651.25</v>
      </c>
      <c r="R4183" s="6">
        <v>0.95</v>
      </c>
      <c r="S4183" s="85">
        <f t="shared" si="788"/>
        <v>1439.25</v>
      </c>
      <c r="T4183" s="86">
        <f t="shared" si="789"/>
        <v>2954.25</v>
      </c>
      <c r="U4183" s="6">
        <v>0.6</v>
      </c>
      <c r="V4183" s="85">
        <f t="shared" si="790"/>
        <v>909</v>
      </c>
      <c r="W4183" s="86">
        <f t="shared" si="791"/>
        <v>2424</v>
      </c>
    </row>
    <row r="4184" spans="1:23" s="25" customFormat="1" ht="16.5" x14ac:dyDescent="0.25">
      <c r="A4184" s="64" t="s">
        <v>7854</v>
      </c>
      <c r="B4184" s="65" t="s">
        <v>7867</v>
      </c>
      <c r="C4184" s="2" t="s">
        <v>8361</v>
      </c>
      <c r="D4184" s="10" t="s">
        <v>7555</v>
      </c>
      <c r="E4184" s="3">
        <v>7</v>
      </c>
      <c r="F4184" s="3">
        <v>1</v>
      </c>
      <c r="G4184" s="4">
        <v>700</v>
      </c>
      <c r="H4184" s="4">
        <f>+G4184*E4184</f>
        <v>4900</v>
      </c>
      <c r="I4184" s="5">
        <v>0</v>
      </c>
      <c r="J4184" s="4">
        <f t="shared" si="786"/>
        <v>0</v>
      </c>
      <c r="K4184" s="4">
        <f t="shared" si="787"/>
        <v>700</v>
      </c>
      <c r="L4184" s="6">
        <v>1.5</v>
      </c>
      <c r="M4184" s="4">
        <f t="shared" si="784"/>
        <v>1050</v>
      </c>
      <c r="N4184" s="4">
        <f t="shared" si="785"/>
        <v>1750</v>
      </c>
      <c r="O4184" s="6">
        <v>0.75</v>
      </c>
      <c r="P4184" s="85">
        <f t="shared" si="792"/>
        <v>525</v>
      </c>
      <c r="Q4184" s="86">
        <f t="shared" si="793"/>
        <v>1225</v>
      </c>
      <c r="R4184" s="6">
        <v>0.95</v>
      </c>
      <c r="S4184" s="85">
        <f t="shared" si="788"/>
        <v>665</v>
      </c>
      <c r="T4184" s="86">
        <f t="shared" si="789"/>
        <v>1365</v>
      </c>
      <c r="U4184" s="6">
        <v>0.6</v>
      </c>
      <c r="V4184" s="85">
        <f t="shared" si="790"/>
        <v>420</v>
      </c>
      <c r="W4184" s="86">
        <f t="shared" si="791"/>
        <v>1120</v>
      </c>
    </row>
    <row r="4185" spans="1:23" s="25" customFormat="1" ht="16.5" x14ac:dyDescent="0.25">
      <c r="A4185" s="64" t="s">
        <v>7854</v>
      </c>
      <c r="B4185" s="65" t="s">
        <v>7867</v>
      </c>
      <c r="C4185" s="2" t="s">
        <v>8326</v>
      </c>
      <c r="D4185" s="10" t="s">
        <v>1567</v>
      </c>
      <c r="E4185" s="3">
        <v>2</v>
      </c>
      <c r="F4185" s="3">
        <v>1</v>
      </c>
      <c r="G4185" s="7">
        <v>188.9</v>
      </c>
      <c r="H4185" s="4">
        <f>+G4185*E4185</f>
        <v>377.8</v>
      </c>
      <c r="I4185" s="5">
        <v>0.2</v>
      </c>
      <c r="J4185" s="4">
        <f t="shared" si="786"/>
        <v>37.78</v>
      </c>
      <c r="K4185" s="4">
        <f t="shared" si="787"/>
        <v>151.12</v>
      </c>
      <c r="L4185" s="6">
        <v>0.85</v>
      </c>
      <c r="M4185" s="4">
        <f t="shared" si="784"/>
        <v>128.452</v>
      </c>
      <c r="N4185" s="4">
        <f t="shared" si="785"/>
        <v>279.572</v>
      </c>
      <c r="O4185" s="6">
        <v>0.75</v>
      </c>
      <c r="P4185" s="85">
        <f t="shared" si="792"/>
        <v>113.34</v>
      </c>
      <c r="Q4185" s="86">
        <f t="shared" si="793"/>
        <v>264.46000000000004</v>
      </c>
      <c r="R4185" s="6">
        <v>0.95</v>
      </c>
      <c r="S4185" s="85">
        <f t="shared" si="788"/>
        <v>143.56399999999999</v>
      </c>
      <c r="T4185" s="86">
        <f t="shared" si="789"/>
        <v>294.68399999999997</v>
      </c>
      <c r="U4185" s="6">
        <v>0.6</v>
      </c>
      <c r="V4185" s="85">
        <f t="shared" si="790"/>
        <v>90.671999999999997</v>
      </c>
      <c r="W4185" s="86">
        <f t="shared" si="791"/>
        <v>241.792</v>
      </c>
    </row>
    <row r="4186" spans="1:23" ht="16.5" x14ac:dyDescent="0.25">
      <c r="A4186" s="64" t="s">
        <v>7854</v>
      </c>
      <c r="B4186" s="65" t="s">
        <v>7867</v>
      </c>
      <c r="C4186" s="2" t="s">
        <v>8327</v>
      </c>
      <c r="D4186" s="10" t="s">
        <v>1569</v>
      </c>
      <c r="E4186" s="3">
        <v>23</v>
      </c>
      <c r="F4186" s="3">
        <v>1</v>
      </c>
      <c r="G4186" s="7">
        <f>6008.64/24</f>
        <v>250.36</v>
      </c>
      <c r="H4186" s="4">
        <f>+G4186*E4186</f>
        <v>5758.2800000000007</v>
      </c>
      <c r="I4186" s="5">
        <v>0.2</v>
      </c>
      <c r="J4186" s="4">
        <f t="shared" si="786"/>
        <v>50.072000000000003</v>
      </c>
      <c r="K4186" s="4">
        <f t="shared" si="787"/>
        <v>200.28800000000001</v>
      </c>
      <c r="L4186" s="6">
        <v>0.85</v>
      </c>
      <c r="M4186" s="4">
        <f t="shared" si="784"/>
        <v>170.2448</v>
      </c>
      <c r="N4186" s="4">
        <f t="shared" si="785"/>
        <v>370.53280000000001</v>
      </c>
      <c r="O4186" s="6">
        <v>0.75</v>
      </c>
      <c r="P4186" s="85">
        <f t="shared" si="792"/>
        <v>150.21600000000001</v>
      </c>
      <c r="Q4186" s="86">
        <f t="shared" si="793"/>
        <v>350.50400000000002</v>
      </c>
      <c r="R4186" s="6">
        <v>0.95</v>
      </c>
      <c r="S4186" s="85">
        <f t="shared" si="788"/>
        <v>190.27359999999999</v>
      </c>
      <c r="T4186" s="86">
        <f t="shared" si="789"/>
        <v>390.5616</v>
      </c>
      <c r="U4186" s="6">
        <v>0.6</v>
      </c>
      <c r="V4186" s="85">
        <f t="shared" si="790"/>
        <v>120.1728</v>
      </c>
      <c r="W4186" s="86">
        <f t="shared" si="791"/>
        <v>320.46080000000001</v>
      </c>
    </row>
    <row r="4187" spans="1:23" ht="16.5" x14ac:dyDescent="0.25">
      <c r="A4187" s="64" t="s">
        <v>7854</v>
      </c>
      <c r="B4187" s="65" t="s">
        <v>7867</v>
      </c>
      <c r="C4187" s="2" t="s">
        <v>8328</v>
      </c>
      <c r="D4187" s="10" t="s">
        <v>1570</v>
      </c>
      <c r="E4187" s="3">
        <f>20-8</f>
        <v>12</v>
      </c>
      <c r="F4187" s="3">
        <v>1</v>
      </c>
      <c r="G4187" s="7">
        <f>6145.2/20</f>
        <v>307.26</v>
      </c>
      <c r="H4187" s="4">
        <f>+G4187*E4187</f>
        <v>3687.12</v>
      </c>
      <c r="I4187" s="5">
        <v>0.2</v>
      </c>
      <c r="J4187" s="4">
        <f t="shared" si="786"/>
        <v>61.451999999999998</v>
      </c>
      <c r="K4187" s="4">
        <f t="shared" si="787"/>
        <v>245.80799999999999</v>
      </c>
      <c r="L4187" s="6">
        <v>0.85</v>
      </c>
      <c r="M4187" s="4">
        <f t="shared" si="784"/>
        <v>208.93679999999998</v>
      </c>
      <c r="N4187" s="4">
        <f t="shared" si="785"/>
        <v>454.74479999999994</v>
      </c>
      <c r="O4187" s="6">
        <v>0.75</v>
      </c>
      <c r="P4187" s="85">
        <f t="shared" si="792"/>
        <v>184.35599999999999</v>
      </c>
      <c r="Q4187" s="86">
        <f t="shared" si="793"/>
        <v>430.16399999999999</v>
      </c>
      <c r="R4187" s="6">
        <v>0.95</v>
      </c>
      <c r="S4187" s="85">
        <f t="shared" si="788"/>
        <v>233.51759999999999</v>
      </c>
      <c r="T4187" s="86">
        <f t="shared" si="789"/>
        <v>479.32560000000001</v>
      </c>
      <c r="U4187" s="6">
        <v>0.6</v>
      </c>
      <c r="V4187" s="85">
        <f t="shared" si="790"/>
        <v>147.48479999999998</v>
      </c>
      <c r="W4187" s="86">
        <f t="shared" si="791"/>
        <v>393.29279999999994</v>
      </c>
    </row>
    <row r="4188" spans="1:23" ht="16.5" x14ac:dyDescent="0.25">
      <c r="A4188" s="64" t="s">
        <v>7854</v>
      </c>
      <c r="B4188" s="65" t="s">
        <v>7867</v>
      </c>
      <c r="C4188" s="40" t="s">
        <v>8357</v>
      </c>
      <c r="D4188" s="55" t="s">
        <v>1564</v>
      </c>
      <c r="E4188" s="41">
        <v>9</v>
      </c>
      <c r="F4188" s="3">
        <v>1</v>
      </c>
      <c r="G4188" s="12">
        <v>210</v>
      </c>
      <c r="H4188" s="4">
        <f>+G4188*E4188</f>
        <v>1890</v>
      </c>
      <c r="I4188" s="42">
        <v>0</v>
      </c>
      <c r="J4188" s="4">
        <f t="shared" si="786"/>
        <v>0</v>
      </c>
      <c r="K4188" s="4">
        <f t="shared" si="787"/>
        <v>210</v>
      </c>
      <c r="L4188" s="13">
        <v>1</v>
      </c>
      <c r="M4188" s="4">
        <f t="shared" si="784"/>
        <v>210</v>
      </c>
      <c r="N4188" s="4">
        <f t="shared" si="785"/>
        <v>420</v>
      </c>
      <c r="O4188" s="6">
        <v>0.75</v>
      </c>
      <c r="P4188" s="85">
        <f t="shared" si="792"/>
        <v>157.5</v>
      </c>
      <c r="Q4188" s="86">
        <f t="shared" si="793"/>
        <v>367.5</v>
      </c>
      <c r="R4188" s="6">
        <v>0.95</v>
      </c>
      <c r="S4188" s="85">
        <f t="shared" si="788"/>
        <v>199.5</v>
      </c>
      <c r="T4188" s="86">
        <f t="shared" si="789"/>
        <v>409.5</v>
      </c>
      <c r="U4188" s="6">
        <v>0.6</v>
      </c>
      <c r="V4188" s="85">
        <f t="shared" si="790"/>
        <v>126</v>
      </c>
      <c r="W4188" s="86">
        <f t="shared" si="791"/>
        <v>336</v>
      </c>
    </row>
    <row r="4189" spans="1:23" s="38" customFormat="1" ht="16.5" x14ac:dyDescent="0.25">
      <c r="A4189" s="64" t="s">
        <v>7854</v>
      </c>
      <c r="B4189" s="65" t="s">
        <v>7867</v>
      </c>
      <c r="C4189" s="2" t="s">
        <v>8358</v>
      </c>
      <c r="D4189" s="10" t="s">
        <v>1565</v>
      </c>
      <c r="E4189" s="3">
        <v>4</v>
      </c>
      <c r="F4189" s="3">
        <v>1</v>
      </c>
      <c r="G4189" s="4">
        <v>210</v>
      </c>
      <c r="H4189" s="4">
        <f>+G4189*E4189</f>
        <v>840</v>
      </c>
      <c r="I4189" s="5">
        <v>0.1</v>
      </c>
      <c r="J4189" s="4">
        <f t="shared" si="786"/>
        <v>21</v>
      </c>
      <c r="K4189" s="4">
        <f t="shared" si="787"/>
        <v>189</v>
      </c>
      <c r="L4189" s="6">
        <v>0.85</v>
      </c>
      <c r="M4189" s="4">
        <f t="shared" si="784"/>
        <v>160.65</v>
      </c>
      <c r="N4189" s="4">
        <f t="shared" si="785"/>
        <v>349.65</v>
      </c>
      <c r="O4189" s="6">
        <v>0.75</v>
      </c>
      <c r="P4189" s="85">
        <f t="shared" si="792"/>
        <v>141.75</v>
      </c>
      <c r="Q4189" s="86">
        <f t="shared" si="793"/>
        <v>330.75</v>
      </c>
      <c r="R4189" s="6">
        <v>0.95</v>
      </c>
      <c r="S4189" s="85">
        <f t="shared" si="788"/>
        <v>179.54999999999998</v>
      </c>
      <c r="T4189" s="86">
        <f t="shared" si="789"/>
        <v>368.54999999999995</v>
      </c>
      <c r="U4189" s="6">
        <v>0.6</v>
      </c>
      <c r="V4189" s="85">
        <f t="shared" si="790"/>
        <v>113.39999999999999</v>
      </c>
      <c r="W4189" s="86">
        <f t="shared" si="791"/>
        <v>302.39999999999998</v>
      </c>
    </row>
    <row r="4190" spans="1:23" s="38" customFormat="1" ht="16.5" x14ac:dyDescent="0.25">
      <c r="A4190" s="64" t="s">
        <v>7854</v>
      </c>
      <c r="B4190" s="65" t="s">
        <v>7867</v>
      </c>
      <c r="C4190" s="2" t="s">
        <v>8359</v>
      </c>
      <c r="D4190" s="10" t="s">
        <v>1566</v>
      </c>
      <c r="E4190" s="3">
        <v>6</v>
      </c>
      <c r="F4190" s="3">
        <v>1</v>
      </c>
      <c r="G4190" s="4">
        <v>250</v>
      </c>
      <c r="H4190" s="4">
        <f>+G4190*E4190</f>
        <v>1500</v>
      </c>
      <c r="I4190" s="5">
        <v>0.1</v>
      </c>
      <c r="J4190" s="4">
        <f t="shared" si="786"/>
        <v>25</v>
      </c>
      <c r="K4190" s="4">
        <f t="shared" si="787"/>
        <v>225</v>
      </c>
      <c r="L4190" s="6">
        <v>0.85</v>
      </c>
      <c r="M4190" s="4">
        <f t="shared" si="784"/>
        <v>191.25</v>
      </c>
      <c r="N4190" s="4">
        <f t="shared" si="785"/>
        <v>416.25</v>
      </c>
      <c r="O4190" s="6">
        <v>0.75</v>
      </c>
      <c r="P4190" s="85">
        <f t="shared" si="792"/>
        <v>168.75</v>
      </c>
      <c r="Q4190" s="86">
        <f t="shared" si="793"/>
        <v>393.75</v>
      </c>
      <c r="R4190" s="6">
        <v>0.95</v>
      </c>
      <c r="S4190" s="85">
        <f t="shared" si="788"/>
        <v>213.75</v>
      </c>
      <c r="T4190" s="86">
        <f t="shared" si="789"/>
        <v>438.75</v>
      </c>
      <c r="U4190" s="6">
        <v>0.6</v>
      </c>
      <c r="V4190" s="85">
        <f t="shared" si="790"/>
        <v>135</v>
      </c>
      <c r="W4190" s="86">
        <f t="shared" si="791"/>
        <v>360</v>
      </c>
    </row>
    <row r="4191" spans="1:23" ht="16.5" x14ac:dyDescent="0.25">
      <c r="A4191" s="64" t="s">
        <v>7854</v>
      </c>
      <c r="B4191" s="65" t="s">
        <v>7867</v>
      </c>
      <c r="C4191" s="47" t="s">
        <v>7886</v>
      </c>
      <c r="D4191" s="51" t="s">
        <v>1955</v>
      </c>
      <c r="E4191" s="48">
        <v>9</v>
      </c>
      <c r="F4191" s="3">
        <v>1</v>
      </c>
      <c r="G4191" s="21">
        <v>564.98</v>
      </c>
      <c r="H4191" s="4">
        <f>+G4191*E4191</f>
        <v>5084.82</v>
      </c>
      <c r="I4191" s="49">
        <v>0</v>
      </c>
      <c r="J4191" s="4">
        <f t="shared" si="786"/>
        <v>0</v>
      </c>
      <c r="K4191" s="4">
        <f t="shared" si="787"/>
        <v>564.98</v>
      </c>
      <c r="L4191" s="22">
        <v>1.4</v>
      </c>
      <c r="M4191" s="4">
        <f t="shared" si="784"/>
        <v>790.97199999999998</v>
      </c>
      <c r="N4191" s="4">
        <f t="shared" si="785"/>
        <v>1355.952</v>
      </c>
      <c r="O4191" s="6">
        <v>0.75</v>
      </c>
      <c r="P4191" s="85">
        <f t="shared" si="792"/>
        <v>423.73500000000001</v>
      </c>
      <c r="Q4191" s="86">
        <f t="shared" si="793"/>
        <v>988.71500000000003</v>
      </c>
      <c r="R4191" s="6">
        <v>0.95</v>
      </c>
      <c r="S4191" s="85">
        <f t="shared" si="788"/>
        <v>536.73099999999999</v>
      </c>
      <c r="T4191" s="86">
        <f t="shared" si="789"/>
        <v>1101.711</v>
      </c>
      <c r="U4191" s="6">
        <v>0.6</v>
      </c>
      <c r="V4191" s="85">
        <f t="shared" si="790"/>
        <v>338.988</v>
      </c>
      <c r="W4191" s="86">
        <f t="shared" si="791"/>
        <v>903.96800000000007</v>
      </c>
    </row>
    <row r="4192" spans="1:23" ht="16.5" x14ac:dyDescent="0.25">
      <c r="A4192" s="64" t="s">
        <v>7854</v>
      </c>
      <c r="B4192" s="65" t="s">
        <v>7867</v>
      </c>
      <c r="C4192" s="2" t="s">
        <v>7887</v>
      </c>
      <c r="D4192" s="1" t="s">
        <v>1956</v>
      </c>
      <c r="E4192" s="3">
        <v>54</v>
      </c>
      <c r="F4192" s="3">
        <v>1</v>
      </c>
      <c r="G4192" s="7">
        <v>393.01</v>
      </c>
      <c r="H4192" s="4">
        <f>+G4192*E4192</f>
        <v>21222.54</v>
      </c>
      <c r="I4192" s="5">
        <v>0</v>
      </c>
      <c r="J4192" s="4">
        <f t="shared" si="786"/>
        <v>0</v>
      </c>
      <c r="K4192" s="4">
        <f t="shared" si="787"/>
        <v>393.01</v>
      </c>
      <c r="L4192" s="6">
        <v>1.4</v>
      </c>
      <c r="M4192" s="4">
        <f t="shared" si="784"/>
        <v>550.21399999999994</v>
      </c>
      <c r="N4192" s="4">
        <f t="shared" si="785"/>
        <v>943.22399999999993</v>
      </c>
      <c r="O4192" s="6">
        <v>0.75</v>
      </c>
      <c r="P4192" s="85">
        <f t="shared" si="792"/>
        <v>294.75749999999999</v>
      </c>
      <c r="Q4192" s="86">
        <f t="shared" si="793"/>
        <v>687.76749999999993</v>
      </c>
      <c r="R4192" s="6">
        <v>0.95</v>
      </c>
      <c r="S4192" s="85">
        <f t="shared" si="788"/>
        <v>373.35949999999997</v>
      </c>
      <c r="T4192" s="86">
        <f t="shared" si="789"/>
        <v>766.36950000000002</v>
      </c>
      <c r="U4192" s="6">
        <v>0.6</v>
      </c>
      <c r="V4192" s="85">
        <f t="shared" si="790"/>
        <v>235.80599999999998</v>
      </c>
      <c r="W4192" s="86">
        <f t="shared" si="791"/>
        <v>628.81600000000003</v>
      </c>
    </row>
    <row r="4193" spans="1:23" ht="16.5" x14ac:dyDescent="0.25">
      <c r="A4193" s="64" t="s">
        <v>7854</v>
      </c>
      <c r="B4193" s="65" t="s">
        <v>7867</v>
      </c>
      <c r="C4193" s="2" t="s">
        <v>7888</v>
      </c>
      <c r="D4193" s="1" t="s">
        <v>1958</v>
      </c>
      <c r="E4193" s="3">
        <v>4</v>
      </c>
      <c r="F4193" s="3">
        <v>1</v>
      </c>
      <c r="G4193" s="4">
        <f>4511.94/6</f>
        <v>751.9899999999999</v>
      </c>
      <c r="H4193" s="4">
        <f>+G4193*E4193</f>
        <v>3007.9599999999996</v>
      </c>
      <c r="I4193" s="5">
        <v>0.2</v>
      </c>
      <c r="J4193" s="4">
        <f t="shared" si="786"/>
        <v>150.398</v>
      </c>
      <c r="K4193" s="4">
        <f t="shared" si="787"/>
        <v>601.59199999999987</v>
      </c>
      <c r="L4193" s="6">
        <v>0.85</v>
      </c>
      <c r="M4193" s="4">
        <f t="shared" si="784"/>
        <v>511.3531999999999</v>
      </c>
      <c r="N4193" s="4">
        <f t="shared" si="785"/>
        <v>1112.9451999999997</v>
      </c>
      <c r="O4193" s="6">
        <v>0.75</v>
      </c>
      <c r="P4193" s="85">
        <f t="shared" si="792"/>
        <v>451.1939999999999</v>
      </c>
      <c r="Q4193" s="86">
        <f t="shared" si="793"/>
        <v>1052.7859999999998</v>
      </c>
      <c r="R4193" s="6">
        <v>0.95</v>
      </c>
      <c r="S4193" s="85">
        <f t="shared" si="788"/>
        <v>571.51239999999984</v>
      </c>
      <c r="T4193" s="86">
        <f t="shared" si="789"/>
        <v>1173.1043999999997</v>
      </c>
      <c r="U4193" s="6">
        <v>0.6</v>
      </c>
      <c r="V4193" s="85">
        <f t="shared" si="790"/>
        <v>360.95519999999993</v>
      </c>
      <c r="W4193" s="86">
        <f t="shared" si="791"/>
        <v>962.54719999999975</v>
      </c>
    </row>
    <row r="4194" spans="1:23" ht="16.5" x14ac:dyDescent="0.25">
      <c r="A4194" s="64" t="s">
        <v>7854</v>
      </c>
      <c r="B4194" s="65" t="s">
        <v>7867</v>
      </c>
      <c r="C4194" s="2" t="s">
        <v>7889</v>
      </c>
      <c r="D4194" s="1" t="s">
        <v>1959</v>
      </c>
      <c r="E4194" s="3">
        <v>7</v>
      </c>
      <c r="F4194" s="3">
        <v>1</v>
      </c>
      <c r="G4194" s="7">
        <v>422.66</v>
      </c>
      <c r="H4194" s="4">
        <f>+G4194*E4194</f>
        <v>2958.6200000000003</v>
      </c>
      <c r="I4194" s="5">
        <v>0</v>
      </c>
      <c r="J4194" s="4">
        <f t="shared" si="786"/>
        <v>0</v>
      </c>
      <c r="K4194" s="4">
        <f t="shared" si="787"/>
        <v>422.66</v>
      </c>
      <c r="L4194" s="6">
        <v>1.4</v>
      </c>
      <c r="M4194" s="4">
        <f t="shared" si="784"/>
        <v>591.72400000000005</v>
      </c>
      <c r="N4194" s="4">
        <f t="shared" si="785"/>
        <v>1014.384</v>
      </c>
      <c r="O4194" s="6">
        <v>0.75</v>
      </c>
      <c r="P4194" s="85">
        <f t="shared" si="792"/>
        <v>316.995</v>
      </c>
      <c r="Q4194" s="86">
        <f t="shared" si="793"/>
        <v>739.65499999999997</v>
      </c>
      <c r="R4194" s="6">
        <v>0.95</v>
      </c>
      <c r="S4194" s="85">
        <f t="shared" si="788"/>
        <v>401.52699999999999</v>
      </c>
      <c r="T4194" s="86">
        <f t="shared" si="789"/>
        <v>824.18700000000001</v>
      </c>
      <c r="U4194" s="6">
        <v>0.6</v>
      </c>
      <c r="V4194" s="85">
        <f t="shared" si="790"/>
        <v>253.596</v>
      </c>
      <c r="W4194" s="86">
        <f t="shared" si="791"/>
        <v>676.25600000000009</v>
      </c>
    </row>
    <row r="4195" spans="1:23" ht="16.5" x14ac:dyDescent="0.25">
      <c r="A4195" s="64" t="s">
        <v>7854</v>
      </c>
      <c r="B4195" s="65" t="s">
        <v>7867</v>
      </c>
      <c r="C4195" s="2" t="s">
        <v>7890</v>
      </c>
      <c r="D4195" s="1" t="s">
        <v>1960</v>
      </c>
      <c r="E4195" s="3">
        <v>1</v>
      </c>
      <c r="F4195" s="3">
        <v>1</v>
      </c>
      <c r="G4195" s="7">
        <v>754.74</v>
      </c>
      <c r="H4195" s="4">
        <f>+G4195*E4195</f>
        <v>754.74</v>
      </c>
      <c r="I4195" s="5">
        <v>0</v>
      </c>
      <c r="J4195" s="4">
        <f t="shared" si="786"/>
        <v>0</v>
      </c>
      <c r="K4195" s="4">
        <f t="shared" si="787"/>
        <v>754.74</v>
      </c>
      <c r="L4195" s="6">
        <v>1.4</v>
      </c>
      <c r="M4195" s="4">
        <f t="shared" si="784"/>
        <v>1056.636</v>
      </c>
      <c r="N4195" s="4">
        <f t="shared" si="785"/>
        <v>1811.376</v>
      </c>
      <c r="O4195" s="6">
        <v>0.75</v>
      </c>
      <c r="P4195" s="85">
        <f t="shared" si="792"/>
        <v>566.05500000000006</v>
      </c>
      <c r="Q4195" s="86">
        <f t="shared" si="793"/>
        <v>1320.7950000000001</v>
      </c>
      <c r="R4195" s="6">
        <v>0.95</v>
      </c>
      <c r="S4195" s="85">
        <f t="shared" si="788"/>
        <v>717.00299999999993</v>
      </c>
      <c r="T4195" s="86">
        <f t="shared" si="789"/>
        <v>1471.7429999999999</v>
      </c>
      <c r="U4195" s="6">
        <v>0.6</v>
      </c>
      <c r="V4195" s="85">
        <f t="shared" si="790"/>
        <v>452.84399999999999</v>
      </c>
      <c r="W4195" s="86">
        <f t="shared" si="791"/>
        <v>1207.5840000000001</v>
      </c>
    </row>
    <row r="4196" spans="1:23" ht="16.5" x14ac:dyDescent="0.25">
      <c r="A4196" s="64" t="s">
        <v>7854</v>
      </c>
      <c r="B4196" s="65" t="s">
        <v>7867</v>
      </c>
      <c r="C4196" s="2" t="s">
        <v>7891</v>
      </c>
      <c r="D4196" s="1" t="s">
        <v>1961</v>
      </c>
      <c r="E4196" s="3">
        <v>11</v>
      </c>
      <c r="F4196" s="3">
        <v>1</v>
      </c>
      <c r="G4196" s="7">
        <v>458.24</v>
      </c>
      <c r="H4196" s="4">
        <f>+G4196*E4196</f>
        <v>5040.6400000000003</v>
      </c>
      <c r="I4196" s="5">
        <v>0</v>
      </c>
      <c r="J4196" s="4">
        <f t="shared" si="786"/>
        <v>0</v>
      </c>
      <c r="K4196" s="4">
        <f t="shared" si="787"/>
        <v>458.24</v>
      </c>
      <c r="L4196" s="6">
        <v>1.4</v>
      </c>
      <c r="M4196" s="4">
        <f t="shared" si="784"/>
        <v>641.53599999999994</v>
      </c>
      <c r="N4196" s="4">
        <f t="shared" si="785"/>
        <v>1099.7759999999998</v>
      </c>
      <c r="O4196" s="6">
        <v>0.75</v>
      </c>
      <c r="P4196" s="85">
        <f t="shared" si="792"/>
        <v>343.68</v>
      </c>
      <c r="Q4196" s="86">
        <f t="shared" si="793"/>
        <v>801.92000000000007</v>
      </c>
      <c r="R4196" s="6">
        <v>0.95</v>
      </c>
      <c r="S4196" s="85">
        <f t="shared" si="788"/>
        <v>435.32799999999997</v>
      </c>
      <c r="T4196" s="86">
        <f t="shared" si="789"/>
        <v>893.56799999999998</v>
      </c>
      <c r="U4196" s="6">
        <v>0.6</v>
      </c>
      <c r="V4196" s="85">
        <f t="shared" si="790"/>
        <v>274.94400000000002</v>
      </c>
      <c r="W4196" s="86">
        <f t="shared" si="791"/>
        <v>733.18399999999997</v>
      </c>
    </row>
    <row r="4197" spans="1:23" ht="16.5" x14ac:dyDescent="0.25">
      <c r="A4197" s="64" t="s">
        <v>7854</v>
      </c>
      <c r="B4197" s="65" t="s">
        <v>7867</v>
      </c>
      <c r="C4197" s="2" t="s">
        <v>7892</v>
      </c>
      <c r="D4197" s="1" t="s">
        <v>1962</v>
      </c>
      <c r="E4197" s="3">
        <v>1</v>
      </c>
      <c r="F4197" s="3">
        <v>1</v>
      </c>
      <c r="G4197" s="7">
        <v>369.29</v>
      </c>
      <c r="H4197" s="4">
        <f>+G4197*E4197</f>
        <v>369.29</v>
      </c>
      <c r="I4197" s="5">
        <v>0</v>
      </c>
      <c r="J4197" s="4">
        <f t="shared" si="786"/>
        <v>0</v>
      </c>
      <c r="K4197" s="4">
        <f t="shared" si="787"/>
        <v>369.29</v>
      </c>
      <c r="L4197" s="6">
        <v>1.4</v>
      </c>
      <c r="M4197" s="4">
        <f t="shared" si="784"/>
        <v>517.00599999999997</v>
      </c>
      <c r="N4197" s="4">
        <f t="shared" si="785"/>
        <v>886.29600000000005</v>
      </c>
      <c r="O4197" s="6">
        <v>0.75</v>
      </c>
      <c r="P4197" s="85">
        <f t="shared" si="792"/>
        <v>276.96750000000003</v>
      </c>
      <c r="Q4197" s="86">
        <f t="shared" si="793"/>
        <v>646.25750000000005</v>
      </c>
      <c r="R4197" s="6">
        <v>0.95</v>
      </c>
      <c r="S4197" s="85">
        <f t="shared" si="788"/>
        <v>350.82549999999998</v>
      </c>
      <c r="T4197" s="86">
        <f t="shared" si="789"/>
        <v>720.1155</v>
      </c>
      <c r="U4197" s="6">
        <v>0.6</v>
      </c>
      <c r="V4197" s="85">
        <f t="shared" si="790"/>
        <v>221.57400000000001</v>
      </c>
      <c r="W4197" s="86">
        <f t="shared" si="791"/>
        <v>590.86400000000003</v>
      </c>
    </row>
    <row r="4198" spans="1:23" ht="16.5" x14ac:dyDescent="0.25">
      <c r="A4198" s="64" t="s">
        <v>7854</v>
      </c>
      <c r="B4198" s="65" t="s">
        <v>7867</v>
      </c>
      <c r="C4198" s="2" t="s">
        <v>7893</v>
      </c>
      <c r="D4198" s="1" t="s">
        <v>1963</v>
      </c>
      <c r="E4198" s="3">
        <v>9</v>
      </c>
      <c r="F4198" s="3">
        <v>1</v>
      </c>
      <c r="G4198" s="7">
        <v>541.26</v>
      </c>
      <c r="H4198" s="4">
        <f>+G4198*E4198</f>
        <v>4871.34</v>
      </c>
      <c r="I4198" s="5">
        <v>0</v>
      </c>
      <c r="J4198" s="4">
        <f t="shared" si="786"/>
        <v>0</v>
      </c>
      <c r="K4198" s="4">
        <f t="shared" si="787"/>
        <v>541.26</v>
      </c>
      <c r="L4198" s="6">
        <v>1.4</v>
      </c>
      <c r="M4198" s="4">
        <f t="shared" si="784"/>
        <v>757.7639999999999</v>
      </c>
      <c r="N4198" s="4">
        <f t="shared" si="785"/>
        <v>1299.0239999999999</v>
      </c>
      <c r="O4198" s="6">
        <v>0.75</v>
      </c>
      <c r="P4198" s="85">
        <f t="shared" si="792"/>
        <v>405.94499999999999</v>
      </c>
      <c r="Q4198" s="86">
        <f t="shared" si="793"/>
        <v>947.20499999999993</v>
      </c>
      <c r="R4198" s="6">
        <v>0.95</v>
      </c>
      <c r="S4198" s="85">
        <f t="shared" si="788"/>
        <v>514.197</v>
      </c>
      <c r="T4198" s="86">
        <f t="shared" si="789"/>
        <v>1055.4569999999999</v>
      </c>
      <c r="U4198" s="6">
        <v>0.6</v>
      </c>
      <c r="V4198" s="85">
        <f t="shared" si="790"/>
        <v>324.75599999999997</v>
      </c>
      <c r="W4198" s="86">
        <f t="shared" si="791"/>
        <v>866.01599999999996</v>
      </c>
    </row>
    <row r="4199" spans="1:23" ht="16.5" x14ac:dyDescent="0.25">
      <c r="A4199" s="64" t="s">
        <v>7854</v>
      </c>
      <c r="B4199" s="65" t="s">
        <v>7867</v>
      </c>
      <c r="C4199" s="2" t="s">
        <v>7894</v>
      </c>
      <c r="D4199" s="1" t="s">
        <v>1964</v>
      </c>
      <c r="E4199" s="3">
        <v>15</v>
      </c>
      <c r="F4199" s="3">
        <v>1</v>
      </c>
      <c r="G4199" s="4">
        <v>1260</v>
      </c>
      <c r="H4199" s="4">
        <f>+G4199*E4199</f>
        <v>18900</v>
      </c>
      <c r="I4199" s="5">
        <v>0.1</v>
      </c>
      <c r="J4199" s="4">
        <f t="shared" si="786"/>
        <v>126</v>
      </c>
      <c r="K4199" s="4">
        <f t="shared" si="787"/>
        <v>1134</v>
      </c>
      <c r="L4199" s="6">
        <v>1.1000000000000001</v>
      </c>
      <c r="M4199" s="4">
        <f t="shared" si="784"/>
        <v>1247.4000000000001</v>
      </c>
      <c r="N4199" s="4">
        <f t="shared" si="785"/>
        <v>2381.4</v>
      </c>
      <c r="O4199" s="6">
        <v>0.75</v>
      </c>
      <c r="P4199" s="85">
        <f t="shared" si="792"/>
        <v>850.5</v>
      </c>
      <c r="Q4199" s="86">
        <f t="shared" si="793"/>
        <v>1984.5</v>
      </c>
      <c r="R4199" s="6">
        <v>0.95</v>
      </c>
      <c r="S4199" s="85">
        <f t="shared" si="788"/>
        <v>1077.3</v>
      </c>
      <c r="T4199" s="86">
        <f t="shared" si="789"/>
        <v>2211.3000000000002</v>
      </c>
      <c r="U4199" s="6">
        <v>0.6</v>
      </c>
      <c r="V4199" s="85">
        <f t="shared" si="790"/>
        <v>680.4</v>
      </c>
      <c r="W4199" s="86">
        <f t="shared" si="791"/>
        <v>1814.4</v>
      </c>
    </row>
    <row r="4200" spans="1:23" ht="16.5" x14ac:dyDescent="0.25">
      <c r="A4200" s="64" t="s">
        <v>7854</v>
      </c>
      <c r="B4200" s="65" t="s">
        <v>7867</v>
      </c>
      <c r="C4200" s="2" t="s">
        <v>7895</v>
      </c>
      <c r="D4200" s="1" t="s">
        <v>1965</v>
      </c>
      <c r="E4200" s="3">
        <v>4</v>
      </c>
      <c r="F4200" s="3">
        <v>1</v>
      </c>
      <c r="G4200" s="7">
        <v>564.98</v>
      </c>
      <c r="H4200" s="4">
        <f>+G4200*E4200</f>
        <v>2259.92</v>
      </c>
      <c r="I4200" s="5">
        <v>0</v>
      </c>
      <c r="J4200" s="4">
        <f t="shared" si="786"/>
        <v>0</v>
      </c>
      <c r="K4200" s="4">
        <f t="shared" si="787"/>
        <v>564.98</v>
      </c>
      <c r="L4200" s="6">
        <v>1.4</v>
      </c>
      <c r="M4200" s="4">
        <f t="shared" si="784"/>
        <v>790.97199999999998</v>
      </c>
      <c r="N4200" s="4">
        <f t="shared" si="785"/>
        <v>1355.952</v>
      </c>
      <c r="O4200" s="6">
        <v>0.75</v>
      </c>
      <c r="P4200" s="85">
        <f t="shared" si="792"/>
        <v>423.73500000000001</v>
      </c>
      <c r="Q4200" s="86">
        <f t="shared" si="793"/>
        <v>988.71500000000003</v>
      </c>
      <c r="R4200" s="6">
        <v>0.95</v>
      </c>
      <c r="S4200" s="85">
        <f t="shared" si="788"/>
        <v>536.73099999999999</v>
      </c>
      <c r="T4200" s="86">
        <f t="shared" si="789"/>
        <v>1101.711</v>
      </c>
      <c r="U4200" s="6">
        <v>0.6</v>
      </c>
      <c r="V4200" s="85">
        <f t="shared" si="790"/>
        <v>338.988</v>
      </c>
      <c r="W4200" s="86">
        <f t="shared" si="791"/>
        <v>903.96800000000007</v>
      </c>
    </row>
    <row r="4201" spans="1:23" ht="16.5" x14ac:dyDescent="0.25">
      <c r="A4201" s="64" t="s">
        <v>7854</v>
      </c>
      <c r="B4201" s="65" t="s">
        <v>7867</v>
      </c>
      <c r="C4201" s="2" t="s">
        <v>7896</v>
      </c>
      <c r="D4201" s="1" t="s">
        <v>1966</v>
      </c>
      <c r="E4201" s="3">
        <v>10</v>
      </c>
      <c r="F4201" s="3">
        <v>1</v>
      </c>
      <c r="G4201" s="7">
        <v>576.84</v>
      </c>
      <c r="H4201" s="4">
        <f>+G4201*E4201</f>
        <v>5768.4000000000005</v>
      </c>
      <c r="I4201" s="5">
        <v>0</v>
      </c>
      <c r="J4201" s="4">
        <f t="shared" si="786"/>
        <v>0</v>
      </c>
      <c r="K4201" s="4">
        <f t="shared" si="787"/>
        <v>576.84</v>
      </c>
      <c r="L4201" s="6">
        <v>1.4</v>
      </c>
      <c r="M4201" s="4">
        <f t="shared" si="784"/>
        <v>807.57600000000002</v>
      </c>
      <c r="N4201" s="4">
        <f t="shared" si="785"/>
        <v>1384.4160000000002</v>
      </c>
      <c r="O4201" s="6">
        <v>0.75</v>
      </c>
      <c r="P4201" s="85">
        <f t="shared" si="792"/>
        <v>432.63</v>
      </c>
      <c r="Q4201" s="86">
        <f t="shared" si="793"/>
        <v>1009.47</v>
      </c>
      <c r="R4201" s="6">
        <v>0.95</v>
      </c>
      <c r="S4201" s="85">
        <f t="shared" si="788"/>
        <v>547.99800000000005</v>
      </c>
      <c r="T4201" s="86">
        <f t="shared" si="789"/>
        <v>1124.8380000000002</v>
      </c>
      <c r="U4201" s="6">
        <v>0.6</v>
      </c>
      <c r="V4201" s="85">
        <f t="shared" si="790"/>
        <v>346.10399999999998</v>
      </c>
      <c r="W4201" s="86">
        <f t="shared" si="791"/>
        <v>922.94399999999996</v>
      </c>
    </row>
    <row r="4202" spans="1:23" ht="16.5" x14ac:dyDescent="0.25">
      <c r="A4202" s="64" t="s">
        <v>7854</v>
      </c>
      <c r="B4202" s="65" t="s">
        <v>7867</v>
      </c>
      <c r="C4202" s="2" t="s">
        <v>7897</v>
      </c>
      <c r="D4202" s="1" t="s">
        <v>1967</v>
      </c>
      <c r="E4202" s="3">
        <v>28</v>
      </c>
      <c r="F4202" s="3">
        <v>1</v>
      </c>
      <c r="G4202" s="4">
        <f>14152.56/12</f>
        <v>1179.3799999999999</v>
      </c>
      <c r="H4202" s="4">
        <f>+G4202*E4202</f>
        <v>33022.639999999999</v>
      </c>
      <c r="I4202" s="5">
        <v>0.2</v>
      </c>
      <c r="J4202" s="4">
        <f t="shared" si="786"/>
        <v>235.87599999999998</v>
      </c>
      <c r="K4202" s="4">
        <f t="shared" si="787"/>
        <v>943.50399999999991</v>
      </c>
      <c r="L4202" s="6">
        <v>0.85</v>
      </c>
      <c r="M4202" s="4">
        <f t="shared" si="784"/>
        <v>801.97839999999985</v>
      </c>
      <c r="N4202" s="4">
        <f t="shared" si="785"/>
        <v>1745.4823999999999</v>
      </c>
      <c r="O4202" s="6">
        <v>0.75</v>
      </c>
      <c r="P4202" s="85">
        <f t="shared" si="792"/>
        <v>707.62799999999993</v>
      </c>
      <c r="Q4202" s="86">
        <f t="shared" si="793"/>
        <v>1651.1319999999998</v>
      </c>
      <c r="R4202" s="6">
        <v>0.95</v>
      </c>
      <c r="S4202" s="85">
        <f t="shared" si="788"/>
        <v>896.32879999999989</v>
      </c>
      <c r="T4202" s="86">
        <f t="shared" si="789"/>
        <v>1839.8327999999997</v>
      </c>
      <c r="U4202" s="6">
        <v>0.6</v>
      </c>
      <c r="V4202" s="85">
        <f t="shared" si="790"/>
        <v>566.10239999999988</v>
      </c>
      <c r="W4202" s="86">
        <f t="shared" si="791"/>
        <v>1509.6063999999997</v>
      </c>
    </row>
    <row r="4203" spans="1:23" ht="16.5" x14ac:dyDescent="0.25">
      <c r="A4203" s="64" t="s">
        <v>7854</v>
      </c>
      <c r="B4203" s="65" t="s">
        <v>7867</v>
      </c>
      <c r="C4203" s="2" t="s">
        <v>7898</v>
      </c>
      <c r="D4203" s="1" t="s">
        <v>1968</v>
      </c>
      <c r="E4203" s="3">
        <v>1</v>
      </c>
      <c r="F4203" s="3">
        <v>1</v>
      </c>
      <c r="G4203" s="4">
        <v>448.8</v>
      </c>
      <c r="H4203" s="4">
        <f>+G4203*E4203</f>
        <v>448.8</v>
      </c>
      <c r="I4203" s="5">
        <v>0</v>
      </c>
      <c r="J4203" s="4">
        <f t="shared" si="786"/>
        <v>0</v>
      </c>
      <c r="K4203" s="4">
        <f t="shared" si="787"/>
        <v>448.8</v>
      </c>
      <c r="L4203" s="6">
        <v>0.95</v>
      </c>
      <c r="M4203" s="4">
        <f t="shared" si="784"/>
        <v>426.36</v>
      </c>
      <c r="N4203" s="4">
        <f t="shared" si="785"/>
        <v>875.16000000000008</v>
      </c>
      <c r="O4203" s="6">
        <v>0.75</v>
      </c>
      <c r="P4203" s="85">
        <f t="shared" si="792"/>
        <v>336.6</v>
      </c>
      <c r="Q4203" s="86">
        <f t="shared" si="793"/>
        <v>785.40000000000009</v>
      </c>
      <c r="R4203" s="6">
        <v>0.95</v>
      </c>
      <c r="S4203" s="85">
        <f t="shared" si="788"/>
        <v>426.36</v>
      </c>
      <c r="T4203" s="86">
        <f t="shared" si="789"/>
        <v>875.16000000000008</v>
      </c>
      <c r="U4203" s="6">
        <v>0.6</v>
      </c>
      <c r="V4203" s="85">
        <f t="shared" si="790"/>
        <v>269.27999999999997</v>
      </c>
      <c r="W4203" s="86">
        <f t="shared" si="791"/>
        <v>718.07999999999993</v>
      </c>
    </row>
    <row r="4204" spans="1:23" ht="16.5" x14ac:dyDescent="0.25">
      <c r="A4204" s="64" t="s">
        <v>7854</v>
      </c>
      <c r="B4204" s="65" t="s">
        <v>7867</v>
      </c>
      <c r="C4204" s="2" t="s">
        <v>7899</v>
      </c>
      <c r="D4204" s="1" t="s">
        <v>1969</v>
      </c>
      <c r="E4204" s="3">
        <f>14+37</f>
        <v>51</v>
      </c>
      <c r="F4204" s="3">
        <v>1</v>
      </c>
      <c r="G4204" s="4">
        <v>770</v>
      </c>
      <c r="H4204" s="4">
        <f>+G4204*E4204</f>
        <v>39270</v>
      </c>
      <c r="I4204" s="5">
        <v>0.2</v>
      </c>
      <c r="J4204" s="4">
        <f t="shared" si="786"/>
        <v>154</v>
      </c>
      <c r="K4204" s="4">
        <f t="shared" si="787"/>
        <v>616</v>
      </c>
      <c r="L4204" s="6">
        <v>1.1499999999999999</v>
      </c>
      <c r="M4204" s="4">
        <f t="shared" si="784"/>
        <v>708.4</v>
      </c>
      <c r="N4204" s="4">
        <f t="shared" si="785"/>
        <v>1324.4</v>
      </c>
      <c r="O4204" s="6">
        <v>0.75</v>
      </c>
      <c r="P4204" s="85">
        <f t="shared" si="792"/>
        <v>462</v>
      </c>
      <c r="Q4204" s="86">
        <f t="shared" si="793"/>
        <v>1078</v>
      </c>
      <c r="R4204" s="6">
        <v>0.95</v>
      </c>
      <c r="S4204" s="85">
        <f t="shared" si="788"/>
        <v>585.19999999999993</v>
      </c>
      <c r="T4204" s="86">
        <f t="shared" si="789"/>
        <v>1201.1999999999998</v>
      </c>
      <c r="U4204" s="6">
        <v>0.6</v>
      </c>
      <c r="V4204" s="85">
        <f t="shared" si="790"/>
        <v>369.59999999999997</v>
      </c>
      <c r="W4204" s="86">
        <f t="shared" si="791"/>
        <v>985.59999999999991</v>
      </c>
    </row>
    <row r="4205" spans="1:23" ht="16.5" x14ac:dyDescent="0.25">
      <c r="A4205" s="64" t="s">
        <v>7854</v>
      </c>
      <c r="B4205" s="65" t="s">
        <v>7867</v>
      </c>
      <c r="C4205" s="2" t="s">
        <v>7900</v>
      </c>
      <c r="D4205" s="1" t="s">
        <v>1970</v>
      </c>
      <c r="E4205" s="3">
        <v>1</v>
      </c>
      <c r="F4205" s="3">
        <v>1</v>
      </c>
      <c r="G4205" s="4">
        <v>1550</v>
      </c>
      <c r="H4205" s="4">
        <f>+G4205*E4205</f>
        <v>1550</v>
      </c>
      <c r="I4205" s="5">
        <v>0.1</v>
      </c>
      <c r="J4205" s="4">
        <f t="shared" si="786"/>
        <v>155</v>
      </c>
      <c r="K4205" s="4">
        <f t="shared" si="787"/>
        <v>1395</v>
      </c>
      <c r="L4205" s="6">
        <v>1</v>
      </c>
      <c r="M4205" s="4">
        <f t="shared" si="784"/>
        <v>1395</v>
      </c>
      <c r="N4205" s="4">
        <f t="shared" si="785"/>
        <v>2790</v>
      </c>
      <c r="O4205" s="6">
        <v>0.75</v>
      </c>
      <c r="P4205" s="85">
        <f t="shared" si="792"/>
        <v>1046.25</v>
      </c>
      <c r="Q4205" s="86">
        <f t="shared" si="793"/>
        <v>2441.25</v>
      </c>
      <c r="R4205" s="6">
        <v>0.95</v>
      </c>
      <c r="S4205" s="85">
        <f t="shared" si="788"/>
        <v>1325.25</v>
      </c>
      <c r="T4205" s="86">
        <f t="shared" si="789"/>
        <v>2720.25</v>
      </c>
      <c r="U4205" s="6">
        <v>0.6</v>
      </c>
      <c r="V4205" s="85">
        <f t="shared" si="790"/>
        <v>837</v>
      </c>
      <c r="W4205" s="86">
        <f t="shared" si="791"/>
        <v>2232</v>
      </c>
    </row>
    <row r="4206" spans="1:23" ht="16.5" x14ac:dyDescent="0.25">
      <c r="A4206" s="64" t="s">
        <v>7854</v>
      </c>
      <c r="B4206" s="65" t="s">
        <v>7867</v>
      </c>
      <c r="C4206" s="2" t="s">
        <v>7901</v>
      </c>
      <c r="D4206" s="1" t="s">
        <v>1971</v>
      </c>
      <c r="E4206" s="3">
        <v>5</v>
      </c>
      <c r="F4206" s="3">
        <v>1</v>
      </c>
      <c r="G4206" s="7">
        <v>703.68000000000006</v>
      </c>
      <c r="H4206" s="4">
        <f>+G4206*E4206</f>
        <v>3518.4000000000005</v>
      </c>
      <c r="I4206" s="5">
        <v>0</v>
      </c>
      <c r="J4206" s="4">
        <f t="shared" si="786"/>
        <v>0</v>
      </c>
      <c r="K4206" s="4">
        <f t="shared" si="787"/>
        <v>703.68000000000006</v>
      </c>
      <c r="L4206" s="6">
        <v>1.4</v>
      </c>
      <c r="M4206" s="4">
        <f t="shared" ref="M4206:M4268" si="794">+K4206*L4206</f>
        <v>985.15200000000004</v>
      </c>
      <c r="N4206" s="4">
        <f t="shared" ref="N4206:N4268" si="795">+K4206+M4206</f>
        <v>1688.8320000000001</v>
      </c>
      <c r="O4206" s="6">
        <v>0.75</v>
      </c>
      <c r="P4206" s="85">
        <f t="shared" si="792"/>
        <v>527.76</v>
      </c>
      <c r="Q4206" s="86">
        <f t="shared" si="793"/>
        <v>1231.44</v>
      </c>
      <c r="R4206" s="6">
        <v>0.95</v>
      </c>
      <c r="S4206" s="85">
        <f t="shared" si="788"/>
        <v>668.49599999999998</v>
      </c>
      <c r="T4206" s="86">
        <f t="shared" si="789"/>
        <v>1372.1759999999999</v>
      </c>
      <c r="U4206" s="6">
        <v>0.6</v>
      </c>
      <c r="V4206" s="85">
        <f t="shared" si="790"/>
        <v>422.20800000000003</v>
      </c>
      <c r="W4206" s="86">
        <f t="shared" si="791"/>
        <v>1125.8880000000001</v>
      </c>
    </row>
    <row r="4207" spans="1:23" ht="16.5" x14ac:dyDescent="0.25">
      <c r="A4207" s="64" t="s">
        <v>7854</v>
      </c>
      <c r="B4207" s="65" t="s">
        <v>7867</v>
      </c>
      <c r="C4207" s="2" t="s">
        <v>7902</v>
      </c>
      <c r="D4207" s="1" t="s">
        <v>1972</v>
      </c>
      <c r="E4207" s="3">
        <v>4</v>
      </c>
      <c r="F4207" s="3">
        <v>1</v>
      </c>
      <c r="G4207" s="7">
        <v>1301.5</v>
      </c>
      <c r="H4207" s="4">
        <f>+G4207*E4207</f>
        <v>5206</v>
      </c>
      <c r="I4207" s="5">
        <v>0.2</v>
      </c>
      <c r="J4207" s="4">
        <f t="shared" si="786"/>
        <v>260.3</v>
      </c>
      <c r="K4207" s="4">
        <f t="shared" si="787"/>
        <v>1041.2</v>
      </c>
      <c r="L4207" s="6">
        <v>0.85</v>
      </c>
      <c r="M4207" s="4">
        <f t="shared" si="794"/>
        <v>885.02</v>
      </c>
      <c r="N4207" s="4">
        <f t="shared" si="795"/>
        <v>1926.22</v>
      </c>
      <c r="O4207" s="6">
        <v>0.75</v>
      </c>
      <c r="P4207" s="85">
        <f t="shared" si="792"/>
        <v>780.90000000000009</v>
      </c>
      <c r="Q4207" s="86">
        <f t="shared" si="793"/>
        <v>1822.1000000000001</v>
      </c>
      <c r="R4207" s="6">
        <v>0.95</v>
      </c>
      <c r="S4207" s="85">
        <f t="shared" si="788"/>
        <v>989.14</v>
      </c>
      <c r="T4207" s="86">
        <f t="shared" si="789"/>
        <v>2030.3400000000001</v>
      </c>
      <c r="U4207" s="6">
        <v>0.6</v>
      </c>
      <c r="V4207" s="85">
        <f t="shared" si="790"/>
        <v>624.72</v>
      </c>
      <c r="W4207" s="86">
        <f t="shared" si="791"/>
        <v>1665.92</v>
      </c>
    </row>
    <row r="4208" spans="1:23" ht="16.5" x14ac:dyDescent="0.25">
      <c r="A4208" s="64" t="s">
        <v>7854</v>
      </c>
      <c r="B4208" s="65" t="s">
        <v>7867</v>
      </c>
      <c r="C4208" s="2" t="s">
        <v>7903</v>
      </c>
      <c r="D4208" s="1" t="s">
        <v>1973</v>
      </c>
      <c r="E4208" s="3">
        <v>4</v>
      </c>
      <c r="F4208" s="3">
        <v>1</v>
      </c>
      <c r="G4208" s="7">
        <v>841.5</v>
      </c>
      <c r="H4208" s="4">
        <f>+G4208*E4208</f>
        <v>3366</v>
      </c>
      <c r="I4208" s="5">
        <v>0.2</v>
      </c>
      <c r="J4208" s="4">
        <f t="shared" si="786"/>
        <v>168.3</v>
      </c>
      <c r="K4208" s="4">
        <f t="shared" si="787"/>
        <v>673.2</v>
      </c>
      <c r="L4208" s="6">
        <v>0.85</v>
      </c>
      <c r="M4208" s="4">
        <f t="shared" si="794"/>
        <v>572.22</v>
      </c>
      <c r="N4208" s="4">
        <f t="shared" si="795"/>
        <v>1245.42</v>
      </c>
      <c r="O4208" s="6">
        <v>0.75</v>
      </c>
      <c r="P4208" s="85">
        <f t="shared" si="792"/>
        <v>504.90000000000003</v>
      </c>
      <c r="Q4208" s="86">
        <f t="shared" si="793"/>
        <v>1178.1000000000001</v>
      </c>
      <c r="R4208" s="6">
        <v>0.95</v>
      </c>
      <c r="S4208" s="85">
        <f t="shared" si="788"/>
        <v>639.54</v>
      </c>
      <c r="T4208" s="86">
        <f t="shared" si="789"/>
        <v>1312.74</v>
      </c>
      <c r="U4208" s="6">
        <v>0.6</v>
      </c>
      <c r="V4208" s="85">
        <f t="shared" si="790"/>
        <v>403.92</v>
      </c>
      <c r="W4208" s="86">
        <f t="shared" si="791"/>
        <v>1077.1200000000001</v>
      </c>
    </row>
    <row r="4209" spans="1:23" ht="16.5" x14ac:dyDescent="0.25">
      <c r="A4209" s="64" t="s">
        <v>7854</v>
      </c>
      <c r="B4209" s="65" t="s">
        <v>7867</v>
      </c>
      <c r="C4209" s="2" t="s">
        <v>7904</v>
      </c>
      <c r="D4209" s="1" t="s">
        <v>1974</v>
      </c>
      <c r="E4209" s="3">
        <f>1+12+6+4</f>
        <v>23</v>
      </c>
      <c r="F4209" s="3">
        <v>1</v>
      </c>
      <c r="G4209" s="7">
        <v>1350</v>
      </c>
      <c r="H4209" s="4">
        <f>+G4209*E4209</f>
        <v>31050</v>
      </c>
      <c r="I4209" s="5">
        <v>0.2</v>
      </c>
      <c r="J4209" s="4">
        <f t="shared" si="786"/>
        <v>270</v>
      </c>
      <c r="K4209" s="4">
        <f t="shared" si="787"/>
        <v>1080</v>
      </c>
      <c r="L4209" s="6">
        <v>0.85</v>
      </c>
      <c r="M4209" s="4">
        <f t="shared" si="794"/>
        <v>918</v>
      </c>
      <c r="N4209" s="4">
        <f t="shared" si="795"/>
        <v>1998</v>
      </c>
      <c r="O4209" s="6">
        <v>0.75</v>
      </c>
      <c r="P4209" s="85">
        <f t="shared" si="792"/>
        <v>810</v>
      </c>
      <c r="Q4209" s="86">
        <f t="shared" si="793"/>
        <v>1890</v>
      </c>
      <c r="R4209" s="6">
        <v>0.95</v>
      </c>
      <c r="S4209" s="85">
        <f t="shared" si="788"/>
        <v>1026</v>
      </c>
      <c r="T4209" s="86">
        <f t="shared" si="789"/>
        <v>2106</v>
      </c>
      <c r="U4209" s="6">
        <v>0.6</v>
      </c>
      <c r="V4209" s="85">
        <f t="shared" si="790"/>
        <v>648</v>
      </c>
      <c r="W4209" s="86">
        <f t="shared" si="791"/>
        <v>1728</v>
      </c>
    </row>
    <row r="4210" spans="1:23" ht="16.5" x14ac:dyDescent="0.25">
      <c r="A4210" s="64" t="s">
        <v>7854</v>
      </c>
      <c r="B4210" s="65" t="s">
        <v>7867</v>
      </c>
      <c r="C4210" s="2" t="s">
        <v>7905</v>
      </c>
      <c r="D4210" s="1" t="s">
        <v>1975</v>
      </c>
      <c r="E4210" s="3">
        <v>2</v>
      </c>
      <c r="F4210" s="3">
        <v>1</v>
      </c>
      <c r="G4210" s="7">
        <v>809.5</v>
      </c>
      <c r="H4210" s="4">
        <f>+G4210*E4210</f>
        <v>1619</v>
      </c>
      <c r="I4210" s="5">
        <v>0.2</v>
      </c>
      <c r="J4210" s="4">
        <f t="shared" si="786"/>
        <v>161.9</v>
      </c>
      <c r="K4210" s="4">
        <f t="shared" si="787"/>
        <v>647.6</v>
      </c>
      <c r="L4210" s="6">
        <v>0.85</v>
      </c>
      <c r="M4210" s="4">
        <f t="shared" si="794"/>
        <v>550.46</v>
      </c>
      <c r="N4210" s="4">
        <f t="shared" si="795"/>
        <v>1198.06</v>
      </c>
      <c r="O4210" s="6">
        <v>0.75</v>
      </c>
      <c r="P4210" s="85">
        <f t="shared" si="792"/>
        <v>485.70000000000005</v>
      </c>
      <c r="Q4210" s="86">
        <f t="shared" si="793"/>
        <v>1133.3000000000002</v>
      </c>
      <c r="R4210" s="6">
        <v>0.95</v>
      </c>
      <c r="S4210" s="85">
        <f t="shared" si="788"/>
        <v>615.22</v>
      </c>
      <c r="T4210" s="86">
        <f t="shared" si="789"/>
        <v>1262.8200000000002</v>
      </c>
      <c r="U4210" s="6">
        <v>0.6</v>
      </c>
      <c r="V4210" s="85">
        <f t="shared" si="790"/>
        <v>388.56</v>
      </c>
      <c r="W4210" s="86">
        <f t="shared" si="791"/>
        <v>1036.1600000000001</v>
      </c>
    </row>
    <row r="4211" spans="1:23" s="25" customFormat="1" ht="16.5" x14ac:dyDescent="0.25">
      <c r="A4211" s="64" t="s">
        <v>7854</v>
      </c>
      <c r="B4211" s="65" t="s">
        <v>7867</v>
      </c>
      <c r="C4211" s="2" t="s">
        <v>8362</v>
      </c>
      <c r="D4211" s="10" t="s">
        <v>7554</v>
      </c>
      <c r="E4211" s="3">
        <v>29</v>
      </c>
      <c r="F4211" s="3">
        <v>1</v>
      </c>
      <c r="G4211" s="4">
        <v>500</v>
      </c>
      <c r="H4211" s="4">
        <f>+G4211*E4211</f>
        <v>14500</v>
      </c>
      <c r="I4211" s="5">
        <v>0</v>
      </c>
      <c r="J4211" s="4">
        <f t="shared" si="786"/>
        <v>0</v>
      </c>
      <c r="K4211" s="4">
        <f t="shared" si="787"/>
        <v>500</v>
      </c>
      <c r="L4211" s="6">
        <v>1.5</v>
      </c>
      <c r="M4211" s="4">
        <f t="shared" si="794"/>
        <v>750</v>
      </c>
      <c r="N4211" s="4">
        <f t="shared" si="795"/>
        <v>1250</v>
      </c>
      <c r="O4211" s="6">
        <v>0.75</v>
      </c>
      <c r="P4211" s="85">
        <f t="shared" si="792"/>
        <v>375</v>
      </c>
      <c r="Q4211" s="86">
        <f t="shared" si="793"/>
        <v>875</v>
      </c>
      <c r="R4211" s="6">
        <v>0.95</v>
      </c>
      <c r="S4211" s="85">
        <f t="shared" si="788"/>
        <v>475</v>
      </c>
      <c r="T4211" s="86">
        <f t="shared" si="789"/>
        <v>975</v>
      </c>
      <c r="U4211" s="6">
        <v>0.6</v>
      </c>
      <c r="V4211" s="85">
        <f t="shared" si="790"/>
        <v>300</v>
      </c>
      <c r="W4211" s="86">
        <f t="shared" si="791"/>
        <v>800</v>
      </c>
    </row>
    <row r="4212" spans="1:23" ht="16.5" x14ac:dyDescent="0.25">
      <c r="A4212" s="64" t="s">
        <v>7854</v>
      </c>
      <c r="B4212" s="65" t="s">
        <v>7867</v>
      </c>
      <c r="C4212" s="2" t="s">
        <v>7906</v>
      </c>
      <c r="D4212" s="10" t="s">
        <v>2056</v>
      </c>
      <c r="E4212" s="3">
        <v>9</v>
      </c>
      <c r="F4212" s="3">
        <v>1</v>
      </c>
      <c r="G4212" s="7">
        <v>195.4</v>
      </c>
      <c r="H4212" s="4">
        <f>+G4212*E4212</f>
        <v>1758.6000000000001</v>
      </c>
      <c r="I4212" s="5">
        <v>0.2</v>
      </c>
      <c r="J4212" s="4">
        <f t="shared" si="786"/>
        <v>39.080000000000005</v>
      </c>
      <c r="K4212" s="4">
        <f t="shared" si="787"/>
        <v>156.32</v>
      </c>
      <c r="L4212" s="6">
        <v>0.85</v>
      </c>
      <c r="M4212" s="4">
        <f t="shared" si="794"/>
        <v>132.87199999999999</v>
      </c>
      <c r="N4212" s="4">
        <f t="shared" si="795"/>
        <v>289.19200000000001</v>
      </c>
      <c r="O4212" s="6">
        <v>0.75</v>
      </c>
      <c r="P4212" s="85">
        <f t="shared" si="792"/>
        <v>117.24</v>
      </c>
      <c r="Q4212" s="86">
        <f t="shared" si="793"/>
        <v>273.56</v>
      </c>
      <c r="R4212" s="6">
        <v>0.95</v>
      </c>
      <c r="S4212" s="85">
        <f t="shared" si="788"/>
        <v>148.50399999999999</v>
      </c>
      <c r="T4212" s="86">
        <f t="shared" si="789"/>
        <v>304.82399999999996</v>
      </c>
      <c r="U4212" s="6">
        <v>0.6</v>
      </c>
      <c r="V4212" s="85">
        <f t="shared" si="790"/>
        <v>93.791999999999987</v>
      </c>
      <c r="W4212" s="86">
        <f t="shared" si="791"/>
        <v>250.11199999999997</v>
      </c>
    </row>
    <row r="4213" spans="1:23" s="30" customFormat="1" ht="16.5" x14ac:dyDescent="0.25">
      <c r="A4213" s="64" t="s">
        <v>7854</v>
      </c>
      <c r="B4213" s="65" t="s">
        <v>7867</v>
      </c>
      <c r="C4213" s="2" t="s">
        <v>7907</v>
      </c>
      <c r="D4213" s="10" t="s">
        <v>2057</v>
      </c>
      <c r="E4213" s="3">
        <v>11</v>
      </c>
      <c r="F4213" s="3">
        <v>1</v>
      </c>
      <c r="G4213" s="7">
        <v>78.5</v>
      </c>
      <c r="H4213" s="4">
        <f>+G4213*E4213</f>
        <v>863.5</v>
      </c>
      <c r="I4213" s="5">
        <v>0.2</v>
      </c>
      <c r="J4213" s="4">
        <f t="shared" si="786"/>
        <v>15.700000000000001</v>
      </c>
      <c r="K4213" s="4">
        <f t="shared" si="787"/>
        <v>62.8</v>
      </c>
      <c r="L4213" s="6">
        <v>0.85</v>
      </c>
      <c r="M4213" s="4">
        <f t="shared" si="794"/>
        <v>53.379999999999995</v>
      </c>
      <c r="N4213" s="4">
        <f t="shared" si="795"/>
        <v>116.17999999999999</v>
      </c>
      <c r="O4213" s="6">
        <v>0.75</v>
      </c>
      <c r="P4213" s="85">
        <f t="shared" si="792"/>
        <v>47.099999999999994</v>
      </c>
      <c r="Q4213" s="86">
        <f t="shared" si="793"/>
        <v>109.89999999999999</v>
      </c>
      <c r="R4213" s="6">
        <v>0.95</v>
      </c>
      <c r="S4213" s="85">
        <f t="shared" si="788"/>
        <v>59.66</v>
      </c>
      <c r="T4213" s="86">
        <f t="shared" si="789"/>
        <v>122.46</v>
      </c>
      <c r="U4213" s="6">
        <v>0.6</v>
      </c>
      <c r="V4213" s="85">
        <f t="shared" si="790"/>
        <v>37.68</v>
      </c>
      <c r="W4213" s="86">
        <f t="shared" si="791"/>
        <v>100.47999999999999</v>
      </c>
    </row>
    <row r="4214" spans="1:23" ht="16.5" x14ac:dyDescent="0.25">
      <c r="A4214" s="64" t="s">
        <v>7854</v>
      </c>
      <c r="B4214" s="65" t="s">
        <v>7867</v>
      </c>
      <c r="C4214" s="2" t="s">
        <v>7908</v>
      </c>
      <c r="D4214" s="10" t="s">
        <v>2058</v>
      </c>
      <c r="E4214" s="3">
        <f>41-4</f>
        <v>37</v>
      </c>
      <c r="F4214" s="3">
        <v>1</v>
      </c>
      <c r="G4214" s="4">
        <v>25</v>
      </c>
      <c r="H4214" s="4">
        <f>+G4214*E4214</f>
        <v>925</v>
      </c>
      <c r="I4214" s="5">
        <v>0</v>
      </c>
      <c r="J4214" s="4">
        <f t="shared" si="786"/>
        <v>0</v>
      </c>
      <c r="K4214" s="4">
        <f t="shared" si="787"/>
        <v>25</v>
      </c>
      <c r="L4214" s="6">
        <v>0.95</v>
      </c>
      <c r="M4214" s="4">
        <f t="shared" si="794"/>
        <v>23.75</v>
      </c>
      <c r="N4214" s="4">
        <f t="shared" si="795"/>
        <v>48.75</v>
      </c>
      <c r="O4214" s="6">
        <v>0.75</v>
      </c>
      <c r="P4214" s="85">
        <f t="shared" si="792"/>
        <v>18.75</v>
      </c>
      <c r="Q4214" s="86">
        <f t="shared" si="793"/>
        <v>43.75</v>
      </c>
      <c r="R4214" s="6">
        <v>0.95</v>
      </c>
      <c r="S4214" s="85">
        <f t="shared" si="788"/>
        <v>23.75</v>
      </c>
      <c r="T4214" s="86">
        <f t="shared" si="789"/>
        <v>48.75</v>
      </c>
      <c r="U4214" s="6">
        <v>0.6</v>
      </c>
      <c r="V4214" s="85">
        <f t="shared" si="790"/>
        <v>15</v>
      </c>
      <c r="W4214" s="86">
        <f t="shared" si="791"/>
        <v>40</v>
      </c>
    </row>
    <row r="4215" spans="1:23" ht="16.5" x14ac:dyDescent="0.25">
      <c r="A4215" s="64" t="s">
        <v>7854</v>
      </c>
      <c r="B4215" s="65" t="s">
        <v>7867</v>
      </c>
      <c r="C4215" s="2" t="s">
        <v>7909</v>
      </c>
      <c r="D4215" s="10" t="s">
        <v>7884</v>
      </c>
      <c r="E4215" s="3">
        <v>11</v>
      </c>
      <c r="F4215" s="3">
        <v>1</v>
      </c>
      <c r="G4215" s="4">
        <v>57</v>
      </c>
      <c r="H4215" s="4">
        <f>+G4215*E4215</f>
        <v>627</v>
      </c>
      <c r="I4215" s="5">
        <v>0.2</v>
      </c>
      <c r="J4215" s="4">
        <f t="shared" si="786"/>
        <v>11.4</v>
      </c>
      <c r="K4215" s="4">
        <f t="shared" si="787"/>
        <v>45.6</v>
      </c>
      <c r="L4215" s="6">
        <v>0.85</v>
      </c>
      <c r="M4215" s="4">
        <f t="shared" si="794"/>
        <v>38.76</v>
      </c>
      <c r="N4215" s="4">
        <f t="shared" si="795"/>
        <v>84.36</v>
      </c>
      <c r="O4215" s="6">
        <v>0.75</v>
      </c>
      <c r="P4215" s="85">
        <f t="shared" si="792"/>
        <v>34.200000000000003</v>
      </c>
      <c r="Q4215" s="86">
        <f t="shared" si="793"/>
        <v>79.800000000000011</v>
      </c>
      <c r="R4215" s="6">
        <v>0.95</v>
      </c>
      <c r="S4215" s="85">
        <f t="shared" si="788"/>
        <v>43.32</v>
      </c>
      <c r="T4215" s="86">
        <f t="shared" si="789"/>
        <v>88.92</v>
      </c>
      <c r="U4215" s="6">
        <v>0.6</v>
      </c>
      <c r="V4215" s="85">
        <f t="shared" si="790"/>
        <v>27.36</v>
      </c>
      <c r="W4215" s="86">
        <f t="shared" si="791"/>
        <v>72.960000000000008</v>
      </c>
    </row>
    <row r="4216" spans="1:23" ht="16.5" x14ac:dyDescent="0.25">
      <c r="A4216" s="64" t="s">
        <v>7854</v>
      </c>
      <c r="B4216" s="65" t="s">
        <v>7867</v>
      </c>
      <c r="C4216" s="2" t="s">
        <v>7910</v>
      </c>
      <c r="D4216" s="10" t="s">
        <v>2059</v>
      </c>
      <c r="E4216" s="3">
        <f>21+49</f>
        <v>70</v>
      </c>
      <c r="F4216" s="3">
        <v>1</v>
      </c>
      <c r="G4216" s="4">
        <f>0.31*575+2.84+60.13</f>
        <v>241.22</v>
      </c>
      <c r="H4216" s="4">
        <f>+G4216*E4216</f>
        <v>16885.400000000001</v>
      </c>
      <c r="I4216" s="5">
        <v>0</v>
      </c>
      <c r="J4216" s="4">
        <f t="shared" si="786"/>
        <v>0</v>
      </c>
      <c r="K4216" s="4">
        <f t="shared" si="787"/>
        <v>241.22</v>
      </c>
      <c r="L4216" s="6">
        <v>1.1499999999999999</v>
      </c>
      <c r="M4216" s="4">
        <f t="shared" si="794"/>
        <v>277.40299999999996</v>
      </c>
      <c r="N4216" s="4">
        <f t="shared" si="795"/>
        <v>518.62299999999993</v>
      </c>
      <c r="O4216" s="6">
        <v>0.75</v>
      </c>
      <c r="P4216" s="85">
        <f t="shared" si="792"/>
        <v>180.91499999999999</v>
      </c>
      <c r="Q4216" s="86">
        <f t="shared" si="793"/>
        <v>422.13499999999999</v>
      </c>
      <c r="R4216" s="6">
        <v>0.95</v>
      </c>
      <c r="S4216" s="85">
        <f t="shared" si="788"/>
        <v>229.15899999999999</v>
      </c>
      <c r="T4216" s="86">
        <f t="shared" si="789"/>
        <v>470.37900000000002</v>
      </c>
      <c r="U4216" s="6">
        <v>0.6</v>
      </c>
      <c r="V4216" s="85">
        <f t="shared" si="790"/>
        <v>144.732</v>
      </c>
      <c r="W4216" s="86">
        <f t="shared" si="791"/>
        <v>385.952</v>
      </c>
    </row>
    <row r="4217" spans="1:23" ht="16.5" x14ac:dyDescent="0.25">
      <c r="A4217" s="64" t="s">
        <v>7854</v>
      </c>
      <c r="B4217" s="65" t="s">
        <v>7867</v>
      </c>
      <c r="C4217" s="2" t="s">
        <v>7911</v>
      </c>
      <c r="D4217" s="10" t="s">
        <v>2060</v>
      </c>
      <c r="E4217" s="3">
        <v>55</v>
      </c>
      <c r="F4217" s="3">
        <v>1</v>
      </c>
      <c r="G4217" s="4">
        <v>55.35</v>
      </c>
      <c r="H4217" s="4">
        <f>+G4217*E4217</f>
        <v>3044.25</v>
      </c>
      <c r="I4217" s="5">
        <v>0</v>
      </c>
      <c r="J4217" s="4">
        <f t="shared" si="786"/>
        <v>0</v>
      </c>
      <c r="K4217" s="4">
        <f t="shared" si="787"/>
        <v>55.35</v>
      </c>
      <c r="L4217" s="6">
        <v>0.85</v>
      </c>
      <c r="M4217" s="4">
        <f t="shared" si="794"/>
        <v>47.047499999999999</v>
      </c>
      <c r="N4217" s="4">
        <f t="shared" si="795"/>
        <v>102.39750000000001</v>
      </c>
      <c r="O4217" s="6">
        <v>0.75</v>
      </c>
      <c r="P4217" s="85">
        <f t="shared" si="792"/>
        <v>41.512500000000003</v>
      </c>
      <c r="Q4217" s="86">
        <f t="shared" si="793"/>
        <v>96.862500000000011</v>
      </c>
      <c r="R4217" s="6">
        <v>0.95</v>
      </c>
      <c r="S4217" s="85">
        <f t="shared" si="788"/>
        <v>52.582499999999996</v>
      </c>
      <c r="T4217" s="86">
        <f t="shared" si="789"/>
        <v>107.9325</v>
      </c>
      <c r="U4217" s="6">
        <v>0.6</v>
      </c>
      <c r="V4217" s="85">
        <f t="shared" si="790"/>
        <v>33.21</v>
      </c>
      <c r="W4217" s="86">
        <f t="shared" si="791"/>
        <v>88.56</v>
      </c>
    </row>
    <row r="4218" spans="1:23" ht="16.5" x14ac:dyDescent="0.25">
      <c r="A4218" s="64" t="s">
        <v>7854</v>
      </c>
      <c r="B4218" s="65" t="s">
        <v>7867</v>
      </c>
      <c r="C4218" s="2" t="s">
        <v>7912</v>
      </c>
      <c r="D4218" s="10" t="s">
        <v>2061</v>
      </c>
      <c r="E4218" s="3">
        <v>30</v>
      </c>
      <c r="F4218" s="3">
        <v>1</v>
      </c>
      <c r="G4218" s="4">
        <v>114.48</v>
      </c>
      <c r="H4218" s="4">
        <f>+G4218*E4218</f>
        <v>3434.4</v>
      </c>
      <c r="I4218" s="5">
        <v>0</v>
      </c>
      <c r="J4218" s="4">
        <f t="shared" si="786"/>
        <v>0</v>
      </c>
      <c r="K4218" s="4">
        <f t="shared" si="787"/>
        <v>114.48</v>
      </c>
      <c r="L4218" s="6">
        <v>0.85</v>
      </c>
      <c r="M4218" s="4">
        <f t="shared" si="794"/>
        <v>97.308000000000007</v>
      </c>
      <c r="N4218" s="4">
        <f t="shared" si="795"/>
        <v>211.78800000000001</v>
      </c>
      <c r="O4218" s="6">
        <v>0.75</v>
      </c>
      <c r="P4218" s="85">
        <f t="shared" si="792"/>
        <v>85.86</v>
      </c>
      <c r="Q4218" s="86">
        <f t="shared" si="793"/>
        <v>200.34</v>
      </c>
      <c r="R4218" s="6">
        <v>0.95</v>
      </c>
      <c r="S4218" s="85">
        <f t="shared" si="788"/>
        <v>108.756</v>
      </c>
      <c r="T4218" s="86">
        <f t="shared" si="789"/>
        <v>223.23599999999999</v>
      </c>
      <c r="U4218" s="6">
        <v>0.6</v>
      </c>
      <c r="V4218" s="85">
        <f t="shared" si="790"/>
        <v>68.688000000000002</v>
      </c>
      <c r="W4218" s="86">
        <f t="shared" si="791"/>
        <v>183.16800000000001</v>
      </c>
    </row>
    <row r="4219" spans="1:23" s="25" customFormat="1" ht="16.5" x14ac:dyDescent="0.25">
      <c r="A4219" s="64" t="s">
        <v>7854</v>
      </c>
      <c r="B4219" s="65" t="s">
        <v>7867</v>
      </c>
      <c r="C4219" s="2" t="s">
        <v>8325</v>
      </c>
      <c r="D4219" s="10" t="s">
        <v>2063</v>
      </c>
      <c r="E4219" s="3">
        <v>12</v>
      </c>
      <c r="F4219" s="3">
        <v>1</v>
      </c>
      <c r="G4219" s="4">
        <v>380</v>
      </c>
      <c r="H4219" s="4">
        <f>+G4219*E4219</f>
        <v>4560</v>
      </c>
      <c r="I4219" s="5">
        <v>0.1</v>
      </c>
      <c r="J4219" s="4">
        <f t="shared" si="786"/>
        <v>38</v>
      </c>
      <c r="K4219" s="4">
        <f t="shared" si="787"/>
        <v>342</v>
      </c>
      <c r="L4219" s="6">
        <v>0.85</v>
      </c>
      <c r="M4219" s="4">
        <f t="shared" si="794"/>
        <v>290.7</v>
      </c>
      <c r="N4219" s="4">
        <f t="shared" si="795"/>
        <v>632.70000000000005</v>
      </c>
      <c r="O4219" s="6">
        <v>0.75</v>
      </c>
      <c r="P4219" s="85">
        <f t="shared" si="792"/>
        <v>256.5</v>
      </c>
      <c r="Q4219" s="86">
        <f t="shared" si="793"/>
        <v>598.5</v>
      </c>
      <c r="R4219" s="6">
        <v>0.95</v>
      </c>
      <c r="S4219" s="85">
        <f t="shared" si="788"/>
        <v>324.89999999999998</v>
      </c>
      <c r="T4219" s="86">
        <f t="shared" si="789"/>
        <v>666.9</v>
      </c>
      <c r="U4219" s="6">
        <v>0.6</v>
      </c>
      <c r="V4219" s="85">
        <f t="shared" si="790"/>
        <v>205.2</v>
      </c>
      <c r="W4219" s="86">
        <f t="shared" si="791"/>
        <v>547.20000000000005</v>
      </c>
    </row>
    <row r="4220" spans="1:23" ht="16.5" x14ac:dyDescent="0.25">
      <c r="A4220" s="64" t="s">
        <v>7854</v>
      </c>
      <c r="B4220" s="65" t="s">
        <v>7867</v>
      </c>
      <c r="C4220" s="2" t="s">
        <v>8363</v>
      </c>
      <c r="D4220" s="10" t="s">
        <v>2062</v>
      </c>
      <c r="E4220" s="3">
        <v>12</v>
      </c>
      <c r="F4220" s="3">
        <v>1</v>
      </c>
      <c r="G4220" s="4">
        <v>300</v>
      </c>
      <c r="H4220" s="4">
        <f>+G4220*E4220</f>
        <v>3600</v>
      </c>
      <c r="I4220" s="5">
        <v>0.1</v>
      </c>
      <c r="J4220" s="4">
        <f t="shared" si="786"/>
        <v>30</v>
      </c>
      <c r="K4220" s="4">
        <f t="shared" si="787"/>
        <v>270</v>
      </c>
      <c r="L4220" s="6">
        <v>0.95</v>
      </c>
      <c r="M4220" s="4">
        <f t="shared" si="794"/>
        <v>256.5</v>
      </c>
      <c r="N4220" s="4">
        <f t="shared" si="795"/>
        <v>526.5</v>
      </c>
      <c r="O4220" s="6">
        <v>0.75</v>
      </c>
      <c r="P4220" s="85">
        <f t="shared" si="792"/>
        <v>202.5</v>
      </c>
      <c r="Q4220" s="86">
        <f t="shared" si="793"/>
        <v>472.5</v>
      </c>
      <c r="R4220" s="6">
        <v>0.95</v>
      </c>
      <c r="S4220" s="85">
        <f t="shared" si="788"/>
        <v>256.5</v>
      </c>
      <c r="T4220" s="86">
        <f t="shared" si="789"/>
        <v>526.5</v>
      </c>
      <c r="U4220" s="6">
        <v>0.6</v>
      </c>
      <c r="V4220" s="85">
        <f t="shared" si="790"/>
        <v>162</v>
      </c>
      <c r="W4220" s="86">
        <f t="shared" si="791"/>
        <v>432</v>
      </c>
    </row>
    <row r="4221" spans="1:23" ht="16.5" x14ac:dyDescent="0.25">
      <c r="A4221" s="64" t="s">
        <v>7854</v>
      </c>
      <c r="B4221" s="65" t="s">
        <v>7867</v>
      </c>
      <c r="C4221" s="2" t="s">
        <v>7913</v>
      </c>
      <c r="D4221" s="10" t="s">
        <v>5604</v>
      </c>
      <c r="E4221" s="3">
        <v>4</v>
      </c>
      <c r="F4221" s="3">
        <v>1</v>
      </c>
      <c r="G4221" s="7">
        <v>2079.35</v>
      </c>
      <c r="H4221" s="4">
        <f>+G4221*E4221</f>
        <v>8317.4</v>
      </c>
      <c r="I4221" s="5">
        <v>0.2</v>
      </c>
      <c r="J4221" s="4">
        <f t="shared" si="786"/>
        <v>415.87</v>
      </c>
      <c r="K4221" s="4">
        <f t="shared" si="787"/>
        <v>1663.48</v>
      </c>
      <c r="L4221" s="6">
        <v>0.85</v>
      </c>
      <c r="M4221" s="4">
        <f t="shared" si="794"/>
        <v>1413.9580000000001</v>
      </c>
      <c r="N4221" s="4">
        <f t="shared" si="795"/>
        <v>3077.4380000000001</v>
      </c>
      <c r="O4221" s="6">
        <v>0.75</v>
      </c>
      <c r="P4221" s="85">
        <f t="shared" si="792"/>
        <v>1247.6100000000001</v>
      </c>
      <c r="Q4221" s="86">
        <f t="shared" si="793"/>
        <v>2911.09</v>
      </c>
      <c r="R4221" s="6">
        <v>0.95</v>
      </c>
      <c r="S4221" s="85">
        <f t="shared" si="788"/>
        <v>1580.306</v>
      </c>
      <c r="T4221" s="86">
        <f t="shared" si="789"/>
        <v>3243.7860000000001</v>
      </c>
      <c r="U4221" s="6">
        <v>0.6</v>
      </c>
      <c r="V4221" s="85">
        <f t="shared" si="790"/>
        <v>998.08799999999997</v>
      </c>
      <c r="W4221" s="86">
        <f t="shared" si="791"/>
        <v>2661.5680000000002</v>
      </c>
    </row>
    <row r="4222" spans="1:23" ht="16.5" x14ac:dyDescent="0.25">
      <c r="A4222" s="64" t="s">
        <v>7854</v>
      </c>
      <c r="B4222" s="65" t="s">
        <v>7867</v>
      </c>
      <c r="C4222" s="2" t="s">
        <v>7914</v>
      </c>
      <c r="D4222" s="10" t="s">
        <v>5605</v>
      </c>
      <c r="E4222" s="3">
        <v>6</v>
      </c>
      <c r="F4222" s="3">
        <v>1</v>
      </c>
      <c r="G4222" s="7">
        <f>17238.6/6</f>
        <v>2873.1</v>
      </c>
      <c r="H4222" s="4">
        <f>+G4222*E4222</f>
        <v>17238.599999999999</v>
      </c>
      <c r="I4222" s="5">
        <v>0.2</v>
      </c>
      <c r="J4222" s="4">
        <f t="shared" si="786"/>
        <v>574.62</v>
      </c>
      <c r="K4222" s="4">
        <f t="shared" si="787"/>
        <v>2298.48</v>
      </c>
      <c r="L4222" s="6">
        <v>0.85</v>
      </c>
      <c r="M4222" s="4">
        <f t="shared" si="794"/>
        <v>1953.7079999999999</v>
      </c>
      <c r="N4222" s="4">
        <f t="shared" si="795"/>
        <v>4252.1880000000001</v>
      </c>
      <c r="O4222" s="6">
        <v>0.75</v>
      </c>
      <c r="P4222" s="85">
        <f t="shared" si="792"/>
        <v>1723.8600000000001</v>
      </c>
      <c r="Q4222" s="86">
        <f t="shared" si="793"/>
        <v>4022.34</v>
      </c>
      <c r="R4222" s="6">
        <v>0.95</v>
      </c>
      <c r="S4222" s="85">
        <f t="shared" si="788"/>
        <v>2183.556</v>
      </c>
      <c r="T4222" s="86">
        <f t="shared" si="789"/>
        <v>4482.0360000000001</v>
      </c>
      <c r="U4222" s="6">
        <v>0.6</v>
      </c>
      <c r="V4222" s="85">
        <f t="shared" si="790"/>
        <v>1379.088</v>
      </c>
      <c r="W4222" s="86">
        <f t="shared" si="791"/>
        <v>3677.5680000000002</v>
      </c>
    </row>
    <row r="4223" spans="1:23" ht="16.5" x14ac:dyDescent="0.25">
      <c r="A4223" s="64" t="s">
        <v>7854</v>
      </c>
      <c r="B4223" s="65" t="s">
        <v>7867</v>
      </c>
      <c r="C4223" s="2" t="s">
        <v>7915</v>
      </c>
      <c r="D4223" s="1" t="s">
        <v>5606</v>
      </c>
      <c r="E4223" s="3">
        <v>6</v>
      </c>
      <c r="F4223" s="3">
        <v>1</v>
      </c>
      <c r="G4223" s="4">
        <v>1267.55</v>
      </c>
      <c r="H4223" s="4">
        <f>+G4223*E4223</f>
        <v>7605.2999999999993</v>
      </c>
      <c r="I4223" s="5">
        <v>0</v>
      </c>
      <c r="J4223" s="4">
        <f t="shared" si="786"/>
        <v>0</v>
      </c>
      <c r="K4223" s="4">
        <f t="shared" si="787"/>
        <v>1267.55</v>
      </c>
      <c r="L4223" s="6">
        <v>1</v>
      </c>
      <c r="M4223" s="4">
        <f t="shared" si="794"/>
        <v>1267.55</v>
      </c>
      <c r="N4223" s="4">
        <f t="shared" si="795"/>
        <v>2535.1</v>
      </c>
      <c r="O4223" s="6">
        <v>0.75</v>
      </c>
      <c r="P4223" s="85">
        <f t="shared" si="792"/>
        <v>950.66249999999991</v>
      </c>
      <c r="Q4223" s="86">
        <f t="shared" si="793"/>
        <v>2218.2124999999996</v>
      </c>
      <c r="R4223" s="6">
        <v>0.95</v>
      </c>
      <c r="S4223" s="85">
        <f t="shared" si="788"/>
        <v>1204.1724999999999</v>
      </c>
      <c r="T4223" s="86">
        <f t="shared" si="789"/>
        <v>2471.7224999999999</v>
      </c>
      <c r="U4223" s="6">
        <v>0.6</v>
      </c>
      <c r="V4223" s="85">
        <f t="shared" si="790"/>
        <v>760.53</v>
      </c>
      <c r="W4223" s="86">
        <f t="shared" si="791"/>
        <v>2028.08</v>
      </c>
    </row>
    <row r="4224" spans="1:23" ht="16.5" x14ac:dyDescent="0.25">
      <c r="A4224" s="64" t="s">
        <v>7854</v>
      </c>
      <c r="B4224" s="65" t="s">
        <v>7867</v>
      </c>
      <c r="C4224" s="2" t="s">
        <v>7916</v>
      </c>
      <c r="D4224" s="1" t="s">
        <v>5607</v>
      </c>
      <c r="E4224" s="3">
        <v>3</v>
      </c>
      <c r="F4224" s="3">
        <v>1</v>
      </c>
      <c r="G4224" s="4">
        <v>2120.65</v>
      </c>
      <c r="H4224" s="4">
        <f>+G4224*E4224</f>
        <v>6361.9500000000007</v>
      </c>
      <c r="I4224" s="5">
        <v>0.2</v>
      </c>
      <c r="J4224" s="4">
        <f t="shared" si="786"/>
        <v>424.13000000000005</v>
      </c>
      <c r="K4224" s="4">
        <f t="shared" si="787"/>
        <v>1696.52</v>
      </c>
      <c r="L4224" s="6">
        <v>1.4</v>
      </c>
      <c r="M4224" s="4">
        <f t="shared" si="794"/>
        <v>2375.1279999999997</v>
      </c>
      <c r="N4224" s="4">
        <f t="shared" si="795"/>
        <v>4071.6479999999997</v>
      </c>
      <c r="O4224" s="6">
        <v>0.75</v>
      </c>
      <c r="P4224" s="85">
        <f t="shared" si="792"/>
        <v>1272.3899999999999</v>
      </c>
      <c r="Q4224" s="86">
        <f t="shared" si="793"/>
        <v>2968.91</v>
      </c>
      <c r="R4224" s="6">
        <v>0.95</v>
      </c>
      <c r="S4224" s="85">
        <f t="shared" si="788"/>
        <v>1611.694</v>
      </c>
      <c r="T4224" s="86">
        <f t="shared" si="789"/>
        <v>3308.2139999999999</v>
      </c>
      <c r="U4224" s="6">
        <v>0.6</v>
      </c>
      <c r="V4224" s="85">
        <f t="shared" si="790"/>
        <v>1017.9119999999999</v>
      </c>
      <c r="W4224" s="86">
        <f t="shared" si="791"/>
        <v>2714.4319999999998</v>
      </c>
    </row>
    <row r="4225" spans="1:23" ht="16.5" x14ac:dyDescent="0.25">
      <c r="A4225" s="64" t="s">
        <v>7854</v>
      </c>
      <c r="B4225" s="65" t="s">
        <v>7867</v>
      </c>
      <c r="C4225" s="2" t="s">
        <v>7917</v>
      </c>
      <c r="D4225" s="1" t="s">
        <v>5608</v>
      </c>
      <c r="E4225" s="3">
        <v>12</v>
      </c>
      <c r="F4225" s="3">
        <v>1</v>
      </c>
      <c r="G4225" s="7">
        <v>618.35</v>
      </c>
      <c r="H4225" s="4">
        <f>+G4225*E4225</f>
        <v>7420.2000000000007</v>
      </c>
      <c r="I4225" s="5">
        <v>0</v>
      </c>
      <c r="J4225" s="4">
        <f t="shared" si="786"/>
        <v>0</v>
      </c>
      <c r="K4225" s="4">
        <f t="shared" si="787"/>
        <v>618.35</v>
      </c>
      <c r="L4225" s="6">
        <v>1.4</v>
      </c>
      <c r="M4225" s="4">
        <f t="shared" si="794"/>
        <v>865.68999999999994</v>
      </c>
      <c r="N4225" s="4">
        <f t="shared" si="795"/>
        <v>1484.04</v>
      </c>
      <c r="O4225" s="6">
        <v>0.75</v>
      </c>
      <c r="P4225" s="85">
        <f t="shared" si="792"/>
        <v>463.76250000000005</v>
      </c>
      <c r="Q4225" s="86">
        <f t="shared" si="793"/>
        <v>1082.1125000000002</v>
      </c>
      <c r="R4225" s="6">
        <v>0.95</v>
      </c>
      <c r="S4225" s="85">
        <f t="shared" si="788"/>
        <v>587.4325</v>
      </c>
      <c r="T4225" s="86">
        <f t="shared" si="789"/>
        <v>1205.7825</v>
      </c>
      <c r="U4225" s="6">
        <v>0.6</v>
      </c>
      <c r="V4225" s="85">
        <f t="shared" si="790"/>
        <v>371.01</v>
      </c>
      <c r="W4225" s="86">
        <f t="shared" si="791"/>
        <v>989.36</v>
      </c>
    </row>
    <row r="4226" spans="1:23" ht="16.5" x14ac:dyDescent="0.25">
      <c r="A4226" s="64" t="s">
        <v>7854</v>
      </c>
      <c r="B4226" s="65" t="s">
        <v>7867</v>
      </c>
      <c r="C4226" s="2" t="s">
        <v>7918</v>
      </c>
      <c r="D4226" s="1" t="s">
        <v>5609</v>
      </c>
      <c r="E4226" s="3">
        <v>12</v>
      </c>
      <c r="F4226" s="3">
        <v>1</v>
      </c>
      <c r="G4226" s="7">
        <v>476.03</v>
      </c>
      <c r="H4226" s="4">
        <f>+G4226*E4226</f>
        <v>5712.36</v>
      </c>
      <c r="I4226" s="5">
        <v>0</v>
      </c>
      <c r="J4226" s="4">
        <f t="shared" si="786"/>
        <v>0</v>
      </c>
      <c r="K4226" s="4">
        <f t="shared" si="787"/>
        <v>476.03</v>
      </c>
      <c r="L4226" s="6">
        <v>1.4</v>
      </c>
      <c r="M4226" s="4">
        <f t="shared" si="794"/>
        <v>666.44199999999989</v>
      </c>
      <c r="N4226" s="4">
        <f t="shared" si="795"/>
        <v>1142.4719999999998</v>
      </c>
      <c r="O4226" s="6">
        <v>0.75</v>
      </c>
      <c r="P4226" s="85">
        <f t="shared" si="792"/>
        <v>357.02249999999998</v>
      </c>
      <c r="Q4226" s="86">
        <f t="shared" si="793"/>
        <v>833.05250000000001</v>
      </c>
      <c r="R4226" s="6">
        <v>0.95</v>
      </c>
      <c r="S4226" s="85">
        <f t="shared" si="788"/>
        <v>452.22849999999994</v>
      </c>
      <c r="T4226" s="86">
        <f t="shared" si="789"/>
        <v>928.25849999999991</v>
      </c>
      <c r="U4226" s="6">
        <v>0.6</v>
      </c>
      <c r="V4226" s="85">
        <f t="shared" si="790"/>
        <v>285.61799999999999</v>
      </c>
      <c r="W4226" s="86">
        <f t="shared" si="791"/>
        <v>761.64799999999991</v>
      </c>
    </row>
    <row r="4227" spans="1:23" ht="16.5" x14ac:dyDescent="0.25">
      <c r="A4227" s="64" t="s">
        <v>7854</v>
      </c>
      <c r="B4227" s="65" t="s">
        <v>7867</v>
      </c>
      <c r="C4227" s="2" t="s">
        <v>7919</v>
      </c>
      <c r="D4227" s="1" t="s">
        <v>5610</v>
      </c>
      <c r="E4227" s="3">
        <v>15</v>
      </c>
      <c r="F4227" s="3">
        <v>1</v>
      </c>
      <c r="G4227" s="4">
        <v>797</v>
      </c>
      <c r="H4227" s="4">
        <f>+G4227*E4227</f>
        <v>11955</v>
      </c>
      <c r="I4227" s="5">
        <v>0</v>
      </c>
      <c r="J4227" s="4">
        <f t="shared" si="786"/>
        <v>0</v>
      </c>
      <c r="K4227" s="4">
        <f t="shared" si="787"/>
        <v>797</v>
      </c>
      <c r="L4227" s="6">
        <v>1.1499999999999999</v>
      </c>
      <c r="M4227" s="4">
        <f t="shared" si="794"/>
        <v>916.55</v>
      </c>
      <c r="N4227" s="4">
        <f t="shared" si="795"/>
        <v>1713.55</v>
      </c>
      <c r="O4227" s="6">
        <v>0.75</v>
      </c>
      <c r="P4227" s="85">
        <f t="shared" si="792"/>
        <v>597.75</v>
      </c>
      <c r="Q4227" s="86">
        <f t="shared" si="793"/>
        <v>1394.75</v>
      </c>
      <c r="R4227" s="6">
        <v>0.95</v>
      </c>
      <c r="S4227" s="85">
        <f t="shared" si="788"/>
        <v>757.15</v>
      </c>
      <c r="T4227" s="86">
        <f t="shared" si="789"/>
        <v>1554.15</v>
      </c>
      <c r="U4227" s="6">
        <v>0.6</v>
      </c>
      <c r="V4227" s="85">
        <f t="shared" si="790"/>
        <v>478.2</v>
      </c>
      <c r="W4227" s="86">
        <f t="shared" si="791"/>
        <v>1275.2</v>
      </c>
    </row>
    <row r="4228" spans="1:23" s="25" customFormat="1" ht="16.5" x14ac:dyDescent="0.25">
      <c r="A4228" s="64" t="s">
        <v>7854</v>
      </c>
      <c r="B4228" s="65" t="s">
        <v>7867</v>
      </c>
      <c r="C4228" s="2" t="s">
        <v>7920</v>
      </c>
      <c r="D4228" s="1" t="s">
        <v>5611</v>
      </c>
      <c r="E4228" s="3">
        <v>4</v>
      </c>
      <c r="F4228" s="3">
        <v>1</v>
      </c>
      <c r="G4228" s="4">
        <v>2343</v>
      </c>
      <c r="H4228" s="4">
        <f>+G4228*E4228</f>
        <v>9372</v>
      </c>
      <c r="I4228" s="5">
        <v>0</v>
      </c>
      <c r="J4228" s="4">
        <f t="shared" ref="J4228:J4289" si="796">+G4228*I4228</f>
        <v>0</v>
      </c>
      <c r="K4228" s="4">
        <f t="shared" ref="K4228:K4289" si="797">+G4228-J4228</f>
        <v>2343</v>
      </c>
      <c r="L4228" s="6">
        <v>0.85</v>
      </c>
      <c r="M4228" s="4">
        <f t="shared" si="794"/>
        <v>1991.55</v>
      </c>
      <c r="N4228" s="4">
        <f t="shared" si="795"/>
        <v>4334.55</v>
      </c>
      <c r="O4228" s="6">
        <v>0.75</v>
      </c>
      <c r="P4228" s="85">
        <f t="shared" si="792"/>
        <v>1757.25</v>
      </c>
      <c r="Q4228" s="86">
        <f t="shared" si="793"/>
        <v>4100.25</v>
      </c>
      <c r="R4228" s="6">
        <v>0.95</v>
      </c>
      <c r="S4228" s="85">
        <f t="shared" si="788"/>
        <v>2225.85</v>
      </c>
      <c r="T4228" s="86">
        <f t="shared" si="789"/>
        <v>4568.8500000000004</v>
      </c>
      <c r="U4228" s="6">
        <v>0.6</v>
      </c>
      <c r="V4228" s="85">
        <f t="shared" si="790"/>
        <v>1405.8</v>
      </c>
      <c r="W4228" s="86">
        <f t="shared" si="791"/>
        <v>3748.8</v>
      </c>
    </row>
    <row r="4229" spans="1:23" s="25" customFormat="1" ht="16.5" x14ac:dyDescent="0.25">
      <c r="A4229" s="64" t="s">
        <v>7854</v>
      </c>
      <c r="B4229" s="65" t="s">
        <v>7867</v>
      </c>
      <c r="C4229" s="2" t="s">
        <v>7921</v>
      </c>
      <c r="D4229" s="1" t="s">
        <v>5612</v>
      </c>
      <c r="E4229" s="3">
        <v>9</v>
      </c>
      <c r="F4229" s="3">
        <v>1</v>
      </c>
      <c r="G4229" s="4">
        <v>1907.6</v>
      </c>
      <c r="H4229" s="4">
        <f>+G4229*E4229</f>
        <v>17168.399999999998</v>
      </c>
      <c r="I4229" s="5">
        <v>0</v>
      </c>
      <c r="J4229" s="4">
        <f t="shared" si="796"/>
        <v>0</v>
      </c>
      <c r="K4229" s="4">
        <f t="shared" si="797"/>
        <v>1907.6</v>
      </c>
      <c r="L4229" s="6">
        <v>1</v>
      </c>
      <c r="M4229" s="4">
        <f t="shared" si="794"/>
        <v>1907.6</v>
      </c>
      <c r="N4229" s="4">
        <f t="shared" si="795"/>
        <v>3815.2</v>
      </c>
      <c r="O4229" s="6">
        <v>0.75</v>
      </c>
      <c r="P4229" s="85">
        <f t="shared" si="792"/>
        <v>1430.6999999999998</v>
      </c>
      <c r="Q4229" s="86">
        <f t="shared" si="793"/>
        <v>3338.2999999999997</v>
      </c>
      <c r="R4229" s="6">
        <v>0.95</v>
      </c>
      <c r="S4229" s="85">
        <f t="shared" si="788"/>
        <v>1812.2199999999998</v>
      </c>
      <c r="T4229" s="86">
        <f t="shared" si="789"/>
        <v>3719.8199999999997</v>
      </c>
      <c r="U4229" s="6">
        <v>0.6</v>
      </c>
      <c r="V4229" s="85">
        <f t="shared" si="790"/>
        <v>1144.56</v>
      </c>
      <c r="W4229" s="86">
        <f t="shared" si="791"/>
        <v>3052.16</v>
      </c>
    </row>
    <row r="4230" spans="1:23" s="25" customFormat="1" ht="16.5" x14ac:dyDescent="0.25">
      <c r="A4230" s="64" t="s">
        <v>7854</v>
      </c>
      <c r="B4230" s="65" t="s">
        <v>7867</v>
      </c>
      <c r="C4230" s="2" t="s">
        <v>7922</v>
      </c>
      <c r="D4230" s="1" t="s">
        <v>5613</v>
      </c>
      <c r="E4230" s="3">
        <v>20</v>
      </c>
      <c r="F4230" s="3">
        <v>1</v>
      </c>
      <c r="G4230" s="7">
        <v>1104.6099999999999</v>
      </c>
      <c r="H4230" s="4">
        <f>+G4230*E4230</f>
        <v>22092.199999999997</v>
      </c>
      <c r="I4230" s="5">
        <v>0</v>
      </c>
      <c r="J4230" s="4">
        <f t="shared" si="796"/>
        <v>0</v>
      </c>
      <c r="K4230" s="4">
        <f t="shared" si="797"/>
        <v>1104.6099999999999</v>
      </c>
      <c r="L4230" s="6">
        <v>1.4</v>
      </c>
      <c r="M4230" s="4">
        <f t="shared" si="794"/>
        <v>1546.4539999999997</v>
      </c>
      <c r="N4230" s="4">
        <f t="shared" si="795"/>
        <v>2651.0639999999994</v>
      </c>
      <c r="O4230" s="6">
        <v>0.75</v>
      </c>
      <c r="P4230" s="85">
        <f t="shared" si="792"/>
        <v>828.45749999999998</v>
      </c>
      <c r="Q4230" s="86">
        <f t="shared" si="793"/>
        <v>1933.0674999999999</v>
      </c>
      <c r="R4230" s="6">
        <v>0.95</v>
      </c>
      <c r="S4230" s="85">
        <f t="shared" si="788"/>
        <v>1049.3794999999998</v>
      </c>
      <c r="T4230" s="86">
        <f t="shared" si="789"/>
        <v>2153.9894999999997</v>
      </c>
      <c r="U4230" s="6">
        <v>0.6</v>
      </c>
      <c r="V4230" s="85">
        <f t="shared" si="790"/>
        <v>662.76599999999996</v>
      </c>
      <c r="W4230" s="86">
        <f t="shared" si="791"/>
        <v>1767.3759999999997</v>
      </c>
    </row>
    <row r="4231" spans="1:23" s="25" customFormat="1" ht="16.5" x14ac:dyDescent="0.25">
      <c r="A4231" s="64" t="s">
        <v>7854</v>
      </c>
      <c r="B4231" s="65" t="s">
        <v>7867</v>
      </c>
      <c r="C4231" s="2" t="s">
        <v>7923</v>
      </c>
      <c r="D4231" s="1" t="s">
        <v>5614</v>
      </c>
      <c r="E4231" s="3">
        <v>13</v>
      </c>
      <c r="F4231" s="3">
        <v>1</v>
      </c>
      <c r="G4231" s="7">
        <v>481.96</v>
      </c>
      <c r="H4231" s="4">
        <f>+G4231*E4231</f>
        <v>6265.48</v>
      </c>
      <c r="I4231" s="5">
        <v>0</v>
      </c>
      <c r="J4231" s="4">
        <f t="shared" si="796"/>
        <v>0</v>
      </c>
      <c r="K4231" s="4">
        <f t="shared" si="797"/>
        <v>481.96</v>
      </c>
      <c r="L4231" s="6">
        <v>1.4</v>
      </c>
      <c r="M4231" s="4">
        <f t="shared" si="794"/>
        <v>674.74399999999991</v>
      </c>
      <c r="N4231" s="4">
        <f t="shared" si="795"/>
        <v>1156.704</v>
      </c>
      <c r="O4231" s="6">
        <v>0.75</v>
      </c>
      <c r="P4231" s="85">
        <f t="shared" si="792"/>
        <v>361.46999999999997</v>
      </c>
      <c r="Q4231" s="86">
        <f t="shared" si="793"/>
        <v>843.43</v>
      </c>
      <c r="R4231" s="6">
        <v>0.95</v>
      </c>
      <c r="S4231" s="85">
        <f t="shared" si="788"/>
        <v>457.86199999999997</v>
      </c>
      <c r="T4231" s="86">
        <f t="shared" si="789"/>
        <v>939.82199999999989</v>
      </c>
      <c r="U4231" s="6">
        <v>0.6</v>
      </c>
      <c r="V4231" s="85">
        <f t="shared" si="790"/>
        <v>289.17599999999999</v>
      </c>
      <c r="W4231" s="86">
        <f t="shared" si="791"/>
        <v>771.13599999999997</v>
      </c>
    </row>
    <row r="4232" spans="1:23" ht="16.5" x14ac:dyDescent="0.25">
      <c r="A4232" s="64" t="s">
        <v>7854</v>
      </c>
      <c r="B4232" s="65" t="s">
        <v>7867</v>
      </c>
      <c r="C4232" s="2" t="s">
        <v>7924</v>
      </c>
      <c r="D4232" s="1" t="s">
        <v>5615</v>
      </c>
      <c r="E4232" s="3">
        <v>2</v>
      </c>
      <c r="F4232" s="3">
        <v>1</v>
      </c>
      <c r="G4232" s="4">
        <v>1416.75</v>
      </c>
      <c r="H4232" s="4">
        <f>+G4232*E4232</f>
        <v>2833.5</v>
      </c>
      <c r="I4232" s="5">
        <v>0.2</v>
      </c>
      <c r="J4232" s="4">
        <f t="shared" si="796"/>
        <v>283.35000000000002</v>
      </c>
      <c r="K4232" s="4">
        <f t="shared" si="797"/>
        <v>1133.4000000000001</v>
      </c>
      <c r="L4232" s="6">
        <v>1.35</v>
      </c>
      <c r="M4232" s="4">
        <f t="shared" si="794"/>
        <v>1530.0900000000001</v>
      </c>
      <c r="N4232" s="4">
        <f t="shared" si="795"/>
        <v>2663.4900000000002</v>
      </c>
      <c r="O4232" s="6">
        <v>0.75</v>
      </c>
      <c r="P4232" s="85">
        <f t="shared" si="792"/>
        <v>850.05000000000007</v>
      </c>
      <c r="Q4232" s="86">
        <f t="shared" si="793"/>
        <v>1983.4500000000003</v>
      </c>
      <c r="R4232" s="6">
        <v>0.95</v>
      </c>
      <c r="S4232" s="85">
        <f t="shared" si="788"/>
        <v>1076.73</v>
      </c>
      <c r="T4232" s="86">
        <f t="shared" si="789"/>
        <v>2210.13</v>
      </c>
      <c r="U4232" s="6">
        <v>0.6</v>
      </c>
      <c r="V4232" s="85">
        <f t="shared" si="790"/>
        <v>680.04000000000008</v>
      </c>
      <c r="W4232" s="86">
        <f t="shared" si="791"/>
        <v>1813.44</v>
      </c>
    </row>
    <row r="4233" spans="1:23" ht="16.5" x14ac:dyDescent="0.25">
      <c r="A4233" s="64" t="s">
        <v>7854</v>
      </c>
      <c r="B4233" s="65" t="s">
        <v>7867</v>
      </c>
      <c r="C4233" s="2" t="s">
        <v>7925</v>
      </c>
      <c r="D4233" s="1" t="s">
        <v>5616</v>
      </c>
      <c r="E4233" s="3">
        <v>20</v>
      </c>
      <c r="F4233" s="3">
        <v>1</v>
      </c>
      <c r="G4233" s="7">
        <v>713.23</v>
      </c>
      <c r="H4233" s="4">
        <f>+G4233*E4233</f>
        <v>14264.6</v>
      </c>
      <c r="I4233" s="5">
        <v>0</v>
      </c>
      <c r="J4233" s="4">
        <f t="shared" si="796"/>
        <v>0</v>
      </c>
      <c r="K4233" s="4">
        <f t="shared" si="797"/>
        <v>713.23</v>
      </c>
      <c r="L4233" s="6">
        <v>1.4</v>
      </c>
      <c r="M4233" s="4">
        <f t="shared" si="794"/>
        <v>998.52199999999993</v>
      </c>
      <c r="N4233" s="4">
        <f t="shared" si="795"/>
        <v>1711.752</v>
      </c>
      <c r="O4233" s="6">
        <v>0.75</v>
      </c>
      <c r="P4233" s="85">
        <f t="shared" si="792"/>
        <v>534.92250000000001</v>
      </c>
      <c r="Q4233" s="86">
        <f t="shared" si="793"/>
        <v>1248.1525000000001</v>
      </c>
      <c r="R4233" s="6">
        <v>0.95</v>
      </c>
      <c r="S4233" s="85">
        <f t="shared" si="788"/>
        <v>677.56849999999997</v>
      </c>
      <c r="T4233" s="86">
        <f t="shared" si="789"/>
        <v>1390.7984999999999</v>
      </c>
      <c r="U4233" s="6">
        <v>0.6</v>
      </c>
      <c r="V4233" s="85">
        <f t="shared" si="790"/>
        <v>427.93799999999999</v>
      </c>
      <c r="W4233" s="86">
        <f t="shared" si="791"/>
        <v>1141.1680000000001</v>
      </c>
    </row>
    <row r="4234" spans="1:23" s="63" customFormat="1" ht="16.5" x14ac:dyDescent="0.25">
      <c r="A4234" s="64" t="s">
        <v>7854</v>
      </c>
      <c r="B4234" s="65" t="s">
        <v>7867</v>
      </c>
      <c r="C4234" s="40" t="s">
        <v>7926</v>
      </c>
      <c r="D4234" s="57" t="s">
        <v>5617</v>
      </c>
      <c r="E4234" s="41">
        <v>5</v>
      </c>
      <c r="F4234" s="3">
        <v>1</v>
      </c>
      <c r="G4234" s="12">
        <v>2723</v>
      </c>
      <c r="H4234" s="4">
        <f>+G4234*E4234</f>
        <v>13615</v>
      </c>
      <c r="I4234" s="42">
        <v>0.2</v>
      </c>
      <c r="J4234" s="4">
        <f t="shared" si="796"/>
        <v>544.6</v>
      </c>
      <c r="K4234" s="4">
        <f t="shared" si="797"/>
        <v>2178.4</v>
      </c>
      <c r="L4234" s="13">
        <v>1.1499999999999999</v>
      </c>
      <c r="M4234" s="4">
        <f t="shared" si="794"/>
        <v>2505.16</v>
      </c>
      <c r="N4234" s="4">
        <f t="shared" si="795"/>
        <v>4683.5599999999995</v>
      </c>
      <c r="O4234" s="6">
        <v>0.75</v>
      </c>
      <c r="P4234" s="85">
        <f t="shared" si="792"/>
        <v>1633.8000000000002</v>
      </c>
      <c r="Q4234" s="86">
        <f t="shared" si="793"/>
        <v>3812.2000000000003</v>
      </c>
      <c r="R4234" s="6">
        <v>0.95</v>
      </c>
      <c r="S4234" s="85">
        <f t="shared" si="788"/>
        <v>2069.48</v>
      </c>
      <c r="T4234" s="86">
        <f t="shared" si="789"/>
        <v>4247.88</v>
      </c>
      <c r="U4234" s="6">
        <v>0.6</v>
      </c>
      <c r="V4234" s="85">
        <f t="shared" si="790"/>
        <v>1307.04</v>
      </c>
      <c r="W4234" s="86">
        <f t="shared" si="791"/>
        <v>3485.44</v>
      </c>
    </row>
    <row r="4235" spans="1:23" s="63" customFormat="1" ht="16.5" x14ac:dyDescent="0.25">
      <c r="A4235" s="64" t="s">
        <v>7854</v>
      </c>
      <c r="B4235" s="65" t="s">
        <v>7867</v>
      </c>
      <c r="C4235" s="2" t="s">
        <v>8329</v>
      </c>
      <c r="D4235" s="10" t="s">
        <v>5627</v>
      </c>
      <c r="E4235" s="3">
        <v>3</v>
      </c>
      <c r="F4235" s="3">
        <v>1</v>
      </c>
      <c r="G4235" s="4">
        <f>6719.22/3</f>
        <v>2239.7400000000002</v>
      </c>
      <c r="H4235" s="4">
        <f>+G4235*E4235</f>
        <v>6719.2200000000012</v>
      </c>
      <c r="I4235" s="5">
        <v>0.2</v>
      </c>
      <c r="J4235" s="4">
        <f t="shared" si="796"/>
        <v>447.94800000000009</v>
      </c>
      <c r="K4235" s="4">
        <f t="shared" si="797"/>
        <v>1791.7920000000001</v>
      </c>
      <c r="L4235" s="6">
        <v>0.85</v>
      </c>
      <c r="M4235" s="4">
        <f t="shared" si="794"/>
        <v>1523.0232000000001</v>
      </c>
      <c r="N4235" s="4">
        <f t="shared" si="795"/>
        <v>3314.8152</v>
      </c>
      <c r="O4235" s="6">
        <v>0.75</v>
      </c>
      <c r="P4235" s="85">
        <f t="shared" si="792"/>
        <v>1343.8440000000001</v>
      </c>
      <c r="Q4235" s="86">
        <f t="shared" si="793"/>
        <v>3135.6360000000004</v>
      </c>
      <c r="R4235" s="6">
        <v>0.95</v>
      </c>
      <c r="S4235" s="85">
        <f t="shared" si="788"/>
        <v>1702.2024000000001</v>
      </c>
      <c r="T4235" s="86">
        <f t="shared" si="789"/>
        <v>3493.9944000000005</v>
      </c>
      <c r="U4235" s="6">
        <v>0.6</v>
      </c>
      <c r="V4235" s="85">
        <f t="shared" si="790"/>
        <v>1075.0752</v>
      </c>
      <c r="W4235" s="86">
        <f t="shared" si="791"/>
        <v>2866.8672000000001</v>
      </c>
    </row>
    <row r="4236" spans="1:23" s="63" customFormat="1" ht="16.5" x14ac:dyDescent="0.25">
      <c r="A4236" s="64" t="s">
        <v>7854</v>
      </c>
      <c r="B4236" s="65" t="s">
        <v>7867</v>
      </c>
      <c r="C4236" s="2" t="s">
        <v>8330</v>
      </c>
      <c r="D4236" s="10" t="s">
        <v>6702</v>
      </c>
      <c r="E4236" s="3">
        <v>3</v>
      </c>
      <c r="F4236" s="3">
        <v>1</v>
      </c>
      <c r="G4236" s="4">
        <v>318.2</v>
      </c>
      <c r="H4236" s="4">
        <f>+G4236*E4236</f>
        <v>954.59999999999991</v>
      </c>
      <c r="I4236" s="5">
        <v>0.1</v>
      </c>
      <c r="J4236" s="4">
        <f t="shared" si="796"/>
        <v>31.82</v>
      </c>
      <c r="K4236" s="4">
        <f t="shared" si="797"/>
        <v>286.38</v>
      </c>
      <c r="L4236" s="6">
        <v>1.4</v>
      </c>
      <c r="M4236" s="4">
        <f t="shared" si="794"/>
        <v>400.93199999999996</v>
      </c>
      <c r="N4236" s="4">
        <f t="shared" si="795"/>
        <v>687.3119999999999</v>
      </c>
      <c r="O4236" s="6">
        <v>0.75</v>
      </c>
      <c r="P4236" s="85">
        <f t="shared" si="792"/>
        <v>214.785</v>
      </c>
      <c r="Q4236" s="86">
        <f t="shared" si="793"/>
        <v>501.16499999999996</v>
      </c>
      <c r="R4236" s="6">
        <v>0.95</v>
      </c>
      <c r="S4236" s="85">
        <f t="shared" si="788"/>
        <v>272.06099999999998</v>
      </c>
      <c r="T4236" s="86">
        <f t="shared" si="789"/>
        <v>558.44100000000003</v>
      </c>
      <c r="U4236" s="6">
        <v>0.6</v>
      </c>
      <c r="V4236" s="85">
        <f t="shared" si="790"/>
        <v>171.828</v>
      </c>
      <c r="W4236" s="86">
        <f t="shared" si="791"/>
        <v>458.20799999999997</v>
      </c>
    </row>
    <row r="4237" spans="1:23" s="39" customFormat="1" ht="16.5" x14ac:dyDescent="0.25">
      <c r="A4237" s="64" t="s">
        <v>7854</v>
      </c>
      <c r="B4237" s="65" t="s">
        <v>7867</v>
      </c>
      <c r="C4237" s="2" t="s">
        <v>8331</v>
      </c>
      <c r="D4237" s="1" t="s">
        <v>6704</v>
      </c>
      <c r="E4237" s="3">
        <v>4</v>
      </c>
      <c r="F4237" s="3">
        <v>1</v>
      </c>
      <c r="G4237" s="7">
        <v>96.51</v>
      </c>
      <c r="H4237" s="4">
        <f>+G4237*E4237</f>
        <v>386.04</v>
      </c>
      <c r="I4237" s="5">
        <v>0</v>
      </c>
      <c r="J4237" s="4">
        <f t="shared" si="796"/>
        <v>0</v>
      </c>
      <c r="K4237" s="4">
        <f t="shared" si="797"/>
        <v>96.51</v>
      </c>
      <c r="L4237" s="6">
        <v>1.4</v>
      </c>
      <c r="M4237" s="4">
        <f t="shared" si="794"/>
        <v>135.114</v>
      </c>
      <c r="N4237" s="4">
        <f t="shared" si="795"/>
        <v>231.62400000000002</v>
      </c>
      <c r="O4237" s="6">
        <v>0.75</v>
      </c>
      <c r="P4237" s="85">
        <f t="shared" si="792"/>
        <v>72.382500000000007</v>
      </c>
      <c r="Q4237" s="86">
        <f t="shared" si="793"/>
        <v>168.89250000000001</v>
      </c>
      <c r="R4237" s="6">
        <v>0.95</v>
      </c>
      <c r="S4237" s="85">
        <f t="shared" si="788"/>
        <v>91.6845</v>
      </c>
      <c r="T4237" s="86">
        <f t="shared" si="789"/>
        <v>188.19450000000001</v>
      </c>
      <c r="U4237" s="6">
        <v>0.6</v>
      </c>
      <c r="V4237" s="85">
        <f t="shared" si="790"/>
        <v>57.905999999999999</v>
      </c>
      <c r="W4237" s="86">
        <f t="shared" si="791"/>
        <v>154.416</v>
      </c>
    </row>
    <row r="4238" spans="1:23" s="63" customFormat="1" ht="16.5" x14ac:dyDescent="0.25">
      <c r="A4238" s="64" t="s">
        <v>7854</v>
      </c>
      <c r="B4238" s="65" t="s">
        <v>7867</v>
      </c>
      <c r="C4238" s="2" t="s">
        <v>8332</v>
      </c>
      <c r="D4238" s="1" t="s">
        <v>6704</v>
      </c>
      <c r="E4238" s="3">
        <v>19</v>
      </c>
      <c r="F4238" s="3">
        <v>1</v>
      </c>
      <c r="G4238" s="7">
        <v>138.02000000000001</v>
      </c>
      <c r="H4238" s="4">
        <f>+G4238*E4238</f>
        <v>2622.38</v>
      </c>
      <c r="I4238" s="5">
        <v>0</v>
      </c>
      <c r="J4238" s="4">
        <f t="shared" si="796"/>
        <v>0</v>
      </c>
      <c r="K4238" s="4">
        <f t="shared" si="797"/>
        <v>138.02000000000001</v>
      </c>
      <c r="L4238" s="6">
        <v>1.4</v>
      </c>
      <c r="M4238" s="4">
        <f t="shared" si="794"/>
        <v>193.22800000000001</v>
      </c>
      <c r="N4238" s="4">
        <f t="shared" si="795"/>
        <v>331.24800000000005</v>
      </c>
      <c r="O4238" s="6">
        <v>0.75</v>
      </c>
      <c r="P4238" s="85">
        <f t="shared" si="792"/>
        <v>103.51500000000001</v>
      </c>
      <c r="Q4238" s="86">
        <f t="shared" si="793"/>
        <v>241.53500000000003</v>
      </c>
      <c r="R4238" s="6">
        <v>0.95</v>
      </c>
      <c r="S4238" s="85">
        <f t="shared" si="788"/>
        <v>131.119</v>
      </c>
      <c r="T4238" s="86">
        <f t="shared" si="789"/>
        <v>269.13900000000001</v>
      </c>
      <c r="U4238" s="6">
        <v>0.6</v>
      </c>
      <c r="V4238" s="85">
        <f t="shared" si="790"/>
        <v>82.811999999999998</v>
      </c>
      <c r="W4238" s="86">
        <f t="shared" si="791"/>
        <v>220.83199999999999</v>
      </c>
    </row>
    <row r="4239" spans="1:23" s="63" customFormat="1" ht="16.5" x14ac:dyDescent="0.25">
      <c r="A4239" s="64" t="s">
        <v>7854</v>
      </c>
      <c r="B4239" s="65" t="s">
        <v>7867</v>
      </c>
      <c r="C4239" s="2" t="s">
        <v>7927</v>
      </c>
      <c r="D4239" s="1" t="s">
        <v>6848</v>
      </c>
      <c r="E4239" s="3">
        <v>7</v>
      </c>
      <c r="F4239" s="3">
        <v>1</v>
      </c>
      <c r="G4239" s="4">
        <v>720.2</v>
      </c>
      <c r="H4239" s="4">
        <f>+G4239*E4239</f>
        <v>5041.4000000000005</v>
      </c>
      <c r="I4239" s="5">
        <v>0</v>
      </c>
      <c r="J4239" s="4">
        <f t="shared" si="796"/>
        <v>0</v>
      </c>
      <c r="K4239" s="4">
        <f t="shared" si="797"/>
        <v>720.2</v>
      </c>
      <c r="L4239" s="6">
        <v>1.4</v>
      </c>
      <c r="M4239" s="4">
        <f t="shared" si="794"/>
        <v>1008.28</v>
      </c>
      <c r="N4239" s="4">
        <f t="shared" si="795"/>
        <v>1728.48</v>
      </c>
      <c r="O4239" s="6">
        <v>0.75</v>
      </c>
      <c r="P4239" s="85">
        <f t="shared" si="792"/>
        <v>540.15000000000009</v>
      </c>
      <c r="Q4239" s="86">
        <f t="shared" si="793"/>
        <v>1260.3500000000001</v>
      </c>
      <c r="R4239" s="6">
        <v>0.95</v>
      </c>
      <c r="S4239" s="85">
        <f t="shared" si="788"/>
        <v>684.19</v>
      </c>
      <c r="T4239" s="86">
        <f t="shared" si="789"/>
        <v>1404.39</v>
      </c>
      <c r="U4239" s="6">
        <v>0.6</v>
      </c>
      <c r="V4239" s="85">
        <f t="shared" si="790"/>
        <v>432.12</v>
      </c>
      <c r="W4239" s="86">
        <f t="shared" si="791"/>
        <v>1152.3200000000002</v>
      </c>
    </row>
    <row r="4240" spans="1:23" s="63" customFormat="1" ht="16.5" x14ac:dyDescent="0.25">
      <c r="A4240" s="64" t="s">
        <v>7854</v>
      </c>
      <c r="B4240" s="65" t="s">
        <v>7867</v>
      </c>
      <c r="C4240" s="2" t="s">
        <v>7928</v>
      </c>
      <c r="D4240" s="1" t="s">
        <v>6849</v>
      </c>
      <c r="E4240" s="3">
        <v>1</v>
      </c>
      <c r="F4240" s="3">
        <v>1</v>
      </c>
      <c r="G4240" s="4">
        <v>632</v>
      </c>
      <c r="H4240" s="4">
        <f>+G4240*E4240</f>
        <v>632</v>
      </c>
      <c r="I4240" s="5">
        <v>0</v>
      </c>
      <c r="J4240" s="4">
        <f t="shared" si="796"/>
        <v>0</v>
      </c>
      <c r="K4240" s="4">
        <f t="shared" si="797"/>
        <v>632</v>
      </c>
      <c r="L4240" s="6">
        <v>1.4</v>
      </c>
      <c r="M4240" s="4">
        <f t="shared" si="794"/>
        <v>884.8</v>
      </c>
      <c r="N4240" s="4">
        <f t="shared" si="795"/>
        <v>1516.8</v>
      </c>
      <c r="O4240" s="6">
        <v>0.75</v>
      </c>
      <c r="P4240" s="85">
        <f t="shared" si="792"/>
        <v>474</v>
      </c>
      <c r="Q4240" s="86">
        <f t="shared" si="793"/>
        <v>1106</v>
      </c>
      <c r="R4240" s="6">
        <v>0.95</v>
      </c>
      <c r="S4240" s="85">
        <f t="shared" si="788"/>
        <v>600.4</v>
      </c>
      <c r="T4240" s="86">
        <f t="shared" si="789"/>
        <v>1232.4000000000001</v>
      </c>
      <c r="U4240" s="6">
        <v>0.6</v>
      </c>
      <c r="V4240" s="85">
        <f t="shared" si="790"/>
        <v>379.2</v>
      </c>
      <c r="W4240" s="86">
        <f t="shared" si="791"/>
        <v>1011.2</v>
      </c>
    </row>
    <row r="4241" spans="1:23" s="63" customFormat="1" ht="16.5" x14ac:dyDescent="0.25">
      <c r="A4241" s="64" t="s">
        <v>7854</v>
      </c>
      <c r="B4241" s="65" t="s">
        <v>7867</v>
      </c>
      <c r="C4241" s="2" t="s">
        <v>7929</v>
      </c>
      <c r="D4241" s="1" t="s">
        <v>6850</v>
      </c>
      <c r="E4241" s="3">
        <v>11</v>
      </c>
      <c r="F4241" s="3">
        <v>1</v>
      </c>
      <c r="G4241" s="7">
        <v>404.87</v>
      </c>
      <c r="H4241" s="4">
        <f>+G4241*E4241</f>
        <v>4453.57</v>
      </c>
      <c r="I4241" s="5">
        <v>0</v>
      </c>
      <c r="J4241" s="4">
        <f t="shared" si="796"/>
        <v>0</v>
      </c>
      <c r="K4241" s="4">
        <f t="shared" si="797"/>
        <v>404.87</v>
      </c>
      <c r="L4241" s="6">
        <v>1.4</v>
      </c>
      <c r="M4241" s="4">
        <f t="shared" si="794"/>
        <v>566.81799999999998</v>
      </c>
      <c r="N4241" s="4">
        <f t="shared" si="795"/>
        <v>971.68799999999999</v>
      </c>
      <c r="O4241" s="6">
        <v>0.75</v>
      </c>
      <c r="P4241" s="85">
        <f t="shared" si="792"/>
        <v>303.65250000000003</v>
      </c>
      <c r="Q4241" s="86">
        <f t="shared" si="793"/>
        <v>708.52250000000004</v>
      </c>
      <c r="R4241" s="6">
        <v>0.95</v>
      </c>
      <c r="S4241" s="85">
        <f t="shared" si="788"/>
        <v>384.62649999999996</v>
      </c>
      <c r="T4241" s="86">
        <f t="shared" si="789"/>
        <v>789.49649999999997</v>
      </c>
      <c r="U4241" s="6">
        <v>0.6</v>
      </c>
      <c r="V4241" s="85">
        <f t="shared" si="790"/>
        <v>242.922</v>
      </c>
      <c r="W4241" s="86">
        <f t="shared" si="791"/>
        <v>647.79200000000003</v>
      </c>
    </row>
    <row r="4242" spans="1:23" s="62" customFormat="1" ht="16.5" x14ac:dyDescent="0.25">
      <c r="A4242" s="64" t="s">
        <v>7854</v>
      </c>
      <c r="B4242" s="65" t="s">
        <v>7867</v>
      </c>
      <c r="C4242" s="2" t="s">
        <v>7930</v>
      </c>
      <c r="D4242" s="1" t="s">
        <v>6851</v>
      </c>
      <c r="E4242" s="3">
        <v>8</v>
      </c>
      <c r="F4242" s="3">
        <v>1</v>
      </c>
      <c r="G4242" s="7">
        <v>410.8</v>
      </c>
      <c r="H4242" s="4">
        <f>+G4242*E4242</f>
        <v>3286.4</v>
      </c>
      <c r="I4242" s="5">
        <v>0</v>
      </c>
      <c r="J4242" s="4">
        <f t="shared" si="796"/>
        <v>0</v>
      </c>
      <c r="K4242" s="4">
        <f t="shared" si="797"/>
        <v>410.8</v>
      </c>
      <c r="L4242" s="6">
        <v>1.4</v>
      </c>
      <c r="M4242" s="4">
        <f t="shared" si="794"/>
        <v>575.12</v>
      </c>
      <c r="N4242" s="4">
        <f t="shared" si="795"/>
        <v>985.92000000000007</v>
      </c>
      <c r="O4242" s="6">
        <v>0.75</v>
      </c>
      <c r="P4242" s="85">
        <f t="shared" si="792"/>
        <v>308.10000000000002</v>
      </c>
      <c r="Q4242" s="86">
        <f t="shared" si="793"/>
        <v>718.90000000000009</v>
      </c>
      <c r="R4242" s="6">
        <v>0.95</v>
      </c>
      <c r="S4242" s="85">
        <f t="shared" si="788"/>
        <v>390.26</v>
      </c>
      <c r="T4242" s="86">
        <f t="shared" si="789"/>
        <v>801.06</v>
      </c>
      <c r="U4242" s="6">
        <v>0.6</v>
      </c>
      <c r="V4242" s="85">
        <f t="shared" si="790"/>
        <v>246.48</v>
      </c>
      <c r="W4242" s="86">
        <f t="shared" si="791"/>
        <v>657.28</v>
      </c>
    </row>
    <row r="4243" spans="1:23" s="62" customFormat="1" ht="16.5" x14ac:dyDescent="0.25">
      <c r="A4243" s="64" t="s">
        <v>7854</v>
      </c>
      <c r="B4243" s="65" t="s">
        <v>7867</v>
      </c>
      <c r="C4243" s="2" t="s">
        <v>7931</v>
      </c>
      <c r="D4243" s="1" t="s">
        <v>6852</v>
      </c>
      <c r="E4243" s="3">
        <v>2</v>
      </c>
      <c r="F4243" s="3">
        <v>1</v>
      </c>
      <c r="G4243" s="4">
        <v>378.6</v>
      </c>
      <c r="H4243" s="4">
        <f>+G4243*E4243</f>
        <v>757.2</v>
      </c>
      <c r="I4243" s="5">
        <v>0</v>
      </c>
      <c r="J4243" s="4">
        <f t="shared" si="796"/>
        <v>0</v>
      </c>
      <c r="K4243" s="4">
        <f t="shared" si="797"/>
        <v>378.6</v>
      </c>
      <c r="L4243" s="6">
        <v>1.4</v>
      </c>
      <c r="M4243" s="4">
        <f t="shared" si="794"/>
        <v>530.04</v>
      </c>
      <c r="N4243" s="4">
        <f t="shared" si="795"/>
        <v>908.64</v>
      </c>
      <c r="O4243" s="6">
        <v>0.75</v>
      </c>
      <c r="P4243" s="85">
        <f t="shared" si="792"/>
        <v>283.95000000000005</v>
      </c>
      <c r="Q4243" s="86">
        <f t="shared" si="793"/>
        <v>662.55000000000007</v>
      </c>
      <c r="R4243" s="6">
        <v>0.95</v>
      </c>
      <c r="S4243" s="85">
        <f t="shared" si="788"/>
        <v>359.67</v>
      </c>
      <c r="T4243" s="86">
        <f t="shared" si="789"/>
        <v>738.27</v>
      </c>
      <c r="U4243" s="6">
        <v>0.6</v>
      </c>
      <c r="V4243" s="85">
        <f t="shared" si="790"/>
        <v>227.16</v>
      </c>
      <c r="W4243" s="86">
        <f t="shared" si="791"/>
        <v>605.76</v>
      </c>
    </row>
    <row r="4244" spans="1:23" s="62" customFormat="1" ht="16.5" x14ac:dyDescent="0.25">
      <c r="A4244" s="64" t="s">
        <v>7854</v>
      </c>
      <c r="B4244" s="65" t="s">
        <v>7867</v>
      </c>
      <c r="C4244" s="2" t="s">
        <v>7932</v>
      </c>
      <c r="D4244" s="1" t="s">
        <v>6853</v>
      </c>
      <c r="E4244" s="3">
        <v>1</v>
      </c>
      <c r="F4244" s="3">
        <v>1</v>
      </c>
      <c r="G4244" s="4">
        <v>616</v>
      </c>
      <c r="H4244" s="4">
        <f>+G4244*E4244</f>
        <v>616</v>
      </c>
      <c r="I4244" s="5">
        <v>0</v>
      </c>
      <c r="J4244" s="4">
        <f t="shared" si="796"/>
        <v>0</v>
      </c>
      <c r="K4244" s="4">
        <f t="shared" si="797"/>
        <v>616</v>
      </c>
      <c r="L4244" s="6">
        <v>0.85</v>
      </c>
      <c r="M4244" s="4">
        <f t="shared" si="794"/>
        <v>523.6</v>
      </c>
      <c r="N4244" s="4">
        <f t="shared" si="795"/>
        <v>1139.5999999999999</v>
      </c>
      <c r="O4244" s="6">
        <v>0.75</v>
      </c>
      <c r="P4244" s="85">
        <f t="shared" si="792"/>
        <v>462</v>
      </c>
      <c r="Q4244" s="86">
        <f t="shared" si="793"/>
        <v>1078</v>
      </c>
      <c r="R4244" s="6">
        <v>0.95</v>
      </c>
      <c r="S4244" s="85">
        <f t="shared" si="788"/>
        <v>585.19999999999993</v>
      </c>
      <c r="T4244" s="86">
        <f t="shared" si="789"/>
        <v>1201.1999999999998</v>
      </c>
      <c r="U4244" s="6">
        <v>0.6</v>
      </c>
      <c r="V4244" s="85">
        <f t="shared" si="790"/>
        <v>369.59999999999997</v>
      </c>
      <c r="W4244" s="86">
        <f t="shared" si="791"/>
        <v>985.59999999999991</v>
      </c>
    </row>
    <row r="4245" spans="1:23" s="62" customFormat="1" ht="16.5" x14ac:dyDescent="0.25">
      <c r="A4245" s="64" t="s">
        <v>7854</v>
      </c>
      <c r="B4245" s="65" t="s">
        <v>7867</v>
      </c>
      <c r="C4245" s="2" t="s">
        <v>7933</v>
      </c>
      <c r="D4245" s="1" t="s">
        <v>6854</v>
      </c>
      <c r="E4245" s="3">
        <v>2</v>
      </c>
      <c r="F4245" s="3">
        <v>1</v>
      </c>
      <c r="G4245" s="7">
        <f>5515.86/6</f>
        <v>919.31</v>
      </c>
      <c r="H4245" s="4">
        <f>+G4245*E4245</f>
        <v>1838.62</v>
      </c>
      <c r="I4245" s="5">
        <v>0.2</v>
      </c>
      <c r="J4245" s="4">
        <f t="shared" si="796"/>
        <v>183.86199999999999</v>
      </c>
      <c r="K4245" s="4">
        <f t="shared" si="797"/>
        <v>735.44799999999998</v>
      </c>
      <c r="L4245" s="6">
        <v>1</v>
      </c>
      <c r="M4245" s="4">
        <f t="shared" si="794"/>
        <v>735.44799999999998</v>
      </c>
      <c r="N4245" s="4">
        <f t="shared" si="795"/>
        <v>1470.896</v>
      </c>
      <c r="O4245" s="6">
        <v>0.75</v>
      </c>
      <c r="P4245" s="85">
        <f t="shared" si="792"/>
        <v>551.58600000000001</v>
      </c>
      <c r="Q4245" s="86">
        <f t="shared" si="793"/>
        <v>1287.0340000000001</v>
      </c>
      <c r="R4245" s="6">
        <v>0.95</v>
      </c>
      <c r="S4245" s="85">
        <f t="shared" ref="S4245:S4305" si="798">+K4245*R4245</f>
        <v>698.67559999999992</v>
      </c>
      <c r="T4245" s="86">
        <f t="shared" ref="T4245:T4305" si="799">+S4245+K4245</f>
        <v>1434.1235999999999</v>
      </c>
      <c r="U4245" s="6">
        <v>0.6</v>
      </c>
      <c r="V4245" s="85">
        <f t="shared" ref="V4245:V4305" si="800">+K4245*U4245</f>
        <v>441.2688</v>
      </c>
      <c r="W4245" s="86">
        <f t="shared" ref="W4245:W4305" si="801">+V4245+K4245</f>
        <v>1176.7167999999999</v>
      </c>
    </row>
    <row r="4246" spans="1:23" s="62" customFormat="1" ht="16.5" x14ac:dyDescent="0.25">
      <c r="A4246" s="64" t="s">
        <v>7854</v>
      </c>
      <c r="B4246" s="65" t="s">
        <v>7867</v>
      </c>
      <c r="C4246" s="2" t="s">
        <v>7934</v>
      </c>
      <c r="D4246" s="10" t="s">
        <v>7885</v>
      </c>
      <c r="E4246" s="3">
        <v>8</v>
      </c>
      <c r="F4246" s="3">
        <v>1</v>
      </c>
      <c r="G4246" s="4">
        <v>985</v>
      </c>
      <c r="H4246" s="4">
        <f>+G4246*E4246</f>
        <v>7880</v>
      </c>
      <c r="I4246" s="5">
        <v>0</v>
      </c>
      <c r="J4246" s="4">
        <f t="shared" si="796"/>
        <v>0</v>
      </c>
      <c r="K4246" s="4">
        <f t="shared" si="797"/>
        <v>985</v>
      </c>
      <c r="L4246" s="6">
        <v>0.85</v>
      </c>
      <c r="M4246" s="4">
        <f t="shared" si="794"/>
        <v>837.25</v>
      </c>
      <c r="N4246" s="4">
        <f t="shared" si="795"/>
        <v>1822.25</v>
      </c>
      <c r="O4246" s="6">
        <v>0.75</v>
      </c>
      <c r="P4246" s="85">
        <f t="shared" ref="P4246:P4306" si="802">+K4246*O4246</f>
        <v>738.75</v>
      </c>
      <c r="Q4246" s="86">
        <f t="shared" ref="Q4246:Q4306" si="803">+K4246+P4246</f>
        <v>1723.75</v>
      </c>
      <c r="R4246" s="6">
        <v>0.95</v>
      </c>
      <c r="S4246" s="85">
        <f t="shared" si="798"/>
        <v>935.75</v>
      </c>
      <c r="T4246" s="86">
        <f t="shared" si="799"/>
        <v>1920.75</v>
      </c>
      <c r="U4246" s="6">
        <v>0.6</v>
      </c>
      <c r="V4246" s="85">
        <f t="shared" si="800"/>
        <v>591</v>
      </c>
      <c r="W4246" s="86">
        <f t="shared" si="801"/>
        <v>1576</v>
      </c>
    </row>
    <row r="4247" spans="1:23" s="62" customFormat="1" ht="16.5" x14ac:dyDescent="0.25">
      <c r="A4247" s="64" t="s">
        <v>7854</v>
      </c>
      <c r="B4247" s="65" t="s">
        <v>7867</v>
      </c>
      <c r="C4247" s="2" t="s">
        <v>7935</v>
      </c>
      <c r="D4247" s="1" t="s">
        <v>6855</v>
      </c>
      <c r="E4247" s="3">
        <v>6</v>
      </c>
      <c r="F4247" s="3">
        <v>1</v>
      </c>
      <c r="G4247" s="4">
        <v>719.28</v>
      </c>
      <c r="H4247" s="4">
        <f>+G4247*E4247</f>
        <v>4315.68</v>
      </c>
      <c r="I4247" s="5">
        <v>0</v>
      </c>
      <c r="J4247" s="4">
        <f t="shared" si="796"/>
        <v>0</v>
      </c>
      <c r="K4247" s="4">
        <f t="shared" si="797"/>
        <v>719.28</v>
      </c>
      <c r="L4247" s="6">
        <v>0.85</v>
      </c>
      <c r="M4247" s="4">
        <f t="shared" si="794"/>
        <v>611.38799999999992</v>
      </c>
      <c r="N4247" s="4">
        <f t="shared" si="795"/>
        <v>1330.6679999999999</v>
      </c>
      <c r="O4247" s="6">
        <v>0.75</v>
      </c>
      <c r="P4247" s="85">
        <f t="shared" si="802"/>
        <v>539.46</v>
      </c>
      <c r="Q4247" s="86">
        <f t="shared" si="803"/>
        <v>1258.74</v>
      </c>
      <c r="R4247" s="6">
        <v>0.95</v>
      </c>
      <c r="S4247" s="85">
        <f t="shared" si="798"/>
        <v>683.31599999999992</v>
      </c>
      <c r="T4247" s="86">
        <f t="shared" si="799"/>
        <v>1402.596</v>
      </c>
      <c r="U4247" s="6">
        <v>0.6</v>
      </c>
      <c r="V4247" s="85">
        <f t="shared" si="800"/>
        <v>431.56799999999998</v>
      </c>
      <c r="W4247" s="86">
        <f t="shared" si="801"/>
        <v>1150.848</v>
      </c>
    </row>
    <row r="4248" spans="1:23" s="39" customFormat="1" ht="16.5" x14ac:dyDescent="0.25">
      <c r="A4248" s="64" t="s">
        <v>7854</v>
      </c>
      <c r="B4248" s="65" t="s">
        <v>7867</v>
      </c>
      <c r="C4248" s="2" t="s">
        <v>7936</v>
      </c>
      <c r="D4248" s="10" t="s">
        <v>6856</v>
      </c>
      <c r="E4248" s="3">
        <v>10</v>
      </c>
      <c r="F4248" s="3">
        <v>1</v>
      </c>
      <c r="G4248" s="4">
        <v>2271.4</v>
      </c>
      <c r="H4248" s="4">
        <f>+G4248*E4248</f>
        <v>22714</v>
      </c>
      <c r="I4248" s="5">
        <v>0</v>
      </c>
      <c r="J4248" s="4">
        <f t="shared" si="796"/>
        <v>0</v>
      </c>
      <c r="K4248" s="4">
        <f t="shared" si="797"/>
        <v>2271.4</v>
      </c>
      <c r="L4248" s="6">
        <v>1.4</v>
      </c>
      <c r="M4248" s="4">
        <f t="shared" si="794"/>
        <v>3179.96</v>
      </c>
      <c r="N4248" s="4">
        <f t="shared" si="795"/>
        <v>5451.3600000000006</v>
      </c>
      <c r="O4248" s="6">
        <v>0.75</v>
      </c>
      <c r="P4248" s="85">
        <f t="shared" si="802"/>
        <v>1703.5500000000002</v>
      </c>
      <c r="Q4248" s="86">
        <f t="shared" si="803"/>
        <v>3974.9500000000003</v>
      </c>
      <c r="R4248" s="6">
        <v>0.95</v>
      </c>
      <c r="S4248" s="85">
        <f t="shared" si="798"/>
        <v>2157.83</v>
      </c>
      <c r="T4248" s="86">
        <f t="shared" si="799"/>
        <v>4429.2299999999996</v>
      </c>
      <c r="U4248" s="6">
        <v>0.6</v>
      </c>
      <c r="V4248" s="85">
        <f t="shared" si="800"/>
        <v>1362.84</v>
      </c>
      <c r="W4248" s="86">
        <f t="shared" si="801"/>
        <v>3634.24</v>
      </c>
    </row>
    <row r="4249" spans="1:23" s="39" customFormat="1" ht="16.5" x14ac:dyDescent="0.25">
      <c r="A4249" s="64" t="s">
        <v>7854</v>
      </c>
      <c r="B4249" s="65" t="s">
        <v>7867</v>
      </c>
      <c r="C4249" s="2" t="s">
        <v>8333</v>
      </c>
      <c r="D4249" s="10" t="s">
        <v>6857</v>
      </c>
      <c r="E4249" s="3">
        <v>4</v>
      </c>
      <c r="F4249" s="3">
        <v>1</v>
      </c>
      <c r="G4249" s="4">
        <v>1316.77</v>
      </c>
      <c r="H4249" s="4">
        <f>+G4249*E4249</f>
        <v>5267.08</v>
      </c>
      <c r="I4249" s="5">
        <v>0.1</v>
      </c>
      <c r="J4249" s="4">
        <f t="shared" si="796"/>
        <v>131.67699999999999</v>
      </c>
      <c r="K4249" s="4">
        <f t="shared" si="797"/>
        <v>1185.0930000000001</v>
      </c>
      <c r="L4249" s="6">
        <v>0.85</v>
      </c>
      <c r="M4249" s="4">
        <f t="shared" si="794"/>
        <v>1007.3290500000001</v>
      </c>
      <c r="N4249" s="4">
        <f t="shared" si="795"/>
        <v>2192.4220500000001</v>
      </c>
      <c r="O4249" s="6">
        <v>0.75</v>
      </c>
      <c r="P4249" s="85">
        <f t="shared" si="802"/>
        <v>888.81975000000011</v>
      </c>
      <c r="Q4249" s="86">
        <f t="shared" si="803"/>
        <v>2073.9127500000004</v>
      </c>
      <c r="R4249" s="6">
        <v>0.95</v>
      </c>
      <c r="S4249" s="85">
        <f t="shared" si="798"/>
        <v>1125.83835</v>
      </c>
      <c r="T4249" s="86">
        <f t="shared" si="799"/>
        <v>2310.9313499999998</v>
      </c>
      <c r="U4249" s="6">
        <v>0.6</v>
      </c>
      <c r="V4249" s="85">
        <f t="shared" si="800"/>
        <v>711.05579999999998</v>
      </c>
      <c r="W4249" s="86">
        <f t="shared" si="801"/>
        <v>1896.1487999999999</v>
      </c>
    </row>
    <row r="4250" spans="1:23" s="39" customFormat="1" ht="16.5" x14ac:dyDescent="0.25">
      <c r="A4250" s="64" t="s">
        <v>7854</v>
      </c>
      <c r="B4250" s="65" t="s">
        <v>7867</v>
      </c>
      <c r="C4250" s="2" t="s">
        <v>8334</v>
      </c>
      <c r="D4250" s="10" t="s">
        <v>6858</v>
      </c>
      <c r="E4250" s="3">
        <v>1</v>
      </c>
      <c r="F4250" s="3">
        <v>1</v>
      </c>
      <c r="G4250" s="4">
        <v>1698.69</v>
      </c>
      <c r="H4250" s="4">
        <f>+G4250*E4250</f>
        <v>1698.69</v>
      </c>
      <c r="I4250" s="5">
        <v>0.1</v>
      </c>
      <c r="J4250" s="4">
        <f t="shared" si="796"/>
        <v>169.86900000000003</v>
      </c>
      <c r="K4250" s="4">
        <f t="shared" si="797"/>
        <v>1528.8209999999999</v>
      </c>
      <c r="L4250" s="6">
        <v>0.85</v>
      </c>
      <c r="M4250" s="4">
        <f t="shared" si="794"/>
        <v>1299.49785</v>
      </c>
      <c r="N4250" s="4">
        <f t="shared" si="795"/>
        <v>2828.3188499999997</v>
      </c>
      <c r="O4250" s="6">
        <v>0.75</v>
      </c>
      <c r="P4250" s="85">
        <f t="shared" si="802"/>
        <v>1146.6157499999999</v>
      </c>
      <c r="Q4250" s="86">
        <f t="shared" si="803"/>
        <v>2675.4367499999998</v>
      </c>
      <c r="R4250" s="6">
        <v>0.95</v>
      </c>
      <c r="S4250" s="85">
        <f t="shared" si="798"/>
        <v>1452.3799499999998</v>
      </c>
      <c r="T4250" s="86">
        <f t="shared" si="799"/>
        <v>2981.2009499999995</v>
      </c>
      <c r="U4250" s="6">
        <v>0.6</v>
      </c>
      <c r="V4250" s="85">
        <f t="shared" si="800"/>
        <v>917.29259999999988</v>
      </c>
      <c r="W4250" s="86">
        <f t="shared" si="801"/>
        <v>2446.1135999999997</v>
      </c>
    </row>
    <row r="4251" spans="1:23" s="39" customFormat="1" ht="16.5" x14ac:dyDescent="0.25">
      <c r="A4251" s="64" t="s">
        <v>7854</v>
      </c>
      <c r="B4251" s="65" t="s">
        <v>7867</v>
      </c>
      <c r="C4251" s="2" t="s">
        <v>8335</v>
      </c>
      <c r="D4251" s="10" t="s">
        <v>6858</v>
      </c>
      <c r="E4251" s="3">
        <v>4</v>
      </c>
      <c r="F4251" s="3">
        <v>1</v>
      </c>
      <c r="G4251" s="4">
        <v>1524.17</v>
      </c>
      <c r="H4251" s="4">
        <f>+G4251*E4251</f>
        <v>6096.68</v>
      </c>
      <c r="I4251" s="5">
        <v>0.1</v>
      </c>
      <c r="J4251" s="4">
        <f t="shared" si="796"/>
        <v>152.417</v>
      </c>
      <c r="K4251" s="4">
        <f t="shared" si="797"/>
        <v>1371.7530000000002</v>
      </c>
      <c r="L4251" s="6">
        <v>0.85</v>
      </c>
      <c r="M4251" s="4">
        <f t="shared" si="794"/>
        <v>1165.9900500000001</v>
      </c>
      <c r="N4251" s="4">
        <f t="shared" si="795"/>
        <v>2537.74305</v>
      </c>
      <c r="O4251" s="6">
        <v>0.75</v>
      </c>
      <c r="P4251" s="85">
        <f t="shared" si="802"/>
        <v>1028.81475</v>
      </c>
      <c r="Q4251" s="86">
        <f t="shared" si="803"/>
        <v>2400.5677500000002</v>
      </c>
      <c r="R4251" s="6">
        <v>0.95</v>
      </c>
      <c r="S4251" s="85">
        <f t="shared" si="798"/>
        <v>1303.16535</v>
      </c>
      <c r="T4251" s="86">
        <f t="shared" si="799"/>
        <v>2674.9183499999999</v>
      </c>
      <c r="U4251" s="6">
        <v>0.6</v>
      </c>
      <c r="V4251" s="85">
        <f t="shared" si="800"/>
        <v>823.05180000000007</v>
      </c>
      <c r="W4251" s="86">
        <f t="shared" si="801"/>
        <v>2194.8048000000003</v>
      </c>
    </row>
    <row r="4252" spans="1:23" s="39" customFormat="1" ht="16.5" x14ac:dyDescent="0.25">
      <c r="A4252" s="64" t="s">
        <v>7854</v>
      </c>
      <c r="B4252" s="65" t="s">
        <v>7867</v>
      </c>
      <c r="C4252" s="2" t="s">
        <v>8336</v>
      </c>
      <c r="D4252" s="10" t="s">
        <v>6859</v>
      </c>
      <c r="E4252" s="3">
        <v>1</v>
      </c>
      <c r="F4252" s="3">
        <v>1</v>
      </c>
      <c r="G4252" s="4">
        <v>2434.0300000000002</v>
      </c>
      <c r="H4252" s="4">
        <f>+G4252*E4252</f>
        <v>2434.0300000000002</v>
      </c>
      <c r="I4252" s="5">
        <v>0.1</v>
      </c>
      <c r="J4252" s="4">
        <f t="shared" si="796"/>
        <v>243.40300000000002</v>
      </c>
      <c r="K4252" s="4">
        <f t="shared" si="797"/>
        <v>2190.6270000000004</v>
      </c>
      <c r="L4252" s="6">
        <v>0.85</v>
      </c>
      <c r="M4252" s="4">
        <f t="shared" si="794"/>
        <v>1862.0329500000003</v>
      </c>
      <c r="N4252" s="4">
        <f t="shared" si="795"/>
        <v>4052.6599500000007</v>
      </c>
      <c r="O4252" s="6">
        <v>0.75</v>
      </c>
      <c r="P4252" s="85">
        <f t="shared" si="802"/>
        <v>1642.9702500000003</v>
      </c>
      <c r="Q4252" s="86">
        <f t="shared" si="803"/>
        <v>3833.5972500000007</v>
      </c>
      <c r="R4252" s="6">
        <v>0.95</v>
      </c>
      <c r="S4252" s="85">
        <f t="shared" si="798"/>
        <v>2081.0956500000002</v>
      </c>
      <c r="T4252" s="86">
        <f t="shared" si="799"/>
        <v>4271.7226500000006</v>
      </c>
      <c r="U4252" s="6">
        <v>0.6</v>
      </c>
      <c r="V4252" s="85">
        <f t="shared" si="800"/>
        <v>1314.3762000000002</v>
      </c>
      <c r="W4252" s="86">
        <f t="shared" si="801"/>
        <v>3505.0032000000006</v>
      </c>
    </row>
    <row r="4253" spans="1:23" s="39" customFormat="1" ht="16.5" x14ac:dyDescent="0.25">
      <c r="A4253" s="64" t="s">
        <v>7854</v>
      </c>
      <c r="B4253" s="65" t="s">
        <v>7867</v>
      </c>
      <c r="C4253" s="2" t="s">
        <v>8337</v>
      </c>
      <c r="D4253" s="10" t="s">
        <v>6859</v>
      </c>
      <c r="E4253" s="3">
        <v>4</v>
      </c>
      <c r="F4253" s="3">
        <v>1</v>
      </c>
      <c r="G4253" s="4">
        <v>2455.9299999999998</v>
      </c>
      <c r="H4253" s="4">
        <f>+G4253*E4253</f>
        <v>9823.7199999999993</v>
      </c>
      <c r="I4253" s="5">
        <v>0.1</v>
      </c>
      <c r="J4253" s="4">
        <f t="shared" si="796"/>
        <v>245.59299999999999</v>
      </c>
      <c r="K4253" s="4">
        <f t="shared" si="797"/>
        <v>2210.337</v>
      </c>
      <c r="L4253" s="6">
        <v>0.85</v>
      </c>
      <c r="M4253" s="4">
        <f t="shared" si="794"/>
        <v>1878.7864499999998</v>
      </c>
      <c r="N4253" s="4">
        <f t="shared" si="795"/>
        <v>4089.12345</v>
      </c>
      <c r="O4253" s="6">
        <v>0.75</v>
      </c>
      <c r="P4253" s="85">
        <f t="shared" si="802"/>
        <v>1657.7527500000001</v>
      </c>
      <c r="Q4253" s="86">
        <f t="shared" si="803"/>
        <v>3868.0897500000001</v>
      </c>
      <c r="R4253" s="6">
        <v>0.95</v>
      </c>
      <c r="S4253" s="85">
        <f t="shared" si="798"/>
        <v>2099.82015</v>
      </c>
      <c r="T4253" s="86">
        <f t="shared" si="799"/>
        <v>4310.15715</v>
      </c>
      <c r="U4253" s="6">
        <v>0.6</v>
      </c>
      <c r="V4253" s="85">
        <f t="shared" si="800"/>
        <v>1326.2021999999999</v>
      </c>
      <c r="W4253" s="86">
        <f t="shared" si="801"/>
        <v>3536.5392000000002</v>
      </c>
    </row>
    <row r="4254" spans="1:23" s="39" customFormat="1" ht="16.5" x14ac:dyDescent="0.25">
      <c r="A4254" s="64" t="s">
        <v>7854</v>
      </c>
      <c r="B4254" s="65" t="s">
        <v>7867</v>
      </c>
      <c r="C4254" s="2" t="s">
        <v>8338</v>
      </c>
      <c r="D4254" s="10" t="s">
        <v>6860</v>
      </c>
      <c r="E4254" s="3">
        <v>2</v>
      </c>
      <c r="F4254" s="3">
        <v>1</v>
      </c>
      <c r="G4254" s="4">
        <v>950</v>
      </c>
      <c r="H4254" s="4">
        <f>+G4254*E4254</f>
        <v>1900</v>
      </c>
      <c r="I4254" s="5">
        <v>0.1</v>
      </c>
      <c r="J4254" s="4">
        <f t="shared" si="796"/>
        <v>95</v>
      </c>
      <c r="K4254" s="4">
        <f t="shared" si="797"/>
        <v>855</v>
      </c>
      <c r="L4254" s="6">
        <v>0.85</v>
      </c>
      <c r="M4254" s="4">
        <f t="shared" si="794"/>
        <v>726.75</v>
      </c>
      <c r="N4254" s="4">
        <f t="shared" si="795"/>
        <v>1581.75</v>
      </c>
      <c r="O4254" s="6">
        <v>0.75</v>
      </c>
      <c r="P4254" s="85">
        <f t="shared" si="802"/>
        <v>641.25</v>
      </c>
      <c r="Q4254" s="86">
        <f t="shared" si="803"/>
        <v>1496.25</v>
      </c>
      <c r="R4254" s="6">
        <v>0.95</v>
      </c>
      <c r="S4254" s="85">
        <f t="shared" si="798"/>
        <v>812.25</v>
      </c>
      <c r="T4254" s="86">
        <f t="shared" si="799"/>
        <v>1667.25</v>
      </c>
      <c r="U4254" s="6">
        <v>0.6</v>
      </c>
      <c r="V4254" s="85">
        <f t="shared" si="800"/>
        <v>513</v>
      </c>
      <c r="W4254" s="86">
        <f t="shared" si="801"/>
        <v>1368</v>
      </c>
    </row>
    <row r="4255" spans="1:23" ht="16.5" x14ac:dyDescent="0.25">
      <c r="A4255" s="64" t="s">
        <v>7854</v>
      </c>
      <c r="B4255" s="65" t="s">
        <v>7937</v>
      </c>
      <c r="C4255" s="2" t="s">
        <v>7939</v>
      </c>
      <c r="D4255" s="10" t="s">
        <v>58</v>
      </c>
      <c r="E4255" s="3">
        <v>3</v>
      </c>
      <c r="F4255" s="3">
        <v>1</v>
      </c>
      <c r="G4255" s="4">
        <v>650.25</v>
      </c>
      <c r="H4255" s="4">
        <f>+G4255*E4255</f>
        <v>1950.75</v>
      </c>
      <c r="I4255" s="5">
        <v>0.1</v>
      </c>
      <c r="J4255" s="4">
        <f t="shared" si="796"/>
        <v>65.025000000000006</v>
      </c>
      <c r="K4255" s="4">
        <f t="shared" si="797"/>
        <v>585.22500000000002</v>
      </c>
      <c r="L4255" s="6">
        <v>0.85</v>
      </c>
      <c r="M4255" s="4">
        <f t="shared" si="794"/>
        <v>497.44125000000003</v>
      </c>
      <c r="N4255" s="4">
        <f t="shared" si="795"/>
        <v>1082.66625</v>
      </c>
      <c r="O4255" s="6">
        <v>0.75</v>
      </c>
      <c r="P4255" s="85">
        <f t="shared" si="802"/>
        <v>438.91875000000005</v>
      </c>
      <c r="Q4255" s="86">
        <f t="shared" si="803"/>
        <v>1024.1437500000002</v>
      </c>
      <c r="R4255" s="6">
        <v>0.95</v>
      </c>
      <c r="S4255" s="85">
        <f t="shared" si="798"/>
        <v>555.96375</v>
      </c>
      <c r="T4255" s="86">
        <f t="shared" si="799"/>
        <v>1141.18875</v>
      </c>
      <c r="U4255" s="6">
        <v>0.6</v>
      </c>
      <c r="V4255" s="85">
        <f t="shared" si="800"/>
        <v>351.13499999999999</v>
      </c>
      <c r="W4255" s="86">
        <f t="shared" si="801"/>
        <v>936.36</v>
      </c>
    </row>
    <row r="4256" spans="1:23" ht="16.5" x14ac:dyDescent="0.25">
      <c r="A4256" s="64" t="s">
        <v>7854</v>
      </c>
      <c r="B4256" s="65" t="s">
        <v>7937</v>
      </c>
      <c r="C4256" s="2" t="s">
        <v>7940</v>
      </c>
      <c r="D4256" s="10" t="s">
        <v>59</v>
      </c>
      <c r="E4256" s="3">
        <v>6</v>
      </c>
      <c r="F4256" s="3">
        <v>1</v>
      </c>
      <c r="G4256" s="4">
        <v>593.07000000000005</v>
      </c>
      <c r="H4256" s="4">
        <f>+G4256*E4256</f>
        <v>3558.42</v>
      </c>
      <c r="I4256" s="5">
        <v>0</v>
      </c>
      <c r="J4256" s="4">
        <f t="shared" si="796"/>
        <v>0</v>
      </c>
      <c r="K4256" s="4">
        <f t="shared" si="797"/>
        <v>593.07000000000005</v>
      </c>
      <c r="L4256" s="6">
        <v>1</v>
      </c>
      <c r="M4256" s="4">
        <f t="shared" si="794"/>
        <v>593.07000000000005</v>
      </c>
      <c r="N4256" s="4">
        <f t="shared" si="795"/>
        <v>1186.1400000000001</v>
      </c>
      <c r="O4256" s="6">
        <v>0.75</v>
      </c>
      <c r="P4256" s="85">
        <f t="shared" si="802"/>
        <v>444.80250000000001</v>
      </c>
      <c r="Q4256" s="86">
        <f t="shared" si="803"/>
        <v>1037.8724999999999</v>
      </c>
      <c r="R4256" s="6">
        <v>0.95</v>
      </c>
      <c r="S4256" s="85">
        <f t="shared" si="798"/>
        <v>563.41650000000004</v>
      </c>
      <c r="T4256" s="86">
        <f t="shared" si="799"/>
        <v>1156.4865</v>
      </c>
      <c r="U4256" s="6">
        <v>0.6</v>
      </c>
      <c r="V4256" s="85">
        <f t="shared" si="800"/>
        <v>355.84200000000004</v>
      </c>
      <c r="W4256" s="86">
        <f t="shared" si="801"/>
        <v>948.91200000000003</v>
      </c>
    </row>
    <row r="4257" spans="1:23" ht="16.5" x14ac:dyDescent="0.25">
      <c r="A4257" s="64" t="s">
        <v>7854</v>
      </c>
      <c r="B4257" s="65" t="s">
        <v>7937</v>
      </c>
      <c r="C4257" s="2" t="s">
        <v>7941</v>
      </c>
      <c r="D4257" s="10" t="s">
        <v>7551</v>
      </c>
      <c r="E4257" s="3">
        <v>11</v>
      </c>
      <c r="F4257" s="3">
        <v>1</v>
      </c>
      <c r="G4257" s="4">
        <v>625</v>
      </c>
      <c r="H4257" s="4">
        <f>+G4257*E4257</f>
        <v>6875</v>
      </c>
      <c r="I4257" s="5">
        <v>0</v>
      </c>
      <c r="J4257" s="4">
        <f t="shared" si="796"/>
        <v>0</v>
      </c>
      <c r="K4257" s="4">
        <f t="shared" si="797"/>
        <v>625</v>
      </c>
      <c r="L4257" s="6">
        <v>1.5</v>
      </c>
      <c r="M4257" s="4">
        <f t="shared" si="794"/>
        <v>937.5</v>
      </c>
      <c r="N4257" s="4">
        <f t="shared" si="795"/>
        <v>1562.5</v>
      </c>
      <c r="O4257" s="6">
        <v>0.75</v>
      </c>
      <c r="P4257" s="85">
        <f t="shared" si="802"/>
        <v>468.75</v>
      </c>
      <c r="Q4257" s="86">
        <f t="shared" si="803"/>
        <v>1093.75</v>
      </c>
      <c r="R4257" s="6">
        <v>0.95</v>
      </c>
      <c r="S4257" s="85">
        <f t="shared" si="798"/>
        <v>593.75</v>
      </c>
      <c r="T4257" s="86">
        <f t="shared" si="799"/>
        <v>1218.75</v>
      </c>
      <c r="U4257" s="6">
        <v>0.6</v>
      </c>
      <c r="V4257" s="85">
        <f t="shared" si="800"/>
        <v>375</v>
      </c>
      <c r="W4257" s="86">
        <f t="shared" si="801"/>
        <v>1000</v>
      </c>
    </row>
    <row r="4258" spans="1:23" ht="16.5" x14ac:dyDescent="0.25">
      <c r="A4258" s="64" t="s">
        <v>7854</v>
      </c>
      <c r="B4258" s="65" t="s">
        <v>7937</v>
      </c>
      <c r="C4258" s="2" t="s">
        <v>7942</v>
      </c>
      <c r="D4258" s="10" t="s">
        <v>60</v>
      </c>
      <c r="E4258" s="3">
        <v>43</v>
      </c>
      <c r="F4258" s="3">
        <v>1</v>
      </c>
      <c r="G4258" s="7">
        <v>203.25</v>
      </c>
      <c r="H4258" s="4">
        <f>+G4258*E4258</f>
        <v>8739.75</v>
      </c>
      <c r="I4258" s="5">
        <v>0</v>
      </c>
      <c r="J4258" s="4">
        <f t="shared" si="796"/>
        <v>0</v>
      </c>
      <c r="K4258" s="4">
        <f t="shared" si="797"/>
        <v>203.25</v>
      </c>
      <c r="L4258" s="6">
        <v>1.4</v>
      </c>
      <c r="M4258" s="4">
        <f t="shared" si="794"/>
        <v>284.54999999999995</v>
      </c>
      <c r="N4258" s="4">
        <f t="shared" si="795"/>
        <v>487.79999999999995</v>
      </c>
      <c r="O4258" s="6">
        <v>0.75</v>
      </c>
      <c r="P4258" s="85">
        <f t="shared" si="802"/>
        <v>152.4375</v>
      </c>
      <c r="Q4258" s="86">
        <f t="shared" si="803"/>
        <v>355.6875</v>
      </c>
      <c r="R4258" s="6">
        <v>0.95</v>
      </c>
      <c r="S4258" s="85">
        <f t="shared" si="798"/>
        <v>193.08749999999998</v>
      </c>
      <c r="T4258" s="86">
        <f t="shared" si="799"/>
        <v>396.33749999999998</v>
      </c>
      <c r="U4258" s="6">
        <v>0.6</v>
      </c>
      <c r="V4258" s="85">
        <f t="shared" si="800"/>
        <v>121.94999999999999</v>
      </c>
      <c r="W4258" s="86">
        <f t="shared" si="801"/>
        <v>325.2</v>
      </c>
    </row>
    <row r="4259" spans="1:23" ht="16.5" x14ac:dyDescent="0.25">
      <c r="A4259" s="64" t="s">
        <v>7854</v>
      </c>
      <c r="B4259" s="65" t="s">
        <v>7937</v>
      </c>
      <c r="C4259" s="2" t="s">
        <v>7943</v>
      </c>
      <c r="D4259" s="10" t="s">
        <v>61</v>
      </c>
      <c r="E4259" s="3">
        <v>1</v>
      </c>
      <c r="F4259" s="3">
        <v>1</v>
      </c>
      <c r="G4259" s="4">
        <v>691.76</v>
      </c>
      <c r="H4259" s="4">
        <f>+G4259*E4259</f>
        <v>691.76</v>
      </c>
      <c r="I4259" s="5">
        <v>0</v>
      </c>
      <c r="J4259" s="4">
        <f t="shared" si="796"/>
        <v>0</v>
      </c>
      <c r="K4259" s="4">
        <f t="shared" si="797"/>
        <v>691.76</v>
      </c>
      <c r="L4259" s="6">
        <v>0.85</v>
      </c>
      <c r="M4259" s="4">
        <f t="shared" si="794"/>
        <v>587.99599999999998</v>
      </c>
      <c r="N4259" s="4">
        <f t="shared" si="795"/>
        <v>1279.7559999999999</v>
      </c>
      <c r="O4259" s="6">
        <v>0.75</v>
      </c>
      <c r="P4259" s="85">
        <f t="shared" si="802"/>
        <v>518.81999999999994</v>
      </c>
      <c r="Q4259" s="86">
        <f t="shared" si="803"/>
        <v>1210.58</v>
      </c>
      <c r="R4259" s="6">
        <v>0.95</v>
      </c>
      <c r="S4259" s="85">
        <f t="shared" si="798"/>
        <v>657.17199999999991</v>
      </c>
      <c r="T4259" s="86">
        <f t="shared" si="799"/>
        <v>1348.9319999999998</v>
      </c>
      <c r="U4259" s="6">
        <v>0.6</v>
      </c>
      <c r="V4259" s="85">
        <f t="shared" si="800"/>
        <v>415.05599999999998</v>
      </c>
      <c r="W4259" s="86">
        <f t="shared" si="801"/>
        <v>1106.816</v>
      </c>
    </row>
    <row r="4260" spans="1:23" ht="16.5" x14ac:dyDescent="0.25">
      <c r="A4260" s="64" t="s">
        <v>7854</v>
      </c>
      <c r="B4260" s="65" t="s">
        <v>7937</v>
      </c>
      <c r="C4260" s="2" t="s">
        <v>7944</v>
      </c>
      <c r="D4260" s="10" t="s">
        <v>62</v>
      </c>
      <c r="E4260" s="3">
        <v>39</v>
      </c>
      <c r="F4260" s="3">
        <v>1</v>
      </c>
      <c r="G4260" s="4">
        <f>0.31*560+37</f>
        <v>210.6</v>
      </c>
      <c r="H4260" s="4">
        <f>+G4260*E4260</f>
        <v>8213.4</v>
      </c>
      <c r="I4260" s="5">
        <v>0</v>
      </c>
      <c r="J4260" s="4">
        <f t="shared" si="796"/>
        <v>0</v>
      </c>
      <c r="K4260" s="4">
        <f t="shared" si="797"/>
        <v>210.6</v>
      </c>
      <c r="L4260" s="6">
        <v>1.2</v>
      </c>
      <c r="M4260" s="4">
        <f t="shared" si="794"/>
        <v>252.71999999999997</v>
      </c>
      <c r="N4260" s="4">
        <f t="shared" si="795"/>
        <v>463.31999999999994</v>
      </c>
      <c r="O4260" s="6">
        <v>0.75</v>
      </c>
      <c r="P4260" s="85">
        <f t="shared" si="802"/>
        <v>157.94999999999999</v>
      </c>
      <c r="Q4260" s="86">
        <f t="shared" si="803"/>
        <v>368.54999999999995</v>
      </c>
      <c r="R4260" s="6">
        <v>0.95</v>
      </c>
      <c r="S4260" s="85">
        <f t="shared" si="798"/>
        <v>200.07</v>
      </c>
      <c r="T4260" s="86">
        <f t="shared" si="799"/>
        <v>410.66999999999996</v>
      </c>
      <c r="U4260" s="6">
        <v>0.6</v>
      </c>
      <c r="V4260" s="85">
        <f t="shared" si="800"/>
        <v>126.35999999999999</v>
      </c>
      <c r="W4260" s="86">
        <f t="shared" si="801"/>
        <v>336.96</v>
      </c>
    </row>
    <row r="4261" spans="1:23" ht="16.5" x14ac:dyDescent="0.25">
      <c r="A4261" s="64" t="s">
        <v>7854</v>
      </c>
      <c r="B4261" s="65" t="s">
        <v>7937</v>
      </c>
      <c r="C4261" s="2" t="s">
        <v>7945</v>
      </c>
      <c r="D4261" s="1" t="s">
        <v>63</v>
      </c>
      <c r="E4261" s="3">
        <v>6</v>
      </c>
      <c r="F4261" s="3">
        <v>1</v>
      </c>
      <c r="G4261" s="4">
        <v>1232.5</v>
      </c>
      <c r="H4261" s="4">
        <f>+G4261*E4261</f>
        <v>7395</v>
      </c>
      <c r="I4261" s="5">
        <v>0.2</v>
      </c>
      <c r="J4261" s="4">
        <f t="shared" si="796"/>
        <v>246.5</v>
      </c>
      <c r="K4261" s="4">
        <f t="shared" si="797"/>
        <v>986</v>
      </c>
      <c r="L4261" s="6">
        <v>0.85</v>
      </c>
      <c r="M4261" s="4">
        <f t="shared" si="794"/>
        <v>838.1</v>
      </c>
      <c r="N4261" s="4">
        <f t="shared" si="795"/>
        <v>1824.1</v>
      </c>
      <c r="O4261" s="6">
        <v>0.75</v>
      </c>
      <c r="P4261" s="85">
        <f t="shared" si="802"/>
        <v>739.5</v>
      </c>
      <c r="Q4261" s="86">
        <f t="shared" si="803"/>
        <v>1725.5</v>
      </c>
      <c r="R4261" s="6">
        <v>0.95</v>
      </c>
      <c r="S4261" s="85">
        <f t="shared" si="798"/>
        <v>936.69999999999993</v>
      </c>
      <c r="T4261" s="86">
        <f t="shared" si="799"/>
        <v>1922.6999999999998</v>
      </c>
      <c r="U4261" s="6">
        <v>0.6</v>
      </c>
      <c r="V4261" s="85">
        <f t="shared" si="800"/>
        <v>591.6</v>
      </c>
      <c r="W4261" s="86">
        <f t="shared" si="801"/>
        <v>1577.6</v>
      </c>
    </row>
    <row r="4262" spans="1:23" ht="16.5" x14ac:dyDescent="0.25">
      <c r="A4262" s="64" t="s">
        <v>7854</v>
      </c>
      <c r="B4262" s="65" t="s">
        <v>7937</v>
      </c>
      <c r="C4262" s="2" t="s">
        <v>7946</v>
      </c>
      <c r="D4262" s="1" t="s">
        <v>64</v>
      </c>
      <c r="E4262" s="3">
        <v>7</v>
      </c>
      <c r="F4262" s="3">
        <v>1</v>
      </c>
      <c r="G4262" s="4">
        <v>1155</v>
      </c>
      <c r="H4262" s="4">
        <f>+G4262*E4262</f>
        <v>8085</v>
      </c>
      <c r="I4262" s="5">
        <v>0.1</v>
      </c>
      <c r="J4262" s="4">
        <f t="shared" si="796"/>
        <v>115.5</v>
      </c>
      <c r="K4262" s="4">
        <f t="shared" si="797"/>
        <v>1039.5</v>
      </c>
      <c r="L4262" s="6">
        <v>0.85</v>
      </c>
      <c r="M4262" s="4">
        <f t="shared" si="794"/>
        <v>883.57499999999993</v>
      </c>
      <c r="N4262" s="4">
        <f t="shared" si="795"/>
        <v>1923.0749999999998</v>
      </c>
      <c r="O4262" s="6">
        <v>0.75</v>
      </c>
      <c r="P4262" s="85">
        <f t="shared" si="802"/>
        <v>779.625</v>
      </c>
      <c r="Q4262" s="86">
        <f t="shared" si="803"/>
        <v>1819.125</v>
      </c>
      <c r="R4262" s="6">
        <v>0.95</v>
      </c>
      <c r="S4262" s="85">
        <f t="shared" si="798"/>
        <v>987.52499999999998</v>
      </c>
      <c r="T4262" s="86">
        <f t="shared" si="799"/>
        <v>2027.0250000000001</v>
      </c>
      <c r="U4262" s="6">
        <v>0.6</v>
      </c>
      <c r="V4262" s="85">
        <f t="shared" si="800"/>
        <v>623.69999999999993</v>
      </c>
      <c r="W4262" s="86">
        <f t="shared" si="801"/>
        <v>1663.1999999999998</v>
      </c>
    </row>
    <row r="4263" spans="1:23" ht="16.5" x14ac:dyDescent="0.25">
      <c r="A4263" s="64" t="s">
        <v>7854</v>
      </c>
      <c r="B4263" s="65" t="s">
        <v>7937</v>
      </c>
      <c r="C4263" s="2" t="s">
        <v>7947</v>
      </c>
      <c r="D4263" s="1" t="s">
        <v>65</v>
      </c>
      <c r="E4263" s="3">
        <v>4</v>
      </c>
      <c r="F4263" s="3">
        <v>1</v>
      </c>
      <c r="G4263" s="4">
        <v>1665</v>
      </c>
      <c r="H4263" s="4">
        <f>+G4263*E4263</f>
        <v>6660</v>
      </c>
      <c r="I4263" s="5">
        <v>0.2</v>
      </c>
      <c r="J4263" s="4">
        <f t="shared" si="796"/>
        <v>333</v>
      </c>
      <c r="K4263" s="4">
        <f t="shared" si="797"/>
        <v>1332</v>
      </c>
      <c r="L4263" s="6">
        <v>0.85</v>
      </c>
      <c r="M4263" s="4">
        <f t="shared" si="794"/>
        <v>1132.2</v>
      </c>
      <c r="N4263" s="4">
        <f t="shared" si="795"/>
        <v>2464.1999999999998</v>
      </c>
      <c r="O4263" s="6">
        <v>0.75</v>
      </c>
      <c r="P4263" s="85">
        <f t="shared" si="802"/>
        <v>999</v>
      </c>
      <c r="Q4263" s="86">
        <f t="shared" si="803"/>
        <v>2331</v>
      </c>
      <c r="R4263" s="6">
        <v>0.95</v>
      </c>
      <c r="S4263" s="85">
        <f t="shared" si="798"/>
        <v>1265.3999999999999</v>
      </c>
      <c r="T4263" s="86">
        <f t="shared" si="799"/>
        <v>2597.3999999999996</v>
      </c>
      <c r="U4263" s="6">
        <v>0.6</v>
      </c>
      <c r="V4263" s="85">
        <f t="shared" si="800"/>
        <v>799.19999999999993</v>
      </c>
      <c r="W4263" s="86">
        <f t="shared" si="801"/>
        <v>2131.1999999999998</v>
      </c>
    </row>
    <row r="4264" spans="1:23" ht="16.5" x14ac:dyDescent="0.25">
      <c r="A4264" s="64" t="s">
        <v>7854</v>
      </c>
      <c r="B4264" s="65" t="s">
        <v>7937</v>
      </c>
      <c r="C4264" s="2" t="s">
        <v>7948</v>
      </c>
      <c r="D4264" s="10" t="s">
        <v>66</v>
      </c>
      <c r="E4264" s="3">
        <v>3</v>
      </c>
      <c r="F4264" s="3">
        <v>1</v>
      </c>
      <c r="G4264" s="4">
        <v>741.85</v>
      </c>
      <c r="H4264" s="4">
        <f>+G4264*E4264</f>
        <v>2225.5500000000002</v>
      </c>
      <c r="I4264" s="5">
        <v>0</v>
      </c>
      <c r="J4264" s="4">
        <f t="shared" si="796"/>
        <v>0</v>
      </c>
      <c r="K4264" s="4">
        <f t="shared" si="797"/>
        <v>741.85</v>
      </c>
      <c r="L4264" s="6">
        <v>0.85</v>
      </c>
      <c r="M4264" s="4">
        <f t="shared" si="794"/>
        <v>630.57249999999999</v>
      </c>
      <c r="N4264" s="4">
        <f t="shared" si="795"/>
        <v>1372.4225000000001</v>
      </c>
      <c r="O4264" s="6">
        <v>0.75</v>
      </c>
      <c r="P4264" s="85">
        <f t="shared" si="802"/>
        <v>556.38750000000005</v>
      </c>
      <c r="Q4264" s="86">
        <f t="shared" si="803"/>
        <v>1298.2375000000002</v>
      </c>
      <c r="R4264" s="6">
        <v>0.95</v>
      </c>
      <c r="S4264" s="85">
        <f t="shared" si="798"/>
        <v>704.75749999999994</v>
      </c>
      <c r="T4264" s="86">
        <f t="shared" si="799"/>
        <v>1446.6075000000001</v>
      </c>
      <c r="U4264" s="6">
        <v>0.6</v>
      </c>
      <c r="V4264" s="85">
        <f t="shared" si="800"/>
        <v>445.11</v>
      </c>
      <c r="W4264" s="86">
        <f t="shared" si="801"/>
        <v>1186.96</v>
      </c>
    </row>
    <row r="4265" spans="1:23" ht="16.5" x14ac:dyDescent="0.25">
      <c r="A4265" s="64" t="s">
        <v>7854</v>
      </c>
      <c r="B4265" s="65" t="s">
        <v>7937</v>
      </c>
      <c r="C4265" s="2" t="s">
        <v>7949</v>
      </c>
      <c r="D4265" s="1" t="s">
        <v>67</v>
      </c>
      <c r="E4265" s="3">
        <v>6</v>
      </c>
      <c r="F4265" s="3">
        <v>1</v>
      </c>
      <c r="G4265" s="4">
        <v>1546.71</v>
      </c>
      <c r="H4265" s="4">
        <f>+G4265*E4265</f>
        <v>9280.26</v>
      </c>
      <c r="I4265" s="5">
        <v>0.2</v>
      </c>
      <c r="J4265" s="4">
        <f t="shared" si="796"/>
        <v>309.34200000000004</v>
      </c>
      <c r="K4265" s="4">
        <f t="shared" si="797"/>
        <v>1237.3679999999999</v>
      </c>
      <c r="L4265" s="6">
        <v>0.85</v>
      </c>
      <c r="M4265" s="4">
        <f t="shared" si="794"/>
        <v>1051.7628</v>
      </c>
      <c r="N4265" s="4">
        <f t="shared" si="795"/>
        <v>2289.1307999999999</v>
      </c>
      <c r="O4265" s="6">
        <v>0.75</v>
      </c>
      <c r="P4265" s="85">
        <f t="shared" si="802"/>
        <v>928.02599999999995</v>
      </c>
      <c r="Q4265" s="86">
        <f t="shared" si="803"/>
        <v>2165.3939999999998</v>
      </c>
      <c r="R4265" s="6">
        <v>0.95</v>
      </c>
      <c r="S4265" s="85">
        <f t="shared" si="798"/>
        <v>1175.4995999999999</v>
      </c>
      <c r="T4265" s="86">
        <f t="shared" si="799"/>
        <v>2412.8675999999996</v>
      </c>
      <c r="U4265" s="6">
        <v>0.6</v>
      </c>
      <c r="V4265" s="85">
        <f t="shared" si="800"/>
        <v>742.42079999999999</v>
      </c>
      <c r="W4265" s="86">
        <f t="shared" si="801"/>
        <v>1979.7887999999998</v>
      </c>
    </row>
    <row r="4266" spans="1:23" ht="16.5" x14ac:dyDescent="0.25">
      <c r="A4266" s="64" t="s">
        <v>7854</v>
      </c>
      <c r="B4266" s="65" t="s">
        <v>7937</v>
      </c>
      <c r="C4266" s="2" t="s">
        <v>7950</v>
      </c>
      <c r="D4266" s="10" t="s">
        <v>68</v>
      </c>
      <c r="E4266" s="3">
        <f>14+13</f>
        <v>27</v>
      </c>
      <c r="F4266" s="3">
        <v>1</v>
      </c>
      <c r="G4266" s="4">
        <v>1005</v>
      </c>
      <c r="H4266" s="4">
        <f>+G4266*E4266</f>
        <v>27135</v>
      </c>
      <c r="I4266" s="5">
        <v>0</v>
      </c>
      <c r="J4266" s="4">
        <f t="shared" si="796"/>
        <v>0</v>
      </c>
      <c r="K4266" s="4">
        <f t="shared" si="797"/>
        <v>1005</v>
      </c>
      <c r="L4266" s="6">
        <v>1.1499999999999999</v>
      </c>
      <c r="M4266" s="4">
        <f t="shared" si="794"/>
        <v>1155.75</v>
      </c>
      <c r="N4266" s="4">
        <f t="shared" si="795"/>
        <v>2160.75</v>
      </c>
      <c r="O4266" s="6">
        <v>0.75</v>
      </c>
      <c r="P4266" s="85">
        <f t="shared" si="802"/>
        <v>753.75</v>
      </c>
      <c r="Q4266" s="86">
        <f t="shared" si="803"/>
        <v>1758.75</v>
      </c>
      <c r="R4266" s="6">
        <v>0.95</v>
      </c>
      <c r="S4266" s="85">
        <f t="shared" si="798"/>
        <v>954.75</v>
      </c>
      <c r="T4266" s="86">
        <f t="shared" si="799"/>
        <v>1959.75</v>
      </c>
      <c r="U4266" s="6">
        <v>0.6</v>
      </c>
      <c r="V4266" s="85">
        <f t="shared" si="800"/>
        <v>603</v>
      </c>
      <c r="W4266" s="86">
        <f t="shared" si="801"/>
        <v>1608</v>
      </c>
    </row>
    <row r="4267" spans="1:23" ht="16.5" x14ac:dyDescent="0.25">
      <c r="A4267" s="64" t="s">
        <v>7854</v>
      </c>
      <c r="B4267" s="65" t="s">
        <v>7937</v>
      </c>
      <c r="C4267" s="2" t="s">
        <v>7951</v>
      </c>
      <c r="D4267" s="1" t="s">
        <v>82</v>
      </c>
      <c r="E4267" s="3">
        <v>1</v>
      </c>
      <c r="F4267" s="3">
        <v>1</v>
      </c>
      <c r="G4267" s="4">
        <f>4770.96/2</f>
        <v>2385.48</v>
      </c>
      <c r="H4267" s="4">
        <f>+G4267*E4267</f>
        <v>2385.48</v>
      </c>
      <c r="I4267" s="5">
        <v>0.2</v>
      </c>
      <c r="J4267" s="4">
        <f t="shared" si="796"/>
        <v>477.096</v>
      </c>
      <c r="K4267" s="4">
        <f t="shared" si="797"/>
        <v>1908.384</v>
      </c>
      <c r="L4267" s="6">
        <v>0.85</v>
      </c>
      <c r="M4267" s="4">
        <f t="shared" si="794"/>
        <v>1622.1263999999999</v>
      </c>
      <c r="N4267" s="4">
        <f t="shared" si="795"/>
        <v>3530.5104000000001</v>
      </c>
      <c r="O4267" s="6">
        <v>0.75</v>
      </c>
      <c r="P4267" s="85">
        <f t="shared" si="802"/>
        <v>1431.288</v>
      </c>
      <c r="Q4267" s="86">
        <f t="shared" si="803"/>
        <v>3339.672</v>
      </c>
      <c r="R4267" s="6">
        <v>0.95</v>
      </c>
      <c r="S4267" s="85">
        <f t="shared" si="798"/>
        <v>1812.9648</v>
      </c>
      <c r="T4267" s="86">
        <f t="shared" si="799"/>
        <v>3721.3487999999998</v>
      </c>
      <c r="U4267" s="6">
        <v>0.6</v>
      </c>
      <c r="V4267" s="85">
        <f t="shared" si="800"/>
        <v>1145.0303999999999</v>
      </c>
      <c r="W4267" s="86">
        <f t="shared" si="801"/>
        <v>3053.4143999999997</v>
      </c>
    </row>
    <row r="4268" spans="1:23" ht="16.5" x14ac:dyDescent="0.25">
      <c r="A4268" s="64" t="s">
        <v>7854</v>
      </c>
      <c r="B4268" s="65" t="s">
        <v>7937</v>
      </c>
      <c r="C4268" s="2" t="s">
        <v>7952</v>
      </c>
      <c r="D4268" s="10" t="s">
        <v>83</v>
      </c>
      <c r="E4268" s="3">
        <v>4</v>
      </c>
      <c r="F4268" s="3">
        <v>1</v>
      </c>
      <c r="G4268" s="4">
        <v>816.02</v>
      </c>
      <c r="H4268" s="4">
        <f>+G4268*E4268</f>
        <v>3264.08</v>
      </c>
      <c r="I4268" s="5">
        <v>0.1</v>
      </c>
      <c r="J4268" s="4">
        <f t="shared" si="796"/>
        <v>81.602000000000004</v>
      </c>
      <c r="K4268" s="4">
        <f t="shared" si="797"/>
        <v>734.41800000000001</v>
      </c>
      <c r="L4268" s="6">
        <v>0.85</v>
      </c>
      <c r="M4268" s="4">
        <f t="shared" si="794"/>
        <v>624.25530000000003</v>
      </c>
      <c r="N4268" s="4">
        <f t="shared" si="795"/>
        <v>1358.6732999999999</v>
      </c>
      <c r="O4268" s="6">
        <v>0.75</v>
      </c>
      <c r="P4268" s="85">
        <f t="shared" si="802"/>
        <v>550.81349999999998</v>
      </c>
      <c r="Q4268" s="86">
        <f t="shared" si="803"/>
        <v>1285.2314999999999</v>
      </c>
      <c r="R4268" s="6">
        <v>0.95</v>
      </c>
      <c r="S4268" s="85">
        <f t="shared" si="798"/>
        <v>697.69709999999998</v>
      </c>
      <c r="T4268" s="86">
        <f t="shared" si="799"/>
        <v>1432.1151</v>
      </c>
      <c r="U4268" s="6">
        <v>0.6</v>
      </c>
      <c r="V4268" s="85">
        <f t="shared" si="800"/>
        <v>440.6508</v>
      </c>
      <c r="W4268" s="86">
        <f t="shared" si="801"/>
        <v>1175.0688</v>
      </c>
    </row>
    <row r="4269" spans="1:23" ht="16.5" x14ac:dyDescent="0.25">
      <c r="A4269" s="64" t="s">
        <v>7854</v>
      </c>
      <c r="B4269" s="65" t="s">
        <v>7937</v>
      </c>
      <c r="C4269" s="2" t="s">
        <v>7953</v>
      </c>
      <c r="D4269" s="1" t="s">
        <v>84</v>
      </c>
      <c r="E4269" s="3">
        <v>1</v>
      </c>
      <c r="F4269" s="3">
        <v>1</v>
      </c>
      <c r="G4269" s="4">
        <v>2385.48</v>
      </c>
      <c r="H4269" s="4">
        <f>+G4269*E4269</f>
        <v>2385.48</v>
      </c>
      <c r="I4269" s="5">
        <v>0.2</v>
      </c>
      <c r="J4269" s="4">
        <f t="shared" si="796"/>
        <v>477.096</v>
      </c>
      <c r="K4269" s="4">
        <f t="shared" si="797"/>
        <v>1908.384</v>
      </c>
      <c r="L4269" s="6">
        <v>0.85</v>
      </c>
      <c r="M4269" s="4">
        <f t="shared" ref="M4269:M4330" si="804">+K4269*L4269</f>
        <v>1622.1263999999999</v>
      </c>
      <c r="N4269" s="4">
        <f t="shared" ref="N4269:N4330" si="805">+K4269+M4269</f>
        <v>3530.5104000000001</v>
      </c>
      <c r="O4269" s="6">
        <v>0.75</v>
      </c>
      <c r="P4269" s="85">
        <f t="shared" si="802"/>
        <v>1431.288</v>
      </c>
      <c r="Q4269" s="86">
        <f t="shared" si="803"/>
        <v>3339.672</v>
      </c>
      <c r="R4269" s="6">
        <v>0.95</v>
      </c>
      <c r="S4269" s="85">
        <f t="shared" si="798"/>
        <v>1812.9648</v>
      </c>
      <c r="T4269" s="86">
        <f t="shared" si="799"/>
        <v>3721.3487999999998</v>
      </c>
      <c r="U4269" s="6">
        <v>0.6</v>
      </c>
      <c r="V4269" s="85">
        <f t="shared" si="800"/>
        <v>1145.0303999999999</v>
      </c>
      <c r="W4269" s="86">
        <f t="shared" si="801"/>
        <v>3053.4143999999997</v>
      </c>
    </row>
    <row r="4270" spans="1:23" ht="16.5" x14ac:dyDescent="0.25">
      <c r="A4270" s="64" t="s">
        <v>7854</v>
      </c>
      <c r="B4270" s="65" t="s">
        <v>7937</v>
      </c>
      <c r="C4270" s="2" t="s">
        <v>7954</v>
      </c>
      <c r="D4270" s="1" t="s">
        <v>85</v>
      </c>
      <c r="E4270" s="3">
        <v>1</v>
      </c>
      <c r="F4270" s="3">
        <v>1</v>
      </c>
      <c r="G4270" s="4">
        <v>2287.0500000000002</v>
      </c>
      <c r="H4270" s="4">
        <f>+G4270*E4270</f>
        <v>2287.0500000000002</v>
      </c>
      <c r="I4270" s="5">
        <v>0.2</v>
      </c>
      <c r="J4270" s="4">
        <f t="shared" si="796"/>
        <v>457.41000000000008</v>
      </c>
      <c r="K4270" s="4">
        <f t="shared" si="797"/>
        <v>1829.64</v>
      </c>
      <c r="L4270" s="6">
        <v>0.85</v>
      </c>
      <c r="M4270" s="4">
        <f t="shared" si="804"/>
        <v>1555.194</v>
      </c>
      <c r="N4270" s="4">
        <f t="shared" si="805"/>
        <v>3384.8339999999998</v>
      </c>
      <c r="O4270" s="6">
        <v>0.75</v>
      </c>
      <c r="P4270" s="85">
        <f t="shared" si="802"/>
        <v>1372.23</v>
      </c>
      <c r="Q4270" s="86">
        <f t="shared" si="803"/>
        <v>3201.87</v>
      </c>
      <c r="R4270" s="6">
        <v>0.95</v>
      </c>
      <c r="S4270" s="85">
        <f t="shared" si="798"/>
        <v>1738.1579999999999</v>
      </c>
      <c r="T4270" s="86">
        <f t="shared" si="799"/>
        <v>3567.7979999999998</v>
      </c>
      <c r="U4270" s="6">
        <v>0.6</v>
      </c>
      <c r="V4270" s="85">
        <f t="shared" si="800"/>
        <v>1097.7840000000001</v>
      </c>
      <c r="W4270" s="86">
        <f t="shared" si="801"/>
        <v>2927.424</v>
      </c>
    </row>
    <row r="4271" spans="1:23" ht="16.5" x14ac:dyDescent="0.25">
      <c r="A4271" s="64" t="s">
        <v>7854</v>
      </c>
      <c r="B4271" s="65" t="s">
        <v>7937</v>
      </c>
      <c r="C4271" s="2" t="s">
        <v>7955</v>
      </c>
      <c r="D4271" s="10" t="s">
        <v>120</v>
      </c>
      <c r="E4271" s="3">
        <v>6</v>
      </c>
      <c r="F4271" s="3">
        <v>1</v>
      </c>
      <c r="G4271" s="4">
        <v>993.3</v>
      </c>
      <c r="H4271" s="4">
        <f>+G4271*E4271</f>
        <v>5959.7999999999993</v>
      </c>
      <c r="I4271" s="5">
        <v>0.2</v>
      </c>
      <c r="J4271" s="4">
        <f t="shared" si="796"/>
        <v>198.66</v>
      </c>
      <c r="K4271" s="4">
        <f t="shared" si="797"/>
        <v>794.64</v>
      </c>
      <c r="L4271" s="6">
        <v>0.85</v>
      </c>
      <c r="M4271" s="4">
        <f t="shared" si="804"/>
        <v>675.44399999999996</v>
      </c>
      <c r="N4271" s="4">
        <f t="shared" si="805"/>
        <v>1470.0839999999998</v>
      </c>
      <c r="O4271" s="6">
        <v>0.75</v>
      </c>
      <c r="P4271" s="85">
        <f t="shared" si="802"/>
        <v>595.98</v>
      </c>
      <c r="Q4271" s="86">
        <f t="shared" si="803"/>
        <v>1390.62</v>
      </c>
      <c r="R4271" s="6">
        <v>0.95</v>
      </c>
      <c r="S4271" s="85">
        <f t="shared" si="798"/>
        <v>754.9079999999999</v>
      </c>
      <c r="T4271" s="86">
        <f t="shared" si="799"/>
        <v>1549.5479999999998</v>
      </c>
      <c r="U4271" s="6">
        <v>0.6</v>
      </c>
      <c r="V4271" s="85">
        <f t="shared" si="800"/>
        <v>476.78399999999999</v>
      </c>
      <c r="W4271" s="86">
        <f t="shared" si="801"/>
        <v>1271.424</v>
      </c>
    </row>
    <row r="4272" spans="1:23" ht="16.5" x14ac:dyDescent="0.25">
      <c r="A4272" s="64" t="s">
        <v>7854</v>
      </c>
      <c r="B4272" s="65" t="s">
        <v>7937</v>
      </c>
      <c r="C4272" s="2" t="s">
        <v>7956</v>
      </c>
      <c r="D4272" s="10" t="s">
        <v>121</v>
      </c>
      <c r="E4272" s="3">
        <v>1</v>
      </c>
      <c r="F4272" s="3">
        <v>1</v>
      </c>
      <c r="G4272" s="4">
        <v>1506.34</v>
      </c>
      <c r="H4272" s="4">
        <f>+G4272*E4272</f>
        <v>1506.34</v>
      </c>
      <c r="I4272" s="5">
        <v>0.1</v>
      </c>
      <c r="J4272" s="4">
        <f t="shared" si="796"/>
        <v>150.63399999999999</v>
      </c>
      <c r="K4272" s="4">
        <f t="shared" si="797"/>
        <v>1355.7059999999999</v>
      </c>
      <c r="L4272" s="6">
        <v>0.85</v>
      </c>
      <c r="M4272" s="4">
        <f t="shared" si="804"/>
        <v>1152.3500999999999</v>
      </c>
      <c r="N4272" s="4">
        <f t="shared" si="805"/>
        <v>2508.0560999999998</v>
      </c>
      <c r="O4272" s="6">
        <v>0.75</v>
      </c>
      <c r="P4272" s="85">
        <f t="shared" si="802"/>
        <v>1016.7794999999999</v>
      </c>
      <c r="Q4272" s="86">
        <f t="shared" si="803"/>
        <v>2372.4854999999998</v>
      </c>
      <c r="R4272" s="6">
        <v>0.95</v>
      </c>
      <c r="S4272" s="85">
        <f t="shared" si="798"/>
        <v>1287.9206999999999</v>
      </c>
      <c r="T4272" s="86">
        <f t="shared" si="799"/>
        <v>2643.6266999999998</v>
      </c>
      <c r="U4272" s="6">
        <v>0.6</v>
      </c>
      <c r="V4272" s="85">
        <f t="shared" si="800"/>
        <v>813.42359999999996</v>
      </c>
      <c r="W4272" s="86">
        <f t="shared" si="801"/>
        <v>2169.1295999999998</v>
      </c>
    </row>
    <row r="4273" spans="1:23" ht="16.5" x14ac:dyDescent="0.25">
      <c r="A4273" s="64" t="s">
        <v>7854</v>
      </c>
      <c r="B4273" s="65" t="s">
        <v>7937</v>
      </c>
      <c r="C4273" s="2" t="s">
        <v>7957</v>
      </c>
      <c r="D4273" s="10" t="s">
        <v>122</v>
      </c>
      <c r="E4273" s="3">
        <v>6</v>
      </c>
      <c r="F4273" s="3">
        <v>1</v>
      </c>
      <c r="G4273" s="4">
        <f>17760.6/6</f>
        <v>2960.1</v>
      </c>
      <c r="H4273" s="4">
        <f>+G4273*E4273</f>
        <v>17760.599999999999</v>
      </c>
      <c r="I4273" s="5">
        <v>0.1</v>
      </c>
      <c r="J4273" s="4">
        <f t="shared" si="796"/>
        <v>296.01</v>
      </c>
      <c r="K4273" s="4">
        <f t="shared" si="797"/>
        <v>2664.09</v>
      </c>
      <c r="L4273" s="6">
        <v>0.85</v>
      </c>
      <c r="M4273" s="4">
        <f t="shared" si="804"/>
        <v>2264.4765000000002</v>
      </c>
      <c r="N4273" s="4">
        <f t="shared" si="805"/>
        <v>4928.5665000000008</v>
      </c>
      <c r="O4273" s="6">
        <v>0.75</v>
      </c>
      <c r="P4273" s="85">
        <f t="shared" si="802"/>
        <v>1998.0675000000001</v>
      </c>
      <c r="Q4273" s="86">
        <f t="shared" si="803"/>
        <v>4662.1575000000003</v>
      </c>
      <c r="R4273" s="6">
        <v>0.95</v>
      </c>
      <c r="S4273" s="85">
        <f t="shared" si="798"/>
        <v>2530.8854999999999</v>
      </c>
      <c r="T4273" s="86">
        <f t="shared" si="799"/>
        <v>5194.9755000000005</v>
      </c>
      <c r="U4273" s="6">
        <v>0.6</v>
      </c>
      <c r="V4273" s="85">
        <f t="shared" si="800"/>
        <v>1598.454</v>
      </c>
      <c r="W4273" s="86">
        <f t="shared" si="801"/>
        <v>4262.5439999999999</v>
      </c>
    </row>
    <row r="4274" spans="1:23" ht="16.5" x14ac:dyDescent="0.25">
      <c r="A4274" s="64" t="s">
        <v>7854</v>
      </c>
      <c r="B4274" s="65" t="s">
        <v>7937</v>
      </c>
      <c r="C4274" s="2" t="s">
        <v>7958</v>
      </c>
      <c r="D4274" s="1" t="s">
        <v>144</v>
      </c>
      <c r="E4274" s="3">
        <v>2</v>
      </c>
      <c r="F4274" s="3">
        <v>1</v>
      </c>
      <c r="G4274" s="4">
        <f>4770.96/2</f>
        <v>2385.48</v>
      </c>
      <c r="H4274" s="4">
        <f>+G4274*E4274</f>
        <v>4770.96</v>
      </c>
      <c r="I4274" s="5">
        <v>0.2</v>
      </c>
      <c r="J4274" s="4">
        <f t="shared" si="796"/>
        <v>477.096</v>
      </c>
      <c r="K4274" s="4">
        <f t="shared" si="797"/>
        <v>1908.384</v>
      </c>
      <c r="L4274" s="6">
        <v>0.85</v>
      </c>
      <c r="M4274" s="4">
        <f t="shared" si="804"/>
        <v>1622.1263999999999</v>
      </c>
      <c r="N4274" s="4">
        <f t="shared" si="805"/>
        <v>3530.5104000000001</v>
      </c>
      <c r="O4274" s="6">
        <v>0.75</v>
      </c>
      <c r="P4274" s="85">
        <f t="shared" si="802"/>
        <v>1431.288</v>
      </c>
      <c r="Q4274" s="86">
        <f t="shared" si="803"/>
        <v>3339.672</v>
      </c>
      <c r="R4274" s="6">
        <v>0.95</v>
      </c>
      <c r="S4274" s="85">
        <f t="shared" si="798"/>
        <v>1812.9648</v>
      </c>
      <c r="T4274" s="86">
        <f t="shared" si="799"/>
        <v>3721.3487999999998</v>
      </c>
      <c r="U4274" s="6">
        <v>0.6</v>
      </c>
      <c r="V4274" s="85">
        <f t="shared" si="800"/>
        <v>1145.0303999999999</v>
      </c>
      <c r="W4274" s="86">
        <f t="shared" si="801"/>
        <v>3053.4143999999997</v>
      </c>
    </row>
    <row r="4275" spans="1:23" ht="16.5" x14ac:dyDescent="0.25">
      <c r="A4275" s="64" t="s">
        <v>7854</v>
      </c>
      <c r="B4275" s="65" t="s">
        <v>7937</v>
      </c>
      <c r="C4275" s="2" t="s">
        <v>7959</v>
      </c>
      <c r="D4275" s="10" t="s">
        <v>7938</v>
      </c>
      <c r="E4275" s="3">
        <v>7</v>
      </c>
      <c r="F4275" s="3">
        <v>1</v>
      </c>
      <c r="G4275" s="7">
        <v>666.5</v>
      </c>
      <c r="H4275" s="4">
        <f>+G4275*E4275</f>
        <v>4665.5</v>
      </c>
      <c r="I4275" s="5">
        <v>0.03</v>
      </c>
      <c r="J4275" s="4">
        <f t="shared" si="796"/>
        <v>19.995000000000001</v>
      </c>
      <c r="K4275" s="4">
        <f t="shared" si="797"/>
        <v>646.505</v>
      </c>
      <c r="L4275" s="6">
        <v>0.65</v>
      </c>
      <c r="M4275" s="4">
        <f t="shared" si="804"/>
        <v>420.22825</v>
      </c>
      <c r="N4275" s="4">
        <f t="shared" si="805"/>
        <v>1066.73325</v>
      </c>
      <c r="O4275" s="6">
        <v>0.75</v>
      </c>
      <c r="P4275" s="85">
        <f t="shared" si="802"/>
        <v>484.87874999999997</v>
      </c>
      <c r="Q4275" s="86">
        <f t="shared" si="803"/>
        <v>1131.38375</v>
      </c>
      <c r="R4275" s="6">
        <v>0.95</v>
      </c>
      <c r="S4275" s="85">
        <f t="shared" si="798"/>
        <v>614.17975000000001</v>
      </c>
      <c r="T4275" s="86">
        <f t="shared" si="799"/>
        <v>1260.6847499999999</v>
      </c>
      <c r="U4275" s="6">
        <v>0.6</v>
      </c>
      <c r="V4275" s="85">
        <f t="shared" si="800"/>
        <v>387.90299999999996</v>
      </c>
      <c r="W4275" s="86">
        <f t="shared" si="801"/>
        <v>1034.4079999999999</v>
      </c>
    </row>
    <row r="4276" spans="1:23" ht="16.5" x14ac:dyDescent="0.25">
      <c r="A4276" s="64" t="s">
        <v>7854</v>
      </c>
      <c r="B4276" s="65" t="s">
        <v>7937</v>
      </c>
      <c r="C4276" s="2" t="s">
        <v>7960</v>
      </c>
      <c r="D4276" s="10" t="s">
        <v>145</v>
      </c>
      <c r="E4276" s="3">
        <v>1</v>
      </c>
      <c r="F4276" s="3">
        <v>1</v>
      </c>
      <c r="G4276" s="4">
        <v>2466.54</v>
      </c>
      <c r="H4276" s="4">
        <f>+G4276*E4276</f>
        <v>2466.54</v>
      </c>
      <c r="I4276" s="5">
        <v>0.2</v>
      </c>
      <c r="J4276" s="4">
        <f t="shared" si="796"/>
        <v>493.30799999999999</v>
      </c>
      <c r="K4276" s="4">
        <f t="shared" si="797"/>
        <v>1973.232</v>
      </c>
      <c r="L4276" s="6">
        <v>0.85</v>
      </c>
      <c r="M4276" s="4">
        <f t="shared" si="804"/>
        <v>1677.2472</v>
      </c>
      <c r="N4276" s="4">
        <f t="shared" si="805"/>
        <v>3650.4791999999998</v>
      </c>
      <c r="O4276" s="6">
        <v>0.75</v>
      </c>
      <c r="P4276" s="85">
        <f t="shared" si="802"/>
        <v>1479.924</v>
      </c>
      <c r="Q4276" s="86">
        <f t="shared" si="803"/>
        <v>3453.1559999999999</v>
      </c>
      <c r="R4276" s="6">
        <v>0.95</v>
      </c>
      <c r="S4276" s="85">
        <f t="shared" si="798"/>
        <v>1874.5703999999998</v>
      </c>
      <c r="T4276" s="86">
        <f t="shared" si="799"/>
        <v>3847.8023999999996</v>
      </c>
      <c r="U4276" s="6">
        <v>0.6</v>
      </c>
      <c r="V4276" s="85">
        <f t="shared" si="800"/>
        <v>1183.9392</v>
      </c>
      <c r="W4276" s="86">
        <f t="shared" si="801"/>
        <v>3157.1711999999998</v>
      </c>
    </row>
    <row r="4277" spans="1:23" ht="16.5" x14ac:dyDescent="0.25">
      <c r="A4277" s="64" t="s">
        <v>7854</v>
      </c>
      <c r="B4277" s="65" t="s">
        <v>7937</v>
      </c>
      <c r="C4277" s="2" t="s">
        <v>7961</v>
      </c>
      <c r="D4277" s="10" t="s">
        <v>146</v>
      </c>
      <c r="E4277" s="3">
        <v>2</v>
      </c>
      <c r="F4277" s="3">
        <v>1</v>
      </c>
      <c r="G4277" s="4">
        <f>1487.2/2</f>
        <v>743.6</v>
      </c>
      <c r="H4277" s="4">
        <f>+G4277*E4277</f>
        <v>1487.2</v>
      </c>
      <c r="I4277" s="5">
        <v>0.05</v>
      </c>
      <c r="J4277" s="4">
        <f t="shared" si="796"/>
        <v>37.18</v>
      </c>
      <c r="K4277" s="4">
        <f t="shared" si="797"/>
        <v>706.42000000000007</v>
      </c>
      <c r="L4277" s="6">
        <v>0.85</v>
      </c>
      <c r="M4277" s="4">
        <f t="shared" si="804"/>
        <v>600.45699999999999</v>
      </c>
      <c r="N4277" s="4">
        <f t="shared" si="805"/>
        <v>1306.877</v>
      </c>
      <c r="O4277" s="6">
        <v>0.75</v>
      </c>
      <c r="P4277" s="85">
        <f t="shared" si="802"/>
        <v>529.81500000000005</v>
      </c>
      <c r="Q4277" s="86">
        <f t="shared" si="803"/>
        <v>1236.2350000000001</v>
      </c>
      <c r="R4277" s="6">
        <v>0.95</v>
      </c>
      <c r="S4277" s="85">
        <f t="shared" si="798"/>
        <v>671.09900000000005</v>
      </c>
      <c r="T4277" s="86">
        <f t="shared" si="799"/>
        <v>1377.5190000000002</v>
      </c>
      <c r="U4277" s="6">
        <v>0.6</v>
      </c>
      <c r="V4277" s="85">
        <f t="shared" si="800"/>
        <v>423.85200000000003</v>
      </c>
      <c r="W4277" s="86">
        <f t="shared" si="801"/>
        <v>1130.2720000000002</v>
      </c>
    </row>
    <row r="4278" spans="1:23" ht="16.5" x14ac:dyDescent="0.25">
      <c r="A4278" s="64" t="s">
        <v>7854</v>
      </c>
      <c r="B4278" s="65" t="s">
        <v>7937</v>
      </c>
      <c r="C4278" s="2" t="s">
        <v>7962</v>
      </c>
      <c r="D4278" s="10" t="s">
        <v>5625</v>
      </c>
      <c r="E4278" s="3">
        <v>14</v>
      </c>
      <c r="F4278" s="3">
        <v>1</v>
      </c>
      <c r="G4278" s="7">
        <v>250.69</v>
      </c>
      <c r="H4278" s="4">
        <f>+G4278*E4278</f>
        <v>3509.66</v>
      </c>
      <c r="I4278" s="5">
        <v>0</v>
      </c>
      <c r="J4278" s="4">
        <f t="shared" si="796"/>
        <v>0</v>
      </c>
      <c r="K4278" s="4">
        <f t="shared" si="797"/>
        <v>250.69</v>
      </c>
      <c r="L4278" s="6">
        <v>1.4</v>
      </c>
      <c r="M4278" s="4">
        <f t="shared" si="804"/>
        <v>350.96599999999995</v>
      </c>
      <c r="N4278" s="4">
        <f t="shared" si="805"/>
        <v>601.65599999999995</v>
      </c>
      <c r="O4278" s="6">
        <v>0.75</v>
      </c>
      <c r="P4278" s="85">
        <f t="shared" si="802"/>
        <v>188.01749999999998</v>
      </c>
      <c r="Q4278" s="86">
        <f t="shared" si="803"/>
        <v>438.70749999999998</v>
      </c>
      <c r="R4278" s="6">
        <v>0.95</v>
      </c>
      <c r="S4278" s="85">
        <f t="shared" si="798"/>
        <v>238.15549999999999</v>
      </c>
      <c r="T4278" s="86">
        <f t="shared" si="799"/>
        <v>488.84550000000002</v>
      </c>
      <c r="U4278" s="6">
        <v>0.6</v>
      </c>
      <c r="V4278" s="85">
        <f t="shared" si="800"/>
        <v>150.41399999999999</v>
      </c>
      <c r="W4278" s="86">
        <f t="shared" si="801"/>
        <v>401.10399999999998</v>
      </c>
    </row>
    <row r="4279" spans="1:23" ht="16.5" x14ac:dyDescent="0.25">
      <c r="A4279" s="64" t="s">
        <v>7854</v>
      </c>
      <c r="B4279" s="65" t="s">
        <v>7937</v>
      </c>
      <c r="C4279" s="2" t="s">
        <v>7963</v>
      </c>
      <c r="D4279" s="10" t="s">
        <v>6897</v>
      </c>
      <c r="E4279" s="3">
        <v>1</v>
      </c>
      <c r="F4279" s="3">
        <v>1</v>
      </c>
      <c r="G4279" s="4">
        <v>581.51</v>
      </c>
      <c r="H4279" s="4">
        <f>+G4279*E4279</f>
        <v>581.51</v>
      </c>
      <c r="I4279" s="5">
        <v>0</v>
      </c>
      <c r="J4279" s="4">
        <f t="shared" si="796"/>
        <v>0</v>
      </c>
      <c r="K4279" s="4">
        <f t="shared" si="797"/>
        <v>581.51</v>
      </c>
      <c r="L4279" s="6">
        <v>0.85</v>
      </c>
      <c r="M4279" s="4">
        <f t="shared" si="804"/>
        <v>494.2835</v>
      </c>
      <c r="N4279" s="4">
        <f t="shared" si="805"/>
        <v>1075.7935</v>
      </c>
      <c r="O4279" s="6">
        <v>0.75</v>
      </c>
      <c r="P4279" s="85">
        <f t="shared" si="802"/>
        <v>436.13249999999999</v>
      </c>
      <c r="Q4279" s="86">
        <f t="shared" si="803"/>
        <v>1017.6424999999999</v>
      </c>
      <c r="R4279" s="6">
        <v>0.95</v>
      </c>
      <c r="S4279" s="85">
        <f t="shared" si="798"/>
        <v>552.43449999999996</v>
      </c>
      <c r="T4279" s="86">
        <f t="shared" si="799"/>
        <v>1133.9445000000001</v>
      </c>
      <c r="U4279" s="6">
        <v>0.6</v>
      </c>
      <c r="V4279" s="85">
        <f t="shared" si="800"/>
        <v>348.90600000000001</v>
      </c>
      <c r="W4279" s="86">
        <f t="shared" si="801"/>
        <v>930.41599999999994</v>
      </c>
    </row>
    <row r="4280" spans="1:23" ht="16.5" x14ac:dyDescent="0.25">
      <c r="A4280" s="64" t="s">
        <v>7854</v>
      </c>
      <c r="B4280" s="65" t="s">
        <v>7937</v>
      </c>
      <c r="C4280" s="2" t="s">
        <v>7964</v>
      </c>
      <c r="D4280" s="10" t="s">
        <v>6898</v>
      </c>
      <c r="E4280" s="3">
        <f>12-8</f>
        <v>4</v>
      </c>
      <c r="F4280" s="3">
        <v>1</v>
      </c>
      <c r="G4280" s="7">
        <v>823.02</v>
      </c>
      <c r="H4280" s="4">
        <f>+G4280*E4280</f>
        <v>3292.08</v>
      </c>
      <c r="I4280" s="5">
        <v>0.2</v>
      </c>
      <c r="J4280" s="4">
        <f t="shared" si="796"/>
        <v>164.60400000000001</v>
      </c>
      <c r="K4280" s="4">
        <f t="shared" si="797"/>
        <v>658.41599999999994</v>
      </c>
      <c r="L4280" s="6">
        <v>0.85</v>
      </c>
      <c r="M4280" s="4">
        <f t="shared" si="804"/>
        <v>559.65359999999998</v>
      </c>
      <c r="N4280" s="4">
        <f t="shared" si="805"/>
        <v>1218.0695999999998</v>
      </c>
      <c r="O4280" s="6">
        <v>0.75</v>
      </c>
      <c r="P4280" s="85">
        <f t="shared" si="802"/>
        <v>493.81199999999995</v>
      </c>
      <c r="Q4280" s="86">
        <f t="shared" si="803"/>
        <v>1152.2279999999998</v>
      </c>
      <c r="R4280" s="6">
        <v>0.95</v>
      </c>
      <c r="S4280" s="85">
        <f t="shared" si="798"/>
        <v>625.49519999999995</v>
      </c>
      <c r="T4280" s="86">
        <f t="shared" si="799"/>
        <v>1283.9112</v>
      </c>
      <c r="U4280" s="6">
        <v>0.6</v>
      </c>
      <c r="V4280" s="85">
        <f t="shared" si="800"/>
        <v>395.04959999999994</v>
      </c>
      <c r="W4280" s="86">
        <f t="shared" si="801"/>
        <v>1053.4656</v>
      </c>
    </row>
    <row r="4281" spans="1:23" ht="16.5" x14ac:dyDescent="0.25">
      <c r="A4281" s="64" t="s">
        <v>7854</v>
      </c>
      <c r="B4281" s="65" t="s">
        <v>7937</v>
      </c>
      <c r="C4281" s="2" t="s">
        <v>7965</v>
      </c>
      <c r="D4281" s="10" t="s">
        <v>6899</v>
      </c>
      <c r="E4281" s="3">
        <v>5</v>
      </c>
      <c r="F4281" s="3">
        <v>1</v>
      </c>
      <c r="G4281" s="7">
        <v>1004.7</v>
      </c>
      <c r="H4281" s="4">
        <f>+G4281*E4281</f>
        <v>5023.5</v>
      </c>
      <c r="I4281" s="5">
        <v>0.1</v>
      </c>
      <c r="J4281" s="4">
        <f t="shared" si="796"/>
        <v>100.47000000000001</v>
      </c>
      <c r="K4281" s="4">
        <f t="shared" si="797"/>
        <v>904.23</v>
      </c>
      <c r="L4281" s="6">
        <v>0.85</v>
      </c>
      <c r="M4281" s="4">
        <f t="shared" si="804"/>
        <v>768.59550000000002</v>
      </c>
      <c r="N4281" s="4">
        <f t="shared" si="805"/>
        <v>1672.8254999999999</v>
      </c>
      <c r="O4281" s="6">
        <v>0.75</v>
      </c>
      <c r="P4281" s="85">
        <f t="shared" si="802"/>
        <v>678.17250000000001</v>
      </c>
      <c r="Q4281" s="86">
        <f t="shared" si="803"/>
        <v>1582.4025000000001</v>
      </c>
      <c r="R4281" s="6">
        <v>0.95</v>
      </c>
      <c r="S4281" s="85">
        <f t="shared" si="798"/>
        <v>859.01850000000002</v>
      </c>
      <c r="T4281" s="86">
        <f t="shared" si="799"/>
        <v>1763.2485000000001</v>
      </c>
      <c r="U4281" s="6">
        <v>0.6</v>
      </c>
      <c r="V4281" s="85">
        <f t="shared" si="800"/>
        <v>542.53800000000001</v>
      </c>
      <c r="W4281" s="86">
        <f t="shared" si="801"/>
        <v>1446.768</v>
      </c>
    </row>
    <row r="4282" spans="1:23" ht="16.5" x14ac:dyDescent="0.25">
      <c r="A4282" s="64" t="s">
        <v>7854</v>
      </c>
      <c r="B4282" s="65" t="s">
        <v>7937</v>
      </c>
      <c r="C4282" s="2" t="s">
        <v>7966</v>
      </c>
      <c r="D4282" s="10" t="s">
        <v>6900</v>
      </c>
      <c r="E4282" s="3">
        <f>12-8</f>
        <v>4</v>
      </c>
      <c r="F4282" s="3">
        <v>1</v>
      </c>
      <c r="G4282" s="7">
        <v>865.59</v>
      </c>
      <c r="H4282" s="4">
        <f>+G4282*E4282</f>
        <v>3462.36</v>
      </c>
      <c r="I4282" s="5">
        <v>0.2</v>
      </c>
      <c r="J4282" s="4">
        <f t="shared" si="796"/>
        <v>173.11800000000002</v>
      </c>
      <c r="K4282" s="4">
        <f t="shared" si="797"/>
        <v>692.47199999999998</v>
      </c>
      <c r="L4282" s="6">
        <v>0.85</v>
      </c>
      <c r="M4282" s="4">
        <f t="shared" si="804"/>
        <v>588.60119999999995</v>
      </c>
      <c r="N4282" s="4">
        <f t="shared" si="805"/>
        <v>1281.0731999999998</v>
      </c>
      <c r="O4282" s="6">
        <v>0.75</v>
      </c>
      <c r="P4282" s="85">
        <f t="shared" si="802"/>
        <v>519.35400000000004</v>
      </c>
      <c r="Q4282" s="86">
        <f t="shared" si="803"/>
        <v>1211.826</v>
      </c>
      <c r="R4282" s="6">
        <v>0.95</v>
      </c>
      <c r="S4282" s="85">
        <f t="shared" si="798"/>
        <v>657.84839999999997</v>
      </c>
      <c r="T4282" s="86">
        <f t="shared" si="799"/>
        <v>1350.3204000000001</v>
      </c>
      <c r="U4282" s="6">
        <v>0.6</v>
      </c>
      <c r="V4282" s="85">
        <f t="shared" si="800"/>
        <v>415.48319999999995</v>
      </c>
      <c r="W4282" s="86">
        <f t="shared" si="801"/>
        <v>1107.9551999999999</v>
      </c>
    </row>
    <row r="4283" spans="1:23" ht="16.5" x14ac:dyDescent="0.25">
      <c r="A4283" s="64" t="s">
        <v>7854</v>
      </c>
      <c r="B4283" s="65" t="s">
        <v>7937</v>
      </c>
      <c r="C4283" s="40" t="s">
        <v>8291</v>
      </c>
      <c r="D4283" s="57" t="s">
        <v>6901</v>
      </c>
      <c r="E4283" s="41">
        <v>1</v>
      </c>
      <c r="F4283" s="3">
        <v>1</v>
      </c>
      <c r="G4283" s="11">
        <v>353</v>
      </c>
      <c r="H4283" s="4">
        <f>+G4283*E4283</f>
        <v>353</v>
      </c>
      <c r="I4283" s="42">
        <v>0.05</v>
      </c>
      <c r="J4283" s="4">
        <f t="shared" si="796"/>
        <v>17.650000000000002</v>
      </c>
      <c r="K4283" s="4">
        <f t="shared" si="797"/>
        <v>335.35</v>
      </c>
      <c r="L4283" s="13">
        <v>0.85</v>
      </c>
      <c r="M4283" s="4">
        <f t="shared" si="804"/>
        <v>285.04750000000001</v>
      </c>
      <c r="N4283" s="4">
        <f t="shared" si="805"/>
        <v>620.39750000000004</v>
      </c>
      <c r="O4283" s="6">
        <v>0.75</v>
      </c>
      <c r="P4283" s="85">
        <f t="shared" si="802"/>
        <v>251.51250000000002</v>
      </c>
      <c r="Q4283" s="86">
        <f t="shared" si="803"/>
        <v>586.86250000000007</v>
      </c>
      <c r="R4283" s="6">
        <v>0.95</v>
      </c>
      <c r="S4283" s="85">
        <f t="shared" si="798"/>
        <v>318.58249999999998</v>
      </c>
      <c r="T4283" s="86">
        <f t="shared" si="799"/>
        <v>653.9325</v>
      </c>
      <c r="U4283" s="6">
        <v>0.6</v>
      </c>
      <c r="V4283" s="85">
        <f t="shared" si="800"/>
        <v>201.21</v>
      </c>
      <c r="W4283" s="86">
        <f t="shared" si="801"/>
        <v>536.56000000000006</v>
      </c>
    </row>
    <row r="4284" spans="1:23" s="38" customFormat="1" ht="16.5" x14ac:dyDescent="0.25">
      <c r="A4284" s="64" t="s">
        <v>7854</v>
      </c>
      <c r="B4284" s="65" t="s">
        <v>7937</v>
      </c>
      <c r="C4284" s="2" t="s">
        <v>8339</v>
      </c>
      <c r="D4284" s="10" t="s">
        <v>123</v>
      </c>
      <c r="E4284" s="3">
        <v>3</v>
      </c>
      <c r="F4284" s="3">
        <v>1</v>
      </c>
      <c r="G4284" s="4">
        <v>2640.75</v>
      </c>
      <c r="H4284" s="4">
        <f>+G4284*E4284</f>
        <v>7922.25</v>
      </c>
      <c r="I4284" s="5">
        <v>0.2</v>
      </c>
      <c r="J4284" s="4">
        <f t="shared" si="796"/>
        <v>528.15</v>
      </c>
      <c r="K4284" s="4">
        <f t="shared" si="797"/>
        <v>2112.6</v>
      </c>
      <c r="L4284" s="6">
        <v>0.95</v>
      </c>
      <c r="M4284" s="4">
        <f t="shared" si="804"/>
        <v>2006.9699999999998</v>
      </c>
      <c r="N4284" s="4">
        <f t="shared" si="805"/>
        <v>4119.57</v>
      </c>
      <c r="O4284" s="6">
        <v>0.75</v>
      </c>
      <c r="P4284" s="85">
        <f t="shared" si="802"/>
        <v>1584.4499999999998</v>
      </c>
      <c r="Q4284" s="86">
        <f t="shared" si="803"/>
        <v>3697.0499999999997</v>
      </c>
      <c r="R4284" s="6">
        <v>0.95</v>
      </c>
      <c r="S4284" s="85">
        <f t="shared" si="798"/>
        <v>2006.9699999999998</v>
      </c>
      <c r="T4284" s="86">
        <f t="shared" si="799"/>
        <v>4119.57</v>
      </c>
      <c r="U4284" s="6">
        <v>0.6</v>
      </c>
      <c r="V4284" s="85">
        <f t="shared" si="800"/>
        <v>1267.56</v>
      </c>
      <c r="W4284" s="86">
        <f t="shared" si="801"/>
        <v>3380.16</v>
      </c>
    </row>
    <row r="4285" spans="1:23" ht="16.5" x14ac:dyDescent="0.25">
      <c r="A4285" s="64" t="s">
        <v>7854</v>
      </c>
      <c r="B4285" s="65" t="s">
        <v>7967</v>
      </c>
      <c r="C4285" s="2" t="s">
        <v>7968</v>
      </c>
      <c r="D4285" s="10" t="s">
        <v>204</v>
      </c>
      <c r="E4285" s="3">
        <v>2</v>
      </c>
      <c r="F4285" s="3">
        <v>1</v>
      </c>
      <c r="G4285" s="7">
        <v>1027.3499999999999</v>
      </c>
      <c r="H4285" s="4">
        <f>+G4285*E4285</f>
        <v>2054.6999999999998</v>
      </c>
      <c r="I4285" s="5">
        <v>0.2</v>
      </c>
      <c r="J4285" s="4">
        <f t="shared" si="796"/>
        <v>205.47</v>
      </c>
      <c r="K4285" s="4">
        <f t="shared" si="797"/>
        <v>821.87999999999988</v>
      </c>
      <c r="L4285" s="6">
        <v>0.85</v>
      </c>
      <c r="M4285" s="4">
        <f t="shared" si="804"/>
        <v>698.59799999999984</v>
      </c>
      <c r="N4285" s="4">
        <f t="shared" si="805"/>
        <v>1520.4779999999996</v>
      </c>
      <c r="O4285" s="6">
        <v>0.75</v>
      </c>
      <c r="P4285" s="85">
        <f t="shared" si="802"/>
        <v>616.40999999999985</v>
      </c>
      <c r="Q4285" s="86">
        <f t="shared" si="803"/>
        <v>1438.2899999999997</v>
      </c>
      <c r="R4285" s="6">
        <v>0.95</v>
      </c>
      <c r="S4285" s="85">
        <f t="shared" si="798"/>
        <v>780.78599999999983</v>
      </c>
      <c r="T4285" s="86">
        <f t="shared" si="799"/>
        <v>1602.6659999999997</v>
      </c>
      <c r="U4285" s="6">
        <v>0.6</v>
      </c>
      <c r="V4285" s="85">
        <f t="shared" si="800"/>
        <v>493.12799999999993</v>
      </c>
      <c r="W4285" s="86">
        <f t="shared" si="801"/>
        <v>1315.0079999999998</v>
      </c>
    </row>
    <row r="4286" spans="1:23" ht="16.5" x14ac:dyDescent="0.25">
      <c r="A4286" s="64" t="s">
        <v>7854</v>
      </c>
      <c r="B4286" s="65" t="s">
        <v>7967</v>
      </c>
      <c r="C4286" s="2" t="s">
        <v>7969</v>
      </c>
      <c r="D4286" s="1" t="s">
        <v>184</v>
      </c>
      <c r="E4286" s="3">
        <v>2</v>
      </c>
      <c r="F4286" s="3">
        <v>1</v>
      </c>
      <c r="G4286" s="4">
        <v>2437.5</v>
      </c>
      <c r="H4286" s="4">
        <f>+G4286*E4286</f>
        <v>4875</v>
      </c>
      <c r="I4286" s="5">
        <v>0.45</v>
      </c>
      <c r="J4286" s="4">
        <f t="shared" si="796"/>
        <v>1096.875</v>
      </c>
      <c r="K4286" s="4">
        <f t="shared" si="797"/>
        <v>1340.625</v>
      </c>
      <c r="L4286" s="6">
        <v>0.85</v>
      </c>
      <c r="M4286" s="4">
        <f t="shared" si="804"/>
        <v>1139.53125</v>
      </c>
      <c r="N4286" s="4">
        <f t="shared" si="805"/>
        <v>2480.15625</v>
      </c>
      <c r="O4286" s="6">
        <v>0.75</v>
      </c>
      <c r="P4286" s="85">
        <f t="shared" si="802"/>
        <v>1005.46875</v>
      </c>
      <c r="Q4286" s="86">
        <f t="shared" si="803"/>
        <v>2346.09375</v>
      </c>
      <c r="R4286" s="6">
        <v>0.95</v>
      </c>
      <c r="S4286" s="85">
        <f t="shared" si="798"/>
        <v>1273.59375</v>
      </c>
      <c r="T4286" s="86">
        <f t="shared" si="799"/>
        <v>2614.21875</v>
      </c>
      <c r="U4286" s="6">
        <v>0.6</v>
      </c>
      <c r="V4286" s="85">
        <f t="shared" si="800"/>
        <v>804.375</v>
      </c>
      <c r="W4286" s="86">
        <f t="shared" si="801"/>
        <v>2145</v>
      </c>
    </row>
    <row r="4287" spans="1:23" ht="16.5" x14ac:dyDescent="0.25">
      <c r="A4287" s="64" t="s">
        <v>7854</v>
      </c>
      <c r="B4287" s="65" t="s">
        <v>7967</v>
      </c>
      <c r="C4287" s="2" t="s">
        <v>7970</v>
      </c>
      <c r="D4287" s="1" t="s">
        <v>183</v>
      </c>
      <c r="E4287" s="3">
        <v>2</v>
      </c>
      <c r="F4287" s="3">
        <v>1</v>
      </c>
      <c r="G4287" s="4">
        <v>2440</v>
      </c>
      <c r="H4287" s="4">
        <f>+G4287*E4287</f>
        <v>4880</v>
      </c>
      <c r="I4287" s="5">
        <v>0.45</v>
      </c>
      <c r="J4287" s="4">
        <f t="shared" si="796"/>
        <v>1098</v>
      </c>
      <c r="K4287" s="4">
        <f t="shared" si="797"/>
        <v>1342</v>
      </c>
      <c r="L4287" s="6">
        <v>0.85</v>
      </c>
      <c r="M4287" s="4">
        <f t="shared" si="804"/>
        <v>1140.7</v>
      </c>
      <c r="N4287" s="4">
        <f t="shared" si="805"/>
        <v>2482.6999999999998</v>
      </c>
      <c r="O4287" s="6">
        <v>0.75</v>
      </c>
      <c r="P4287" s="85">
        <f t="shared" si="802"/>
        <v>1006.5</v>
      </c>
      <c r="Q4287" s="86">
        <f t="shared" si="803"/>
        <v>2348.5</v>
      </c>
      <c r="R4287" s="6">
        <v>0.95</v>
      </c>
      <c r="S4287" s="85">
        <f t="shared" si="798"/>
        <v>1274.8999999999999</v>
      </c>
      <c r="T4287" s="86">
        <f t="shared" si="799"/>
        <v>2616.8999999999996</v>
      </c>
      <c r="U4287" s="6">
        <v>0.6</v>
      </c>
      <c r="V4287" s="85">
        <f t="shared" si="800"/>
        <v>805.19999999999993</v>
      </c>
      <c r="W4287" s="86">
        <f t="shared" si="801"/>
        <v>2147.1999999999998</v>
      </c>
    </row>
    <row r="4288" spans="1:23" ht="16.5" x14ac:dyDescent="0.25">
      <c r="A4288" s="64" t="s">
        <v>7854</v>
      </c>
      <c r="B4288" s="65" t="s">
        <v>7967</v>
      </c>
      <c r="C4288" s="2" t="s">
        <v>7971</v>
      </c>
      <c r="D4288" s="1" t="s">
        <v>201</v>
      </c>
      <c r="E4288" s="3">
        <v>4</v>
      </c>
      <c r="F4288" s="3">
        <v>1</v>
      </c>
      <c r="G4288" s="4">
        <v>1125</v>
      </c>
      <c r="H4288" s="4">
        <f>+G4288*E4288</f>
        <v>4500</v>
      </c>
      <c r="I4288" s="5">
        <v>0.45</v>
      </c>
      <c r="J4288" s="4">
        <f t="shared" si="796"/>
        <v>506.25</v>
      </c>
      <c r="K4288" s="4">
        <f t="shared" si="797"/>
        <v>618.75</v>
      </c>
      <c r="L4288" s="6">
        <v>0.85</v>
      </c>
      <c r="M4288" s="4">
        <f t="shared" si="804"/>
        <v>525.9375</v>
      </c>
      <c r="N4288" s="4">
        <f t="shared" si="805"/>
        <v>1144.6875</v>
      </c>
      <c r="O4288" s="6">
        <v>0.75</v>
      </c>
      <c r="P4288" s="85">
        <f t="shared" si="802"/>
        <v>464.0625</v>
      </c>
      <c r="Q4288" s="86">
        <f t="shared" si="803"/>
        <v>1082.8125</v>
      </c>
      <c r="R4288" s="6">
        <v>0.95</v>
      </c>
      <c r="S4288" s="85">
        <f t="shared" si="798"/>
        <v>587.8125</v>
      </c>
      <c r="T4288" s="86">
        <f t="shared" si="799"/>
        <v>1206.5625</v>
      </c>
      <c r="U4288" s="6">
        <v>0.6</v>
      </c>
      <c r="V4288" s="85">
        <f t="shared" si="800"/>
        <v>371.25</v>
      </c>
      <c r="W4288" s="86">
        <f t="shared" si="801"/>
        <v>990</v>
      </c>
    </row>
    <row r="4289" spans="1:23" ht="16.5" x14ac:dyDescent="0.25">
      <c r="A4289" s="64" t="s">
        <v>7854</v>
      </c>
      <c r="B4289" s="65" t="s">
        <v>7967</v>
      </c>
      <c r="C4289" s="2" t="s">
        <v>7972</v>
      </c>
      <c r="D4289" s="10" t="s">
        <v>202</v>
      </c>
      <c r="E4289" s="3">
        <v>1</v>
      </c>
      <c r="F4289" s="3">
        <v>1</v>
      </c>
      <c r="G4289" s="4">
        <v>2500.1</v>
      </c>
      <c r="H4289" s="4">
        <f>+G4289*E4289</f>
        <v>2500.1</v>
      </c>
      <c r="I4289" s="5">
        <v>0.1</v>
      </c>
      <c r="J4289" s="4">
        <f t="shared" si="796"/>
        <v>250.01</v>
      </c>
      <c r="K4289" s="4">
        <f t="shared" si="797"/>
        <v>2250.09</v>
      </c>
      <c r="L4289" s="6">
        <v>0.85</v>
      </c>
      <c r="M4289" s="4">
        <f t="shared" si="804"/>
        <v>1912.5765000000001</v>
      </c>
      <c r="N4289" s="4">
        <f t="shared" si="805"/>
        <v>4162.6665000000003</v>
      </c>
      <c r="O4289" s="6">
        <v>0.75</v>
      </c>
      <c r="P4289" s="85">
        <f t="shared" si="802"/>
        <v>1687.5675000000001</v>
      </c>
      <c r="Q4289" s="86">
        <f t="shared" si="803"/>
        <v>3937.6575000000003</v>
      </c>
      <c r="R4289" s="6">
        <v>0.95</v>
      </c>
      <c r="S4289" s="85">
        <f t="shared" si="798"/>
        <v>2137.5855000000001</v>
      </c>
      <c r="T4289" s="86">
        <f t="shared" si="799"/>
        <v>4387.6755000000003</v>
      </c>
      <c r="U4289" s="6">
        <v>0.6</v>
      </c>
      <c r="V4289" s="85">
        <f t="shared" si="800"/>
        <v>1350.0540000000001</v>
      </c>
      <c r="W4289" s="86">
        <f t="shared" si="801"/>
        <v>3600.1440000000002</v>
      </c>
    </row>
    <row r="4290" spans="1:23" ht="16.5" x14ac:dyDescent="0.25">
      <c r="A4290" s="64" t="s">
        <v>7854</v>
      </c>
      <c r="B4290" s="65" t="s">
        <v>7967</v>
      </c>
      <c r="C4290" s="2" t="s">
        <v>7973</v>
      </c>
      <c r="D4290" s="1" t="s">
        <v>203</v>
      </c>
      <c r="E4290" s="3">
        <v>7</v>
      </c>
      <c r="F4290" s="3">
        <v>1</v>
      </c>
      <c r="G4290" s="4">
        <v>1125</v>
      </c>
      <c r="H4290" s="4">
        <f>+G4290*E4290</f>
        <v>7875</v>
      </c>
      <c r="I4290" s="5">
        <v>0.45</v>
      </c>
      <c r="J4290" s="4">
        <f t="shared" ref="J4290:J4352" si="806">+G4290*I4290</f>
        <v>506.25</v>
      </c>
      <c r="K4290" s="4">
        <f t="shared" ref="K4290:K4352" si="807">+G4290-J4290</f>
        <v>618.75</v>
      </c>
      <c r="L4290" s="6">
        <v>0.85</v>
      </c>
      <c r="M4290" s="4">
        <f t="shared" si="804"/>
        <v>525.9375</v>
      </c>
      <c r="N4290" s="4">
        <f t="shared" si="805"/>
        <v>1144.6875</v>
      </c>
      <c r="O4290" s="6">
        <v>0.75</v>
      </c>
      <c r="P4290" s="85">
        <f t="shared" si="802"/>
        <v>464.0625</v>
      </c>
      <c r="Q4290" s="86">
        <f t="shared" si="803"/>
        <v>1082.8125</v>
      </c>
      <c r="R4290" s="6">
        <v>0.95</v>
      </c>
      <c r="S4290" s="85">
        <f t="shared" si="798"/>
        <v>587.8125</v>
      </c>
      <c r="T4290" s="86">
        <f t="shared" si="799"/>
        <v>1206.5625</v>
      </c>
      <c r="U4290" s="6">
        <v>0.6</v>
      </c>
      <c r="V4290" s="85">
        <f t="shared" si="800"/>
        <v>371.25</v>
      </c>
      <c r="W4290" s="86">
        <f t="shared" si="801"/>
        <v>990</v>
      </c>
    </row>
    <row r="4291" spans="1:23" ht="16.5" x14ac:dyDescent="0.25">
      <c r="A4291" s="64" t="s">
        <v>7854</v>
      </c>
      <c r="B4291" s="65" t="s">
        <v>7967</v>
      </c>
      <c r="C4291" s="2" t="s">
        <v>7974</v>
      </c>
      <c r="D4291" s="1" t="s">
        <v>185</v>
      </c>
      <c r="E4291" s="3">
        <v>2</v>
      </c>
      <c r="F4291" s="3">
        <v>1</v>
      </c>
      <c r="G4291" s="7">
        <v>1316.17</v>
      </c>
      <c r="H4291" s="4">
        <f>+G4291*E4291</f>
        <v>2632.34</v>
      </c>
      <c r="I4291" s="5">
        <v>0</v>
      </c>
      <c r="J4291" s="4">
        <f t="shared" si="806"/>
        <v>0</v>
      </c>
      <c r="K4291" s="4">
        <f t="shared" si="807"/>
        <v>1316.17</v>
      </c>
      <c r="L4291" s="6">
        <v>0.85</v>
      </c>
      <c r="M4291" s="4">
        <f t="shared" si="804"/>
        <v>1118.7445</v>
      </c>
      <c r="N4291" s="4">
        <f t="shared" si="805"/>
        <v>2434.9144999999999</v>
      </c>
      <c r="O4291" s="6">
        <v>0.75</v>
      </c>
      <c r="P4291" s="85">
        <f t="shared" si="802"/>
        <v>987.12750000000005</v>
      </c>
      <c r="Q4291" s="86">
        <f t="shared" si="803"/>
        <v>2303.2975000000001</v>
      </c>
      <c r="R4291" s="6">
        <v>0.95</v>
      </c>
      <c r="S4291" s="85">
        <f t="shared" si="798"/>
        <v>1250.3615</v>
      </c>
      <c r="T4291" s="86">
        <f t="shared" si="799"/>
        <v>2566.5315000000001</v>
      </c>
      <c r="U4291" s="6">
        <v>0.6</v>
      </c>
      <c r="V4291" s="85">
        <f t="shared" si="800"/>
        <v>789.702</v>
      </c>
      <c r="W4291" s="86">
        <f t="shared" si="801"/>
        <v>2105.8720000000003</v>
      </c>
    </row>
    <row r="4292" spans="1:23" ht="16.5" x14ac:dyDescent="0.25">
      <c r="A4292" s="64" t="s">
        <v>7854</v>
      </c>
      <c r="B4292" s="65" t="s">
        <v>7967</v>
      </c>
      <c r="C4292" s="2" t="s">
        <v>7975</v>
      </c>
      <c r="D4292" s="10" t="s">
        <v>189</v>
      </c>
      <c r="E4292" s="3">
        <v>1</v>
      </c>
      <c r="F4292" s="3">
        <v>1</v>
      </c>
      <c r="G4292" s="7">
        <v>4614</v>
      </c>
      <c r="H4292" s="4">
        <f>+G4292*E4292</f>
        <v>4614</v>
      </c>
      <c r="I4292" s="5">
        <v>0.05</v>
      </c>
      <c r="J4292" s="4">
        <f t="shared" si="806"/>
        <v>230.70000000000002</v>
      </c>
      <c r="K4292" s="4">
        <f t="shared" si="807"/>
        <v>4383.3</v>
      </c>
      <c r="L4292" s="6">
        <v>0.85</v>
      </c>
      <c r="M4292" s="4">
        <f t="shared" si="804"/>
        <v>3725.8049999999998</v>
      </c>
      <c r="N4292" s="4">
        <f t="shared" si="805"/>
        <v>8109.1049999999996</v>
      </c>
      <c r="O4292" s="6">
        <v>0.75</v>
      </c>
      <c r="P4292" s="85">
        <f t="shared" si="802"/>
        <v>3287.4750000000004</v>
      </c>
      <c r="Q4292" s="86">
        <f t="shared" si="803"/>
        <v>7670.7750000000005</v>
      </c>
      <c r="R4292" s="6">
        <v>0.95</v>
      </c>
      <c r="S4292" s="85">
        <f t="shared" si="798"/>
        <v>4164.1350000000002</v>
      </c>
      <c r="T4292" s="86">
        <f t="shared" si="799"/>
        <v>8547.4350000000013</v>
      </c>
      <c r="U4292" s="6">
        <v>0.6</v>
      </c>
      <c r="V4292" s="85">
        <f t="shared" si="800"/>
        <v>2629.98</v>
      </c>
      <c r="W4292" s="86">
        <f t="shared" si="801"/>
        <v>7013.2800000000007</v>
      </c>
    </row>
    <row r="4293" spans="1:23" ht="16.5" x14ac:dyDescent="0.25">
      <c r="A4293" s="64" t="s">
        <v>7854</v>
      </c>
      <c r="B4293" s="65" t="s">
        <v>7967</v>
      </c>
      <c r="C4293" s="2" t="s">
        <v>8364</v>
      </c>
      <c r="D4293" s="10" t="s">
        <v>188</v>
      </c>
      <c r="E4293" s="3">
        <v>1</v>
      </c>
      <c r="F4293" s="3">
        <v>1</v>
      </c>
      <c r="G4293" s="4">
        <v>3764</v>
      </c>
      <c r="H4293" s="4">
        <f>+G4293*E4293</f>
        <v>3764</v>
      </c>
      <c r="I4293" s="5">
        <v>0.1</v>
      </c>
      <c r="J4293" s="4">
        <f t="shared" si="806"/>
        <v>376.40000000000003</v>
      </c>
      <c r="K4293" s="4">
        <f t="shared" si="807"/>
        <v>3387.6</v>
      </c>
      <c r="L4293" s="6">
        <v>0.95</v>
      </c>
      <c r="M4293" s="4">
        <f t="shared" si="804"/>
        <v>3218.22</v>
      </c>
      <c r="N4293" s="4">
        <f t="shared" si="805"/>
        <v>6605.82</v>
      </c>
      <c r="O4293" s="6">
        <v>0.75</v>
      </c>
      <c r="P4293" s="85">
        <f t="shared" si="802"/>
        <v>2540.6999999999998</v>
      </c>
      <c r="Q4293" s="86">
        <f t="shared" si="803"/>
        <v>5928.2999999999993</v>
      </c>
      <c r="R4293" s="6">
        <v>0.95</v>
      </c>
      <c r="S4293" s="85">
        <f t="shared" si="798"/>
        <v>3218.22</v>
      </c>
      <c r="T4293" s="86">
        <f t="shared" si="799"/>
        <v>6605.82</v>
      </c>
      <c r="U4293" s="6">
        <v>0.6</v>
      </c>
      <c r="V4293" s="85">
        <f t="shared" si="800"/>
        <v>2032.56</v>
      </c>
      <c r="W4293" s="86">
        <f t="shared" si="801"/>
        <v>5420.16</v>
      </c>
    </row>
    <row r="4294" spans="1:23" ht="16.5" x14ac:dyDescent="0.25">
      <c r="A4294" s="64" t="s">
        <v>7854</v>
      </c>
      <c r="B4294" s="65" t="s">
        <v>7976</v>
      </c>
      <c r="C4294" s="3">
        <v>607000</v>
      </c>
      <c r="D4294" s="1" t="s">
        <v>8346</v>
      </c>
      <c r="E4294" s="3">
        <v>6</v>
      </c>
      <c r="F4294" s="3">
        <v>1</v>
      </c>
      <c r="G4294" s="4">
        <v>1874.25</v>
      </c>
      <c r="H4294" s="4">
        <f>+G4294*E4294</f>
        <v>11245.5</v>
      </c>
      <c r="I4294" s="5">
        <v>0.2</v>
      </c>
      <c r="J4294" s="4">
        <f t="shared" si="806"/>
        <v>374.85</v>
      </c>
      <c r="K4294" s="4">
        <f t="shared" si="807"/>
        <v>1499.4</v>
      </c>
      <c r="L4294" s="6">
        <v>0.85</v>
      </c>
      <c r="M4294" s="4">
        <f t="shared" si="804"/>
        <v>1274.49</v>
      </c>
      <c r="N4294" s="4">
        <f t="shared" si="805"/>
        <v>2773.8900000000003</v>
      </c>
      <c r="O4294" s="6">
        <v>0.75</v>
      </c>
      <c r="P4294" s="85">
        <f t="shared" si="802"/>
        <v>1124.5500000000002</v>
      </c>
      <c r="Q4294" s="86">
        <f t="shared" si="803"/>
        <v>2623.9500000000003</v>
      </c>
      <c r="R4294" s="6">
        <v>0.95</v>
      </c>
      <c r="S4294" s="85">
        <f t="shared" si="798"/>
        <v>1424.43</v>
      </c>
      <c r="T4294" s="86">
        <f t="shared" si="799"/>
        <v>2923.83</v>
      </c>
      <c r="U4294" s="6">
        <v>0.6</v>
      </c>
      <c r="V4294" s="85">
        <f t="shared" si="800"/>
        <v>899.64</v>
      </c>
      <c r="W4294" s="86">
        <f t="shared" si="801"/>
        <v>2399.04</v>
      </c>
    </row>
    <row r="4295" spans="1:23" s="38" customFormat="1" ht="16.5" x14ac:dyDescent="0.25">
      <c r="A4295" s="64" t="s">
        <v>7854</v>
      </c>
      <c r="B4295" s="65" t="s">
        <v>7976</v>
      </c>
      <c r="C4295" s="3">
        <v>607001</v>
      </c>
      <c r="D4295" s="10" t="s">
        <v>8340</v>
      </c>
      <c r="E4295" s="3">
        <v>4</v>
      </c>
      <c r="F4295" s="3">
        <v>1</v>
      </c>
      <c r="G4295" s="7">
        <v>990</v>
      </c>
      <c r="H4295" s="4">
        <f>+G4295*E4295</f>
        <v>3960</v>
      </c>
      <c r="I4295" s="5">
        <v>0.2</v>
      </c>
      <c r="J4295" s="4">
        <f t="shared" si="806"/>
        <v>198</v>
      </c>
      <c r="K4295" s="4">
        <f t="shared" si="807"/>
        <v>792</v>
      </c>
      <c r="L4295" s="6">
        <v>0.85</v>
      </c>
      <c r="M4295" s="4">
        <f t="shared" si="804"/>
        <v>673.19999999999993</v>
      </c>
      <c r="N4295" s="4">
        <f t="shared" si="805"/>
        <v>1465.1999999999998</v>
      </c>
      <c r="O4295" s="6">
        <v>0.75</v>
      </c>
      <c r="P4295" s="85">
        <f t="shared" si="802"/>
        <v>594</v>
      </c>
      <c r="Q4295" s="86">
        <f t="shared" si="803"/>
        <v>1386</v>
      </c>
      <c r="R4295" s="6">
        <v>0.95</v>
      </c>
      <c r="S4295" s="85">
        <f t="shared" si="798"/>
        <v>752.4</v>
      </c>
      <c r="T4295" s="86">
        <f t="shared" si="799"/>
        <v>1544.4</v>
      </c>
      <c r="U4295" s="6">
        <v>0.6</v>
      </c>
      <c r="V4295" s="85">
        <f t="shared" si="800"/>
        <v>475.2</v>
      </c>
      <c r="W4295" s="86">
        <f t="shared" si="801"/>
        <v>1267.2</v>
      </c>
    </row>
    <row r="4296" spans="1:23" s="38" customFormat="1" ht="16.5" x14ac:dyDescent="0.25">
      <c r="A4296" s="64" t="s">
        <v>7854</v>
      </c>
      <c r="B4296" s="65" t="s">
        <v>7976</v>
      </c>
      <c r="C4296" s="3">
        <v>607002</v>
      </c>
      <c r="D4296" s="10" t="s">
        <v>8341</v>
      </c>
      <c r="E4296" s="3">
        <v>8</v>
      </c>
      <c r="F4296" s="3">
        <v>1</v>
      </c>
      <c r="G4296" s="4">
        <v>489</v>
      </c>
      <c r="H4296" s="4">
        <f>+G4296*E4296</f>
        <v>3912</v>
      </c>
      <c r="I4296" s="5">
        <v>0</v>
      </c>
      <c r="J4296" s="4">
        <f t="shared" si="806"/>
        <v>0</v>
      </c>
      <c r="K4296" s="4">
        <f t="shared" si="807"/>
        <v>489</v>
      </c>
      <c r="L4296" s="6">
        <v>1.1499999999999999</v>
      </c>
      <c r="M4296" s="4">
        <f t="shared" si="804"/>
        <v>562.34999999999991</v>
      </c>
      <c r="N4296" s="4">
        <f t="shared" si="805"/>
        <v>1051.3499999999999</v>
      </c>
      <c r="O4296" s="6">
        <v>0.75</v>
      </c>
      <c r="P4296" s="85">
        <f t="shared" si="802"/>
        <v>366.75</v>
      </c>
      <c r="Q4296" s="86">
        <f t="shared" si="803"/>
        <v>855.75</v>
      </c>
      <c r="R4296" s="6">
        <v>0.95</v>
      </c>
      <c r="S4296" s="85">
        <f t="shared" si="798"/>
        <v>464.54999999999995</v>
      </c>
      <c r="T4296" s="86">
        <f t="shared" si="799"/>
        <v>953.55</v>
      </c>
      <c r="U4296" s="6">
        <v>0.6</v>
      </c>
      <c r="V4296" s="85">
        <f t="shared" si="800"/>
        <v>293.39999999999998</v>
      </c>
      <c r="W4296" s="86">
        <f t="shared" si="801"/>
        <v>782.4</v>
      </c>
    </row>
    <row r="4297" spans="1:23" s="38" customFormat="1" ht="16.5" x14ac:dyDescent="0.25">
      <c r="A4297" s="64" t="s">
        <v>7854</v>
      </c>
      <c r="B4297" s="65" t="s">
        <v>7976</v>
      </c>
      <c r="C4297" s="3">
        <v>607003</v>
      </c>
      <c r="D4297" s="10" t="s">
        <v>8342</v>
      </c>
      <c r="E4297" s="3">
        <v>1</v>
      </c>
      <c r="F4297" s="3">
        <v>1</v>
      </c>
      <c r="G4297" s="4">
        <v>424.8</v>
      </c>
      <c r="H4297" s="4">
        <f>+G4297*E4297</f>
        <v>424.8</v>
      </c>
      <c r="I4297" s="5">
        <v>0</v>
      </c>
      <c r="J4297" s="4">
        <f t="shared" si="806"/>
        <v>0</v>
      </c>
      <c r="K4297" s="4">
        <f t="shared" si="807"/>
        <v>424.8</v>
      </c>
      <c r="L4297" s="6">
        <v>1.1499999999999999</v>
      </c>
      <c r="M4297" s="4">
        <f t="shared" si="804"/>
        <v>488.52</v>
      </c>
      <c r="N4297" s="4">
        <f t="shared" si="805"/>
        <v>913.31999999999994</v>
      </c>
      <c r="O4297" s="6">
        <v>0.75</v>
      </c>
      <c r="P4297" s="85">
        <f t="shared" si="802"/>
        <v>318.60000000000002</v>
      </c>
      <c r="Q4297" s="86">
        <f t="shared" si="803"/>
        <v>743.40000000000009</v>
      </c>
      <c r="R4297" s="6">
        <v>0.95</v>
      </c>
      <c r="S4297" s="85">
        <f t="shared" si="798"/>
        <v>403.56</v>
      </c>
      <c r="T4297" s="86">
        <f t="shared" si="799"/>
        <v>828.36</v>
      </c>
      <c r="U4297" s="6">
        <v>0.6</v>
      </c>
      <c r="V4297" s="85">
        <f t="shared" si="800"/>
        <v>254.88</v>
      </c>
      <c r="W4297" s="86">
        <f t="shared" si="801"/>
        <v>679.68000000000006</v>
      </c>
    </row>
    <row r="4298" spans="1:23" s="38" customFormat="1" ht="16.5" x14ac:dyDescent="0.25">
      <c r="A4298" s="64" t="s">
        <v>7854</v>
      </c>
      <c r="B4298" s="65" t="s">
        <v>7976</v>
      </c>
      <c r="C4298" s="3">
        <v>607004</v>
      </c>
      <c r="D4298" s="10" t="s">
        <v>8345</v>
      </c>
      <c r="E4298" s="3">
        <v>1</v>
      </c>
      <c r="F4298" s="3">
        <v>1</v>
      </c>
      <c r="G4298" s="7">
        <v>688.6</v>
      </c>
      <c r="H4298" s="4">
        <f>+G4298*E4298</f>
        <v>688.6</v>
      </c>
      <c r="I4298" s="5">
        <v>0.2</v>
      </c>
      <c r="J4298" s="4">
        <f t="shared" si="806"/>
        <v>137.72</v>
      </c>
      <c r="K4298" s="4">
        <f t="shared" si="807"/>
        <v>550.88</v>
      </c>
      <c r="L4298" s="6">
        <v>0.85</v>
      </c>
      <c r="M4298" s="4">
        <f t="shared" si="804"/>
        <v>468.24799999999999</v>
      </c>
      <c r="N4298" s="4">
        <f t="shared" si="805"/>
        <v>1019.1279999999999</v>
      </c>
      <c r="O4298" s="6">
        <v>0.75</v>
      </c>
      <c r="P4298" s="85">
        <f t="shared" si="802"/>
        <v>413.15999999999997</v>
      </c>
      <c r="Q4298" s="86">
        <f t="shared" si="803"/>
        <v>964.04</v>
      </c>
      <c r="R4298" s="6">
        <v>0.95</v>
      </c>
      <c r="S4298" s="85">
        <f t="shared" si="798"/>
        <v>523.33600000000001</v>
      </c>
      <c r="T4298" s="86">
        <f t="shared" si="799"/>
        <v>1074.2159999999999</v>
      </c>
      <c r="U4298" s="6">
        <v>0.6</v>
      </c>
      <c r="V4298" s="85">
        <f t="shared" si="800"/>
        <v>330.52799999999996</v>
      </c>
      <c r="W4298" s="86">
        <f t="shared" si="801"/>
        <v>881.4079999999999</v>
      </c>
    </row>
    <row r="4299" spans="1:23" s="38" customFormat="1" ht="16.5" x14ac:dyDescent="0.25">
      <c r="A4299" s="64" t="s">
        <v>7854</v>
      </c>
      <c r="B4299" s="65" t="s">
        <v>7976</v>
      </c>
      <c r="C4299" s="3">
        <v>607005</v>
      </c>
      <c r="D4299" s="10" t="s">
        <v>8343</v>
      </c>
      <c r="E4299" s="3">
        <v>18</v>
      </c>
      <c r="F4299" s="3">
        <v>1</v>
      </c>
      <c r="G4299" s="4">
        <v>489</v>
      </c>
      <c r="H4299" s="4">
        <f>+G4299*E4299</f>
        <v>8802</v>
      </c>
      <c r="I4299" s="5">
        <v>0</v>
      </c>
      <c r="J4299" s="4">
        <f t="shared" si="806"/>
        <v>0</v>
      </c>
      <c r="K4299" s="4">
        <f t="shared" si="807"/>
        <v>489</v>
      </c>
      <c r="L4299" s="6">
        <v>1.1499999999999999</v>
      </c>
      <c r="M4299" s="4">
        <f t="shared" si="804"/>
        <v>562.34999999999991</v>
      </c>
      <c r="N4299" s="4">
        <f t="shared" si="805"/>
        <v>1051.3499999999999</v>
      </c>
      <c r="O4299" s="6">
        <v>0.75</v>
      </c>
      <c r="P4299" s="85">
        <f t="shared" si="802"/>
        <v>366.75</v>
      </c>
      <c r="Q4299" s="86">
        <f t="shared" si="803"/>
        <v>855.75</v>
      </c>
      <c r="R4299" s="6">
        <v>0.95</v>
      </c>
      <c r="S4299" s="85">
        <f t="shared" si="798"/>
        <v>464.54999999999995</v>
      </c>
      <c r="T4299" s="86">
        <f t="shared" si="799"/>
        <v>953.55</v>
      </c>
      <c r="U4299" s="6">
        <v>0.6</v>
      </c>
      <c r="V4299" s="85">
        <f t="shared" si="800"/>
        <v>293.39999999999998</v>
      </c>
      <c r="W4299" s="86">
        <f t="shared" si="801"/>
        <v>782.4</v>
      </c>
    </row>
    <row r="4300" spans="1:23" s="38" customFormat="1" ht="16.5" x14ac:dyDescent="0.25">
      <c r="A4300" s="64" t="s">
        <v>7854</v>
      </c>
      <c r="B4300" s="65" t="s">
        <v>7976</v>
      </c>
      <c r="C4300" s="3">
        <v>607006</v>
      </c>
      <c r="D4300" s="10" t="s">
        <v>8344</v>
      </c>
      <c r="E4300" s="3">
        <v>1</v>
      </c>
      <c r="F4300" s="3">
        <v>1</v>
      </c>
      <c r="G4300" s="4">
        <v>1090.5899999999999</v>
      </c>
      <c r="H4300" s="4">
        <f>+G4300*E4300</f>
        <v>1090.5899999999999</v>
      </c>
      <c r="I4300" s="5">
        <v>0</v>
      </c>
      <c r="J4300" s="4">
        <f t="shared" si="806"/>
        <v>0</v>
      </c>
      <c r="K4300" s="4">
        <f t="shared" si="807"/>
        <v>1090.5899999999999</v>
      </c>
      <c r="L4300" s="6">
        <v>0.85</v>
      </c>
      <c r="M4300" s="4">
        <f t="shared" si="804"/>
        <v>927.00149999999985</v>
      </c>
      <c r="N4300" s="4">
        <f t="shared" si="805"/>
        <v>2017.5914999999998</v>
      </c>
      <c r="O4300" s="6">
        <v>0.75</v>
      </c>
      <c r="P4300" s="85">
        <f t="shared" si="802"/>
        <v>817.94249999999988</v>
      </c>
      <c r="Q4300" s="86">
        <f t="shared" si="803"/>
        <v>1908.5324999999998</v>
      </c>
      <c r="R4300" s="6">
        <v>0.95</v>
      </c>
      <c r="S4300" s="85">
        <f t="shared" si="798"/>
        <v>1036.0604999999998</v>
      </c>
      <c r="T4300" s="86">
        <f t="shared" si="799"/>
        <v>2126.6504999999997</v>
      </c>
      <c r="U4300" s="6">
        <v>0.6</v>
      </c>
      <c r="V4300" s="85">
        <f t="shared" si="800"/>
        <v>654.35399999999993</v>
      </c>
      <c r="W4300" s="86">
        <f t="shared" si="801"/>
        <v>1744.944</v>
      </c>
    </row>
    <row r="4301" spans="1:23" ht="16.5" x14ac:dyDescent="0.25">
      <c r="A4301" s="64" t="s">
        <v>7854</v>
      </c>
      <c r="B4301" s="65" t="s">
        <v>7976</v>
      </c>
      <c r="C4301" s="2" t="s">
        <v>7978</v>
      </c>
      <c r="D4301" s="1" t="s">
        <v>1219</v>
      </c>
      <c r="E4301" s="3">
        <v>27</v>
      </c>
      <c r="F4301" s="3">
        <v>1</v>
      </c>
      <c r="G4301" s="4">
        <v>1330.6</v>
      </c>
      <c r="H4301" s="4">
        <f>+G4301*E4301</f>
        <v>35926.199999999997</v>
      </c>
      <c r="I4301" s="5">
        <v>0</v>
      </c>
      <c r="J4301" s="4">
        <f t="shared" si="806"/>
        <v>0</v>
      </c>
      <c r="K4301" s="4">
        <f t="shared" si="807"/>
        <v>1330.6</v>
      </c>
      <c r="L4301" s="6">
        <v>1.4</v>
      </c>
      <c r="M4301" s="4">
        <f t="shared" si="804"/>
        <v>1862.8399999999997</v>
      </c>
      <c r="N4301" s="4">
        <f t="shared" si="805"/>
        <v>3193.4399999999996</v>
      </c>
      <c r="O4301" s="6">
        <v>0.75</v>
      </c>
      <c r="P4301" s="85">
        <f t="shared" si="802"/>
        <v>997.94999999999993</v>
      </c>
      <c r="Q4301" s="86">
        <f t="shared" si="803"/>
        <v>2328.5499999999997</v>
      </c>
      <c r="R4301" s="6">
        <v>0.95</v>
      </c>
      <c r="S4301" s="85">
        <f t="shared" si="798"/>
        <v>1264.07</v>
      </c>
      <c r="T4301" s="86">
        <f t="shared" si="799"/>
        <v>2594.67</v>
      </c>
      <c r="U4301" s="6">
        <v>0.6</v>
      </c>
      <c r="V4301" s="85">
        <f t="shared" si="800"/>
        <v>798.3599999999999</v>
      </c>
      <c r="W4301" s="86">
        <f t="shared" si="801"/>
        <v>2128.96</v>
      </c>
    </row>
    <row r="4302" spans="1:23" ht="16.5" x14ac:dyDescent="0.25">
      <c r="A4302" s="64" t="s">
        <v>7854</v>
      </c>
      <c r="B4302" s="65" t="s">
        <v>7976</v>
      </c>
      <c r="C4302" s="2" t="s">
        <v>7979</v>
      </c>
      <c r="D4302" s="1" t="s">
        <v>1220</v>
      </c>
      <c r="E4302" s="3">
        <v>5</v>
      </c>
      <c r="F4302" s="3">
        <v>1</v>
      </c>
      <c r="G4302" s="4">
        <v>2712</v>
      </c>
      <c r="H4302" s="4">
        <f>+G4302*E4302</f>
        <v>13560</v>
      </c>
      <c r="I4302" s="5">
        <v>0.2</v>
      </c>
      <c r="J4302" s="4">
        <f t="shared" si="806"/>
        <v>542.4</v>
      </c>
      <c r="K4302" s="4">
        <f t="shared" si="807"/>
        <v>2169.6</v>
      </c>
      <c r="L4302" s="6">
        <v>0.85</v>
      </c>
      <c r="M4302" s="4">
        <f t="shared" si="804"/>
        <v>1844.1599999999999</v>
      </c>
      <c r="N4302" s="4">
        <f t="shared" si="805"/>
        <v>4013.7599999999998</v>
      </c>
      <c r="O4302" s="6">
        <v>0.75</v>
      </c>
      <c r="P4302" s="85">
        <f t="shared" si="802"/>
        <v>1627.1999999999998</v>
      </c>
      <c r="Q4302" s="86">
        <f t="shared" si="803"/>
        <v>3796.7999999999997</v>
      </c>
      <c r="R4302" s="6">
        <v>0.95</v>
      </c>
      <c r="S4302" s="85">
        <f t="shared" si="798"/>
        <v>2061.12</v>
      </c>
      <c r="T4302" s="86">
        <f t="shared" si="799"/>
        <v>4230.7199999999993</v>
      </c>
      <c r="U4302" s="6">
        <v>0.6</v>
      </c>
      <c r="V4302" s="85">
        <f t="shared" si="800"/>
        <v>1301.76</v>
      </c>
      <c r="W4302" s="86">
        <f t="shared" si="801"/>
        <v>3471.3599999999997</v>
      </c>
    </row>
    <row r="4303" spans="1:23" ht="16.5" x14ac:dyDescent="0.25">
      <c r="A4303" s="64" t="s">
        <v>7854</v>
      </c>
      <c r="B4303" s="65" t="s">
        <v>7976</v>
      </c>
      <c r="C4303" s="2" t="s">
        <v>7980</v>
      </c>
      <c r="D4303" s="1" t="s">
        <v>1221</v>
      </c>
      <c r="E4303" s="3">
        <v>6</v>
      </c>
      <c r="F4303" s="3">
        <v>1</v>
      </c>
      <c r="G4303" s="4">
        <v>934.98</v>
      </c>
      <c r="H4303" s="4">
        <f>+G4303*E4303</f>
        <v>5609.88</v>
      </c>
      <c r="I4303" s="5">
        <v>0.2</v>
      </c>
      <c r="J4303" s="4">
        <f t="shared" si="806"/>
        <v>186.99600000000001</v>
      </c>
      <c r="K4303" s="4">
        <f t="shared" si="807"/>
        <v>747.98400000000004</v>
      </c>
      <c r="L4303" s="6">
        <v>0.85</v>
      </c>
      <c r="M4303" s="4">
        <f t="shared" si="804"/>
        <v>635.78640000000007</v>
      </c>
      <c r="N4303" s="4">
        <f t="shared" si="805"/>
        <v>1383.7704000000001</v>
      </c>
      <c r="O4303" s="6">
        <v>0.75</v>
      </c>
      <c r="P4303" s="85">
        <f t="shared" si="802"/>
        <v>560.98800000000006</v>
      </c>
      <c r="Q4303" s="86">
        <f t="shared" si="803"/>
        <v>1308.9720000000002</v>
      </c>
      <c r="R4303" s="6">
        <v>0.95</v>
      </c>
      <c r="S4303" s="85">
        <f t="shared" si="798"/>
        <v>710.58479999999997</v>
      </c>
      <c r="T4303" s="86">
        <f t="shared" si="799"/>
        <v>1458.5688</v>
      </c>
      <c r="U4303" s="6">
        <v>0.6</v>
      </c>
      <c r="V4303" s="85">
        <f t="shared" si="800"/>
        <v>448.79040000000003</v>
      </c>
      <c r="W4303" s="86">
        <f t="shared" si="801"/>
        <v>1196.7744</v>
      </c>
    </row>
    <row r="4304" spans="1:23" ht="16.5" x14ac:dyDescent="0.25">
      <c r="A4304" s="64" t="s">
        <v>7854</v>
      </c>
      <c r="B4304" s="65" t="s">
        <v>7976</v>
      </c>
      <c r="C4304" s="2" t="s">
        <v>7981</v>
      </c>
      <c r="D4304" s="1" t="s">
        <v>1222</v>
      </c>
      <c r="E4304" s="3">
        <v>2</v>
      </c>
      <c r="F4304" s="3">
        <v>1</v>
      </c>
      <c r="G4304" s="7">
        <v>1119.5999999999999</v>
      </c>
      <c r="H4304" s="4">
        <f>+G4304*E4304</f>
        <v>2239.1999999999998</v>
      </c>
      <c r="I4304" s="5">
        <v>0.2</v>
      </c>
      <c r="J4304" s="4">
        <f t="shared" si="806"/>
        <v>223.92</v>
      </c>
      <c r="K4304" s="4">
        <f t="shared" si="807"/>
        <v>895.68</v>
      </c>
      <c r="L4304" s="6">
        <v>0.85</v>
      </c>
      <c r="M4304" s="4">
        <f t="shared" si="804"/>
        <v>761.32799999999997</v>
      </c>
      <c r="N4304" s="4">
        <f t="shared" si="805"/>
        <v>1657.0079999999998</v>
      </c>
      <c r="O4304" s="6">
        <v>0.75</v>
      </c>
      <c r="P4304" s="85">
        <f t="shared" si="802"/>
        <v>671.76</v>
      </c>
      <c r="Q4304" s="86">
        <f t="shared" si="803"/>
        <v>1567.44</v>
      </c>
      <c r="R4304" s="6">
        <v>0.95</v>
      </c>
      <c r="S4304" s="85">
        <f t="shared" si="798"/>
        <v>850.89599999999996</v>
      </c>
      <c r="T4304" s="86">
        <f t="shared" si="799"/>
        <v>1746.576</v>
      </c>
      <c r="U4304" s="6">
        <v>0.6</v>
      </c>
      <c r="V4304" s="85">
        <f t="shared" si="800"/>
        <v>537.4079999999999</v>
      </c>
      <c r="W4304" s="86">
        <f t="shared" si="801"/>
        <v>1433.0879999999997</v>
      </c>
    </row>
    <row r="4305" spans="1:23" ht="16.5" x14ac:dyDescent="0.25">
      <c r="A4305" s="64" t="s">
        <v>7854</v>
      </c>
      <c r="B4305" s="65" t="s">
        <v>7976</v>
      </c>
      <c r="C4305" s="2" t="s">
        <v>7982</v>
      </c>
      <c r="D4305" s="1" t="s">
        <v>7983</v>
      </c>
      <c r="E4305" s="3">
        <v>4</v>
      </c>
      <c r="F4305" s="3">
        <v>1</v>
      </c>
      <c r="G4305" s="7">
        <v>475.86</v>
      </c>
      <c r="H4305" s="4">
        <f>+G4305*E4305</f>
        <v>1903.44</v>
      </c>
      <c r="I4305" s="5">
        <v>0.1</v>
      </c>
      <c r="J4305" s="4">
        <f t="shared" si="806"/>
        <v>47.586000000000006</v>
      </c>
      <c r="K4305" s="4">
        <f t="shared" si="807"/>
        <v>428.274</v>
      </c>
      <c r="L4305" s="6">
        <v>1</v>
      </c>
      <c r="M4305" s="4">
        <f t="shared" si="804"/>
        <v>428.274</v>
      </c>
      <c r="N4305" s="4">
        <f t="shared" si="805"/>
        <v>856.548</v>
      </c>
      <c r="O4305" s="6">
        <v>0.75</v>
      </c>
      <c r="P4305" s="85">
        <f t="shared" si="802"/>
        <v>321.20550000000003</v>
      </c>
      <c r="Q4305" s="86">
        <f t="shared" si="803"/>
        <v>749.47950000000003</v>
      </c>
      <c r="R4305" s="6">
        <v>0.95</v>
      </c>
      <c r="S4305" s="85">
        <f t="shared" si="798"/>
        <v>406.8603</v>
      </c>
      <c r="T4305" s="86">
        <f t="shared" si="799"/>
        <v>835.13429999999994</v>
      </c>
      <c r="U4305" s="6">
        <v>0.6</v>
      </c>
      <c r="V4305" s="85">
        <f t="shared" si="800"/>
        <v>256.96440000000001</v>
      </c>
      <c r="W4305" s="86">
        <f t="shared" si="801"/>
        <v>685.23839999999996</v>
      </c>
    </row>
    <row r="4306" spans="1:23" ht="16.5" x14ac:dyDescent="0.25">
      <c r="A4306" s="64" t="s">
        <v>7854</v>
      </c>
      <c r="B4306" s="65" t="s">
        <v>7976</v>
      </c>
      <c r="C4306" s="2" t="s">
        <v>7984</v>
      </c>
      <c r="D4306" s="1" t="s">
        <v>1820</v>
      </c>
      <c r="E4306" s="3">
        <v>5</v>
      </c>
      <c r="F4306" s="3">
        <v>1</v>
      </c>
      <c r="G4306" s="4">
        <v>661</v>
      </c>
      <c r="H4306" s="4">
        <f>+G4306*E4306</f>
        <v>3305</v>
      </c>
      <c r="I4306" s="5">
        <v>0</v>
      </c>
      <c r="J4306" s="4">
        <f t="shared" si="806"/>
        <v>0</v>
      </c>
      <c r="K4306" s="4">
        <f t="shared" si="807"/>
        <v>661</v>
      </c>
      <c r="L4306" s="6">
        <v>1.1499999999999999</v>
      </c>
      <c r="M4306" s="4">
        <f t="shared" si="804"/>
        <v>760.15</v>
      </c>
      <c r="N4306" s="4">
        <f t="shared" si="805"/>
        <v>1421.15</v>
      </c>
      <c r="O4306" s="6">
        <v>0.75</v>
      </c>
      <c r="P4306" s="85">
        <f t="shared" si="802"/>
        <v>495.75</v>
      </c>
      <c r="Q4306" s="86">
        <f t="shared" si="803"/>
        <v>1156.75</v>
      </c>
      <c r="R4306" s="6">
        <v>0.95</v>
      </c>
      <c r="S4306" s="85">
        <f t="shared" ref="S4306:S4367" si="808">+K4306*R4306</f>
        <v>627.94999999999993</v>
      </c>
      <c r="T4306" s="86">
        <f t="shared" ref="T4306:T4367" si="809">+S4306+K4306</f>
        <v>1288.9499999999998</v>
      </c>
      <c r="U4306" s="6">
        <v>0.6</v>
      </c>
      <c r="V4306" s="85">
        <f t="shared" ref="V4306:V4367" si="810">+K4306*U4306</f>
        <v>396.59999999999997</v>
      </c>
      <c r="W4306" s="86">
        <f t="shared" ref="W4306:W4367" si="811">+V4306+K4306</f>
        <v>1057.5999999999999</v>
      </c>
    </row>
    <row r="4307" spans="1:23" ht="16.5" x14ac:dyDescent="0.25">
      <c r="A4307" s="64" t="s">
        <v>7854</v>
      </c>
      <c r="B4307" s="65" t="s">
        <v>7976</v>
      </c>
      <c r="C4307" s="2" t="s">
        <v>7985</v>
      </c>
      <c r="D4307" s="1" t="s">
        <v>1821</v>
      </c>
      <c r="E4307" s="3">
        <f>23-6</f>
        <v>17</v>
      </c>
      <c r="F4307" s="3">
        <v>1</v>
      </c>
      <c r="G4307" s="7">
        <v>315.92</v>
      </c>
      <c r="H4307" s="4">
        <f>+G4307*E4307</f>
        <v>5370.64</v>
      </c>
      <c r="I4307" s="5">
        <v>0</v>
      </c>
      <c r="J4307" s="4">
        <f t="shared" si="806"/>
        <v>0</v>
      </c>
      <c r="K4307" s="4">
        <f t="shared" si="807"/>
        <v>315.92</v>
      </c>
      <c r="L4307" s="6">
        <v>1.4</v>
      </c>
      <c r="M4307" s="4">
        <f t="shared" si="804"/>
        <v>442.28800000000001</v>
      </c>
      <c r="N4307" s="4">
        <f t="shared" si="805"/>
        <v>758.20800000000008</v>
      </c>
      <c r="O4307" s="6">
        <v>0.75</v>
      </c>
      <c r="P4307" s="85">
        <f t="shared" ref="P4307:P4368" si="812">+K4307*O4307</f>
        <v>236.94</v>
      </c>
      <c r="Q4307" s="86">
        <f t="shared" ref="Q4307:Q4368" si="813">+K4307+P4307</f>
        <v>552.86</v>
      </c>
      <c r="R4307" s="6">
        <v>0.95</v>
      </c>
      <c r="S4307" s="85">
        <f t="shared" si="808"/>
        <v>300.12400000000002</v>
      </c>
      <c r="T4307" s="86">
        <f t="shared" si="809"/>
        <v>616.0440000000001</v>
      </c>
      <c r="U4307" s="6">
        <v>0.6</v>
      </c>
      <c r="V4307" s="85">
        <f t="shared" si="810"/>
        <v>189.55199999999999</v>
      </c>
      <c r="W4307" s="86">
        <f t="shared" si="811"/>
        <v>505.47199999999998</v>
      </c>
    </row>
    <row r="4308" spans="1:23" ht="16.5" x14ac:dyDescent="0.25">
      <c r="A4308" s="64" t="s">
        <v>7854</v>
      </c>
      <c r="B4308" s="65" t="s">
        <v>7976</v>
      </c>
      <c r="C4308" s="2" t="s">
        <v>7986</v>
      </c>
      <c r="D4308" s="1" t="s">
        <v>1822</v>
      </c>
      <c r="E4308" s="3">
        <v>24</v>
      </c>
      <c r="F4308" s="3">
        <v>1</v>
      </c>
      <c r="G4308" s="7">
        <v>962.29</v>
      </c>
      <c r="H4308" s="4">
        <f>+G4308*E4308</f>
        <v>23094.959999999999</v>
      </c>
      <c r="I4308" s="5">
        <v>0</v>
      </c>
      <c r="J4308" s="4">
        <f t="shared" si="806"/>
        <v>0</v>
      </c>
      <c r="K4308" s="4">
        <f t="shared" si="807"/>
        <v>962.29</v>
      </c>
      <c r="L4308" s="6">
        <v>1.4</v>
      </c>
      <c r="M4308" s="4">
        <f t="shared" si="804"/>
        <v>1347.2059999999999</v>
      </c>
      <c r="N4308" s="4">
        <f t="shared" si="805"/>
        <v>2309.4960000000001</v>
      </c>
      <c r="O4308" s="6">
        <v>0.75</v>
      </c>
      <c r="P4308" s="85">
        <f t="shared" si="812"/>
        <v>721.71749999999997</v>
      </c>
      <c r="Q4308" s="86">
        <f t="shared" si="813"/>
        <v>1684.0074999999999</v>
      </c>
      <c r="R4308" s="6">
        <v>0.95</v>
      </c>
      <c r="S4308" s="85">
        <f t="shared" si="808"/>
        <v>914.17549999999994</v>
      </c>
      <c r="T4308" s="86">
        <f t="shared" si="809"/>
        <v>1876.4654999999998</v>
      </c>
      <c r="U4308" s="6">
        <v>0.6</v>
      </c>
      <c r="V4308" s="85">
        <f t="shared" si="810"/>
        <v>577.37399999999991</v>
      </c>
      <c r="W4308" s="86">
        <f t="shared" si="811"/>
        <v>1539.6639999999998</v>
      </c>
    </row>
    <row r="4309" spans="1:23" ht="16.5" x14ac:dyDescent="0.25">
      <c r="A4309" s="64" t="s">
        <v>7854</v>
      </c>
      <c r="B4309" s="65" t="s">
        <v>7976</v>
      </c>
      <c r="C4309" s="2" t="s">
        <v>7987</v>
      </c>
      <c r="D4309" s="10" t="s">
        <v>1826</v>
      </c>
      <c r="E4309" s="3">
        <v>4</v>
      </c>
      <c r="F4309" s="3">
        <v>1</v>
      </c>
      <c r="G4309" s="4">
        <v>321</v>
      </c>
      <c r="H4309" s="4">
        <f>+G4309*E4309</f>
        <v>1284</v>
      </c>
      <c r="I4309" s="5">
        <v>0.2</v>
      </c>
      <c r="J4309" s="4">
        <f t="shared" si="806"/>
        <v>64.2</v>
      </c>
      <c r="K4309" s="4">
        <f t="shared" si="807"/>
        <v>256.8</v>
      </c>
      <c r="L4309" s="6">
        <v>1.4</v>
      </c>
      <c r="M4309" s="4">
        <f t="shared" si="804"/>
        <v>359.52</v>
      </c>
      <c r="N4309" s="4">
        <f t="shared" si="805"/>
        <v>616.31999999999994</v>
      </c>
      <c r="O4309" s="6">
        <v>0.75</v>
      </c>
      <c r="P4309" s="85">
        <f t="shared" si="812"/>
        <v>192.60000000000002</v>
      </c>
      <c r="Q4309" s="86">
        <f t="shared" si="813"/>
        <v>449.40000000000003</v>
      </c>
      <c r="R4309" s="6">
        <v>0.95</v>
      </c>
      <c r="S4309" s="85">
        <f t="shared" si="808"/>
        <v>243.96</v>
      </c>
      <c r="T4309" s="86">
        <f t="shared" si="809"/>
        <v>500.76</v>
      </c>
      <c r="U4309" s="6">
        <v>0.6</v>
      </c>
      <c r="V4309" s="85">
        <f t="shared" si="810"/>
        <v>154.08000000000001</v>
      </c>
      <c r="W4309" s="86">
        <f t="shared" si="811"/>
        <v>410.88</v>
      </c>
    </row>
    <row r="4310" spans="1:23" ht="16.5" x14ac:dyDescent="0.25">
      <c r="A4310" s="64" t="s">
        <v>7854</v>
      </c>
      <c r="B4310" s="65" t="s">
        <v>7976</v>
      </c>
      <c r="C4310" s="2" t="s">
        <v>7988</v>
      </c>
      <c r="D4310" s="10" t="s">
        <v>1827</v>
      </c>
      <c r="E4310" s="3">
        <v>1</v>
      </c>
      <c r="F4310" s="3">
        <v>1</v>
      </c>
      <c r="G4310" s="4">
        <v>1967.2</v>
      </c>
      <c r="H4310" s="4">
        <f>+G4310*E4310</f>
        <v>1967.2</v>
      </c>
      <c r="I4310" s="5">
        <v>0.1</v>
      </c>
      <c r="J4310" s="4">
        <f t="shared" si="806"/>
        <v>196.72000000000003</v>
      </c>
      <c r="K4310" s="4">
        <f t="shared" si="807"/>
        <v>1770.48</v>
      </c>
      <c r="L4310" s="6">
        <v>0.85</v>
      </c>
      <c r="M4310" s="4">
        <f t="shared" si="804"/>
        <v>1504.9079999999999</v>
      </c>
      <c r="N4310" s="4">
        <f t="shared" si="805"/>
        <v>3275.3879999999999</v>
      </c>
      <c r="O4310" s="6">
        <v>0.75</v>
      </c>
      <c r="P4310" s="85">
        <f t="shared" si="812"/>
        <v>1327.8600000000001</v>
      </c>
      <c r="Q4310" s="86">
        <f t="shared" si="813"/>
        <v>3098.34</v>
      </c>
      <c r="R4310" s="6">
        <v>0.95</v>
      </c>
      <c r="S4310" s="85">
        <f t="shared" si="808"/>
        <v>1681.9559999999999</v>
      </c>
      <c r="T4310" s="86">
        <f t="shared" si="809"/>
        <v>3452.4359999999997</v>
      </c>
      <c r="U4310" s="6">
        <v>0.6</v>
      </c>
      <c r="V4310" s="85">
        <f t="shared" si="810"/>
        <v>1062.288</v>
      </c>
      <c r="W4310" s="86">
        <f t="shared" si="811"/>
        <v>2832.768</v>
      </c>
    </row>
    <row r="4311" spans="1:23" ht="16.5" x14ac:dyDescent="0.25">
      <c r="A4311" s="64" t="s">
        <v>7854</v>
      </c>
      <c r="B4311" s="65" t="s">
        <v>7976</v>
      </c>
      <c r="C4311" s="2" t="s">
        <v>7989</v>
      </c>
      <c r="D4311" s="10" t="s">
        <v>1828</v>
      </c>
      <c r="E4311" s="3">
        <v>1</v>
      </c>
      <c r="F4311" s="3">
        <v>1</v>
      </c>
      <c r="G4311" s="4">
        <v>860</v>
      </c>
      <c r="H4311" s="4">
        <f>+G4311*E4311</f>
        <v>860</v>
      </c>
      <c r="I4311" s="5">
        <v>0.2</v>
      </c>
      <c r="J4311" s="4">
        <f t="shared" si="806"/>
        <v>172</v>
      </c>
      <c r="K4311" s="4">
        <f t="shared" si="807"/>
        <v>688</v>
      </c>
      <c r="L4311" s="6">
        <v>1.4</v>
      </c>
      <c r="M4311" s="4">
        <f t="shared" si="804"/>
        <v>963.19999999999993</v>
      </c>
      <c r="N4311" s="4">
        <f t="shared" si="805"/>
        <v>1651.1999999999998</v>
      </c>
      <c r="O4311" s="6">
        <v>0.75</v>
      </c>
      <c r="P4311" s="85">
        <f t="shared" si="812"/>
        <v>516</v>
      </c>
      <c r="Q4311" s="86">
        <f t="shared" si="813"/>
        <v>1204</v>
      </c>
      <c r="R4311" s="6">
        <v>0.95</v>
      </c>
      <c r="S4311" s="85">
        <f t="shared" si="808"/>
        <v>653.6</v>
      </c>
      <c r="T4311" s="86">
        <f t="shared" si="809"/>
        <v>1341.6</v>
      </c>
      <c r="U4311" s="6">
        <v>0.6</v>
      </c>
      <c r="V4311" s="85">
        <f t="shared" si="810"/>
        <v>412.8</v>
      </c>
      <c r="W4311" s="86">
        <f t="shared" si="811"/>
        <v>1100.8</v>
      </c>
    </row>
    <row r="4312" spans="1:23" ht="16.5" x14ac:dyDescent="0.25">
      <c r="A4312" s="64" t="s">
        <v>7854</v>
      </c>
      <c r="B4312" s="65" t="s">
        <v>7976</v>
      </c>
      <c r="C4312" s="2" t="s">
        <v>7990</v>
      </c>
      <c r="D4312" s="10" t="s">
        <v>1829</v>
      </c>
      <c r="E4312" s="3">
        <f>80+20+43</f>
        <v>143</v>
      </c>
      <c r="F4312" s="3">
        <v>1</v>
      </c>
      <c r="G4312" s="4">
        <v>451.4</v>
      </c>
      <c r="H4312" s="4">
        <f>+G4312*E4312</f>
        <v>64550.2</v>
      </c>
      <c r="I4312" s="5">
        <v>0</v>
      </c>
      <c r="J4312" s="4">
        <f t="shared" si="806"/>
        <v>0</v>
      </c>
      <c r="K4312" s="4">
        <f t="shared" si="807"/>
        <v>451.4</v>
      </c>
      <c r="L4312" s="6">
        <v>1.4</v>
      </c>
      <c r="M4312" s="4">
        <f t="shared" si="804"/>
        <v>631.95999999999992</v>
      </c>
      <c r="N4312" s="4">
        <f t="shared" si="805"/>
        <v>1083.3599999999999</v>
      </c>
      <c r="O4312" s="6">
        <v>0.75</v>
      </c>
      <c r="P4312" s="85">
        <f t="shared" si="812"/>
        <v>338.54999999999995</v>
      </c>
      <c r="Q4312" s="86">
        <f t="shared" si="813"/>
        <v>789.94999999999993</v>
      </c>
      <c r="R4312" s="6">
        <v>0.95</v>
      </c>
      <c r="S4312" s="85">
        <f t="shared" si="808"/>
        <v>428.83</v>
      </c>
      <c r="T4312" s="86">
        <f t="shared" si="809"/>
        <v>880.23</v>
      </c>
      <c r="U4312" s="6">
        <v>0.6</v>
      </c>
      <c r="V4312" s="85">
        <f t="shared" si="810"/>
        <v>270.83999999999997</v>
      </c>
      <c r="W4312" s="86">
        <f t="shared" si="811"/>
        <v>722.24</v>
      </c>
    </row>
    <row r="4313" spans="1:23" ht="16.5" x14ac:dyDescent="0.25">
      <c r="A4313" s="64" t="s">
        <v>7854</v>
      </c>
      <c r="B4313" s="65" t="s">
        <v>7976</v>
      </c>
      <c r="C4313" s="2" t="s">
        <v>7991</v>
      </c>
      <c r="D4313" s="10" t="s">
        <v>1830</v>
      </c>
      <c r="E4313" s="3">
        <f>7+43</f>
        <v>50</v>
      </c>
      <c r="F4313" s="3">
        <v>1</v>
      </c>
      <c r="G4313" s="4">
        <v>400</v>
      </c>
      <c r="H4313" s="4">
        <f>+G4313*E4313</f>
        <v>20000</v>
      </c>
      <c r="I4313" s="5">
        <v>0</v>
      </c>
      <c r="J4313" s="4">
        <f t="shared" si="806"/>
        <v>0</v>
      </c>
      <c r="K4313" s="4">
        <f t="shared" si="807"/>
        <v>400</v>
      </c>
      <c r="L4313" s="6">
        <v>1.5</v>
      </c>
      <c r="M4313" s="4">
        <f t="shared" si="804"/>
        <v>600</v>
      </c>
      <c r="N4313" s="4">
        <f t="shared" si="805"/>
        <v>1000</v>
      </c>
      <c r="O4313" s="6">
        <v>0.75</v>
      </c>
      <c r="P4313" s="85">
        <f t="shared" si="812"/>
        <v>300</v>
      </c>
      <c r="Q4313" s="86">
        <f t="shared" si="813"/>
        <v>700</v>
      </c>
      <c r="R4313" s="6">
        <v>0.95</v>
      </c>
      <c r="S4313" s="85">
        <f t="shared" si="808"/>
        <v>380</v>
      </c>
      <c r="T4313" s="86">
        <f t="shared" si="809"/>
        <v>780</v>
      </c>
      <c r="U4313" s="6">
        <v>0.6</v>
      </c>
      <c r="V4313" s="85">
        <f t="shared" si="810"/>
        <v>240</v>
      </c>
      <c r="W4313" s="86">
        <f t="shared" si="811"/>
        <v>640</v>
      </c>
    </row>
    <row r="4314" spans="1:23" ht="16.5" x14ac:dyDescent="0.25">
      <c r="A4314" s="64" t="s">
        <v>7854</v>
      </c>
      <c r="B4314" s="65" t="s">
        <v>7976</v>
      </c>
      <c r="C4314" s="2" t="s">
        <v>7992</v>
      </c>
      <c r="D4314" s="1" t="s">
        <v>1831</v>
      </c>
      <c r="E4314" s="3">
        <v>27</v>
      </c>
      <c r="F4314" s="3">
        <v>1</v>
      </c>
      <c r="G4314" s="7">
        <v>375.22</v>
      </c>
      <c r="H4314" s="4">
        <f>+G4314*E4314</f>
        <v>10130.94</v>
      </c>
      <c r="I4314" s="5">
        <v>0</v>
      </c>
      <c r="J4314" s="4">
        <f t="shared" si="806"/>
        <v>0</v>
      </c>
      <c r="K4314" s="4">
        <f t="shared" si="807"/>
        <v>375.22</v>
      </c>
      <c r="L4314" s="6">
        <v>1.4</v>
      </c>
      <c r="M4314" s="4">
        <f t="shared" si="804"/>
        <v>525.30799999999999</v>
      </c>
      <c r="N4314" s="4">
        <f t="shared" si="805"/>
        <v>900.52800000000002</v>
      </c>
      <c r="O4314" s="6">
        <v>0.75</v>
      </c>
      <c r="P4314" s="85">
        <f t="shared" si="812"/>
        <v>281.41500000000002</v>
      </c>
      <c r="Q4314" s="86">
        <f t="shared" si="813"/>
        <v>656.63499999999999</v>
      </c>
      <c r="R4314" s="6">
        <v>0.95</v>
      </c>
      <c r="S4314" s="85">
        <f t="shared" si="808"/>
        <v>356.459</v>
      </c>
      <c r="T4314" s="86">
        <f t="shared" si="809"/>
        <v>731.67900000000009</v>
      </c>
      <c r="U4314" s="6">
        <v>0.6</v>
      </c>
      <c r="V4314" s="85">
        <f t="shared" si="810"/>
        <v>225.13200000000001</v>
      </c>
      <c r="W4314" s="86">
        <f t="shared" si="811"/>
        <v>600.35200000000009</v>
      </c>
    </row>
    <row r="4315" spans="1:23" ht="16.5" x14ac:dyDescent="0.25">
      <c r="A4315" s="64" t="s">
        <v>7854</v>
      </c>
      <c r="B4315" s="65" t="s">
        <v>7976</v>
      </c>
      <c r="C4315" s="2" t="s">
        <v>8365</v>
      </c>
      <c r="D4315" s="10" t="s">
        <v>2064</v>
      </c>
      <c r="E4315" s="3">
        <v>3</v>
      </c>
      <c r="F4315" s="3">
        <v>1</v>
      </c>
      <c r="G4315" s="4">
        <v>300</v>
      </c>
      <c r="H4315" s="4">
        <f>+G4315*E4315</f>
        <v>900</v>
      </c>
      <c r="I4315" s="5">
        <v>0.1</v>
      </c>
      <c r="J4315" s="4">
        <f t="shared" si="806"/>
        <v>30</v>
      </c>
      <c r="K4315" s="4">
        <f t="shared" si="807"/>
        <v>270</v>
      </c>
      <c r="L4315" s="6">
        <v>1.4</v>
      </c>
      <c r="M4315" s="4">
        <f t="shared" si="804"/>
        <v>378</v>
      </c>
      <c r="N4315" s="4">
        <f t="shared" si="805"/>
        <v>648</v>
      </c>
      <c r="O4315" s="6">
        <v>0.75</v>
      </c>
      <c r="P4315" s="85">
        <f t="shared" si="812"/>
        <v>202.5</v>
      </c>
      <c r="Q4315" s="86">
        <f t="shared" si="813"/>
        <v>472.5</v>
      </c>
      <c r="R4315" s="6">
        <v>0.95</v>
      </c>
      <c r="S4315" s="85">
        <f t="shared" si="808"/>
        <v>256.5</v>
      </c>
      <c r="T4315" s="86">
        <f t="shared" si="809"/>
        <v>526.5</v>
      </c>
      <c r="U4315" s="6">
        <v>0.6</v>
      </c>
      <c r="V4315" s="85">
        <f t="shared" si="810"/>
        <v>162</v>
      </c>
      <c r="W4315" s="86">
        <f t="shared" si="811"/>
        <v>432</v>
      </c>
    </row>
    <row r="4316" spans="1:23" ht="16.5" x14ac:dyDescent="0.25">
      <c r="A4316" s="64" t="s">
        <v>7854</v>
      </c>
      <c r="B4316" s="65" t="s">
        <v>7976</v>
      </c>
      <c r="C4316" s="2" t="s">
        <v>8366</v>
      </c>
      <c r="D4316" s="15" t="s">
        <v>2065</v>
      </c>
      <c r="E4316" s="3">
        <v>1</v>
      </c>
      <c r="F4316" s="3">
        <v>1</v>
      </c>
      <c r="G4316" s="4">
        <v>705</v>
      </c>
      <c r="H4316" s="4">
        <f>+G4316*E4316</f>
        <v>705</v>
      </c>
      <c r="I4316" s="5">
        <v>0.1</v>
      </c>
      <c r="J4316" s="4">
        <f t="shared" si="806"/>
        <v>70.5</v>
      </c>
      <c r="K4316" s="4">
        <f t="shared" si="807"/>
        <v>634.5</v>
      </c>
      <c r="L4316" s="6">
        <v>1.4</v>
      </c>
      <c r="M4316" s="4">
        <f t="shared" si="804"/>
        <v>888.3</v>
      </c>
      <c r="N4316" s="4">
        <f t="shared" si="805"/>
        <v>1522.8</v>
      </c>
      <c r="O4316" s="6">
        <v>0.75</v>
      </c>
      <c r="P4316" s="85">
        <f t="shared" si="812"/>
        <v>475.875</v>
      </c>
      <c r="Q4316" s="86">
        <f t="shared" si="813"/>
        <v>1110.375</v>
      </c>
      <c r="R4316" s="6">
        <v>0.95</v>
      </c>
      <c r="S4316" s="85">
        <f t="shared" si="808"/>
        <v>602.77499999999998</v>
      </c>
      <c r="T4316" s="86">
        <f t="shared" si="809"/>
        <v>1237.2750000000001</v>
      </c>
      <c r="U4316" s="6">
        <v>0.6</v>
      </c>
      <c r="V4316" s="85">
        <f t="shared" si="810"/>
        <v>380.7</v>
      </c>
      <c r="W4316" s="86">
        <f t="shared" si="811"/>
        <v>1015.2</v>
      </c>
    </row>
    <row r="4317" spans="1:23" ht="16.5" x14ac:dyDescent="0.25">
      <c r="A4317" s="64" t="s">
        <v>7854</v>
      </c>
      <c r="B4317" s="65" t="s">
        <v>7976</v>
      </c>
      <c r="C4317" s="2" t="s">
        <v>7993</v>
      </c>
      <c r="D4317" s="1" t="s">
        <v>7562</v>
      </c>
      <c r="E4317" s="3">
        <v>5</v>
      </c>
      <c r="F4317" s="3">
        <v>1</v>
      </c>
      <c r="G4317" s="4">
        <v>3000</v>
      </c>
      <c r="H4317" s="4">
        <f>+G4317*E4317</f>
        <v>15000</v>
      </c>
      <c r="I4317" s="5">
        <v>0</v>
      </c>
      <c r="J4317" s="4">
        <f t="shared" si="806"/>
        <v>0</v>
      </c>
      <c r="K4317" s="4">
        <f t="shared" si="807"/>
        <v>3000</v>
      </c>
      <c r="L4317" s="6">
        <v>1.5</v>
      </c>
      <c r="M4317" s="4">
        <f t="shared" si="804"/>
        <v>4500</v>
      </c>
      <c r="N4317" s="4">
        <f t="shared" si="805"/>
        <v>7500</v>
      </c>
      <c r="O4317" s="6">
        <v>0.75</v>
      </c>
      <c r="P4317" s="85">
        <f t="shared" si="812"/>
        <v>2250</v>
      </c>
      <c r="Q4317" s="86">
        <f t="shared" si="813"/>
        <v>5250</v>
      </c>
      <c r="R4317" s="6">
        <v>0.95</v>
      </c>
      <c r="S4317" s="85">
        <f t="shared" si="808"/>
        <v>2850</v>
      </c>
      <c r="T4317" s="86">
        <f t="shared" si="809"/>
        <v>5850</v>
      </c>
      <c r="U4317" s="6">
        <v>0.6</v>
      </c>
      <c r="V4317" s="85">
        <f t="shared" si="810"/>
        <v>1800</v>
      </c>
      <c r="W4317" s="86">
        <f t="shared" si="811"/>
        <v>4800</v>
      </c>
    </row>
    <row r="4318" spans="1:23" ht="16.5" x14ac:dyDescent="0.25">
      <c r="A4318" s="64" t="s">
        <v>7854</v>
      </c>
      <c r="B4318" s="65" t="s">
        <v>7976</v>
      </c>
      <c r="C4318" s="2" t="s">
        <v>7994</v>
      </c>
      <c r="D4318" s="1" t="s">
        <v>2098</v>
      </c>
      <c r="E4318" s="3">
        <v>14</v>
      </c>
      <c r="F4318" s="3">
        <v>1</v>
      </c>
      <c r="G4318" s="7">
        <v>1745.05</v>
      </c>
      <c r="H4318" s="4">
        <f>+G4318*E4318</f>
        <v>24430.7</v>
      </c>
      <c r="I4318" s="5">
        <v>0</v>
      </c>
      <c r="J4318" s="4">
        <f t="shared" si="806"/>
        <v>0</v>
      </c>
      <c r="K4318" s="4">
        <f t="shared" si="807"/>
        <v>1745.05</v>
      </c>
      <c r="L4318" s="6">
        <v>1.4</v>
      </c>
      <c r="M4318" s="4">
        <f t="shared" si="804"/>
        <v>2443.0699999999997</v>
      </c>
      <c r="N4318" s="4">
        <f t="shared" si="805"/>
        <v>4188.12</v>
      </c>
      <c r="O4318" s="6">
        <v>0.75</v>
      </c>
      <c r="P4318" s="85">
        <f t="shared" si="812"/>
        <v>1308.7874999999999</v>
      </c>
      <c r="Q4318" s="86">
        <f t="shared" si="813"/>
        <v>3053.8374999999996</v>
      </c>
      <c r="R4318" s="6">
        <v>0.95</v>
      </c>
      <c r="S4318" s="85">
        <f t="shared" si="808"/>
        <v>1657.7974999999999</v>
      </c>
      <c r="T4318" s="86">
        <f t="shared" si="809"/>
        <v>3402.8474999999999</v>
      </c>
      <c r="U4318" s="6">
        <v>0.6</v>
      </c>
      <c r="V4318" s="85">
        <f t="shared" si="810"/>
        <v>1047.03</v>
      </c>
      <c r="W4318" s="86">
        <f t="shared" si="811"/>
        <v>2792.08</v>
      </c>
    </row>
    <row r="4319" spans="1:23" ht="16.5" x14ac:dyDescent="0.25">
      <c r="A4319" s="64" t="s">
        <v>7854</v>
      </c>
      <c r="B4319" s="65" t="s">
        <v>7976</v>
      </c>
      <c r="C4319" s="2" t="s">
        <v>7995</v>
      </c>
      <c r="D4319" s="10" t="s">
        <v>4207</v>
      </c>
      <c r="E4319" s="3">
        <v>2</v>
      </c>
      <c r="F4319" s="3">
        <v>1</v>
      </c>
      <c r="G4319" s="4">
        <v>450</v>
      </c>
      <c r="H4319" s="4">
        <f>+G4319*E4319</f>
        <v>900</v>
      </c>
      <c r="I4319" s="5">
        <v>0</v>
      </c>
      <c r="J4319" s="4">
        <f t="shared" si="806"/>
        <v>0</v>
      </c>
      <c r="K4319" s="4">
        <f t="shared" si="807"/>
        <v>450</v>
      </c>
      <c r="L4319" s="6">
        <v>1.4</v>
      </c>
      <c r="M4319" s="4">
        <f t="shared" si="804"/>
        <v>630</v>
      </c>
      <c r="N4319" s="4">
        <f t="shared" si="805"/>
        <v>1080</v>
      </c>
      <c r="O4319" s="6">
        <v>0.75</v>
      </c>
      <c r="P4319" s="85">
        <f t="shared" si="812"/>
        <v>337.5</v>
      </c>
      <c r="Q4319" s="86">
        <f t="shared" si="813"/>
        <v>787.5</v>
      </c>
      <c r="R4319" s="6">
        <v>0.95</v>
      </c>
      <c r="S4319" s="85">
        <f t="shared" si="808"/>
        <v>427.5</v>
      </c>
      <c r="T4319" s="86">
        <f t="shared" si="809"/>
        <v>877.5</v>
      </c>
      <c r="U4319" s="6">
        <v>0.6</v>
      </c>
      <c r="V4319" s="85">
        <f t="shared" si="810"/>
        <v>270</v>
      </c>
      <c r="W4319" s="86">
        <f t="shared" si="811"/>
        <v>720</v>
      </c>
    </row>
    <row r="4320" spans="1:23" ht="16.5" x14ac:dyDescent="0.25">
      <c r="A4320" s="64" t="s">
        <v>7854</v>
      </c>
      <c r="B4320" s="65" t="s">
        <v>7976</v>
      </c>
      <c r="C4320" s="2" t="s">
        <v>7996</v>
      </c>
      <c r="D4320" s="10" t="s">
        <v>4208</v>
      </c>
      <c r="E4320" s="3">
        <v>1</v>
      </c>
      <c r="F4320" s="3">
        <v>1</v>
      </c>
      <c r="G4320" s="4">
        <v>550</v>
      </c>
      <c r="H4320" s="4">
        <f>+G4320*E4320</f>
        <v>550</v>
      </c>
      <c r="I4320" s="5">
        <v>0</v>
      </c>
      <c r="J4320" s="4">
        <f t="shared" si="806"/>
        <v>0</v>
      </c>
      <c r="K4320" s="4">
        <f t="shared" si="807"/>
        <v>550</v>
      </c>
      <c r="L4320" s="6">
        <v>1.4</v>
      </c>
      <c r="M4320" s="4">
        <f t="shared" si="804"/>
        <v>770</v>
      </c>
      <c r="N4320" s="4">
        <f t="shared" si="805"/>
        <v>1320</v>
      </c>
      <c r="O4320" s="6">
        <v>0.75</v>
      </c>
      <c r="P4320" s="85">
        <f t="shared" si="812"/>
        <v>412.5</v>
      </c>
      <c r="Q4320" s="86">
        <f t="shared" si="813"/>
        <v>962.5</v>
      </c>
      <c r="R4320" s="6">
        <v>0.95</v>
      </c>
      <c r="S4320" s="85">
        <f t="shared" si="808"/>
        <v>522.5</v>
      </c>
      <c r="T4320" s="86">
        <f t="shared" si="809"/>
        <v>1072.5</v>
      </c>
      <c r="U4320" s="6">
        <v>0.6</v>
      </c>
      <c r="V4320" s="85">
        <f t="shared" si="810"/>
        <v>330</v>
      </c>
      <c r="W4320" s="86">
        <f t="shared" si="811"/>
        <v>880</v>
      </c>
    </row>
    <row r="4321" spans="1:23" ht="16.5" x14ac:dyDescent="0.25">
      <c r="A4321" s="64" t="s">
        <v>7854</v>
      </c>
      <c r="B4321" s="65" t="s">
        <v>7976</v>
      </c>
      <c r="C4321" s="2" t="s">
        <v>7997</v>
      </c>
      <c r="D4321" s="10" t="s">
        <v>7557</v>
      </c>
      <c r="E4321" s="3">
        <v>2</v>
      </c>
      <c r="F4321" s="3">
        <v>1</v>
      </c>
      <c r="G4321" s="4">
        <v>350</v>
      </c>
      <c r="H4321" s="4">
        <f>+G4321*E4321</f>
        <v>700</v>
      </c>
      <c r="I4321" s="5">
        <v>0</v>
      </c>
      <c r="J4321" s="4">
        <f t="shared" si="806"/>
        <v>0</v>
      </c>
      <c r="K4321" s="4">
        <f t="shared" si="807"/>
        <v>350</v>
      </c>
      <c r="L4321" s="6">
        <v>1.5</v>
      </c>
      <c r="M4321" s="4">
        <f t="shared" si="804"/>
        <v>525</v>
      </c>
      <c r="N4321" s="4">
        <f t="shared" si="805"/>
        <v>875</v>
      </c>
      <c r="O4321" s="6">
        <v>0.75</v>
      </c>
      <c r="P4321" s="85">
        <f t="shared" si="812"/>
        <v>262.5</v>
      </c>
      <c r="Q4321" s="86">
        <f t="shared" si="813"/>
        <v>612.5</v>
      </c>
      <c r="R4321" s="6">
        <v>0.95</v>
      </c>
      <c r="S4321" s="85">
        <f t="shared" si="808"/>
        <v>332.5</v>
      </c>
      <c r="T4321" s="86">
        <f t="shared" si="809"/>
        <v>682.5</v>
      </c>
      <c r="U4321" s="6">
        <v>0.6</v>
      </c>
      <c r="V4321" s="85">
        <f t="shared" si="810"/>
        <v>210</v>
      </c>
      <c r="W4321" s="86">
        <f t="shared" si="811"/>
        <v>560</v>
      </c>
    </row>
    <row r="4322" spans="1:23" ht="16.5" x14ac:dyDescent="0.25">
      <c r="A4322" s="64" t="s">
        <v>7854</v>
      </c>
      <c r="B4322" s="65" t="s">
        <v>7976</v>
      </c>
      <c r="C4322" s="2" t="s">
        <v>7998</v>
      </c>
      <c r="D4322" s="10" t="s">
        <v>7558</v>
      </c>
      <c r="E4322" s="3">
        <v>1</v>
      </c>
      <c r="F4322" s="3">
        <v>1</v>
      </c>
      <c r="G4322" s="4">
        <v>500</v>
      </c>
      <c r="H4322" s="4">
        <f>+G4322*E4322</f>
        <v>500</v>
      </c>
      <c r="I4322" s="5">
        <v>0</v>
      </c>
      <c r="J4322" s="4">
        <f t="shared" si="806"/>
        <v>0</v>
      </c>
      <c r="K4322" s="4">
        <f t="shared" si="807"/>
        <v>500</v>
      </c>
      <c r="L4322" s="6">
        <v>1.5</v>
      </c>
      <c r="M4322" s="4">
        <f t="shared" si="804"/>
        <v>750</v>
      </c>
      <c r="N4322" s="4">
        <f t="shared" si="805"/>
        <v>1250</v>
      </c>
      <c r="O4322" s="6">
        <v>0.75</v>
      </c>
      <c r="P4322" s="85">
        <f t="shared" si="812"/>
        <v>375</v>
      </c>
      <c r="Q4322" s="86">
        <f t="shared" si="813"/>
        <v>875</v>
      </c>
      <c r="R4322" s="6">
        <v>0.95</v>
      </c>
      <c r="S4322" s="85">
        <f t="shared" si="808"/>
        <v>475</v>
      </c>
      <c r="T4322" s="86">
        <f t="shared" si="809"/>
        <v>975</v>
      </c>
      <c r="U4322" s="6">
        <v>0.6</v>
      </c>
      <c r="V4322" s="85">
        <f t="shared" si="810"/>
        <v>300</v>
      </c>
      <c r="W4322" s="86">
        <f t="shared" si="811"/>
        <v>800</v>
      </c>
    </row>
    <row r="4323" spans="1:23" ht="16.5" x14ac:dyDescent="0.25">
      <c r="A4323" s="64" t="s">
        <v>7854</v>
      </c>
      <c r="B4323" s="65" t="s">
        <v>7976</v>
      </c>
      <c r="C4323" s="2" t="s">
        <v>7999</v>
      </c>
      <c r="D4323" s="10" t="s">
        <v>4209</v>
      </c>
      <c r="E4323" s="3">
        <v>8</v>
      </c>
      <c r="F4323" s="3">
        <v>1</v>
      </c>
      <c r="G4323" s="4">
        <v>700</v>
      </c>
      <c r="H4323" s="4">
        <f>+G4323*E4323</f>
        <v>5600</v>
      </c>
      <c r="I4323" s="5">
        <v>0</v>
      </c>
      <c r="J4323" s="4">
        <f t="shared" si="806"/>
        <v>0</v>
      </c>
      <c r="K4323" s="4">
        <f t="shared" si="807"/>
        <v>700</v>
      </c>
      <c r="L4323" s="6">
        <v>1.4</v>
      </c>
      <c r="M4323" s="4">
        <f t="shared" si="804"/>
        <v>979.99999999999989</v>
      </c>
      <c r="N4323" s="4">
        <f t="shared" si="805"/>
        <v>1680</v>
      </c>
      <c r="O4323" s="6">
        <v>0.75</v>
      </c>
      <c r="P4323" s="85">
        <f t="shared" si="812"/>
        <v>525</v>
      </c>
      <c r="Q4323" s="86">
        <f t="shared" si="813"/>
        <v>1225</v>
      </c>
      <c r="R4323" s="6">
        <v>0.95</v>
      </c>
      <c r="S4323" s="85">
        <f t="shared" si="808"/>
        <v>665</v>
      </c>
      <c r="T4323" s="86">
        <f t="shared" si="809"/>
        <v>1365</v>
      </c>
      <c r="U4323" s="6">
        <v>0.6</v>
      </c>
      <c r="V4323" s="85">
        <f t="shared" si="810"/>
        <v>420</v>
      </c>
      <c r="W4323" s="86">
        <f t="shared" si="811"/>
        <v>1120</v>
      </c>
    </row>
    <row r="4324" spans="1:23" ht="16.5" x14ac:dyDescent="0.25">
      <c r="A4324" s="64" t="s">
        <v>7854</v>
      </c>
      <c r="B4324" s="65" t="s">
        <v>7976</v>
      </c>
      <c r="C4324" s="2" t="s">
        <v>8000</v>
      </c>
      <c r="D4324" s="10" t="s">
        <v>7559</v>
      </c>
      <c r="E4324" s="3">
        <v>6</v>
      </c>
      <c r="F4324" s="3">
        <v>1</v>
      </c>
      <c r="G4324" s="4">
        <v>450</v>
      </c>
      <c r="H4324" s="4">
        <f>+G4324*E4324</f>
        <v>2700</v>
      </c>
      <c r="I4324" s="5">
        <v>0</v>
      </c>
      <c r="J4324" s="4">
        <f t="shared" si="806"/>
        <v>0</v>
      </c>
      <c r="K4324" s="4">
        <f t="shared" si="807"/>
        <v>450</v>
      </c>
      <c r="L4324" s="6">
        <v>1.5</v>
      </c>
      <c r="M4324" s="4">
        <f t="shared" si="804"/>
        <v>675</v>
      </c>
      <c r="N4324" s="4">
        <f t="shared" si="805"/>
        <v>1125</v>
      </c>
      <c r="O4324" s="6">
        <v>0.75</v>
      </c>
      <c r="P4324" s="85">
        <f t="shared" si="812"/>
        <v>337.5</v>
      </c>
      <c r="Q4324" s="86">
        <f t="shared" si="813"/>
        <v>787.5</v>
      </c>
      <c r="R4324" s="6">
        <v>0.95</v>
      </c>
      <c r="S4324" s="85">
        <f t="shared" si="808"/>
        <v>427.5</v>
      </c>
      <c r="T4324" s="86">
        <f t="shared" si="809"/>
        <v>877.5</v>
      </c>
      <c r="U4324" s="6">
        <v>0.6</v>
      </c>
      <c r="V4324" s="85">
        <f t="shared" si="810"/>
        <v>270</v>
      </c>
      <c r="W4324" s="86">
        <f t="shared" si="811"/>
        <v>720</v>
      </c>
    </row>
    <row r="4325" spans="1:23" s="38" customFormat="1" ht="16.5" x14ac:dyDescent="0.25">
      <c r="A4325" s="64" t="s">
        <v>7854</v>
      </c>
      <c r="B4325" s="65" t="s">
        <v>7976</v>
      </c>
      <c r="C4325" s="2" t="s">
        <v>8347</v>
      </c>
      <c r="D4325" s="10" t="s">
        <v>8348</v>
      </c>
      <c r="E4325" s="3">
        <v>2</v>
      </c>
      <c r="F4325" s="3">
        <v>1</v>
      </c>
      <c r="G4325" s="7">
        <v>1192.4000000000001</v>
      </c>
      <c r="H4325" s="4">
        <f>+G4325*E4325</f>
        <v>2384.8000000000002</v>
      </c>
      <c r="I4325" s="5">
        <v>0.2</v>
      </c>
      <c r="J4325" s="4">
        <f t="shared" si="806"/>
        <v>238.48000000000002</v>
      </c>
      <c r="K4325" s="4">
        <f t="shared" si="807"/>
        <v>953.92000000000007</v>
      </c>
      <c r="L4325" s="6">
        <v>0.85</v>
      </c>
      <c r="M4325" s="4">
        <f t="shared" si="804"/>
        <v>810.83199999999999</v>
      </c>
      <c r="N4325" s="4">
        <f t="shared" si="805"/>
        <v>1764.752</v>
      </c>
      <c r="O4325" s="6">
        <v>0.75</v>
      </c>
      <c r="P4325" s="85">
        <f t="shared" si="812"/>
        <v>715.44</v>
      </c>
      <c r="Q4325" s="86">
        <f t="shared" si="813"/>
        <v>1669.3600000000001</v>
      </c>
      <c r="R4325" s="6">
        <v>0.95</v>
      </c>
      <c r="S4325" s="85">
        <f t="shared" si="808"/>
        <v>906.22400000000005</v>
      </c>
      <c r="T4325" s="86">
        <f t="shared" si="809"/>
        <v>1860.1440000000002</v>
      </c>
      <c r="U4325" s="6">
        <v>0.6</v>
      </c>
      <c r="V4325" s="85">
        <f t="shared" si="810"/>
        <v>572.35199999999998</v>
      </c>
      <c r="W4325" s="86">
        <f t="shared" si="811"/>
        <v>1526.2719999999999</v>
      </c>
    </row>
    <row r="4326" spans="1:23" ht="16.5" x14ac:dyDescent="0.25">
      <c r="A4326" s="64" t="s">
        <v>7854</v>
      </c>
      <c r="B4326" s="65" t="s">
        <v>7976</v>
      </c>
      <c r="C4326" s="2" t="s">
        <v>8001</v>
      </c>
      <c r="D4326" s="10" t="s">
        <v>4224</v>
      </c>
      <c r="E4326" s="3">
        <v>9</v>
      </c>
      <c r="F4326" s="3">
        <v>1</v>
      </c>
      <c r="G4326" s="4">
        <v>2280.96</v>
      </c>
      <c r="H4326" s="4">
        <f>+G4326*E4326</f>
        <v>20528.64</v>
      </c>
      <c r="I4326" s="5">
        <v>0.2</v>
      </c>
      <c r="J4326" s="4">
        <f t="shared" si="806"/>
        <v>456.19200000000001</v>
      </c>
      <c r="K4326" s="4">
        <f t="shared" si="807"/>
        <v>1824.768</v>
      </c>
      <c r="L4326" s="6">
        <v>0.95</v>
      </c>
      <c r="M4326" s="4">
        <f t="shared" si="804"/>
        <v>1733.5295999999998</v>
      </c>
      <c r="N4326" s="4">
        <f t="shared" si="805"/>
        <v>3558.2975999999999</v>
      </c>
      <c r="O4326" s="6">
        <v>0.75</v>
      </c>
      <c r="P4326" s="85">
        <f t="shared" si="812"/>
        <v>1368.576</v>
      </c>
      <c r="Q4326" s="86">
        <f t="shared" si="813"/>
        <v>3193.3440000000001</v>
      </c>
      <c r="R4326" s="6">
        <v>0.95</v>
      </c>
      <c r="S4326" s="85">
        <f t="shared" si="808"/>
        <v>1733.5295999999998</v>
      </c>
      <c r="T4326" s="86">
        <f t="shared" si="809"/>
        <v>3558.2975999999999</v>
      </c>
      <c r="U4326" s="6">
        <v>0.6</v>
      </c>
      <c r="V4326" s="85">
        <f t="shared" si="810"/>
        <v>1094.8607999999999</v>
      </c>
      <c r="W4326" s="86">
        <f t="shared" si="811"/>
        <v>2919.6288</v>
      </c>
    </row>
    <row r="4327" spans="1:23" ht="16.5" x14ac:dyDescent="0.25">
      <c r="A4327" s="64" t="s">
        <v>7854</v>
      </c>
      <c r="B4327" s="65" t="s">
        <v>7976</v>
      </c>
      <c r="C4327" s="2" t="s">
        <v>8002</v>
      </c>
      <c r="D4327" s="10" t="s">
        <v>4225</v>
      </c>
      <c r="E4327" s="3">
        <v>141</v>
      </c>
      <c r="F4327" s="3">
        <v>1</v>
      </c>
      <c r="G4327" s="4">
        <v>177</v>
      </c>
      <c r="H4327" s="4">
        <f>+G4327*E4327</f>
        <v>24957</v>
      </c>
      <c r="I4327" s="5">
        <v>0</v>
      </c>
      <c r="J4327" s="4">
        <f t="shared" si="806"/>
        <v>0</v>
      </c>
      <c r="K4327" s="4">
        <f t="shared" si="807"/>
        <v>177</v>
      </c>
      <c r="L4327" s="6">
        <v>1.4</v>
      </c>
      <c r="M4327" s="4">
        <f t="shared" si="804"/>
        <v>247.79999999999998</v>
      </c>
      <c r="N4327" s="4">
        <f t="shared" si="805"/>
        <v>424.79999999999995</v>
      </c>
      <c r="O4327" s="6">
        <v>0.75</v>
      </c>
      <c r="P4327" s="85">
        <f t="shared" si="812"/>
        <v>132.75</v>
      </c>
      <c r="Q4327" s="86">
        <f t="shared" si="813"/>
        <v>309.75</v>
      </c>
      <c r="R4327" s="6">
        <v>0.95</v>
      </c>
      <c r="S4327" s="85">
        <f t="shared" si="808"/>
        <v>168.15</v>
      </c>
      <c r="T4327" s="86">
        <f t="shared" si="809"/>
        <v>345.15</v>
      </c>
      <c r="U4327" s="6">
        <v>0.6</v>
      </c>
      <c r="V4327" s="85">
        <f t="shared" si="810"/>
        <v>106.2</v>
      </c>
      <c r="W4327" s="86">
        <f t="shared" si="811"/>
        <v>283.2</v>
      </c>
    </row>
    <row r="4328" spans="1:23" ht="16.5" x14ac:dyDescent="0.25">
      <c r="A4328" s="64" t="s">
        <v>7854</v>
      </c>
      <c r="B4328" s="65" t="s">
        <v>7976</v>
      </c>
      <c r="C4328" s="2" t="s">
        <v>8003</v>
      </c>
      <c r="D4328" s="1" t="s">
        <v>4226</v>
      </c>
      <c r="E4328" s="3">
        <v>3</v>
      </c>
      <c r="F4328" s="3">
        <v>1</v>
      </c>
      <c r="G4328" s="7">
        <v>1092.75</v>
      </c>
      <c r="H4328" s="4">
        <f>+G4328*E4328</f>
        <v>3278.25</v>
      </c>
      <c r="I4328" s="5">
        <v>0</v>
      </c>
      <c r="J4328" s="4">
        <f t="shared" si="806"/>
        <v>0</v>
      </c>
      <c r="K4328" s="4">
        <f t="shared" si="807"/>
        <v>1092.75</v>
      </c>
      <c r="L4328" s="6">
        <v>1.4</v>
      </c>
      <c r="M4328" s="4">
        <f t="shared" si="804"/>
        <v>1529.85</v>
      </c>
      <c r="N4328" s="4">
        <f t="shared" si="805"/>
        <v>2622.6</v>
      </c>
      <c r="O4328" s="6">
        <v>0.75</v>
      </c>
      <c r="P4328" s="85">
        <f t="shared" si="812"/>
        <v>819.5625</v>
      </c>
      <c r="Q4328" s="86">
        <f t="shared" si="813"/>
        <v>1912.3125</v>
      </c>
      <c r="R4328" s="6">
        <v>0.95</v>
      </c>
      <c r="S4328" s="85">
        <f t="shared" si="808"/>
        <v>1038.1125</v>
      </c>
      <c r="T4328" s="86">
        <f t="shared" si="809"/>
        <v>2130.8625000000002</v>
      </c>
      <c r="U4328" s="6">
        <v>0.6</v>
      </c>
      <c r="V4328" s="85">
        <f t="shared" si="810"/>
        <v>655.65</v>
      </c>
      <c r="W4328" s="86">
        <f t="shared" si="811"/>
        <v>1748.4</v>
      </c>
    </row>
    <row r="4329" spans="1:23" ht="16.5" x14ac:dyDescent="0.25">
      <c r="A4329" s="64" t="s">
        <v>7854</v>
      </c>
      <c r="B4329" s="65" t="s">
        <v>7976</v>
      </c>
      <c r="C4329" s="2" t="s">
        <v>8004</v>
      </c>
      <c r="D4329" s="1" t="s">
        <v>4227</v>
      </c>
      <c r="E4329" s="3">
        <v>12</v>
      </c>
      <c r="F4329" s="3">
        <v>1</v>
      </c>
      <c r="G4329" s="7">
        <v>428.59</v>
      </c>
      <c r="H4329" s="4">
        <f>+G4329*E4329</f>
        <v>5143.08</v>
      </c>
      <c r="I4329" s="5">
        <v>0</v>
      </c>
      <c r="J4329" s="4">
        <f t="shared" si="806"/>
        <v>0</v>
      </c>
      <c r="K4329" s="4">
        <f t="shared" si="807"/>
        <v>428.59</v>
      </c>
      <c r="L4329" s="6">
        <v>1.4</v>
      </c>
      <c r="M4329" s="4">
        <f t="shared" si="804"/>
        <v>600.02599999999995</v>
      </c>
      <c r="N4329" s="4">
        <f t="shared" si="805"/>
        <v>1028.616</v>
      </c>
      <c r="O4329" s="6">
        <v>0.75</v>
      </c>
      <c r="P4329" s="85">
        <f t="shared" si="812"/>
        <v>321.4425</v>
      </c>
      <c r="Q4329" s="86">
        <f t="shared" si="813"/>
        <v>750.03250000000003</v>
      </c>
      <c r="R4329" s="6">
        <v>0.95</v>
      </c>
      <c r="S4329" s="85">
        <f t="shared" si="808"/>
        <v>407.16049999999996</v>
      </c>
      <c r="T4329" s="86">
        <f t="shared" si="809"/>
        <v>835.75049999999987</v>
      </c>
      <c r="U4329" s="6">
        <v>0.6</v>
      </c>
      <c r="V4329" s="85">
        <f t="shared" si="810"/>
        <v>257.154</v>
      </c>
      <c r="W4329" s="86">
        <f t="shared" si="811"/>
        <v>685.74399999999991</v>
      </c>
    </row>
    <row r="4330" spans="1:23" ht="16.5" x14ac:dyDescent="0.25">
      <c r="A4330" s="64" t="s">
        <v>7854</v>
      </c>
      <c r="B4330" s="65" t="s">
        <v>7976</v>
      </c>
      <c r="C4330" s="2" t="s">
        <v>8005</v>
      </c>
      <c r="D4330" s="1" t="s">
        <v>4282</v>
      </c>
      <c r="E4330" s="3">
        <v>5</v>
      </c>
      <c r="F4330" s="3">
        <v>1</v>
      </c>
      <c r="G4330" s="7">
        <v>244.76</v>
      </c>
      <c r="H4330" s="4">
        <f>+G4330*E4330</f>
        <v>1223.8</v>
      </c>
      <c r="I4330" s="5">
        <v>0</v>
      </c>
      <c r="J4330" s="4">
        <f t="shared" si="806"/>
        <v>0</v>
      </c>
      <c r="K4330" s="4">
        <f t="shared" si="807"/>
        <v>244.76</v>
      </c>
      <c r="L4330" s="6">
        <v>1.4</v>
      </c>
      <c r="M4330" s="4">
        <f t="shared" si="804"/>
        <v>342.66399999999999</v>
      </c>
      <c r="N4330" s="4">
        <f t="shared" si="805"/>
        <v>587.42399999999998</v>
      </c>
      <c r="O4330" s="6">
        <v>0.75</v>
      </c>
      <c r="P4330" s="85">
        <f t="shared" si="812"/>
        <v>183.57</v>
      </c>
      <c r="Q4330" s="86">
        <f t="shared" si="813"/>
        <v>428.33</v>
      </c>
      <c r="R4330" s="6">
        <v>0.95</v>
      </c>
      <c r="S4330" s="85">
        <f t="shared" si="808"/>
        <v>232.52199999999999</v>
      </c>
      <c r="T4330" s="86">
        <f t="shared" si="809"/>
        <v>477.28199999999998</v>
      </c>
      <c r="U4330" s="6">
        <v>0.6</v>
      </c>
      <c r="V4330" s="85">
        <f t="shared" si="810"/>
        <v>146.85599999999999</v>
      </c>
      <c r="W4330" s="86">
        <f t="shared" si="811"/>
        <v>391.61599999999999</v>
      </c>
    </row>
    <row r="4331" spans="1:23" ht="16.5" x14ac:dyDescent="0.25">
      <c r="A4331" s="64" t="s">
        <v>7854</v>
      </c>
      <c r="B4331" s="65" t="s">
        <v>7976</v>
      </c>
      <c r="C4331" s="2" t="s">
        <v>8006</v>
      </c>
      <c r="D4331" s="1" t="s">
        <v>4295</v>
      </c>
      <c r="E4331" s="3">
        <v>1</v>
      </c>
      <c r="F4331" s="3">
        <v>1</v>
      </c>
      <c r="G4331" s="4">
        <v>2792.65</v>
      </c>
      <c r="H4331" s="4">
        <f>+G4331*E4331</f>
        <v>2792.65</v>
      </c>
      <c r="I4331" s="5">
        <v>0.1</v>
      </c>
      <c r="J4331" s="4">
        <f t="shared" si="806"/>
        <v>279.26500000000004</v>
      </c>
      <c r="K4331" s="4">
        <f t="shared" si="807"/>
        <v>2513.3850000000002</v>
      </c>
      <c r="L4331" s="6">
        <v>0.85</v>
      </c>
      <c r="M4331" s="4">
        <f t="shared" ref="M4331:M4390" si="814">+K4331*L4331</f>
        <v>2136.37725</v>
      </c>
      <c r="N4331" s="4">
        <f t="shared" ref="N4331:N4390" si="815">+K4331+M4331</f>
        <v>4649.7622499999998</v>
      </c>
      <c r="O4331" s="6">
        <v>0.75</v>
      </c>
      <c r="P4331" s="85">
        <f t="shared" si="812"/>
        <v>1885.0387500000002</v>
      </c>
      <c r="Q4331" s="86">
        <f t="shared" si="813"/>
        <v>4398.4237499999999</v>
      </c>
      <c r="R4331" s="6">
        <v>0.95</v>
      </c>
      <c r="S4331" s="85">
        <f t="shared" si="808"/>
        <v>2387.7157500000003</v>
      </c>
      <c r="T4331" s="86">
        <f t="shared" si="809"/>
        <v>4901.1007500000005</v>
      </c>
      <c r="U4331" s="6">
        <v>0.6</v>
      </c>
      <c r="V4331" s="85">
        <f t="shared" si="810"/>
        <v>1508.0310000000002</v>
      </c>
      <c r="W4331" s="86">
        <f t="shared" si="811"/>
        <v>4021.4160000000002</v>
      </c>
    </row>
    <row r="4332" spans="1:23" ht="16.5" x14ac:dyDescent="0.25">
      <c r="A4332" s="64" t="s">
        <v>7854</v>
      </c>
      <c r="B4332" s="65" t="s">
        <v>7976</v>
      </c>
      <c r="C4332" s="2" t="s">
        <v>8007</v>
      </c>
      <c r="D4332" s="1" t="s">
        <v>4297</v>
      </c>
      <c r="E4332" s="3">
        <v>17</v>
      </c>
      <c r="F4332" s="3">
        <v>1</v>
      </c>
      <c r="G4332" s="4">
        <v>918.80250000000001</v>
      </c>
      <c r="H4332" s="4">
        <f>+G4332*E4332</f>
        <v>15619.6425</v>
      </c>
      <c r="I4332" s="5">
        <v>0.2</v>
      </c>
      <c r="J4332" s="4">
        <f t="shared" si="806"/>
        <v>183.76050000000001</v>
      </c>
      <c r="K4332" s="4">
        <f t="shared" si="807"/>
        <v>735.04200000000003</v>
      </c>
      <c r="L4332" s="6">
        <v>0.85</v>
      </c>
      <c r="M4332" s="4">
        <f t="shared" si="814"/>
        <v>624.78570000000002</v>
      </c>
      <c r="N4332" s="4">
        <f t="shared" si="815"/>
        <v>1359.8277</v>
      </c>
      <c r="O4332" s="6">
        <v>0.75</v>
      </c>
      <c r="P4332" s="85">
        <f t="shared" si="812"/>
        <v>551.28150000000005</v>
      </c>
      <c r="Q4332" s="86">
        <f t="shared" si="813"/>
        <v>1286.3235</v>
      </c>
      <c r="R4332" s="6">
        <v>0.95</v>
      </c>
      <c r="S4332" s="85">
        <f t="shared" si="808"/>
        <v>698.28989999999999</v>
      </c>
      <c r="T4332" s="86">
        <f t="shared" si="809"/>
        <v>1433.3319000000001</v>
      </c>
      <c r="U4332" s="6">
        <v>0.6</v>
      </c>
      <c r="V4332" s="85">
        <f t="shared" si="810"/>
        <v>441.02519999999998</v>
      </c>
      <c r="W4332" s="86">
        <f t="shared" si="811"/>
        <v>1176.0672</v>
      </c>
    </row>
    <row r="4333" spans="1:23" ht="16.5" x14ac:dyDescent="0.25">
      <c r="A4333" s="64" t="s">
        <v>7854</v>
      </c>
      <c r="B4333" s="65" t="s">
        <v>7976</v>
      </c>
      <c r="C4333" s="2" t="s">
        <v>8008</v>
      </c>
      <c r="D4333" s="1" t="s">
        <v>4298</v>
      </c>
      <c r="E4333" s="3">
        <v>8</v>
      </c>
      <c r="F4333" s="3">
        <v>1</v>
      </c>
      <c r="G4333" s="7">
        <v>292.2</v>
      </c>
      <c r="H4333" s="4">
        <f>+G4333*E4333</f>
        <v>2337.6</v>
      </c>
      <c r="I4333" s="5">
        <v>0</v>
      </c>
      <c r="J4333" s="4">
        <f t="shared" si="806"/>
        <v>0</v>
      </c>
      <c r="K4333" s="4">
        <f t="shared" si="807"/>
        <v>292.2</v>
      </c>
      <c r="L4333" s="6">
        <v>1.4</v>
      </c>
      <c r="M4333" s="4">
        <f t="shared" si="814"/>
        <v>409.08</v>
      </c>
      <c r="N4333" s="4">
        <f t="shared" si="815"/>
        <v>701.28</v>
      </c>
      <c r="O4333" s="6">
        <v>0.75</v>
      </c>
      <c r="P4333" s="85">
        <f t="shared" si="812"/>
        <v>219.14999999999998</v>
      </c>
      <c r="Q4333" s="86">
        <f t="shared" si="813"/>
        <v>511.34999999999997</v>
      </c>
      <c r="R4333" s="6">
        <v>0.95</v>
      </c>
      <c r="S4333" s="85">
        <f t="shared" si="808"/>
        <v>277.58999999999997</v>
      </c>
      <c r="T4333" s="86">
        <f t="shared" si="809"/>
        <v>569.79</v>
      </c>
      <c r="U4333" s="6">
        <v>0.6</v>
      </c>
      <c r="V4333" s="85">
        <f t="shared" si="810"/>
        <v>175.32</v>
      </c>
      <c r="W4333" s="86">
        <f t="shared" si="811"/>
        <v>467.52</v>
      </c>
    </row>
    <row r="4334" spans="1:23" ht="16.5" x14ac:dyDescent="0.25">
      <c r="A4334" s="64" t="s">
        <v>7854</v>
      </c>
      <c r="B4334" s="65" t="s">
        <v>7976</v>
      </c>
      <c r="C4334" s="2" t="s">
        <v>8009</v>
      </c>
      <c r="D4334" s="1" t="s">
        <v>4299</v>
      </c>
      <c r="E4334" s="3">
        <v>29</v>
      </c>
      <c r="F4334" s="3">
        <v>1</v>
      </c>
      <c r="G4334" s="7">
        <v>505.68</v>
      </c>
      <c r="H4334" s="4">
        <f>+G4334*E4334</f>
        <v>14664.72</v>
      </c>
      <c r="I4334" s="5">
        <v>0</v>
      </c>
      <c r="J4334" s="4">
        <f t="shared" si="806"/>
        <v>0</v>
      </c>
      <c r="K4334" s="4">
        <f t="shared" si="807"/>
        <v>505.68</v>
      </c>
      <c r="L4334" s="6">
        <v>1.4</v>
      </c>
      <c r="M4334" s="4">
        <f t="shared" si="814"/>
        <v>707.952</v>
      </c>
      <c r="N4334" s="4">
        <f t="shared" si="815"/>
        <v>1213.6320000000001</v>
      </c>
      <c r="O4334" s="6">
        <v>0.75</v>
      </c>
      <c r="P4334" s="85">
        <f t="shared" si="812"/>
        <v>379.26</v>
      </c>
      <c r="Q4334" s="86">
        <f t="shared" si="813"/>
        <v>884.94</v>
      </c>
      <c r="R4334" s="6">
        <v>0.95</v>
      </c>
      <c r="S4334" s="85">
        <f t="shared" si="808"/>
        <v>480.39599999999996</v>
      </c>
      <c r="T4334" s="86">
        <f t="shared" si="809"/>
        <v>986.07600000000002</v>
      </c>
      <c r="U4334" s="6">
        <v>0.6</v>
      </c>
      <c r="V4334" s="85">
        <f t="shared" si="810"/>
        <v>303.40800000000002</v>
      </c>
      <c r="W4334" s="86">
        <f t="shared" si="811"/>
        <v>809.08799999999997</v>
      </c>
    </row>
    <row r="4335" spans="1:23" ht="16.5" x14ac:dyDescent="0.25">
      <c r="A4335" s="64" t="s">
        <v>7854</v>
      </c>
      <c r="B4335" s="65" t="s">
        <v>7976</v>
      </c>
      <c r="C4335" s="2" t="s">
        <v>8010</v>
      </c>
      <c r="D4335" s="10" t="s">
        <v>4922</v>
      </c>
      <c r="E4335" s="3">
        <v>1</v>
      </c>
      <c r="F4335" s="3">
        <v>1</v>
      </c>
      <c r="G4335" s="7">
        <v>1775</v>
      </c>
      <c r="H4335" s="4">
        <f>+G4335*E4335</f>
        <v>1775</v>
      </c>
      <c r="I4335" s="5">
        <v>0.2</v>
      </c>
      <c r="J4335" s="4">
        <f t="shared" si="806"/>
        <v>355</v>
      </c>
      <c r="K4335" s="4">
        <f t="shared" si="807"/>
        <v>1420</v>
      </c>
      <c r="L4335" s="6">
        <v>0.85</v>
      </c>
      <c r="M4335" s="4">
        <f t="shared" si="814"/>
        <v>1207</v>
      </c>
      <c r="N4335" s="4">
        <f t="shared" si="815"/>
        <v>2627</v>
      </c>
      <c r="O4335" s="6">
        <v>0.75</v>
      </c>
      <c r="P4335" s="85">
        <f t="shared" si="812"/>
        <v>1065</v>
      </c>
      <c r="Q4335" s="86">
        <f t="shared" si="813"/>
        <v>2485</v>
      </c>
      <c r="R4335" s="6">
        <v>0.95</v>
      </c>
      <c r="S4335" s="85">
        <f t="shared" si="808"/>
        <v>1349</v>
      </c>
      <c r="T4335" s="86">
        <f t="shared" si="809"/>
        <v>2769</v>
      </c>
      <c r="U4335" s="6">
        <v>0.6</v>
      </c>
      <c r="V4335" s="85">
        <f t="shared" si="810"/>
        <v>852</v>
      </c>
      <c r="W4335" s="86">
        <f t="shared" si="811"/>
        <v>2272</v>
      </c>
    </row>
    <row r="4336" spans="1:23" ht="16.5" x14ac:dyDescent="0.25">
      <c r="A4336" s="64" t="s">
        <v>7854</v>
      </c>
      <c r="B4336" s="65" t="s">
        <v>7976</v>
      </c>
      <c r="C4336" s="2" t="s">
        <v>8011</v>
      </c>
      <c r="D4336" s="10" t="s">
        <v>7561</v>
      </c>
      <c r="E4336" s="3">
        <v>4</v>
      </c>
      <c r="F4336" s="3">
        <v>1</v>
      </c>
      <c r="G4336" s="4">
        <v>400</v>
      </c>
      <c r="H4336" s="4">
        <f>+G4336*E4336</f>
        <v>1600</v>
      </c>
      <c r="I4336" s="5">
        <v>0</v>
      </c>
      <c r="J4336" s="4">
        <f t="shared" si="806"/>
        <v>0</v>
      </c>
      <c r="K4336" s="4">
        <f t="shared" si="807"/>
        <v>400</v>
      </c>
      <c r="L4336" s="6">
        <v>1.5</v>
      </c>
      <c r="M4336" s="4">
        <f t="shared" si="814"/>
        <v>600</v>
      </c>
      <c r="N4336" s="4">
        <f t="shared" si="815"/>
        <v>1000</v>
      </c>
      <c r="O4336" s="6">
        <v>0.75</v>
      </c>
      <c r="P4336" s="85">
        <f t="shared" si="812"/>
        <v>300</v>
      </c>
      <c r="Q4336" s="86">
        <f t="shared" si="813"/>
        <v>700</v>
      </c>
      <c r="R4336" s="6">
        <v>0.95</v>
      </c>
      <c r="S4336" s="85">
        <f t="shared" si="808"/>
        <v>380</v>
      </c>
      <c r="T4336" s="86">
        <f t="shared" si="809"/>
        <v>780</v>
      </c>
      <c r="U4336" s="6">
        <v>0.6</v>
      </c>
      <c r="V4336" s="85">
        <f t="shared" si="810"/>
        <v>240</v>
      </c>
      <c r="W4336" s="86">
        <f t="shared" si="811"/>
        <v>640</v>
      </c>
    </row>
    <row r="4337" spans="1:23" ht="16.5" x14ac:dyDescent="0.25">
      <c r="A4337" s="64" t="s">
        <v>7854</v>
      </c>
      <c r="B4337" s="65" t="s">
        <v>7976</v>
      </c>
      <c r="C4337" s="2" t="s">
        <v>8012</v>
      </c>
      <c r="D4337" s="10" t="s">
        <v>4923</v>
      </c>
      <c r="E4337" s="3">
        <v>5</v>
      </c>
      <c r="F4337" s="3">
        <v>1</v>
      </c>
      <c r="G4337" s="4">
        <v>640.5</v>
      </c>
      <c r="H4337" s="4">
        <f>+G4337*E4337</f>
        <v>3202.5</v>
      </c>
      <c r="I4337" s="5">
        <v>0.2</v>
      </c>
      <c r="J4337" s="4">
        <f t="shared" si="806"/>
        <v>128.1</v>
      </c>
      <c r="K4337" s="4">
        <f t="shared" si="807"/>
        <v>512.4</v>
      </c>
      <c r="L4337" s="6">
        <v>0.95</v>
      </c>
      <c r="M4337" s="4">
        <f t="shared" si="814"/>
        <v>486.78</v>
      </c>
      <c r="N4337" s="4">
        <f t="shared" si="815"/>
        <v>999.18</v>
      </c>
      <c r="O4337" s="6">
        <v>0.75</v>
      </c>
      <c r="P4337" s="85">
        <f t="shared" si="812"/>
        <v>384.29999999999995</v>
      </c>
      <c r="Q4337" s="86">
        <f t="shared" si="813"/>
        <v>896.69999999999993</v>
      </c>
      <c r="R4337" s="6">
        <v>0.95</v>
      </c>
      <c r="S4337" s="85">
        <f t="shared" si="808"/>
        <v>486.78</v>
      </c>
      <c r="T4337" s="86">
        <f t="shared" si="809"/>
        <v>999.18</v>
      </c>
      <c r="U4337" s="6">
        <v>0.6</v>
      </c>
      <c r="V4337" s="85">
        <f t="shared" si="810"/>
        <v>307.44</v>
      </c>
      <c r="W4337" s="86">
        <f t="shared" si="811"/>
        <v>819.83999999999992</v>
      </c>
    </row>
    <row r="4338" spans="1:23" ht="16.5" x14ac:dyDescent="0.25">
      <c r="A4338" s="64" t="s">
        <v>7854</v>
      </c>
      <c r="B4338" s="65" t="s">
        <v>7976</v>
      </c>
      <c r="C4338" s="2" t="s">
        <v>8013</v>
      </c>
      <c r="D4338" s="10" t="s">
        <v>4924</v>
      </c>
      <c r="E4338" s="3">
        <v>4</v>
      </c>
      <c r="F4338" s="3">
        <v>1</v>
      </c>
      <c r="G4338" s="7">
        <v>3207.9</v>
      </c>
      <c r="H4338" s="4">
        <f>+G4338*E4338</f>
        <v>12831.6</v>
      </c>
      <c r="I4338" s="5">
        <v>0.2</v>
      </c>
      <c r="J4338" s="4">
        <f t="shared" si="806"/>
        <v>641.58000000000004</v>
      </c>
      <c r="K4338" s="4">
        <f t="shared" si="807"/>
        <v>2566.3200000000002</v>
      </c>
      <c r="L4338" s="6">
        <v>0.85</v>
      </c>
      <c r="M4338" s="4">
        <f t="shared" si="814"/>
        <v>2181.3720000000003</v>
      </c>
      <c r="N4338" s="4">
        <f t="shared" si="815"/>
        <v>4747.6920000000009</v>
      </c>
      <c r="O4338" s="6">
        <v>0.75</v>
      </c>
      <c r="P4338" s="85">
        <f t="shared" si="812"/>
        <v>1924.7400000000002</v>
      </c>
      <c r="Q4338" s="86">
        <f t="shared" si="813"/>
        <v>4491.0600000000004</v>
      </c>
      <c r="R4338" s="6">
        <v>0.95</v>
      </c>
      <c r="S4338" s="85">
        <f t="shared" si="808"/>
        <v>2438.0039999999999</v>
      </c>
      <c r="T4338" s="86">
        <f t="shared" si="809"/>
        <v>5004.3240000000005</v>
      </c>
      <c r="U4338" s="6">
        <v>0.6</v>
      </c>
      <c r="V4338" s="85">
        <f t="shared" si="810"/>
        <v>1539.7920000000001</v>
      </c>
      <c r="W4338" s="86">
        <f t="shared" si="811"/>
        <v>4106.1120000000001</v>
      </c>
    </row>
    <row r="4339" spans="1:23" ht="16.5" x14ac:dyDescent="0.25">
      <c r="A4339" s="64" t="s">
        <v>7854</v>
      </c>
      <c r="B4339" s="65" t="s">
        <v>7976</v>
      </c>
      <c r="C4339" s="2" t="s">
        <v>8014</v>
      </c>
      <c r="D4339" s="10" t="s">
        <v>4926</v>
      </c>
      <c r="E4339" s="3">
        <v>1</v>
      </c>
      <c r="F4339" s="3">
        <v>1</v>
      </c>
      <c r="G4339" s="7">
        <v>553.12</v>
      </c>
      <c r="H4339" s="4">
        <f>+G4339*E4339</f>
        <v>553.12</v>
      </c>
      <c r="I4339" s="5">
        <v>0</v>
      </c>
      <c r="J4339" s="4">
        <f t="shared" si="806"/>
        <v>0</v>
      </c>
      <c r="K4339" s="4">
        <f t="shared" si="807"/>
        <v>553.12</v>
      </c>
      <c r="L4339" s="6">
        <v>1.4</v>
      </c>
      <c r="M4339" s="4">
        <f t="shared" si="814"/>
        <v>774.36799999999994</v>
      </c>
      <c r="N4339" s="4">
        <f t="shared" si="815"/>
        <v>1327.4879999999998</v>
      </c>
      <c r="O4339" s="6">
        <v>0.75</v>
      </c>
      <c r="P4339" s="85">
        <f t="shared" si="812"/>
        <v>414.84000000000003</v>
      </c>
      <c r="Q4339" s="86">
        <f t="shared" si="813"/>
        <v>967.96</v>
      </c>
      <c r="R4339" s="6">
        <v>0.95</v>
      </c>
      <c r="S4339" s="85">
        <f t="shared" si="808"/>
        <v>525.46399999999994</v>
      </c>
      <c r="T4339" s="86">
        <f t="shared" si="809"/>
        <v>1078.5839999999998</v>
      </c>
      <c r="U4339" s="6">
        <v>0.6</v>
      </c>
      <c r="V4339" s="85">
        <f t="shared" si="810"/>
        <v>331.87200000000001</v>
      </c>
      <c r="W4339" s="86">
        <f t="shared" si="811"/>
        <v>884.99199999999996</v>
      </c>
    </row>
    <row r="4340" spans="1:23" ht="16.5" x14ac:dyDescent="0.25">
      <c r="A4340" s="64" t="s">
        <v>7854</v>
      </c>
      <c r="B4340" s="65" t="s">
        <v>7976</v>
      </c>
      <c r="C4340" s="2" t="s">
        <v>8015</v>
      </c>
      <c r="D4340" s="10" t="s">
        <v>7560</v>
      </c>
      <c r="E4340" s="3">
        <v>9</v>
      </c>
      <c r="F4340" s="3">
        <v>1</v>
      </c>
      <c r="G4340" s="4">
        <v>700</v>
      </c>
      <c r="H4340" s="4">
        <f>+G4340*E4340</f>
        <v>6300</v>
      </c>
      <c r="I4340" s="5">
        <v>0</v>
      </c>
      <c r="J4340" s="4">
        <f t="shared" si="806"/>
        <v>0</v>
      </c>
      <c r="K4340" s="4">
        <f t="shared" si="807"/>
        <v>700</v>
      </c>
      <c r="L4340" s="6">
        <v>1.5</v>
      </c>
      <c r="M4340" s="4">
        <f t="shared" si="814"/>
        <v>1050</v>
      </c>
      <c r="N4340" s="4">
        <f t="shared" si="815"/>
        <v>1750</v>
      </c>
      <c r="O4340" s="6">
        <v>0.75</v>
      </c>
      <c r="P4340" s="85">
        <f t="shared" si="812"/>
        <v>525</v>
      </c>
      <c r="Q4340" s="86">
        <f t="shared" si="813"/>
        <v>1225</v>
      </c>
      <c r="R4340" s="6">
        <v>0.95</v>
      </c>
      <c r="S4340" s="85">
        <f t="shared" si="808"/>
        <v>665</v>
      </c>
      <c r="T4340" s="86">
        <f t="shared" si="809"/>
        <v>1365</v>
      </c>
      <c r="U4340" s="6">
        <v>0.6</v>
      </c>
      <c r="V4340" s="85">
        <f t="shared" si="810"/>
        <v>420</v>
      </c>
      <c r="W4340" s="86">
        <f t="shared" si="811"/>
        <v>1120</v>
      </c>
    </row>
    <row r="4341" spans="1:23" ht="16.5" x14ac:dyDescent="0.25">
      <c r="A4341" s="64" t="s">
        <v>7854</v>
      </c>
      <c r="B4341" s="65" t="s">
        <v>7976</v>
      </c>
      <c r="C4341" s="2" t="s">
        <v>8016</v>
      </c>
      <c r="D4341" s="1" t="s">
        <v>5515</v>
      </c>
      <c r="E4341" s="3">
        <v>13</v>
      </c>
      <c r="F4341" s="3">
        <v>1</v>
      </c>
      <c r="G4341" s="7">
        <v>653.92999999999995</v>
      </c>
      <c r="H4341" s="4">
        <f>+G4341*E4341</f>
        <v>8501.09</v>
      </c>
      <c r="I4341" s="5">
        <v>0</v>
      </c>
      <c r="J4341" s="4">
        <f t="shared" si="806"/>
        <v>0</v>
      </c>
      <c r="K4341" s="4">
        <f t="shared" si="807"/>
        <v>653.92999999999995</v>
      </c>
      <c r="L4341" s="6">
        <v>1.4</v>
      </c>
      <c r="M4341" s="4">
        <f t="shared" si="814"/>
        <v>915.50199999999984</v>
      </c>
      <c r="N4341" s="4">
        <f t="shared" si="815"/>
        <v>1569.4319999999998</v>
      </c>
      <c r="O4341" s="6">
        <v>0.75</v>
      </c>
      <c r="P4341" s="85">
        <f t="shared" si="812"/>
        <v>490.44749999999999</v>
      </c>
      <c r="Q4341" s="86">
        <f t="shared" si="813"/>
        <v>1144.3775000000001</v>
      </c>
      <c r="R4341" s="6">
        <v>0.95</v>
      </c>
      <c r="S4341" s="85">
        <f t="shared" si="808"/>
        <v>621.23349999999994</v>
      </c>
      <c r="T4341" s="86">
        <f t="shared" si="809"/>
        <v>1275.1634999999999</v>
      </c>
      <c r="U4341" s="6">
        <v>0.6</v>
      </c>
      <c r="V4341" s="85">
        <f t="shared" si="810"/>
        <v>392.35799999999995</v>
      </c>
      <c r="W4341" s="86">
        <f t="shared" si="811"/>
        <v>1046.288</v>
      </c>
    </row>
    <row r="4342" spans="1:23" ht="16.5" x14ac:dyDescent="0.25">
      <c r="A4342" s="64" t="s">
        <v>7854</v>
      </c>
      <c r="B4342" s="65" t="s">
        <v>7976</v>
      </c>
      <c r="C4342" s="2" t="s">
        <v>8017</v>
      </c>
      <c r="D4342" s="1" t="s">
        <v>5516</v>
      </c>
      <c r="E4342" s="3">
        <v>9</v>
      </c>
      <c r="F4342" s="3">
        <v>1</v>
      </c>
      <c r="G4342" s="7">
        <v>309.99</v>
      </c>
      <c r="H4342" s="4">
        <f>+G4342*E4342</f>
        <v>2789.91</v>
      </c>
      <c r="I4342" s="5">
        <v>0</v>
      </c>
      <c r="J4342" s="4">
        <f t="shared" si="806"/>
        <v>0</v>
      </c>
      <c r="K4342" s="4">
        <f t="shared" si="807"/>
        <v>309.99</v>
      </c>
      <c r="L4342" s="6">
        <v>1.4</v>
      </c>
      <c r="M4342" s="4">
        <f t="shared" si="814"/>
        <v>433.98599999999999</v>
      </c>
      <c r="N4342" s="4">
        <f t="shared" si="815"/>
        <v>743.976</v>
      </c>
      <c r="O4342" s="6">
        <v>0.75</v>
      </c>
      <c r="P4342" s="85">
        <f t="shared" si="812"/>
        <v>232.49250000000001</v>
      </c>
      <c r="Q4342" s="86">
        <f t="shared" si="813"/>
        <v>542.48250000000007</v>
      </c>
      <c r="R4342" s="6">
        <v>0.95</v>
      </c>
      <c r="S4342" s="85">
        <f t="shared" si="808"/>
        <v>294.4905</v>
      </c>
      <c r="T4342" s="86">
        <f t="shared" si="809"/>
        <v>604.48050000000001</v>
      </c>
      <c r="U4342" s="6">
        <v>0.6</v>
      </c>
      <c r="V4342" s="85">
        <f t="shared" si="810"/>
        <v>185.994</v>
      </c>
      <c r="W4342" s="86">
        <f t="shared" si="811"/>
        <v>495.98400000000004</v>
      </c>
    </row>
    <row r="4343" spans="1:23" ht="16.5" x14ac:dyDescent="0.25">
      <c r="A4343" s="64" t="s">
        <v>7854</v>
      </c>
      <c r="B4343" s="65" t="s">
        <v>7976</v>
      </c>
      <c r="C4343" s="2" t="s">
        <v>8018</v>
      </c>
      <c r="D4343" s="1" t="s">
        <v>5517</v>
      </c>
      <c r="E4343" s="3">
        <v>2</v>
      </c>
      <c r="F4343" s="3">
        <v>1</v>
      </c>
      <c r="G4343" s="7">
        <v>221.04</v>
      </c>
      <c r="H4343" s="4">
        <f>+G4343*E4343</f>
        <v>442.08</v>
      </c>
      <c r="I4343" s="5">
        <v>0</v>
      </c>
      <c r="J4343" s="4">
        <f t="shared" si="806"/>
        <v>0</v>
      </c>
      <c r="K4343" s="4">
        <f t="shared" si="807"/>
        <v>221.04</v>
      </c>
      <c r="L4343" s="6">
        <v>1.4</v>
      </c>
      <c r="M4343" s="4">
        <f t="shared" si="814"/>
        <v>309.45599999999996</v>
      </c>
      <c r="N4343" s="4">
        <f t="shared" si="815"/>
        <v>530.49599999999998</v>
      </c>
      <c r="O4343" s="6">
        <v>0.75</v>
      </c>
      <c r="P4343" s="85">
        <f t="shared" si="812"/>
        <v>165.78</v>
      </c>
      <c r="Q4343" s="86">
        <f t="shared" si="813"/>
        <v>386.82</v>
      </c>
      <c r="R4343" s="6">
        <v>0.95</v>
      </c>
      <c r="S4343" s="85">
        <f t="shared" si="808"/>
        <v>209.98799999999997</v>
      </c>
      <c r="T4343" s="86">
        <f t="shared" si="809"/>
        <v>431.02799999999996</v>
      </c>
      <c r="U4343" s="6">
        <v>0.6</v>
      </c>
      <c r="V4343" s="85">
        <f t="shared" si="810"/>
        <v>132.624</v>
      </c>
      <c r="W4343" s="86">
        <f t="shared" si="811"/>
        <v>353.66399999999999</v>
      </c>
    </row>
    <row r="4344" spans="1:23" ht="16.5" x14ac:dyDescent="0.25">
      <c r="A4344" s="64" t="s">
        <v>7854</v>
      </c>
      <c r="B4344" s="65" t="s">
        <v>7976</v>
      </c>
      <c r="C4344" s="2" t="s">
        <v>8019</v>
      </c>
      <c r="D4344" s="1" t="s">
        <v>5518</v>
      </c>
      <c r="E4344" s="3">
        <v>12</v>
      </c>
      <c r="F4344" s="3">
        <v>1</v>
      </c>
      <c r="G4344" s="7">
        <v>381.15</v>
      </c>
      <c r="H4344" s="4">
        <f>+G4344*E4344</f>
        <v>4573.7999999999993</v>
      </c>
      <c r="I4344" s="5">
        <v>0</v>
      </c>
      <c r="J4344" s="4">
        <f t="shared" si="806"/>
        <v>0</v>
      </c>
      <c r="K4344" s="4">
        <f t="shared" si="807"/>
        <v>381.15</v>
      </c>
      <c r="L4344" s="6">
        <v>1.4</v>
      </c>
      <c r="M4344" s="4">
        <f t="shared" si="814"/>
        <v>533.6099999999999</v>
      </c>
      <c r="N4344" s="4">
        <f t="shared" si="815"/>
        <v>914.75999999999988</v>
      </c>
      <c r="O4344" s="6">
        <v>0.75</v>
      </c>
      <c r="P4344" s="85">
        <f t="shared" si="812"/>
        <v>285.86249999999995</v>
      </c>
      <c r="Q4344" s="86">
        <f t="shared" si="813"/>
        <v>667.01249999999993</v>
      </c>
      <c r="R4344" s="6">
        <v>0.95</v>
      </c>
      <c r="S4344" s="85">
        <f t="shared" si="808"/>
        <v>362.09249999999997</v>
      </c>
      <c r="T4344" s="86">
        <f t="shared" si="809"/>
        <v>743.24249999999995</v>
      </c>
      <c r="U4344" s="6">
        <v>0.6</v>
      </c>
      <c r="V4344" s="85">
        <f t="shared" si="810"/>
        <v>228.68999999999997</v>
      </c>
      <c r="W4344" s="86">
        <f t="shared" si="811"/>
        <v>609.83999999999992</v>
      </c>
    </row>
    <row r="4345" spans="1:23" ht="16.5" x14ac:dyDescent="0.25">
      <c r="A4345" s="64" t="s">
        <v>7854</v>
      </c>
      <c r="B4345" s="65" t="s">
        <v>7976</v>
      </c>
      <c r="C4345" s="2" t="s">
        <v>8020</v>
      </c>
      <c r="D4345" s="10" t="s">
        <v>5531</v>
      </c>
      <c r="E4345" s="3">
        <v>1</v>
      </c>
      <c r="F4345" s="3">
        <v>1</v>
      </c>
      <c r="G4345" s="4">
        <v>2421</v>
      </c>
      <c r="H4345" s="4">
        <f>+G4345*E4345</f>
        <v>2421</v>
      </c>
      <c r="I4345" s="5">
        <v>0.1</v>
      </c>
      <c r="J4345" s="4">
        <f t="shared" si="806"/>
        <v>242.10000000000002</v>
      </c>
      <c r="K4345" s="4">
        <f t="shared" si="807"/>
        <v>2178.9</v>
      </c>
      <c r="L4345" s="6">
        <v>0.85</v>
      </c>
      <c r="M4345" s="4">
        <f t="shared" si="814"/>
        <v>1852.0650000000001</v>
      </c>
      <c r="N4345" s="4">
        <f t="shared" si="815"/>
        <v>4030.9650000000001</v>
      </c>
      <c r="O4345" s="6">
        <v>0.75</v>
      </c>
      <c r="P4345" s="85">
        <f t="shared" si="812"/>
        <v>1634.1750000000002</v>
      </c>
      <c r="Q4345" s="86">
        <f t="shared" si="813"/>
        <v>3813.0750000000003</v>
      </c>
      <c r="R4345" s="6">
        <v>0.95</v>
      </c>
      <c r="S4345" s="85">
        <f t="shared" si="808"/>
        <v>2069.9549999999999</v>
      </c>
      <c r="T4345" s="86">
        <f t="shared" si="809"/>
        <v>4248.8549999999996</v>
      </c>
      <c r="U4345" s="6">
        <v>0.6</v>
      </c>
      <c r="V4345" s="85">
        <f t="shared" si="810"/>
        <v>1307.3399999999999</v>
      </c>
      <c r="W4345" s="86">
        <f t="shared" si="811"/>
        <v>3486.24</v>
      </c>
    </row>
    <row r="4346" spans="1:23" ht="16.5" x14ac:dyDescent="0.25">
      <c r="A4346" s="64" t="s">
        <v>7854</v>
      </c>
      <c r="B4346" s="65" t="s">
        <v>7976</v>
      </c>
      <c r="C4346" s="2" t="s">
        <v>8021</v>
      </c>
      <c r="D4346" s="1" t="s">
        <v>5533</v>
      </c>
      <c r="E4346" s="3">
        <v>3</v>
      </c>
      <c r="F4346" s="3">
        <v>1</v>
      </c>
      <c r="G4346" s="7">
        <v>1295</v>
      </c>
      <c r="H4346" s="4">
        <f>+G4346*E4346</f>
        <v>3885</v>
      </c>
      <c r="I4346" s="5">
        <v>0.2</v>
      </c>
      <c r="J4346" s="4">
        <f t="shared" si="806"/>
        <v>259</v>
      </c>
      <c r="K4346" s="4">
        <f t="shared" si="807"/>
        <v>1036</v>
      </c>
      <c r="L4346" s="6">
        <v>0.85</v>
      </c>
      <c r="M4346" s="4">
        <f t="shared" si="814"/>
        <v>880.6</v>
      </c>
      <c r="N4346" s="4">
        <f t="shared" si="815"/>
        <v>1916.6</v>
      </c>
      <c r="O4346" s="6">
        <v>0.75</v>
      </c>
      <c r="P4346" s="85">
        <f t="shared" si="812"/>
        <v>777</v>
      </c>
      <c r="Q4346" s="86">
        <f t="shared" si="813"/>
        <v>1813</v>
      </c>
      <c r="R4346" s="6">
        <v>0.95</v>
      </c>
      <c r="S4346" s="85">
        <f t="shared" si="808"/>
        <v>984.19999999999993</v>
      </c>
      <c r="T4346" s="86">
        <f t="shared" si="809"/>
        <v>2020.1999999999998</v>
      </c>
      <c r="U4346" s="6">
        <v>0.6</v>
      </c>
      <c r="V4346" s="85">
        <f t="shared" si="810"/>
        <v>621.6</v>
      </c>
      <c r="W4346" s="86">
        <f t="shared" si="811"/>
        <v>1657.6</v>
      </c>
    </row>
    <row r="4347" spans="1:23" ht="16.5" x14ac:dyDescent="0.25">
      <c r="A4347" s="64" t="s">
        <v>7854</v>
      </c>
      <c r="B4347" s="65" t="s">
        <v>7976</v>
      </c>
      <c r="C4347" s="2" t="s">
        <v>8022</v>
      </c>
      <c r="D4347" s="1" t="s">
        <v>5535</v>
      </c>
      <c r="E4347" s="3">
        <v>10</v>
      </c>
      <c r="F4347" s="3">
        <v>1</v>
      </c>
      <c r="G4347" s="7">
        <v>737.5</v>
      </c>
      <c r="H4347" s="4">
        <f>+G4347*E4347</f>
        <v>7375</v>
      </c>
      <c r="I4347" s="5">
        <v>0.2</v>
      </c>
      <c r="J4347" s="4">
        <f t="shared" si="806"/>
        <v>147.5</v>
      </c>
      <c r="K4347" s="4">
        <f t="shared" si="807"/>
        <v>590</v>
      </c>
      <c r="L4347" s="6">
        <v>0.85</v>
      </c>
      <c r="M4347" s="4">
        <f t="shared" si="814"/>
        <v>501.5</v>
      </c>
      <c r="N4347" s="4">
        <f t="shared" si="815"/>
        <v>1091.5</v>
      </c>
      <c r="O4347" s="6">
        <v>0.75</v>
      </c>
      <c r="P4347" s="85">
        <f t="shared" si="812"/>
        <v>442.5</v>
      </c>
      <c r="Q4347" s="86">
        <f t="shared" si="813"/>
        <v>1032.5</v>
      </c>
      <c r="R4347" s="6">
        <v>0.95</v>
      </c>
      <c r="S4347" s="85">
        <f t="shared" si="808"/>
        <v>560.5</v>
      </c>
      <c r="T4347" s="86">
        <f t="shared" si="809"/>
        <v>1150.5</v>
      </c>
      <c r="U4347" s="6">
        <v>0.6</v>
      </c>
      <c r="V4347" s="85">
        <f t="shared" si="810"/>
        <v>354</v>
      </c>
      <c r="W4347" s="86">
        <f t="shared" si="811"/>
        <v>944</v>
      </c>
    </row>
    <row r="4348" spans="1:23" ht="16.5" x14ac:dyDescent="0.25">
      <c r="A4348" s="64" t="s">
        <v>7854</v>
      </c>
      <c r="B4348" s="65" t="s">
        <v>7976</v>
      </c>
      <c r="C4348" s="2" t="s">
        <v>8023</v>
      </c>
      <c r="D4348" s="1" t="s">
        <v>5536</v>
      </c>
      <c r="E4348" s="3">
        <v>1</v>
      </c>
      <c r="F4348" s="3">
        <v>1</v>
      </c>
      <c r="G4348" s="7">
        <v>1095</v>
      </c>
      <c r="H4348" s="4">
        <f>+G4348*E4348</f>
        <v>1095</v>
      </c>
      <c r="I4348" s="5">
        <v>0.2</v>
      </c>
      <c r="J4348" s="4">
        <f t="shared" si="806"/>
        <v>219</v>
      </c>
      <c r="K4348" s="4">
        <f t="shared" si="807"/>
        <v>876</v>
      </c>
      <c r="L4348" s="6">
        <v>0.85</v>
      </c>
      <c r="M4348" s="4">
        <f t="shared" si="814"/>
        <v>744.6</v>
      </c>
      <c r="N4348" s="4">
        <f t="shared" si="815"/>
        <v>1620.6</v>
      </c>
      <c r="O4348" s="6">
        <v>0.75</v>
      </c>
      <c r="P4348" s="85">
        <f t="shared" si="812"/>
        <v>657</v>
      </c>
      <c r="Q4348" s="86">
        <f t="shared" si="813"/>
        <v>1533</v>
      </c>
      <c r="R4348" s="6">
        <v>0.95</v>
      </c>
      <c r="S4348" s="85">
        <f t="shared" si="808"/>
        <v>832.19999999999993</v>
      </c>
      <c r="T4348" s="86">
        <f t="shared" si="809"/>
        <v>1708.1999999999998</v>
      </c>
      <c r="U4348" s="6">
        <v>0.6</v>
      </c>
      <c r="V4348" s="85">
        <f t="shared" si="810"/>
        <v>525.6</v>
      </c>
      <c r="W4348" s="86">
        <f t="shared" si="811"/>
        <v>1401.6</v>
      </c>
    </row>
    <row r="4349" spans="1:23" ht="16.5" x14ac:dyDescent="0.25">
      <c r="A4349" s="64" t="s">
        <v>7854</v>
      </c>
      <c r="B4349" s="65" t="s">
        <v>7976</v>
      </c>
      <c r="C4349" s="2" t="s">
        <v>8024</v>
      </c>
      <c r="D4349" s="1" t="s">
        <v>5537</v>
      </c>
      <c r="E4349" s="3">
        <v>2</v>
      </c>
      <c r="F4349" s="3">
        <v>1</v>
      </c>
      <c r="G4349" s="4">
        <f>4643.04/12</f>
        <v>386.92</v>
      </c>
      <c r="H4349" s="4">
        <f>+G4349*E4349</f>
        <v>773.84</v>
      </c>
      <c r="I4349" s="5">
        <v>0.2</v>
      </c>
      <c r="J4349" s="4">
        <f t="shared" si="806"/>
        <v>77.384000000000015</v>
      </c>
      <c r="K4349" s="4">
        <f t="shared" si="807"/>
        <v>309.536</v>
      </c>
      <c r="L4349" s="6">
        <v>0.85</v>
      </c>
      <c r="M4349" s="4">
        <f t="shared" si="814"/>
        <v>263.10559999999998</v>
      </c>
      <c r="N4349" s="4">
        <f t="shared" si="815"/>
        <v>572.64159999999993</v>
      </c>
      <c r="O4349" s="6">
        <v>0.75</v>
      </c>
      <c r="P4349" s="85">
        <f t="shared" si="812"/>
        <v>232.15199999999999</v>
      </c>
      <c r="Q4349" s="86">
        <f t="shared" si="813"/>
        <v>541.68799999999999</v>
      </c>
      <c r="R4349" s="6">
        <v>0.95</v>
      </c>
      <c r="S4349" s="85">
        <f t="shared" si="808"/>
        <v>294.05919999999998</v>
      </c>
      <c r="T4349" s="86">
        <f t="shared" si="809"/>
        <v>603.59519999999998</v>
      </c>
      <c r="U4349" s="6">
        <v>0.6</v>
      </c>
      <c r="V4349" s="85">
        <f t="shared" si="810"/>
        <v>185.7216</v>
      </c>
      <c r="W4349" s="86">
        <f t="shared" si="811"/>
        <v>495.25760000000002</v>
      </c>
    </row>
    <row r="4350" spans="1:23" ht="16.5" x14ac:dyDescent="0.25">
      <c r="A4350" s="64" t="s">
        <v>7854</v>
      </c>
      <c r="B4350" s="65" t="s">
        <v>7976</v>
      </c>
      <c r="C4350" s="2" t="s">
        <v>8025</v>
      </c>
      <c r="D4350" s="1" t="s">
        <v>5618</v>
      </c>
      <c r="E4350" s="3">
        <v>2</v>
      </c>
      <c r="F4350" s="3">
        <v>1</v>
      </c>
      <c r="G4350" s="4">
        <v>2544.75</v>
      </c>
      <c r="H4350" s="4">
        <f>+G4350*E4350</f>
        <v>5089.5</v>
      </c>
      <c r="I4350" s="5">
        <v>0.2</v>
      </c>
      <c r="J4350" s="4">
        <f t="shared" si="806"/>
        <v>508.95000000000005</v>
      </c>
      <c r="K4350" s="4">
        <f t="shared" si="807"/>
        <v>2035.8</v>
      </c>
      <c r="L4350" s="6">
        <v>0.85</v>
      </c>
      <c r="M4350" s="4">
        <f t="shared" si="814"/>
        <v>1730.4299999999998</v>
      </c>
      <c r="N4350" s="4">
        <f t="shared" si="815"/>
        <v>3766.2299999999996</v>
      </c>
      <c r="O4350" s="6">
        <v>0.75</v>
      </c>
      <c r="P4350" s="85">
        <f t="shared" si="812"/>
        <v>1526.85</v>
      </c>
      <c r="Q4350" s="86">
        <f t="shared" si="813"/>
        <v>3562.6499999999996</v>
      </c>
      <c r="R4350" s="6">
        <v>0.95</v>
      </c>
      <c r="S4350" s="85">
        <f t="shared" si="808"/>
        <v>1934.0099999999998</v>
      </c>
      <c r="T4350" s="86">
        <f t="shared" si="809"/>
        <v>3969.8099999999995</v>
      </c>
      <c r="U4350" s="6">
        <v>0.6</v>
      </c>
      <c r="V4350" s="85">
        <f t="shared" si="810"/>
        <v>1221.48</v>
      </c>
      <c r="W4350" s="86">
        <f t="shared" si="811"/>
        <v>3257.2799999999997</v>
      </c>
    </row>
    <row r="4351" spans="1:23" ht="16.5" x14ac:dyDescent="0.25">
      <c r="A4351" s="64" t="s">
        <v>7854</v>
      </c>
      <c r="B4351" s="65" t="s">
        <v>7976</v>
      </c>
      <c r="C4351" s="2" t="s">
        <v>8026</v>
      </c>
      <c r="D4351" s="10" t="s">
        <v>5619</v>
      </c>
      <c r="E4351" s="3">
        <v>1</v>
      </c>
      <c r="F4351" s="3">
        <v>1</v>
      </c>
      <c r="G4351" s="4">
        <v>1105.2</v>
      </c>
      <c r="H4351" s="4">
        <f>+G4351*E4351</f>
        <v>1105.2</v>
      </c>
      <c r="I4351" s="5">
        <v>0</v>
      </c>
      <c r="J4351" s="4">
        <f t="shared" si="806"/>
        <v>0</v>
      </c>
      <c r="K4351" s="4">
        <f t="shared" si="807"/>
        <v>1105.2</v>
      </c>
      <c r="L4351" s="6">
        <v>0.85</v>
      </c>
      <c r="M4351" s="4">
        <f t="shared" si="814"/>
        <v>939.42</v>
      </c>
      <c r="N4351" s="4">
        <f t="shared" si="815"/>
        <v>2044.62</v>
      </c>
      <c r="O4351" s="6">
        <v>0.75</v>
      </c>
      <c r="P4351" s="85">
        <f t="shared" si="812"/>
        <v>828.90000000000009</v>
      </c>
      <c r="Q4351" s="86">
        <f t="shared" si="813"/>
        <v>1934.1000000000001</v>
      </c>
      <c r="R4351" s="6">
        <v>0.95</v>
      </c>
      <c r="S4351" s="85">
        <f t="shared" si="808"/>
        <v>1049.94</v>
      </c>
      <c r="T4351" s="86">
        <f t="shared" si="809"/>
        <v>2155.1400000000003</v>
      </c>
      <c r="U4351" s="6">
        <v>0.6</v>
      </c>
      <c r="V4351" s="85">
        <f t="shared" si="810"/>
        <v>663.12</v>
      </c>
      <c r="W4351" s="86">
        <f t="shared" si="811"/>
        <v>1768.3200000000002</v>
      </c>
    </row>
    <row r="4352" spans="1:23" ht="16.5" x14ac:dyDescent="0.25">
      <c r="A4352" s="64" t="s">
        <v>7854</v>
      </c>
      <c r="B4352" s="65" t="s">
        <v>7976</v>
      </c>
      <c r="C4352" s="2" t="s">
        <v>8027</v>
      </c>
      <c r="D4352" s="10" t="s">
        <v>6881</v>
      </c>
      <c r="E4352" s="3">
        <v>4</v>
      </c>
      <c r="F4352" s="3">
        <v>1</v>
      </c>
      <c r="G4352" s="4">
        <v>1343.45</v>
      </c>
      <c r="H4352" s="4">
        <f>+G4352*E4352</f>
        <v>5373.8</v>
      </c>
      <c r="I4352" s="5">
        <v>0</v>
      </c>
      <c r="J4352" s="4">
        <f t="shared" si="806"/>
        <v>0</v>
      </c>
      <c r="K4352" s="4">
        <f t="shared" si="807"/>
        <v>1343.45</v>
      </c>
      <c r="L4352" s="6">
        <v>0.85</v>
      </c>
      <c r="M4352" s="4">
        <f t="shared" si="814"/>
        <v>1141.9325000000001</v>
      </c>
      <c r="N4352" s="4">
        <f t="shared" si="815"/>
        <v>2485.3825000000002</v>
      </c>
      <c r="O4352" s="6">
        <v>0.75</v>
      </c>
      <c r="P4352" s="85">
        <f t="shared" si="812"/>
        <v>1007.5875000000001</v>
      </c>
      <c r="Q4352" s="86">
        <f t="shared" si="813"/>
        <v>2351.0375000000004</v>
      </c>
      <c r="R4352" s="6">
        <v>0.95</v>
      </c>
      <c r="S4352" s="85">
        <f t="shared" si="808"/>
        <v>1276.2774999999999</v>
      </c>
      <c r="T4352" s="86">
        <f t="shared" si="809"/>
        <v>2619.7275</v>
      </c>
      <c r="U4352" s="6">
        <v>0.6</v>
      </c>
      <c r="V4352" s="85">
        <f t="shared" si="810"/>
        <v>806.07</v>
      </c>
      <c r="W4352" s="86">
        <f t="shared" si="811"/>
        <v>2149.52</v>
      </c>
    </row>
    <row r="4353" spans="1:23" ht="16.5" x14ac:dyDescent="0.25">
      <c r="A4353" s="64" t="s">
        <v>7854</v>
      </c>
      <c r="B4353" s="65" t="s">
        <v>7976</v>
      </c>
      <c r="C4353" s="2" t="s">
        <v>8028</v>
      </c>
      <c r="D4353" s="10" t="s">
        <v>6882</v>
      </c>
      <c r="E4353" s="3">
        <v>2</v>
      </c>
      <c r="F4353" s="3">
        <v>1</v>
      </c>
      <c r="G4353" s="4">
        <v>565.4</v>
      </c>
      <c r="H4353" s="4">
        <f>+G4353*E4353</f>
        <v>1130.8</v>
      </c>
      <c r="I4353" s="5">
        <v>0.2</v>
      </c>
      <c r="J4353" s="4">
        <f t="shared" ref="J4353:J4412" si="816">+G4353*I4353</f>
        <v>113.08</v>
      </c>
      <c r="K4353" s="4">
        <f t="shared" ref="K4353:K4412" si="817">+G4353-J4353</f>
        <v>452.32</v>
      </c>
      <c r="L4353" s="6">
        <v>0.85</v>
      </c>
      <c r="M4353" s="4">
        <f t="shared" si="814"/>
        <v>384.47199999999998</v>
      </c>
      <c r="N4353" s="4">
        <f t="shared" si="815"/>
        <v>836.79199999999992</v>
      </c>
      <c r="O4353" s="6">
        <v>0.75</v>
      </c>
      <c r="P4353" s="85">
        <f t="shared" si="812"/>
        <v>339.24</v>
      </c>
      <c r="Q4353" s="86">
        <f t="shared" si="813"/>
        <v>791.56</v>
      </c>
      <c r="R4353" s="6">
        <v>0.95</v>
      </c>
      <c r="S4353" s="85">
        <f t="shared" si="808"/>
        <v>429.70399999999995</v>
      </c>
      <c r="T4353" s="86">
        <f t="shared" si="809"/>
        <v>882.02399999999989</v>
      </c>
      <c r="U4353" s="6">
        <v>0.6</v>
      </c>
      <c r="V4353" s="85">
        <f t="shared" si="810"/>
        <v>271.392</v>
      </c>
      <c r="W4353" s="86">
        <f t="shared" si="811"/>
        <v>723.71199999999999</v>
      </c>
    </row>
    <row r="4354" spans="1:23" ht="16.5" x14ac:dyDescent="0.25">
      <c r="A4354" s="64" t="s">
        <v>7854</v>
      </c>
      <c r="B4354" s="65" t="s">
        <v>7976</v>
      </c>
      <c r="C4354" s="2" t="s">
        <v>8029</v>
      </c>
      <c r="D4354" s="10" t="s">
        <v>6883</v>
      </c>
      <c r="E4354" s="3">
        <v>4</v>
      </c>
      <c r="F4354" s="3">
        <v>1</v>
      </c>
      <c r="G4354" s="4">
        <v>696.15</v>
      </c>
      <c r="H4354" s="4">
        <f>+G4354*E4354</f>
        <v>2784.6</v>
      </c>
      <c r="I4354" s="5">
        <v>0</v>
      </c>
      <c r="J4354" s="4">
        <f t="shared" si="816"/>
        <v>0</v>
      </c>
      <c r="K4354" s="4">
        <f t="shared" si="817"/>
        <v>696.15</v>
      </c>
      <c r="L4354" s="6">
        <v>0.85</v>
      </c>
      <c r="M4354" s="4">
        <f t="shared" si="814"/>
        <v>591.72749999999996</v>
      </c>
      <c r="N4354" s="4">
        <f t="shared" si="815"/>
        <v>1287.8775000000001</v>
      </c>
      <c r="O4354" s="6">
        <v>0.75</v>
      </c>
      <c r="P4354" s="85">
        <f t="shared" si="812"/>
        <v>522.11249999999995</v>
      </c>
      <c r="Q4354" s="86">
        <f t="shared" si="813"/>
        <v>1218.2624999999998</v>
      </c>
      <c r="R4354" s="6">
        <v>0.95</v>
      </c>
      <c r="S4354" s="85">
        <f t="shared" si="808"/>
        <v>661.34249999999997</v>
      </c>
      <c r="T4354" s="86">
        <f t="shared" si="809"/>
        <v>1357.4924999999998</v>
      </c>
      <c r="U4354" s="6">
        <v>0.6</v>
      </c>
      <c r="V4354" s="85">
        <f t="shared" si="810"/>
        <v>417.69</v>
      </c>
      <c r="W4354" s="86">
        <f t="shared" si="811"/>
        <v>1113.8399999999999</v>
      </c>
    </row>
    <row r="4355" spans="1:23" ht="16.5" x14ac:dyDescent="0.25">
      <c r="A4355" s="64" t="s">
        <v>7854</v>
      </c>
      <c r="B4355" s="65" t="s">
        <v>7976</v>
      </c>
      <c r="C4355" s="40" t="s">
        <v>8030</v>
      </c>
      <c r="D4355" s="55" t="s">
        <v>6884</v>
      </c>
      <c r="E4355" s="41">
        <v>7</v>
      </c>
      <c r="F4355" s="3">
        <v>1</v>
      </c>
      <c r="G4355" s="12">
        <v>832.45</v>
      </c>
      <c r="H4355" s="4">
        <f>+G4355*E4355</f>
        <v>5827.1500000000005</v>
      </c>
      <c r="I4355" s="42">
        <v>0.2</v>
      </c>
      <c r="J4355" s="4">
        <f t="shared" si="816"/>
        <v>166.49</v>
      </c>
      <c r="K4355" s="4">
        <f t="shared" si="817"/>
        <v>665.96</v>
      </c>
      <c r="L4355" s="13">
        <v>0.95</v>
      </c>
      <c r="M4355" s="4">
        <f t="shared" si="814"/>
        <v>632.66200000000003</v>
      </c>
      <c r="N4355" s="4">
        <f t="shared" si="815"/>
        <v>1298.6220000000001</v>
      </c>
      <c r="O4355" s="6">
        <v>0.75</v>
      </c>
      <c r="P4355" s="85">
        <f t="shared" si="812"/>
        <v>499.47</v>
      </c>
      <c r="Q4355" s="86">
        <f t="shared" si="813"/>
        <v>1165.43</v>
      </c>
      <c r="R4355" s="6">
        <v>0.95</v>
      </c>
      <c r="S4355" s="85">
        <f t="shared" si="808"/>
        <v>632.66200000000003</v>
      </c>
      <c r="T4355" s="86">
        <f t="shared" si="809"/>
        <v>1298.6220000000001</v>
      </c>
      <c r="U4355" s="6">
        <v>0.6</v>
      </c>
      <c r="V4355" s="85">
        <f t="shared" si="810"/>
        <v>399.57600000000002</v>
      </c>
      <c r="W4355" s="86">
        <f t="shared" si="811"/>
        <v>1065.5360000000001</v>
      </c>
    </row>
    <row r="4356" spans="1:23" ht="16.5" x14ac:dyDescent="0.25">
      <c r="A4356" s="67" t="s">
        <v>8031</v>
      </c>
      <c r="B4356" s="67" t="s">
        <v>8031</v>
      </c>
      <c r="C4356" s="2" t="s">
        <v>8032</v>
      </c>
      <c r="D4356" s="10" t="s">
        <v>448</v>
      </c>
      <c r="E4356" s="3">
        <v>82</v>
      </c>
      <c r="F4356" s="3">
        <v>1</v>
      </c>
      <c r="G4356" s="4">
        <v>258</v>
      </c>
      <c r="H4356" s="4">
        <f>+G4356*E4356</f>
        <v>21156</v>
      </c>
      <c r="I4356" s="5">
        <v>0</v>
      </c>
      <c r="J4356" s="4">
        <f t="shared" si="816"/>
        <v>0</v>
      </c>
      <c r="K4356" s="4">
        <f t="shared" si="817"/>
        <v>258</v>
      </c>
      <c r="L4356" s="6">
        <v>0.95</v>
      </c>
      <c r="M4356" s="4">
        <f t="shared" si="814"/>
        <v>245.1</v>
      </c>
      <c r="N4356" s="4">
        <f t="shared" si="815"/>
        <v>503.1</v>
      </c>
      <c r="O4356" s="6">
        <v>0.75</v>
      </c>
      <c r="P4356" s="85">
        <f t="shared" si="812"/>
        <v>193.5</v>
      </c>
      <c r="Q4356" s="86">
        <f t="shared" si="813"/>
        <v>451.5</v>
      </c>
      <c r="R4356" s="6">
        <v>0.95</v>
      </c>
      <c r="S4356" s="85">
        <f t="shared" si="808"/>
        <v>245.1</v>
      </c>
      <c r="T4356" s="86">
        <f t="shared" si="809"/>
        <v>503.1</v>
      </c>
      <c r="U4356" s="6">
        <v>0.6</v>
      </c>
      <c r="V4356" s="85">
        <f t="shared" si="810"/>
        <v>154.79999999999998</v>
      </c>
      <c r="W4356" s="86">
        <f t="shared" si="811"/>
        <v>412.79999999999995</v>
      </c>
    </row>
    <row r="4357" spans="1:23" ht="16.5" x14ac:dyDescent="0.25">
      <c r="A4357" s="67" t="s">
        <v>8031</v>
      </c>
      <c r="B4357" s="67" t="s">
        <v>8031</v>
      </c>
      <c r="C4357" s="2" t="s">
        <v>8033</v>
      </c>
      <c r="D4357" s="10" t="s">
        <v>449</v>
      </c>
      <c r="E4357" s="3">
        <v>21</v>
      </c>
      <c r="F4357" s="3">
        <v>1</v>
      </c>
      <c r="G4357" s="4">
        <v>260</v>
      </c>
      <c r="H4357" s="4">
        <f>+G4357*E4357</f>
        <v>5460</v>
      </c>
      <c r="I4357" s="5">
        <v>0</v>
      </c>
      <c r="J4357" s="4">
        <f t="shared" si="816"/>
        <v>0</v>
      </c>
      <c r="K4357" s="4">
        <f t="shared" si="817"/>
        <v>260</v>
      </c>
      <c r="L4357" s="6">
        <v>0.95</v>
      </c>
      <c r="M4357" s="4">
        <f t="shared" si="814"/>
        <v>247</v>
      </c>
      <c r="N4357" s="4">
        <f t="shared" si="815"/>
        <v>507</v>
      </c>
      <c r="O4357" s="6">
        <v>0.75</v>
      </c>
      <c r="P4357" s="85">
        <f t="shared" si="812"/>
        <v>195</v>
      </c>
      <c r="Q4357" s="86">
        <f t="shared" si="813"/>
        <v>455</v>
      </c>
      <c r="R4357" s="6">
        <v>0.95</v>
      </c>
      <c r="S4357" s="85">
        <f t="shared" si="808"/>
        <v>247</v>
      </c>
      <c r="T4357" s="86">
        <f t="shared" si="809"/>
        <v>507</v>
      </c>
      <c r="U4357" s="6">
        <v>0.6</v>
      </c>
      <c r="V4357" s="85">
        <f t="shared" si="810"/>
        <v>156</v>
      </c>
      <c r="W4357" s="86">
        <f t="shared" si="811"/>
        <v>416</v>
      </c>
    </row>
    <row r="4358" spans="1:23" ht="16.5" x14ac:dyDescent="0.25">
      <c r="A4358" s="67" t="s">
        <v>8031</v>
      </c>
      <c r="B4358" s="67" t="s">
        <v>8031</v>
      </c>
      <c r="C4358" s="2" t="s">
        <v>8034</v>
      </c>
      <c r="D4358" s="10" t="s">
        <v>450</v>
      </c>
      <c r="E4358" s="3">
        <v>61</v>
      </c>
      <c r="F4358" s="3">
        <v>1</v>
      </c>
      <c r="G4358" s="4">
        <v>120</v>
      </c>
      <c r="H4358" s="4">
        <f>+G4358*E4358</f>
        <v>7320</v>
      </c>
      <c r="I4358" s="5">
        <v>0</v>
      </c>
      <c r="J4358" s="4">
        <f t="shared" si="816"/>
        <v>0</v>
      </c>
      <c r="K4358" s="4">
        <f t="shared" si="817"/>
        <v>120</v>
      </c>
      <c r="L4358" s="6">
        <v>0.95</v>
      </c>
      <c r="M4358" s="4">
        <f t="shared" si="814"/>
        <v>114</v>
      </c>
      <c r="N4358" s="4">
        <f t="shared" si="815"/>
        <v>234</v>
      </c>
      <c r="O4358" s="6">
        <v>0.75</v>
      </c>
      <c r="P4358" s="85">
        <f t="shared" si="812"/>
        <v>90</v>
      </c>
      <c r="Q4358" s="86">
        <f t="shared" si="813"/>
        <v>210</v>
      </c>
      <c r="R4358" s="6">
        <v>0.95</v>
      </c>
      <c r="S4358" s="85">
        <f t="shared" si="808"/>
        <v>114</v>
      </c>
      <c r="T4358" s="86">
        <f t="shared" si="809"/>
        <v>234</v>
      </c>
      <c r="U4358" s="6">
        <v>0.6</v>
      </c>
      <c r="V4358" s="85">
        <f t="shared" si="810"/>
        <v>72</v>
      </c>
      <c r="W4358" s="86">
        <f t="shared" si="811"/>
        <v>192</v>
      </c>
    </row>
    <row r="4359" spans="1:23" ht="16.5" x14ac:dyDescent="0.25">
      <c r="A4359" s="67" t="s">
        <v>8031</v>
      </c>
      <c r="B4359" s="67" t="s">
        <v>8031</v>
      </c>
      <c r="C4359" s="2" t="s">
        <v>8035</v>
      </c>
      <c r="D4359" s="10" t="s">
        <v>451</v>
      </c>
      <c r="E4359" s="3">
        <f>132-50</f>
        <v>82</v>
      </c>
      <c r="F4359" s="3">
        <v>1</v>
      </c>
      <c r="G4359" s="4">
        <v>246</v>
      </c>
      <c r="H4359" s="4">
        <f>+G4359*E4359</f>
        <v>20172</v>
      </c>
      <c r="I4359" s="5">
        <v>0</v>
      </c>
      <c r="J4359" s="4">
        <f t="shared" si="816"/>
        <v>0</v>
      </c>
      <c r="K4359" s="4">
        <f t="shared" si="817"/>
        <v>246</v>
      </c>
      <c r="L4359" s="6">
        <v>0.95</v>
      </c>
      <c r="M4359" s="4">
        <f t="shared" si="814"/>
        <v>233.7</v>
      </c>
      <c r="N4359" s="4">
        <f t="shared" si="815"/>
        <v>479.7</v>
      </c>
      <c r="O4359" s="6">
        <v>0.75</v>
      </c>
      <c r="P4359" s="85">
        <f t="shared" si="812"/>
        <v>184.5</v>
      </c>
      <c r="Q4359" s="86">
        <f t="shared" si="813"/>
        <v>430.5</v>
      </c>
      <c r="R4359" s="6">
        <v>0.95</v>
      </c>
      <c r="S4359" s="85">
        <f t="shared" si="808"/>
        <v>233.7</v>
      </c>
      <c r="T4359" s="86">
        <f t="shared" si="809"/>
        <v>479.7</v>
      </c>
      <c r="U4359" s="6">
        <v>0.6</v>
      </c>
      <c r="V4359" s="85">
        <f t="shared" si="810"/>
        <v>147.6</v>
      </c>
      <c r="W4359" s="86">
        <f t="shared" si="811"/>
        <v>393.6</v>
      </c>
    </row>
    <row r="4360" spans="1:23" ht="16.5" x14ac:dyDescent="0.25">
      <c r="A4360" s="67" t="s">
        <v>8031</v>
      </c>
      <c r="B4360" s="67" t="s">
        <v>8031</v>
      </c>
      <c r="C4360" s="2" t="s">
        <v>8036</v>
      </c>
      <c r="D4360" s="10" t="s">
        <v>452</v>
      </c>
      <c r="E4360" s="3">
        <v>1</v>
      </c>
      <c r="F4360" s="3">
        <v>1</v>
      </c>
      <c r="G4360" s="4">
        <v>380.61</v>
      </c>
      <c r="H4360" s="4">
        <f>+G4360*E4360</f>
        <v>380.61</v>
      </c>
      <c r="I4360" s="5">
        <v>0</v>
      </c>
      <c r="J4360" s="4">
        <f t="shared" si="816"/>
        <v>0</v>
      </c>
      <c r="K4360" s="4">
        <f t="shared" si="817"/>
        <v>380.61</v>
      </c>
      <c r="L4360" s="6">
        <v>0.95</v>
      </c>
      <c r="M4360" s="4">
        <f t="shared" si="814"/>
        <v>361.5795</v>
      </c>
      <c r="N4360" s="4">
        <f t="shared" si="815"/>
        <v>742.18949999999995</v>
      </c>
      <c r="O4360" s="6">
        <v>0.75</v>
      </c>
      <c r="P4360" s="85">
        <f t="shared" si="812"/>
        <v>285.45749999999998</v>
      </c>
      <c r="Q4360" s="86">
        <f t="shared" si="813"/>
        <v>666.0675</v>
      </c>
      <c r="R4360" s="6">
        <v>0.95</v>
      </c>
      <c r="S4360" s="85">
        <f t="shared" si="808"/>
        <v>361.5795</v>
      </c>
      <c r="T4360" s="86">
        <f t="shared" si="809"/>
        <v>742.18949999999995</v>
      </c>
      <c r="U4360" s="6">
        <v>0.6</v>
      </c>
      <c r="V4360" s="85">
        <f t="shared" si="810"/>
        <v>228.36600000000001</v>
      </c>
      <c r="W4360" s="86">
        <f t="shared" si="811"/>
        <v>608.976</v>
      </c>
    </row>
    <row r="4361" spans="1:23" ht="16.5" x14ac:dyDescent="0.25">
      <c r="A4361" s="67" t="s">
        <v>8031</v>
      </c>
      <c r="B4361" s="67" t="s">
        <v>8031</v>
      </c>
      <c r="C4361" s="2" t="s">
        <v>8037</v>
      </c>
      <c r="D4361" s="10" t="s">
        <v>453</v>
      </c>
      <c r="E4361" s="3">
        <f>116-40</f>
        <v>76</v>
      </c>
      <c r="F4361" s="3">
        <v>1</v>
      </c>
      <c r="G4361" s="4">
        <v>261</v>
      </c>
      <c r="H4361" s="4">
        <f>+G4361*E4361</f>
        <v>19836</v>
      </c>
      <c r="I4361" s="5">
        <v>0</v>
      </c>
      <c r="J4361" s="4">
        <f t="shared" si="816"/>
        <v>0</v>
      </c>
      <c r="K4361" s="4">
        <f t="shared" si="817"/>
        <v>261</v>
      </c>
      <c r="L4361" s="6">
        <v>0.95</v>
      </c>
      <c r="M4361" s="4">
        <f t="shared" si="814"/>
        <v>247.95</v>
      </c>
      <c r="N4361" s="4">
        <f t="shared" si="815"/>
        <v>508.95</v>
      </c>
      <c r="O4361" s="6">
        <v>0.75</v>
      </c>
      <c r="P4361" s="85">
        <f t="shared" si="812"/>
        <v>195.75</v>
      </c>
      <c r="Q4361" s="86">
        <f t="shared" si="813"/>
        <v>456.75</v>
      </c>
      <c r="R4361" s="6">
        <v>0.95</v>
      </c>
      <c r="S4361" s="85">
        <f t="shared" si="808"/>
        <v>247.95</v>
      </c>
      <c r="T4361" s="86">
        <f t="shared" si="809"/>
        <v>508.95</v>
      </c>
      <c r="U4361" s="6">
        <v>0.6</v>
      </c>
      <c r="V4361" s="85">
        <f t="shared" si="810"/>
        <v>156.6</v>
      </c>
      <c r="W4361" s="86">
        <f t="shared" si="811"/>
        <v>417.6</v>
      </c>
    </row>
    <row r="4362" spans="1:23" ht="16.5" x14ac:dyDescent="0.25">
      <c r="A4362" s="67" t="s">
        <v>8031</v>
      </c>
      <c r="B4362" s="67" t="s">
        <v>8031</v>
      </c>
      <c r="C4362" s="2" t="s">
        <v>8038</v>
      </c>
      <c r="D4362" s="1" t="s">
        <v>937</v>
      </c>
      <c r="E4362" s="3">
        <v>5</v>
      </c>
      <c r="F4362" s="3">
        <v>1</v>
      </c>
      <c r="G4362" s="7">
        <v>1364.98</v>
      </c>
      <c r="H4362" s="4">
        <f>+G4362*E4362</f>
        <v>6824.9</v>
      </c>
      <c r="I4362" s="5">
        <v>0</v>
      </c>
      <c r="J4362" s="4">
        <f t="shared" si="816"/>
        <v>0</v>
      </c>
      <c r="K4362" s="4">
        <f t="shared" si="817"/>
        <v>1364.98</v>
      </c>
      <c r="L4362" s="6">
        <v>1</v>
      </c>
      <c r="M4362" s="4">
        <f t="shared" si="814"/>
        <v>1364.98</v>
      </c>
      <c r="N4362" s="4">
        <f t="shared" si="815"/>
        <v>2729.96</v>
      </c>
      <c r="O4362" s="6">
        <v>0.75</v>
      </c>
      <c r="P4362" s="85">
        <f t="shared" si="812"/>
        <v>1023.735</v>
      </c>
      <c r="Q4362" s="86">
        <f t="shared" si="813"/>
        <v>2388.7150000000001</v>
      </c>
      <c r="R4362" s="6">
        <v>0.95</v>
      </c>
      <c r="S4362" s="85">
        <f t="shared" si="808"/>
        <v>1296.731</v>
      </c>
      <c r="T4362" s="86">
        <f t="shared" si="809"/>
        <v>2661.7110000000002</v>
      </c>
      <c r="U4362" s="6">
        <v>0.6</v>
      </c>
      <c r="V4362" s="85">
        <f t="shared" si="810"/>
        <v>818.98799999999994</v>
      </c>
      <c r="W4362" s="86">
        <f t="shared" si="811"/>
        <v>2183.9679999999998</v>
      </c>
    </row>
    <row r="4363" spans="1:23" ht="16.5" x14ac:dyDescent="0.25">
      <c r="A4363" s="67" t="s">
        <v>8031</v>
      </c>
      <c r="B4363" s="67" t="s">
        <v>8031</v>
      </c>
      <c r="C4363" s="2" t="s">
        <v>8039</v>
      </c>
      <c r="D4363" s="1" t="s">
        <v>2732</v>
      </c>
      <c r="E4363" s="3">
        <v>1</v>
      </c>
      <c r="F4363" s="3">
        <v>1</v>
      </c>
      <c r="G4363" s="7">
        <v>5653</v>
      </c>
      <c r="H4363" s="4">
        <f>+G4363*E4363</f>
        <v>5653</v>
      </c>
      <c r="I4363" s="5">
        <v>0.05</v>
      </c>
      <c r="J4363" s="4">
        <f t="shared" si="816"/>
        <v>282.65000000000003</v>
      </c>
      <c r="K4363" s="4">
        <f t="shared" si="817"/>
        <v>5370.35</v>
      </c>
      <c r="L4363" s="6">
        <v>0.85</v>
      </c>
      <c r="M4363" s="4">
        <f t="shared" si="814"/>
        <v>4564.7975000000006</v>
      </c>
      <c r="N4363" s="4">
        <f t="shared" si="815"/>
        <v>9935.1475000000009</v>
      </c>
      <c r="O4363" s="6">
        <v>0.75</v>
      </c>
      <c r="P4363" s="85">
        <f t="shared" si="812"/>
        <v>4027.7625000000003</v>
      </c>
      <c r="Q4363" s="86">
        <f t="shared" si="813"/>
        <v>9398.1125000000011</v>
      </c>
      <c r="R4363" s="6">
        <v>0.95</v>
      </c>
      <c r="S4363" s="85">
        <f t="shared" si="808"/>
        <v>5101.8325000000004</v>
      </c>
      <c r="T4363" s="86">
        <f t="shared" si="809"/>
        <v>10472.182500000001</v>
      </c>
      <c r="U4363" s="6">
        <v>0.6</v>
      </c>
      <c r="V4363" s="85">
        <f t="shared" si="810"/>
        <v>3222.21</v>
      </c>
      <c r="W4363" s="86">
        <f t="shared" si="811"/>
        <v>8592.5600000000013</v>
      </c>
    </row>
    <row r="4364" spans="1:23" ht="16.5" x14ac:dyDescent="0.25">
      <c r="A4364" s="67" t="s">
        <v>8031</v>
      </c>
      <c r="B4364" s="67" t="s">
        <v>8031</v>
      </c>
      <c r="C4364" s="2" t="s">
        <v>8040</v>
      </c>
      <c r="D4364" s="10" t="s">
        <v>3962</v>
      </c>
      <c r="E4364" s="3">
        <v>3</v>
      </c>
      <c r="F4364" s="3">
        <v>1</v>
      </c>
      <c r="G4364" s="7">
        <v>2740</v>
      </c>
      <c r="H4364" s="4">
        <f>+G4364*E4364</f>
        <v>8220</v>
      </c>
      <c r="I4364" s="5">
        <v>0</v>
      </c>
      <c r="J4364" s="4">
        <f t="shared" si="816"/>
        <v>0</v>
      </c>
      <c r="K4364" s="4">
        <f t="shared" si="817"/>
        <v>2740</v>
      </c>
      <c r="L4364" s="6">
        <v>1</v>
      </c>
      <c r="M4364" s="4">
        <f t="shared" si="814"/>
        <v>2740</v>
      </c>
      <c r="N4364" s="4">
        <f t="shared" si="815"/>
        <v>5480</v>
      </c>
      <c r="O4364" s="6">
        <v>0.75</v>
      </c>
      <c r="P4364" s="85">
        <f t="shared" si="812"/>
        <v>2055</v>
      </c>
      <c r="Q4364" s="86">
        <f t="shared" si="813"/>
        <v>4795</v>
      </c>
      <c r="R4364" s="6">
        <v>0.95</v>
      </c>
      <c r="S4364" s="85">
        <f t="shared" si="808"/>
        <v>2603</v>
      </c>
      <c r="T4364" s="86">
        <f t="shared" si="809"/>
        <v>5343</v>
      </c>
      <c r="U4364" s="6">
        <v>0.6</v>
      </c>
      <c r="V4364" s="85">
        <f t="shared" si="810"/>
        <v>1644</v>
      </c>
      <c r="W4364" s="86">
        <f t="shared" si="811"/>
        <v>4384</v>
      </c>
    </row>
    <row r="4365" spans="1:23" ht="16.5" x14ac:dyDescent="0.25">
      <c r="A4365" s="67" t="s">
        <v>8041</v>
      </c>
      <c r="B4365" s="67" t="s">
        <v>8041</v>
      </c>
      <c r="C4365" s="2" t="s">
        <v>8043</v>
      </c>
      <c r="D4365" s="10" t="s">
        <v>1817</v>
      </c>
      <c r="E4365" s="3">
        <v>2</v>
      </c>
      <c r="F4365" s="3">
        <v>1</v>
      </c>
      <c r="G4365" s="4">
        <v>1045.3</v>
      </c>
      <c r="H4365" s="4">
        <f>+G4365*E4365</f>
        <v>2090.6</v>
      </c>
      <c r="I4365" s="5">
        <v>0</v>
      </c>
      <c r="J4365" s="4">
        <f t="shared" si="816"/>
        <v>0</v>
      </c>
      <c r="K4365" s="4">
        <f t="shared" si="817"/>
        <v>1045.3</v>
      </c>
      <c r="L4365" s="6">
        <v>0.85</v>
      </c>
      <c r="M4365" s="4">
        <f t="shared" si="814"/>
        <v>888.50499999999988</v>
      </c>
      <c r="N4365" s="4">
        <f t="shared" si="815"/>
        <v>1933.8049999999998</v>
      </c>
      <c r="O4365" s="6">
        <v>0.75</v>
      </c>
      <c r="P4365" s="85">
        <f t="shared" si="812"/>
        <v>783.97499999999991</v>
      </c>
      <c r="Q4365" s="86">
        <f t="shared" si="813"/>
        <v>1829.2749999999999</v>
      </c>
      <c r="R4365" s="6">
        <v>0.95</v>
      </c>
      <c r="S4365" s="85">
        <f t="shared" si="808"/>
        <v>993.03499999999985</v>
      </c>
      <c r="T4365" s="86">
        <f t="shared" si="809"/>
        <v>2038.3349999999998</v>
      </c>
      <c r="U4365" s="6">
        <v>0.6</v>
      </c>
      <c r="V4365" s="85">
        <f t="shared" si="810"/>
        <v>627.17999999999995</v>
      </c>
      <c r="W4365" s="86">
        <f t="shared" si="811"/>
        <v>1672.48</v>
      </c>
    </row>
    <row r="4366" spans="1:23" ht="16.5" x14ac:dyDescent="0.25">
      <c r="A4366" s="67" t="s">
        <v>8041</v>
      </c>
      <c r="B4366" s="67" t="s">
        <v>8041</v>
      </c>
      <c r="C4366" s="2" t="s">
        <v>8042</v>
      </c>
      <c r="D4366" s="10" t="s">
        <v>1818</v>
      </c>
      <c r="E4366" s="3">
        <v>1</v>
      </c>
      <c r="F4366" s="3">
        <v>1</v>
      </c>
      <c r="G4366" s="4">
        <v>1133</v>
      </c>
      <c r="H4366" s="4">
        <f>+G4366*E4366</f>
        <v>1133</v>
      </c>
      <c r="I4366" s="5">
        <v>0.2</v>
      </c>
      <c r="J4366" s="4">
        <f t="shared" si="816"/>
        <v>226.60000000000002</v>
      </c>
      <c r="K4366" s="4">
        <f t="shared" si="817"/>
        <v>906.4</v>
      </c>
      <c r="L4366" s="6">
        <v>0.85</v>
      </c>
      <c r="M4366" s="4">
        <f t="shared" si="814"/>
        <v>770.43999999999994</v>
      </c>
      <c r="N4366" s="4">
        <f t="shared" si="815"/>
        <v>1676.84</v>
      </c>
      <c r="O4366" s="6">
        <v>0.75</v>
      </c>
      <c r="P4366" s="85">
        <f t="shared" si="812"/>
        <v>679.8</v>
      </c>
      <c r="Q4366" s="86">
        <f t="shared" si="813"/>
        <v>1586.1999999999998</v>
      </c>
      <c r="R4366" s="6">
        <v>0.95</v>
      </c>
      <c r="S4366" s="85">
        <f t="shared" si="808"/>
        <v>861.07999999999993</v>
      </c>
      <c r="T4366" s="86">
        <f t="shared" si="809"/>
        <v>1767.48</v>
      </c>
      <c r="U4366" s="6">
        <v>0.6</v>
      </c>
      <c r="V4366" s="85">
        <f t="shared" si="810"/>
        <v>543.83999999999992</v>
      </c>
      <c r="W4366" s="86">
        <f t="shared" si="811"/>
        <v>1450.2399999999998</v>
      </c>
    </row>
    <row r="4367" spans="1:23" ht="16.5" x14ac:dyDescent="0.25">
      <c r="A4367" s="67" t="s">
        <v>8041</v>
      </c>
      <c r="B4367" s="67" t="s">
        <v>8041</v>
      </c>
      <c r="C4367" s="2" t="s">
        <v>8044</v>
      </c>
      <c r="D4367" s="10" t="s">
        <v>1819</v>
      </c>
      <c r="E4367" s="3">
        <v>1</v>
      </c>
      <c r="F4367" s="3">
        <v>1</v>
      </c>
      <c r="G4367" s="4">
        <v>1628.35</v>
      </c>
      <c r="H4367" s="4">
        <f>+G4367*E4367</f>
        <v>1628.35</v>
      </c>
      <c r="I4367" s="5">
        <v>0.1</v>
      </c>
      <c r="J4367" s="4">
        <f t="shared" si="816"/>
        <v>162.83500000000001</v>
      </c>
      <c r="K4367" s="4">
        <f t="shared" si="817"/>
        <v>1465.5149999999999</v>
      </c>
      <c r="L4367" s="6">
        <v>1.4</v>
      </c>
      <c r="M4367" s="4">
        <f t="shared" si="814"/>
        <v>2051.7209999999995</v>
      </c>
      <c r="N4367" s="4">
        <f t="shared" si="815"/>
        <v>3517.2359999999994</v>
      </c>
      <c r="O4367" s="6">
        <v>0.75</v>
      </c>
      <c r="P4367" s="85">
        <f t="shared" si="812"/>
        <v>1099.13625</v>
      </c>
      <c r="Q4367" s="86">
        <f t="shared" si="813"/>
        <v>2564.6512499999999</v>
      </c>
      <c r="R4367" s="6">
        <v>0.95</v>
      </c>
      <c r="S4367" s="85">
        <f t="shared" si="808"/>
        <v>1392.2392499999999</v>
      </c>
      <c r="T4367" s="86">
        <f t="shared" si="809"/>
        <v>2857.75425</v>
      </c>
      <c r="U4367" s="6">
        <v>0.6</v>
      </c>
      <c r="V4367" s="85">
        <f t="shared" si="810"/>
        <v>879.30899999999986</v>
      </c>
      <c r="W4367" s="86">
        <f t="shared" si="811"/>
        <v>2344.8239999999996</v>
      </c>
    </row>
    <row r="4368" spans="1:23" ht="16.5" x14ac:dyDescent="0.25">
      <c r="A4368" s="67" t="s">
        <v>8041</v>
      </c>
      <c r="B4368" s="67" t="s">
        <v>8041</v>
      </c>
      <c r="C4368" s="2" t="s">
        <v>8045</v>
      </c>
      <c r="D4368" s="10" t="s">
        <v>1825</v>
      </c>
      <c r="E4368" s="3">
        <v>1</v>
      </c>
      <c r="F4368" s="3">
        <v>1</v>
      </c>
      <c r="G4368" s="4">
        <v>798</v>
      </c>
      <c r="H4368" s="4">
        <f>+G4368*E4368</f>
        <v>798</v>
      </c>
      <c r="I4368" s="5">
        <v>0</v>
      </c>
      <c r="J4368" s="4">
        <f t="shared" si="816"/>
        <v>0</v>
      </c>
      <c r="K4368" s="4">
        <f t="shared" si="817"/>
        <v>798</v>
      </c>
      <c r="L4368" s="6">
        <v>1.4</v>
      </c>
      <c r="M4368" s="4">
        <f t="shared" si="814"/>
        <v>1117.1999999999998</v>
      </c>
      <c r="N4368" s="4">
        <f t="shared" si="815"/>
        <v>1915.1999999999998</v>
      </c>
      <c r="O4368" s="6">
        <v>0.75</v>
      </c>
      <c r="P4368" s="85">
        <f t="shared" si="812"/>
        <v>598.5</v>
      </c>
      <c r="Q4368" s="86">
        <f t="shared" si="813"/>
        <v>1396.5</v>
      </c>
      <c r="R4368" s="6">
        <v>0.95</v>
      </c>
      <c r="S4368" s="85">
        <f t="shared" ref="S4368:S4429" si="818">+K4368*R4368</f>
        <v>758.09999999999991</v>
      </c>
      <c r="T4368" s="86">
        <f t="shared" ref="T4368:T4429" si="819">+S4368+K4368</f>
        <v>1556.1</v>
      </c>
      <c r="U4368" s="6">
        <v>0.6</v>
      </c>
      <c r="V4368" s="85">
        <f t="shared" ref="V4368:V4429" si="820">+K4368*U4368</f>
        <v>478.79999999999995</v>
      </c>
      <c r="W4368" s="86">
        <f t="shared" ref="W4368:W4429" si="821">+V4368+K4368</f>
        <v>1276.8</v>
      </c>
    </row>
    <row r="4369" spans="1:23" ht="16.5" x14ac:dyDescent="0.25">
      <c r="A4369" s="67" t="s">
        <v>8041</v>
      </c>
      <c r="B4369" s="67" t="s">
        <v>8041</v>
      </c>
      <c r="C4369" s="2" t="s">
        <v>8046</v>
      </c>
      <c r="D4369" s="10" t="s">
        <v>2000</v>
      </c>
      <c r="E4369" s="3">
        <v>1</v>
      </c>
      <c r="F4369" s="3">
        <v>1</v>
      </c>
      <c r="G4369" s="4">
        <v>265</v>
      </c>
      <c r="H4369" s="4">
        <f>+G4369*E4369</f>
        <v>265</v>
      </c>
      <c r="I4369" s="5">
        <v>0.1</v>
      </c>
      <c r="J4369" s="4">
        <f t="shared" si="816"/>
        <v>26.5</v>
      </c>
      <c r="K4369" s="4">
        <f t="shared" si="817"/>
        <v>238.5</v>
      </c>
      <c r="L4369" s="6">
        <v>1.4</v>
      </c>
      <c r="M4369" s="4">
        <f t="shared" si="814"/>
        <v>333.9</v>
      </c>
      <c r="N4369" s="4">
        <f t="shared" si="815"/>
        <v>572.4</v>
      </c>
      <c r="O4369" s="6">
        <v>0.75</v>
      </c>
      <c r="P4369" s="85">
        <f t="shared" ref="P4369:P4430" si="822">+K4369*O4369</f>
        <v>178.875</v>
      </c>
      <c r="Q4369" s="86">
        <f t="shared" ref="Q4369:Q4430" si="823">+K4369+P4369</f>
        <v>417.375</v>
      </c>
      <c r="R4369" s="6">
        <v>0.95</v>
      </c>
      <c r="S4369" s="85">
        <f t="shared" si="818"/>
        <v>226.57499999999999</v>
      </c>
      <c r="T4369" s="86">
        <f t="shared" si="819"/>
        <v>465.07499999999999</v>
      </c>
      <c r="U4369" s="6">
        <v>0.6</v>
      </c>
      <c r="V4369" s="85">
        <f t="shared" si="820"/>
        <v>143.1</v>
      </c>
      <c r="W4369" s="86">
        <f t="shared" si="821"/>
        <v>381.6</v>
      </c>
    </row>
    <row r="4370" spans="1:23" ht="16.5" x14ac:dyDescent="0.25">
      <c r="A4370" s="67" t="s">
        <v>8041</v>
      </c>
      <c r="B4370" s="67" t="s">
        <v>8041</v>
      </c>
      <c r="C4370" s="2" t="s">
        <v>8047</v>
      </c>
      <c r="D4370" s="10" t="s">
        <v>2001</v>
      </c>
      <c r="E4370" s="3">
        <v>1</v>
      </c>
      <c r="F4370" s="3">
        <v>1</v>
      </c>
      <c r="G4370" s="4">
        <v>934.75</v>
      </c>
      <c r="H4370" s="4">
        <f>+G4370*E4370</f>
        <v>934.75</v>
      </c>
      <c r="I4370" s="5">
        <v>0.1</v>
      </c>
      <c r="J4370" s="4">
        <f t="shared" si="816"/>
        <v>93.475000000000009</v>
      </c>
      <c r="K4370" s="4">
        <f t="shared" si="817"/>
        <v>841.27499999999998</v>
      </c>
      <c r="L4370" s="6">
        <v>0.85</v>
      </c>
      <c r="M4370" s="4">
        <f t="shared" si="814"/>
        <v>715.08375000000001</v>
      </c>
      <c r="N4370" s="4">
        <f t="shared" si="815"/>
        <v>1556.3587499999999</v>
      </c>
      <c r="O4370" s="6">
        <v>0.75</v>
      </c>
      <c r="P4370" s="85">
        <f t="shared" si="822"/>
        <v>630.95624999999995</v>
      </c>
      <c r="Q4370" s="86">
        <f t="shared" si="823"/>
        <v>1472.2312499999998</v>
      </c>
      <c r="R4370" s="6">
        <v>0.95</v>
      </c>
      <c r="S4370" s="85">
        <f t="shared" si="818"/>
        <v>799.21124999999995</v>
      </c>
      <c r="T4370" s="86">
        <f t="shared" si="819"/>
        <v>1640.4862499999999</v>
      </c>
      <c r="U4370" s="6">
        <v>0.6</v>
      </c>
      <c r="V4370" s="85">
        <f t="shared" si="820"/>
        <v>504.76499999999999</v>
      </c>
      <c r="W4370" s="86">
        <f t="shared" si="821"/>
        <v>1346.04</v>
      </c>
    </row>
    <row r="4371" spans="1:23" ht="16.5" x14ac:dyDescent="0.25">
      <c r="A4371" s="67" t="s">
        <v>8041</v>
      </c>
      <c r="B4371" s="67" t="s">
        <v>8041</v>
      </c>
      <c r="C4371" s="2" t="s">
        <v>8048</v>
      </c>
      <c r="D4371" s="10" t="s">
        <v>6879</v>
      </c>
      <c r="E4371" s="3">
        <v>16</v>
      </c>
      <c r="F4371" s="3">
        <v>1</v>
      </c>
      <c r="G4371" s="4">
        <v>216</v>
      </c>
      <c r="H4371" s="4">
        <f>+G4371*E4371</f>
        <v>3456</v>
      </c>
      <c r="I4371" s="5">
        <v>0</v>
      </c>
      <c r="J4371" s="4">
        <f t="shared" si="816"/>
        <v>0</v>
      </c>
      <c r="K4371" s="4">
        <f t="shared" si="817"/>
        <v>216</v>
      </c>
      <c r="L4371" s="6">
        <v>1.4</v>
      </c>
      <c r="M4371" s="4">
        <f t="shared" si="814"/>
        <v>302.39999999999998</v>
      </c>
      <c r="N4371" s="4">
        <f t="shared" si="815"/>
        <v>518.4</v>
      </c>
      <c r="O4371" s="6">
        <v>0.75</v>
      </c>
      <c r="P4371" s="85">
        <f t="shared" si="822"/>
        <v>162</v>
      </c>
      <c r="Q4371" s="86">
        <f t="shared" si="823"/>
        <v>378</v>
      </c>
      <c r="R4371" s="6">
        <v>0.95</v>
      </c>
      <c r="S4371" s="85">
        <f t="shared" si="818"/>
        <v>205.2</v>
      </c>
      <c r="T4371" s="86">
        <f t="shared" si="819"/>
        <v>421.2</v>
      </c>
      <c r="U4371" s="6">
        <v>0.6</v>
      </c>
      <c r="V4371" s="85">
        <f t="shared" si="820"/>
        <v>129.6</v>
      </c>
      <c r="W4371" s="86">
        <f t="shared" si="821"/>
        <v>345.6</v>
      </c>
    </row>
    <row r="4372" spans="1:23" ht="16.5" x14ac:dyDescent="0.25">
      <c r="A4372" s="67" t="s">
        <v>8041</v>
      </c>
      <c r="B4372" s="67" t="s">
        <v>8041</v>
      </c>
      <c r="C4372" s="2" t="s">
        <v>8049</v>
      </c>
      <c r="D4372" s="10" t="s">
        <v>6880</v>
      </c>
      <c r="E4372" s="3">
        <v>1</v>
      </c>
      <c r="F4372" s="3">
        <v>1</v>
      </c>
      <c r="G4372" s="4">
        <v>216</v>
      </c>
      <c r="H4372" s="4">
        <f>+G4372*E4372</f>
        <v>216</v>
      </c>
      <c r="I4372" s="5">
        <v>0</v>
      </c>
      <c r="J4372" s="4">
        <f t="shared" si="816"/>
        <v>0</v>
      </c>
      <c r="K4372" s="4">
        <f t="shared" si="817"/>
        <v>216</v>
      </c>
      <c r="L4372" s="6">
        <v>1.4</v>
      </c>
      <c r="M4372" s="4">
        <f t="shared" si="814"/>
        <v>302.39999999999998</v>
      </c>
      <c r="N4372" s="4">
        <f t="shared" si="815"/>
        <v>518.4</v>
      </c>
      <c r="O4372" s="6">
        <v>0.75</v>
      </c>
      <c r="P4372" s="85">
        <f t="shared" si="822"/>
        <v>162</v>
      </c>
      <c r="Q4372" s="86">
        <f t="shared" si="823"/>
        <v>378</v>
      </c>
      <c r="R4372" s="6">
        <v>0.95</v>
      </c>
      <c r="S4372" s="85">
        <f t="shared" si="818"/>
        <v>205.2</v>
      </c>
      <c r="T4372" s="86">
        <f t="shared" si="819"/>
        <v>421.2</v>
      </c>
      <c r="U4372" s="6">
        <v>0.6</v>
      </c>
      <c r="V4372" s="85">
        <f t="shared" si="820"/>
        <v>129.6</v>
      </c>
      <c r="W4372" s="86">
        <f t="shared" si="821"/>
        <v>345.6</v>
      </c>
    </row>
    <row r="4373" spans="1:23" ht="16.5" x14ac:dyDescent="0.25">
      <c r="A4373" s="67" t="s">
        <v>8041</v>
      </c>
      <c r="B4373" s="67" t="s">
        <v>8041</v>
      </c>
      <c r="C4373" s="2" t="s">
        <v>8292</v>
      </c>
      <c r="D4373" s="10" t="s">
        <v>6785</v>
      </c>
      <c r="E4373" s="3">
        <v>1</v>
      </c>
      <c r="F4373" s="3">
        <v>1</v>
      </c>
      <c r="G4373" s="4">
        <v>540</v>
      </c>
      <c r="H4373" s="4">
        <f>+G4373*E4373</f>
        <v>540</v>
      </c>
      <c r="I4373" s="5">
        <v>0.1</v>
      </c>
      <c r="J4373" s="4">
        <f t="shared" si="816"/>
        <v>54</v>
      </c>
      <c r="K4373" s="4">
        <f t="shared" si="817"/>
        <v>486</v>
      </c>
      <c r="L4373" s="6">
        <v>1.4</v>
      </c>
      <c r="M4373" s="4">
        <f t="shared" si="814"/>
        <v>680.4</v>
      </c>
      <c r="N4373" s="4">
        <f t="shared" si="815"/>
        <v>1166.4000000000001</v>
      </c>
      <c r="O4373" s="6">
        <v>0.75</v>
      </c>
      <c r="P4373" s="85">
        <f t="shared" si="822"/>
        <v>364.5</v>
      </c>
      <c r="Q4373" s="86">
        <f t="shared" si="823"/>
        <v>850.5</v>
      </c>
      <c r="R4373" s="6">
        <v>0.95</v>
      </c>
      <c r="S4373" s="85">
        <f t="shared" si="818"/>
        <v>461.7</v>
      </c>
      <c r="T4373" s="86">
        <f t="shared" si="819"/>
        <v>947.7</v>
      </c>
      <c r="U4373" s="6">
        <v>0.6</v>
      </c>
      <c r="V4373" s="85">
        <f t="shared" si="820"/>
        <v>291.59999999999997</v>
      </c>
      <c r="W4373" s="86">
        <f t="shared" si="821"/>
        <v>777.59999999999991</v>
      </c>
    </row>
    <row r="4374" spans="1:23" ht="16.5" x14ac:dyDescent="0.25">
      <c r="A4374" s="67" t="s">
        <v>8041</v>
      </c>
      <c r="B4374" s="67" t="s">
        <v>8041</v>
      </c>
      <c r="C4374" s="40" t="s">
        <v>8293</v>
      </c>
      <c r="D4374" s="55" t="s">
        <v>6784</v>
      </c>
      <c r="E4374" s="41">
        <v>3</v>
      </c>
      <c r="F4374" s="3">
        <v>1</v>
      </c>
      <c r="G4374" s="12">
        <f>226-97</f>
        <v>129</v>
      </c>
      <c r="H4374" s="4">
        <f>+G4374*E4374</f>
        <v>387</v>
      </c>
      <c r="I4374" s="42">
        <v>0.15</v>
      </c>
      <c r="J4374" s="4">
        <f t="shared" si="816"/>
        <v>19.349999999999998</v>
      </c>
      <c r="K4374" s="4">
        <f t="shared" si="817"/>
        <v>109.65</v>
      </c>
      <c r="L4374" s="13">
        <v>1.25</v>
      </c>
      <c r="M4374" s="4">
        <f t="shared" si="814"/>
        <v>137.0625</v>
      </c>
      <c r="N4374" s="4">
        <f t="shared" si="815"/>
        <v>246.71250000000001</v>
      </c>
      <c r="O4374" s="6">
        <v>0.75</v>
      </c>
      <c r="P4374" s="85">
        <f t="shared" si="822"/>
        <v>82.237500000000011</v>
      </c>
      <c r="Q4374" s="86">
        <f t="shared" si="823"/>
        <v>191.88750000000002</v>
      </c>
      <c r="R4374" s="6">
        <v>0.95</v>
      </c>
      <c r="S4374" s="85">
        <f t="shared" si="818"/>
        <v>104.1675</v>
      </c>
      <c r="T4374" s="86">
        <f t="shared" si="819"/>
        <v>213.8175</v>
      </c>
      <c r="U4374" s="6">
        <v>0.6</v>
      </c>
      <c r="V4374" s="85">
        <f t="shared" si="820"/>
        <v>65.790000000000006</v>
      </c>
      <c r="W4374" s="86">
        <f t="shared" si="821"/>
        <v>175.44</v>
      </c>
    </row>
    <row r="4375" spans="1:23" s="28" customFormat="1" ht="16.5" x14ac:dyDescent="0.25">
      <c r="A4375" s="67" t="s">
        <v>8041</v>
      </c>
      <c r="B4375" s="67" t="s">
        <v>8041</v>
      </c>
      <c r="C4375" s="40" t="s">
        <v>8349</v>
      </c>
      <c r="D4375" s="10" t="s">
        <v>6780</v>
      </c>
      <c r="E4375" s="3">
        <v>1</v>
      </c>
      <c r="F4375" s="3">
        <v>1</v>
      </c>
      <c r="G4375" s="4">
        <v>50</v>
      </c>
      <c r="H4375" s="4">
        <f>+G4375*E4375</f>
        <v>50</v>
      </c>
      <c r="I4375" s="5">
        <v>0.1</v>
      </c>
      <c r="J4375" s="4">
        <f t="shared" si="816"/>
        <v>5</v>
      </c>
      <c r="K4375" s="4">
        <f t="shared" si="817"/>
        <v>45</v>
      </c>
      <c r="L4375" s="6">
        <v>1.4</v>
      </c>
      <c r="M4375" s="4">
        <f t="shared" si="814"/>
        <v>62.999999999999993</v>
      </c>
      <c r="N4375" s="4">
        <f t="shared" si="815"/>
        <v>108</v>
      </c>
      <c r="O4375" s="6">
        <v>0.75</v>
      </c>
      <c r="P4375" s="85">
        <f t="shared" si="822"/>
        <v>33.75</v>
      </c>
      <c r="Q4375" s="86">
        <f t="shared" si="823"/>
        <v>78.75</v>
      </c>
      <c r="R4375" s="6">
        <v>0.95</v>
      </c>
      <c r="S4375" s="85">
        <f t="shared" si="818"/>
        <v>42.75</v>
      </c>
      <c r="T4375" s="86">
        <f t="shared" si="819"/>
        <v>87.75</v>
      </c>
      <c r="U4375" s="6">
        <v>0.6</v>
      </c>
      <c r="V4375" s="85">
        <f t="shared" si="820"/>
        <v>27</v>
      </c>
      <c r="W4375" s="86">
        <f t="shared" si="821"/>
        <v>72</v>
      </c>
    </row>
    <row r="4376" spans="1:23" s="28" customFormat="1" ht="16.5" x14ac:dyDescent="0.25">
      <c r="A4376" s="67" t="s">
        <v>8041</v>
      </c>
      <c r="B4376" s="67" t="s">
        <v>8041</v>
      </c>
      <c r="C4376" s="2" t="s">
        <v>8350</v>
      </c>
      <c r="D4376" s="10" t="s">
        <v>6781</v>
      </c>
      <c r="E4376" s="3">
        <v>10</v>
      </c>
      <c r="F4376" s="3">
        <v>1</v>
      </c>
      <c r="G4376" s="4">
        <v>117</v>
      </c>
      <c r="H4376" s="4">
        <f>+G4376*E4376</f>
        <v>1170</v>
      </c>
      <c r="I4376" s="5">
        <v>0.2</v>
      </c>
      <c r="J4376" s="4">
        <f t="shared" si="816"/>
        <v>23.400000000000002</v>
      </c>
      <c r="K4376" s="4">
        <f t="shared" si="817"/>
        <v>93.6</v>
      </c>
      <c r="L4376" s="6">
        <v>1.4</v>
      </c>
      <c r="M4376" s="4">
        <f t="shared" si="814"/>
        <v>131.04</v>
      </c>
      <c r="N4376" s="4">
        <f t="shared" si="815"/>
        <v>224.64</v>
      </c>
      <c r="O4376" s="6">
        <v>0.75</v>
      </c>
      <c r="P4376" s="85">
        <f t="shared" si="822"/>
        <v>70.199999999999989</v>
      </c>
      <c r="Q4376" s="86">
        <f t="shared" si="823"/>
        <v>163.79999999999998</v>
      </c>
      <c r="R4376" s="6">
        <v>0.95</v>
      </c>
      <c r="S4376" s="85">
        <f t="shared" si="818"/>
        <v>88.919999999999987</v>
      </c>
      <c r="T4376" s="86">
        <f t="shared" si="819"/>
        <v>182.51999999999998</v>
      </c>
      <c r="U4376" s="6">
        <v>0.6</v>
      </c>
      <c r="V4376" s="85">
        <f t="shared" si="820"/>
        <v>56.16</v>
      </c>
      <c r="W4376" s="86">
        <f t="shared" si="821"/>
        <v>149.76</v>
      </c>
    </row>
    <row r="4377" spans="1:23" s="38" customFormat="1" ht="16.5" x14ac:dyDescent="0.25">
      <c r="A4377" s="67" t="s">
        <v>8041</v>
      </c>
      <c r="B4377" s="67" t="s">
        <v>8041</v>
      </c>
      <c r="C4377" s="2" t="s">
        <v>8367</v>
      </c>
      <c r="D4377" s="1" t="s">
        <v>6782</v>
      </c>
      <c r="E4377" s="3">
        <v>1</v>
      </c>
      <c r="F4377" s="3">
        <v>1</v>
      </c>
      <c r="G4377" s="7">
        <v>259</v>
      </c>
      <c r="H4377" s="4">
        <f>+G4377*E4377</f>
        <v>259</v>
      </c>
      <c r="I4377" s="5">
        <v>0.1</v>
      </c>
      <c r="J4377" s="4">
        <f t="shared" si="816"/>
        <v>25.900000000000002</v>
      </c>
      <c r="K4377" s="4">
        <f t="shared" si="817"/>
        <v>233.1</v>
      </c>
      <c r="L4377" s="6">
        <v>1.05</v>
      </c>
      <c r="M4377" s="4">
        <f t="shared" si="814"/>
        <v>244.755</v>
      </c>
      <c r="N4377" s="4">
        <f t="shared" si="815"/>
        <v>477.85500000000002</v>
      </c>
      <c r="O4377" s="6">
        <v>0.75</v>
      </c>
      <c r="P4377" s="85">
        <f t="shared" si="822"/>
        <v>174.82499999999999</v>
      </c>
      <c r="Q4377" s="86">
        <f t="shared" si="823"/>
        <v>407.92499999999995</v>
      </c>
      <c r="R4377" s="6">
        <v>0.95</v>
      </c>
      <c r="S4377" s="85">
        <f t="shared" si="818"/>
        <v>221.44499999999999</v>
      </c>
      <c r="T4377" s="86">
        <f t="shared" si="819"/>
        <v>454.54499999999996</v>
      </c>
      <c r="U4377" s="6">
        <v>0.6</v>
      </c>
      <c r="V4377" s="85">
        <f t="shared" si="820"/>
        <v>139.85999999999999</v>
      </c>
      <c r="W4377" s="86">
        <f t="shared" si="821"/>
        <v>372.96</v>
      </c>
    </row>
    <row r="4378" spans="1:23" s="38" customFormat="1" ht="16.5" x14ac:dyDescent="0.25">
      <c r="A4378" s="67" t="s">
        <v>8041</v>
      </c>
      <c r="B4378" s="67" t="s">
        <v>8041</v>
      </c>
      <c r="C4378" s="2" t="s">
        <v>8368</v>
      </c>
      <c r="D4378" s="10" t="s">
        <v>6889</v>
      </c>
      <c r="E4378" s="3">
        <v>2</v>
      </c>
      <c r="F4378" s="3">
        <v>1</v>
      </c>
      <c r="G4378" s="4">
        <v>1240</v>
      </c>
      <c r="H4378" s="4">
        <f>+G4378*E4378</f>
        <v>2480</v>
      </c>
      <c r="I4378" s="6">
        <v>0.1</v>
      </c>
      <c r="J4378" s="4">
        <f t="shared" si="816"/>
        <v>124</v>
      </c>
      <c r="K4378" s="4">
        <f t="shared" si="817"/>
        <v>1116</v>
      </c>
      <c r="L4378" s="6">
        <v>1.4</v>
      </c>
      <c r="M4378" s="4">
        <f t="shared" si="814"/>
        <v>1562.3999999999999</v>
      </c>
      <c r="N4378" s="4">
        <f t="shared" si="815"/>
        <v>2678.3999999999996</v>
      </c>
      <c r="O4378" s="6">
        <v>0.75</v>
      </c>
      <c r="P4378" s="85">
        <f t="shared" si="822"/>
        <v>837</v>
      </c>
      <c r="Q4378" s="86">
        <f t="shared" si="823"/>
        <v>1953</v>
      </c>
      <c r="R4378" s="6">
        <v>0.95</v>
      </c>
      <c r="S4378" s="85">
        <f t="shared" si="818"/>
        <v>1060.2</v>
      </c>
      <c r="T4378" s="86">
        <f t="shared" si="819"/>
        <v>2176.1999999999998</v>
      </c>
      <c r="U4378" s="6">
        <v>0.6</v>
      </c>
      <c r="V4378" s="85">
        <f t="shared" si="820"/>
        <v>669.6</v>
      </c>
      <c r="W4378" s="86">
        <f t="shared" si="821"/>
        <v>1785.6</v>
      </c>
    </row>
    <row r="4379" spans="1:23" s="38" customFormat="1" ht="16.5" x14ac:dyDescent="0.25">
      <c r="A4379" s="67" t="s">
        <v>8041</v>
      </c>
      <c r="B4379" s="67" t="s">
        <v>8041</v>
      </c>
      <c r="C4379" s="2" t="s">
        <v>8369</v>
      </c>
      <c r="D4379" s="10" t="s">
        <v>5626</v>
      </c>
      <c r="E4379" s="3">
        <v>1</v>
      </c>
      <c r="F4379" s="3">
        <v>1</v>
      </c>
      <c r="G4379" s="4">
        <v>330</v>
      </c>
      <c r="H4379" s="4">
        <f>+G4379*E4379</f>
        <v>330</v>
      </c>
      <c r="I4379" s="5">
        <v>0</v>
      </c>
      <c r="J4379" s="4">
        <f t="shared" si="816"/>
        <v>0</v>
      </c>
      <c r="K4379" s="4">
        <f t="shared" si="817"/>
        <v>330</v>
      </c>
      <c r="L4379" s="6">
        <v>0.85</v>
      </c>
      <c r="M4379" s="4">
        <f t="shared" si="814"/>
        <v>280.5</v>
      </c>
      <c r="N4379" s="4">
        <f t="shared" si="815"/>
        <v>610.5</v>
      </c>
      <c r="O4379" s="6">
        <v>0.75</v>
      </c>
      <c r="P4379" s="85">
        <f t="shared" si="822"/>
        <v>247.5</v>
      </c>
      <c r="Q4379" s="86">
        <f t="shared" si="823"/>
        <v>577.5</v>
      </c>
      <c r="R4379" s="6">
        <v>0.95</v>
      </c>
      <c r="S4379" s="85">
        <f t="shared" si="818"/>
        <v>313.5</v>
      </c>
      <c r="T4379" s="86">
        <f t="shared" si="819"/>
        <v>643.5</v>
      </c>
      <c r="U4379" s="6">
        <v>0.6</v>
      </c>
      <c r="V4379" s="85">
        <f t="shared" si="820"/>
        <v>198</v>
      </c>
      <c r="W4379" s="86">
        <f t="shared" si="821"/>
        <v>528</v>
      </c>
    </row>
    <row r="4380" spans="1:23" s="38" customFormat="1" ht="16.5" x14ac:dyDescent="0.25">
      <c r="A4380" s="67" t="s">
        <v>8041</v>
      </c>
      <c r="B4380" s="67" t="s">
        <v>8041</v>
      </c>
      <c r="C4380" s="2" t="s">
        <v>8370</v>
      </c>
      <c r="D4380" s="10" t="s">
        <v>6703</v>
      </c>
      <c r="E4380" s="3">
        <v>48</v>
      </c>
      <c r="F4380" s="3">
        <v>1</v>
      </c>
      <c r="G4380" s="4">
        <v>163</v>
      </c>
      <c r="H4380" s="4">
        <f>+G4380*E4380</f>
        <v>7824</v>
      </c>
      <c r="I4380" s="5">
        <v>0</v>
      </c>
      <c r="J4380" s="4">
        <f t="shared" si="816"/>
        <v>0</v>
      </c>
      <c r="K4380" s="4">
        <f t="shared" si="817"/>
        <v>163</v>
      </c>
      <c r="L4380" s="6">
        <v>1.4</v>
      </c>
      <c r="M4380" s="4">
        <f t="shared" si="814"/>
        <v>228.2</v>
      </c>
      <c r="N4380" s="4">
        <f t="shared" si="815"/>
        <v>391.2</v>
      </c>
      <c r="O4380" s="6">
        <v>0.75</v>
      </c>
      <c r="P4380" s="85">
        <f t="shared" si="822"/>
        <v>122.25</v>
      </c>
      <c r="Q4380" s="86">
        <f t="shared" si="823"/>
        <v>285.25</v>
      </c>
      <c r="R4380" s="6">
        <v>0.95</v>
      </c>
      <c r="S4380" s="85">
        <f t="shared" si="818"/>
        <v>154.85</v>
      </c>
      <c r="T4380" s="86">
        <f t="shared" si="819"/>
        <v>317.85000000000002</v>
      </c>
      <c r="U4380" s="6">
        <v>0.6</v>
      </c>
      <c r="V4380" s="85">
        <f t="shared" si="820"/>
        <v>97.8</v>
      </c>
      <c r="W4380" s="86">
        <f t="shared" si="821"/>
        <v>260.8</v>
      </c>
    </row>
    <row r="4381" spans="1:23" s="38" customFormat="1" ht="16.5" x14ac:dyDescent="0.25">
      <c r="A4381" s="67" t="s">
        <v>8041</v>
      </c>
      <c r="B4381" s="67" t="s">
        <v>8041</v>
      </c>
      <c r="C4381" s="2" t="s">
        <v>8371</v>
      </c>
      <c r="D4381" s="10" t="s">
        <v>7552</v>
      </c>
      <c r="E4381" s="3">
        <v>5</v>
      </c>
      <c r="F4381" s="3">
        <v>1</v>
      </c>
      <c r="G4381" s="4">
        <v>175</v>
      </c>
      <c r="H4381" s="4">
        <f>+G4381*E4381</f>
        <v>875</v>
      </c>
      <c r="I4381" s="5">
        <v>0</v>
      </c>
      <c r="J4381" s="4">
        <f t="shared" si="816"/>
        <v>0</v>
      </c>
      <c r="K4381" s="4">
        <f t="shared" si="817"/>
        <v>175</v>
      </c>
      <c r="L4381" s="6">
        <v>1.5</v>
      </c>
      <c r="M4381" s="4">
        <f t="shared" si="814"/>
        <v>262.5</v>
      </c>
      <c r="N4381" s="4">
        <f t="shared" si="815"/>
        <v>437.5</v>
      </c>
      <c r="O4381" s="6">
        <v>0.75</v>
      </c>
      <c r="P4381" s="85">
        <f t="shared" si="822"/>
        <v>131.25</v>
      </c>
      <c r="Q4381" s="86">
        <f t="shared" si="823"/>
        <v>306.25</v>
      </c>
      <c r="R4381" s="6">
        <v>0.95</v>
      </c>
      <c r="S4381" s="85">
        <f t="shared" si="818"/>
        <v>166.25</v>
      </c>
      <c r="T4381" s="86">
        <f t="shared" si="819"/>
        <v>341.25</v>
      </c>
      <c r="U4381" s="6">
        <v>0.6</v>
      </c>
      <c r="V4381" s="85">
        <f t="shared" si="820"/>
        <v>105</v>
      </c>
      <c r="W4381" s="86">
        <f t="shared" si="821"/>
        <v>280</v>
      </c>
    </row>
    <row r="4382" spans="1:23" ht="16.5" x14ac:dyDescent="0.25">
      <c r="A4382" s="64" t="s">
        <v>7601</v>
      </c>
      <c r="B4382" s="65" t="s">
        <v>7602</v>
      </c>
      <c r="C4382" s="2" t="s">
        <v>7603</v>
      </c>
      <c r="D4382" s="10" t="s">
        <v>2942</v>
      </c>
      <c r="E4382" s="3">
        <v>1</v>
      </c>
      <c r="F4382" s="3">
        <v>1</v>
      </c>
      <c r="G4382" s="4">
        <v>994.4</v>
      </c>
      <c r="H4382" s="4">
        <f>+G4382*E4382</f>
        <v>994.4</v>
      </c>
      <c r="I4382" s="5">
        <v>0.25</v>
      </c>
      <c r="J4382" s="4">
        <f t="shared" si="816"/>
        <v>248.6</v>
      </c>
      <c r="K4382" s="4">
        <f t="shared" si="817"/>
        <v>745.8</v>
      </c>
      <c r="L4382" s="6">
        <v>1.4</v>
      </c>
      <c r="M4382" s="4">
        <f t="shared" si="814"/>
        <v>1044.1199999999999</v>
      </c>
      <c r="N4382" s="4">
        <f t="shared" si="815"/>
        <v>1789.9199999999998</v>
      </c>
      <c r="O4382" s="6">
        <v>0.75</v>
      </c>
      <c r="P4382" s="85">
        <f t="shared" si="822"/>
        <v>559.34999999999991</v>
      </c>
      <c r="Q4382" s="86">
        <f t="shared" si="823"/>
        <v>1305.1499999999999</v>
      </c>
      <c r="R4382" s="6">
        <v>0.95</v>
      </c>
      <c r="S4382" s="85">
        <f t="shared" si="818"/>
        <v>708.50999999999988</v>
      </c>
      <c r="T4382" s="86">
        <f t="shared" si="819"/>
        <v>1454.31</v>
      </c>
      <c r="U4382" s="6">
        <v>0.6</v>
      </c>
      <c r="V4382" s="85">
        <f t="shared" si="820"/>
        <v>447.47999999999996</v>
      </c>
      <c r="W4382" s="86">
        <f t="shared" si="821"/>
        <v>1193.28</v>
      </c>
    </row>
    <row r="4383" spans="1:23" ht="16.5" x14ac:dyDescent="0.25">
      <c r="A4383" s="64" t="s">
        <v>7601</v>
      </c>
      <c r="B4383" s="65" t="s">
        <v>7602</v>
      </c>
      <c r="C4383" s="2" t="s">
        <v>7604</v>
      </c>
      <c r="D4383" s="8" t="s">
        <v>2943</v>
      </c>
      <c r="E4383" s="3">
        <v>8</v>
      </c>
      <c r="F4383" s="3">
        <v>1</v>
      </c>
      <c r="G4383" s="4">
        <v>900</v>
      </c>
      <c r="H4383" s="4">
        <f>+G4383*E4383</f>
        <v>7200</v>
      </c>
      <c r="I4383" s="5">
        <v>0.15</v>
      </c>
      <c r="J4383" s="4">
        <f t="shared" si="816"/>
        <v>135</v>
      </c>
      <c r="K4383" s="4">
        <f t="shared" si="817"/>
        <v>765</v>
      </c>
      <c r="L4383" s="6">
        <v>1.4</v>
      </c>
      <c r="M4383" s="4">
        <f t="shared" si="814"/>
        <v>1071</v>
      </c>
      <c r="N4383" s="4">
        <f t="shared" si="815"/>
        <v>1836</v>
      </c>
      <c r="O4383" s="6">
        <v>0.75</v>
      </c>
      <c r="P4383" s="85">
        <f t="shared" si="822"/>
        <v>573.75</v>
      </c>
      <c r="Q4383" s="86">
        <f t="shared" si="823"/>
        <v>1338.75</v>
      </c>
      <c r="R4383" s="6">
        <v>0.95</v>
      </c>
      <c r="S4383" s="85">
        <f t="shared" si="818"/>
        <v>726.75</v>
      </c>
      <c r="T4383" s="86">
        <f t="shared" si="819"/>
        <v>1491.75</v>
      </c>
      <c r="U4383" s="6">
        <v>0.6</v>
      </c>
      <c r="V4383" s="85">
        <f t="shared" si="820"/>
        <v>459</v>
      </c>
      <c r="W4383" s="86">
        <f t="shared" si="821"/>
        <v>1224</v>
      </c>
    </row>
    <row r="4384" spans="1:23" ht="16.5" x14ac:dyDescent="0.25">
      <c r="A4384" s="64" t="s">
        <v>7601</v>
      </c>
      <c r="B4384" s="65" t="s">
        <v>7602</v>
      </c>
      <c r="C4384" s="2" t="s">
        <v>7605</v>
      </c>
      <c r="D4384" s="1" t="s">
        <v>2944</v>
      </c>
      <c r="E4384" s="3">
        <v>1</v>
      </c>
      <c r="F4384" s="3">
        <v>1</v>
      </c>
      <c r="G4384" s="7">
        <v>1271.49</v>
      </c>
      <c r="H4384" s="4">
        <f>+G4384*E4384</f>
        <v>1271.49</v>
      </c>
      <c r="I4384" s="5">
        <v>0</v>
      </c>
      <c r="J4384" s="4">
        <f t="shared" si="816"/>
        <v>0</v>
      </c>
      <c r="K4384" s="4">
        <f t="shared" si="817"/>
        <v>1271.49</v>
      </c>
      <c r="L4384" s="6">
        <v>0.95</v>
      </c>
      <c r="M4384" s="4">
        <f t="shared" si="814"/>
        <v>1207.9155000000001</v>
      </c>
      <c r="N4384" s="4">
        <f t="shared" si="815"/>
        <v>2479.4054999999998</v>
      </c>
      <c r="O4384" s="6">
        <v>0.75</v>
      </c>
      <c r="P4384" s="85">
        <f t="shared" si="822"/>
        <v>953.61750000000006</v>
      </c>
      <c r="Q4384" s="86">
        <f t="shared" si="823"/>
        <v>2225.1075000000001</v>
      </c>
      <c r="R4384" s="6">
        <v>0.95</v>
      </c>
      <c r="S4384" s="85">
        <f t="shared" si="818"/>
        <v>1207.9155000000001</v>
      </c>
      <c r="T4384" s="86">
        <f t="shared" si="819"/>
        <v>2479.4054999999998</v>
      </c>
      <c r="U4384" s="6">
        <v>0.6</v>
      </c>
      <c r="V4384" s="85">
        <f t="shared" si="820"/>
        <v>762.89400000000001</v>
      </c>
      <c r="W4384" s="86">
        <f t="shared" si="821"/>
        <v>2034.384</v>
      </c>
    </row>
    <row r="4385" spans="1:23" ht="16.5" x14ac:dyDescent="0.25">
      <c r="A4385" s="64" t="s">
        <v>7601</v>
      </c>
      <c r="B4385" s="65" t="s">
        <v>7602</v>
      </c>
      <c r="C4385" s="2" t="s">
        <v>7606</v>
      </c>
      <c r="D4385" s="1" t="s">
        <v>2945</v>
      </c>
      <c r="E4385" s="3">
        <v>1</v>
      </c>
      <c r="F4385" s="3">
        <v>1</v>
      </c>
      <c r="G4385" s="7">
        <v>1288.79</v>
      </c>
      <c r="H4385" s="4">
        <f>+G4385*E4385</f>
        <v>1288.79</v>
      </c>
      <c r="I4385" s="5">
        <v>0</v>
      </c>
      <c r="J4385" s="4">
        <f t="shared" si="816"/>
        <v>0</v>
      </c>
      <c r="K4385" s="4">
        <f t="shared" si="817"/>
        <v>1288.79</v>
      </c>
      <c r="L4385" s="6">
        <v>0.95</v>
      </c>
      <c r="M4385" s="4">
        <f t="shared" si="814"/>
        <v>1224.3505</v>
      </c>
      <c r="N4385" s="4">
        <f t="shared" si="815"/>
        <v>2513.1405</v>
      </c>
      <c r="O4385" s="6">
        <v>0.75</v>
      </c>
      <c r="P4385" s="85">
        <f t="shared" si="822"/>
        <v>966.59249999999997</v>
      </c>
      <c r="Q4385" s="86">
        <f t="shared" si="823"/>
        <v>2255.3824999999997</v>
      </c>
      <c r="R4385" s="6">
        <v>0.95</v>
      </c>
      <c r="S4385" s="85">
        <f t="shared" si="818"/>
        <v>1224.3505</v>
      </c>
      <c r="T4385" s="86">
        <f t="shared" si="819"/>
        <v>2513.1405</v>
      </c>
      <c r="U4385" s="6">
        <v>0.6</v>
      </c>
      <c r="V4385" s="85">
        <f t="shared" si="820"/>
        <v>773.274</v>
      </c>
      <c r="W4385" s="86">
        <f t="shared" si="821"/>
        <v>2062.0639999999999</v>
      </c>
    </row>
    <row r="4386" spans="1:23" ht="16.5" x14ac:dyDescent="0.25">
      <c r="A4386" s="64" t="s">
        <v>7601</v>
      </c>
      <c r="B4386" s="65" t="s">
        <v>7602</v>
      </c>
      <c r="C4386" s="2" t="s">
        <v>7607</v>
      </c>
      <c r="D4386" s="1" t="s">
        <v>2946</v>
      </c>
      <c r="E4386" s="3">
        <v>3</v>
      </c>
      <c r="F4386" s="3">
        <v>1</v>
      </c>
      <c r="G4386" s="7">
        <v>1682.29</v>
      </c>
      <c r="H4386" s="4">
        <f>+G4386*E4386</f>
        <v>5046.87</v>
      </c>
      <c r="I4386" s="5">
        <v>0</v>
      </c>
      <c r="J4386" s="4">
        <f t="shared" si="816"/>
        <v>0</v>
      </c>
      <c r="K4386" s="4">
        <f t="shared" si="817"/>
        <v>1682.29</v>
      </c>
      <c r="L4386" s="6">
        <v>0.95</v>
      </c>
      <c r="M4386" s="4">
        <f t="shared" si="814"/>
        <v>1598.1754999999998</v>
      </c>
      <c r="N4386" s="4">
        <f t="shared" si="815"/>
        <v>3280.4654999999998</v>
      </c>
      <c r="O4386" s="6">
        <v>0.75</v>
      </c>
      <c r="P4386" s="85">
        <f t="shared" si="822"/>
        <v>1261.7175</v>
      </c>
      <c r="Q4386" s="86">
        <f t="shared" si="823"/>
        <v>2944.0074999999997</v>
      </c>
      <c r="R4386" s="6">
        <v>0.95</v>
      </c>
      <c r="S4386" s="85">
        <f t="shared" si="818"/>
        <v>1598.1754999999998</v>
      </c>
      <c r="T4386" s="86">
        <f t="shared" si="819"/>
        <v>3280.4654999999998</v>
      </c>
      <c r="U4386" s="6">
        <v>0.6</v>
      </c>
      <c r="V4386" s="85">
        <f t="shared" si="820"/>
        <v>1009.3739999999999</v>
      </c>
      <c r="W4386" s="86">
        <f t="shared" si="821"/>
        <v>2691.6639999999998</v>
      </c>
    </row>
    <row r="4387" spans="1:23" ht="16.5" x14ac:dyDescent="0.25">
      <c r="A4387" s="64" t="s">
        <v>7601</v>
      </c>
      <c r="B4387" s="65" t="s">
        <v>7602</v>
      </c>
      <c r="C4387" s="2" t="s">
        <v>7608</v>
      </c>
      <c r="D4387" s="1" t="s">
        <v>2947</v>
      </c>
      <c r="E4387" s="3">
        <v>1</v>
      </c>
      <c r="F4387" s="3">
        <v>1</v>
      </c>
      <c r="G4387" s="7">
        <v>1701.89</v>
      </c>
      <c r="H4387" s="4">
        <f>+G4387*E4387</f>
        <v>1701.89</v>
      </c>
      <c r="I4387" s="5">
        <v>0</v>
      </c>
      <c r="J4387" s="4">
        <f t="shared" si="816"/>
        <v>0</v>
      </c>
      <c r="K4387" s="4">
        <f t="shared" si="817"/>
        <v>1701.89</v>
      </c>
      <c r="L4387" s="6">
        <v>0.95</v>
      </c>
      <c r="M4387" s="4">
        <f t="shared" si="814"/>
        <v>1616.7954999999999</v>
      </c>
      <c r="N4387" s="4">
        <f t="shared" si="815"/>
        <v>3318.6855</v>
      </c>
      <c r="O4387" s="6">
        <v>0.75</v>
      </c>
      <c r="P4387" s="85">
        <f t="shared" si="822"/>
        <v>1276.4175</v>
      </c>
      <c r="Q4387" s="86">
        <f t="shared" si="823"/>
        <v>2978.3074999999999</v>
      </c>
      <c r="R4387" s="6">
        <v>0.95</v>
      </c>
      <c r="S4387" s="85">
        <f t="shared" si="818"/>
        <v>1616.7954999999999</v>
      </c>
      <c r="T4387" s="86">
        <f t="shared" si="819"/>
        <v>3318.6855</v>
      </c>
      <c r="U4387" s="6">
        <v>0.6</v>
      </c>
      <c r="V4387" s="85">
        <f t="shared" si="820"/>
        <v>1021.134</v>
      </c>
      <c r="W4387" s="86">
        <f t="shared" si="821"/>
        <v>2723.0240000000003</v>
      </c>
    </row>
    <row r="4388" spans="1:23" ht="16.5" x14ac:dyDescent="0.25">
      <c r="A4388" s="64" t="s">
        <v>7601</v>
      </c>
      <c r="B4388" s="65" t="s">
        <v>7602</v>
      </c>
      <c r="C4388" s="2" t="s">
        <v>7609</v>
      </c>
      <c r="D4388" s="1" t="s">
        <v>2948</v>
      </c>
      <c r="E4388" s="3">
        <v>2</v>
      </c>
      <c r="F4388" s="3">
        <v>1</v>
      </c>
      <c r="G4388" s="7">
        <v>1721.49</v>
      </c>
      <c r="H4388" s="4">
        <f>+G4388*E4388</f>
        <v>3442.98</v>
      </c>
      <c r="I4388" s="5">
        <v>0</v>
      </c>
      <c r="J4388" s="4">
        <f t="shared" si="816"/>
        <v>0</v>
      </c>
      <c r="K4388" s="4">
        <f t="shared" si="817"/>
        <v>1721.49</v>
      </c>
      <c r="L4388" s="6">
        <v>0.95</v>
      </c>
      <c r="M4388" s="4">
        <f t="shared" si="814"/>
        <v>1635.4154999999998</v>
      </c>
      <c r="N4388" s="4">
        <f t="shared" si="815"/>
        <v>3356.9054999999998</v>
      </c>
      <c r="O4388" s="6">
        <v>0.75</v>
      </c>
      <c r="P4388" s="85">
        <f t="shared" si="822"/>
        <v>1291.1175000000001</v>
      </c>
      <c r="Q4388" s="86">
        <f t="shared" si="823"/>
        <v>3012.6075000000001</v>
      </c>
      <c r="R4388" s="6">
        <v>0.95</v>
      </c>
      <c r="S4388" s="85">
        <f t="shared" si="818"/>
        <v>1635.4154999999998</v>
      </c>
      <c r="T4388" s="86">
        <f t="shared" si="819"/>
        <v>3356.9054999999998</v>
      </c>
      <c r="U4388" s="6">
        <v>0.6</v>
      </c>
      <c r="V4388" s="85">
        <f t="shared" si="820"/>
        <v>1032.894</v>
      </c>
      <c r="W4388" s="86">
        <f t="shared" si="821"/>
        <v>2754.384</v>
      </c>
    </row>
    <row r="4389" spans="1:23" ht="16.5" x14ac:dyDescent="0.25">
      <c r="A4389" s="64" t="s">
        <v>7601</v>
      </c>
      <c r="B4389" s="65" t="s">
        <v>7602</v>
      </c>
      <c r="C4389" s="2" t="s">
        <v>7610</v>
      </c>
      <c r="D4389" s="1" t="s">
        <v>2949</v>
      </c>
      <c r="E4389" s="3">
        <v>3</v>
      </c>
      <c r="F4389" s="3">
        <v>1</v>
      </c>
      <c r="G4389" s="7">
        <v>1785</v>
      </c>
      <c r="H4389" s="4">
        <f>+G4389*E4389</f>
        <v>5355</v>
      </c>
      <c r="I4389" s="5">
        <v>0</v>
      </c>
      <c r="J4389" s="4">
        <f t="shared" si="816"/>
        <v>0</v>
      </c>
      <c r="K4389" s="4">
        <f t="shared" si="817"/>
        <v>1785</v>
      </c>
      <c r="L4389" s="6">
        <v>0.95</v>
      </c>
      <c r="M4389" s="4">
        <f t="shared" si="814"/>
        <v>1695.75</v>
      </c>
      <c r="N4389" s="4">
        <f t="shared" si="815"/>
        <v>3480.75</v>
      </c>
      <c r="O4389" s="6">
        <v>0.75</v>
      </c>
      <c r="P4389" s="85">
        <f t="shared" si="822"/>
        <v>1338.75</v>
      </c>
      <c r="Q4389" s="86">
        <f t="shared" si="823"/>
        <v>3123.75</v>
      </c>
      <c r="R4389" s="6">
        <v>0.95</v>
      </c>
      <c r="S4389" s="85">
        <f t="shared" si="818"/>
        <v>1695.75</v>
      </c>
      <c r="T4389" s="86">
        <f t="shared" si="819"/>
        <v>3480.75</v>
      </c>
      <c r="U4389" s="6">
        <v>0.6</v>
      </c>
      <c r="V4389" s="85">
        <f t="shared" si="820"/>
        <v>1071</v>
      </c>
      <c r="W4389" s="86">
        <f t="shared" si="821"/>
        <v>2856</v>
      </c>
    </row>
    <row r="4390" spans="1:23" ht="16.5" x14ac:dyDescent="0.25">
      <c r="A4390" s="64" t="s">
        <v>7601</v>
      </c>
      <c r="B4390" s="65" t="s">
        <v>7602</v>
      </c>
      <c r="C4390" s="2" t="s">
        <v>7611</v>
      </c>
      <c r="D4390" s="1" t="s">
        <v>2950</v>
      </c>
      <c r="E4390" s="3">
        <v>2</v>
      </c>
      <c r="F4390" s="3">
        <v>1</v>
      </c>
      <c r="G4390" s="4">
        <v>2697.9</v>
      </c>
      <c r="H4390" s="4">
        <f>+G4390*E4390</f>
        <v>5395.8</v>
      </c>
      <c r="I4390" s="5">
        <v>0.25</v>
      </c>
      <c r="J4390" s="4">
        <f t="shared" si="816"/>
        <v>674.47500000000002</v>
      </c>
      <c r="K4390" s="4">
        <f t="shared" si="817"/>
        <v>2023.4250000000002</v>
      </c>
      <c r="L4390" s="6">
        <v>1</v>
      </c>
      <c r="M4390" s="4">
        <f t="shared" si="814"/>
        <v>2023.4250000000002</v>
      </c>
      <c r="N4390" s="4">
        <f t="shared" si="815"/>
        <v>4046.8500000000004</v>
      </c>
      <c r="O4390" s="6">
        <v>0.75</v>
      </c>
      <c r="P4390" s="85">
        <f t="shared" si="822"/>
        <v>1517.5687500000001</v>
      </c>
      <c r="Q4390" s="86">
        <f t="shared" si="823"/>
        <v>3540.9937500000005</v>
      </c>
      <c r="R4390" s="6">
        <v>0.95</v>
      </c>
      <c r="S4390" s="85">
        <f t="shared" si="818"/>
        <v>1922.2537500000001</v>
      </c>
      <c r="T4390" s="86">
        <f t="shared" si="819"/>
        <v>3945.67875</v>
      </c>
      <c r="U4390" s="6">
        <v>0.6</v>
      </c>
      <c r="V4390" s="85">
        <f t="shared" si="820"/>
        <v>1214.0550000000001</v>
      </c>
      <c r="W4390" s="86">
        <f t="shared" si="821"/>
        <v>3237.4800000000005</v>
      </c>
    </row>
    <row r="4391" spans="1:23" ht="16.5" x14ac:dyDescent="0.25">
      <c r="A4391" s="64" t="s">
        <v>7601</v>
      </c>
      <c r="B4391" s="65" t="s">
        <v>7602</v>
      </c>
      <c r="C4391" s="2" t="s">
        <v>7612</v>
      </c>
      <c r="D4391" s="10" t="s">
        <v>2951</v>
      </c>
      <c r="E4391" s="3">
        <v>1</v>
      </c>
      <c r="F4391" s="3">
        <v>1</v>
      </c>
      <c r="G4391" s="4">
        <v>1650</v>
      </c>
      <c r="H4391" s="4">
        <f>+G4391*E4391</f>
        <v>1650</v>
      </c>
      <c r="I4391" s="5">
        <v>0</v>
      </c>
      <c r="J4391" s="4">
        <f t="shared" si="816"/>
        <v>0</v>
      </c>
      <c r="K4391" s="4">
        <f t="shared" si="817"/>
        <v>1650</v>
      </c>
      <c r="L4391" s="6">
        <v>0.85</v>
      </c>
      <c r="M4391" s="4">
        <f t="shared" ref="M4391:M4454" si="824">+K4391*L4391</f>
        <v>1402.5</v>
      </c>
      <c r="N4391" s="4">
        <f t="shared" ref="N4391:N4454" si="825">+K4391+M4391</f>
        <v>3052.5</v>
      </c>
      <c r="O4391" s="6">
        <v>0.75</v>
      </c>
      <c r="P4391" s="85">
        <f t="shared" si="822"/>
        <v>1237.5</v>
      </c>
      <c r="Q4391" s="86">
        <f t="shared" si="823"/>
        <v>2887.5</v>
      </c>
      <c r="R4391" s="6">
        <v>0.95</v>
      </c>
      <c r="S4391" s="85">
        <f t="shared" si="818"/>
        <v>1567.5</v>
      </c>
      <c r="T4391" s="86">
        <f t="shared" si="819"/>
        <v>3217.5</v>
      </c>
      <c r="U4391" s="6">
        <v>0.6</v>
      </c>
      <c r="V4391" s="85">
        <f t="shared" si="820"/>
        <v>990</v>
      </c>
      <c r="W4391" s="86">
        <f t="shared" si="821"/>
        <v>2640</v>
      </c>
    </row>
    <row r="4392" spans="1:23" ht="16.5" x14ac:dyDescent="0.25">
      <c r="A4392" s="64" t="s">
        <v>7601</v>
      </c>
      <c r="B4392" s="65" t="s">
        <v>7602</v>
      </c>
      <c r="C4392" s="2" t="s">
        <v>7613</v>
      </c>
      <c r="D4392" s="1" t="s">
        <v>2952</v>
      </c>
      <c r="E4392" s="3">
        <v>2</v>
      </c>
      <c r="F4392" s="3">
        <v>1</v>
      </c>
      <c r="G4392" s="7">
        <v>1953.03</v>
      </c>
      <c r="H4392" s="4">
        <f>+G4392*E4392</f>
        <v>3906.06</v>
      </c>
      <c r="I4392" s="5">
        <v>0</v>
      </c>
      <c r="J4392" s="4">
        <f t="shared" si="816"/>
        <v>0</v>
      </c>
      <c r="K4392" s="4">
        <f t="shared" si="817"/>
        <v>1953.03</v>
      </c>
      <c r="L4392" s="6">
        <v>0.85</v>
      </c>
      <c r="M4392" s="4">
        <f t="shared" si="824"/>
        <v>1660.0754999999999</v>
      </c>
      <c r="N4392" s="4">
        <f t="shared" si="825"/>
        <v>3613.1054999999997</v>
      </c>
      <c r="O4392" s="6">
        <v>0.75</v>
      </c>
      <c r="P4392" s="85">
        <f t="shared" si="822"/>
        <v>1464.7725</v>
      </c>
      <c r="Q4392" s="86">
        <f t="shared" si="823"/>
        <v>3417.8024999999998</v>
      </c>
      <c r="R4392" s="6">
        <v>0.95</v>
      </c>
      <c r="S4392" s="85">
        <f t="shared" si="818"/>
        <v>1855.3784999999998</v>
      </c>
      <c r="T4392" s="86">
        <f t="shared" si="819"/>
        <v>3808.4084999999995</v>
      </c>
      <c r="U4392" s="6">
        <v>0.6</v>
      </c>
      <c r="V4392" s="85">
        <f t="shared" si="820"/>
        <v>1171.818</v>
      </c>
      <c r="W4392" s="86">
        <f t="shared" si="821"/>
        <v>3124.848</v>
      </c>
    </row>
    <row r="4393" spans="1:23" ht="16.5" x14ac:dyDescent="0.25">
      <c r="A4393" s="64" t="s">
        <v>7601</v>
      </c>
      <c r="B4393" s="65" t="s">
        <v>7602</v>
      </c>
      <c r="C4393" s="2" t="s">
        <v>7614</v>
      </c>
      <c r="D4393" s="1" t="s">
        <v>2953</v>
      </c>
      <c r="E4393" s="3">
        <v>1</v>
      </c>
      <c r="F4393" s="3">
        <v>1</v>
      </c>
      <c r="G4393" s="4">
        <v>3558.6</v>
      </c>
      <c r="H4393" s="4">
        <f>+G4393*E4393</f>
        <v>3558.6</v>
      </c>
      <c r="I4393" s="5">
        <v>0.25</v>
      </c>
      <c r="J4393" s="4">
        <f t="shared" si="816"/>
        <v>889.65</v>
      </c>
      <c r="K4393" s="4">
        <f t="shared" si="817"/>
        <v>2668.95</v>
      </c>
      <c r="L4393" s="6">
        <v>1</v>
      </c>
      <c r="M4393" s="4">
        <f t="shared" si="824"/>
        <v>2668.95</v>
      </c>
      <c r="N4393" s="4">
        <f t="shared" si="825"/>
        <v>5337.9</v>
      </c>
      <c r="O4393" s="6">
        <v>0.75</v>
      </c>
      <c r="P4393" s="85">
        <f t="shared" si="822"/>
        <v>2001.7124999999999</v>
      </c>
      <c r="Q4393" s="86">
        <f t="shared" si="823"/>
        <v>4670.6624999999995</v>
      </c>
      <c r="R4393" s="6">
        <v>0.95</v>
      </c>
      <c r="S4393" s="85">
        <f t="shared" si="818"/>
        <v>2535.5024999999996</v>
      </c>
      <c r="T4393" s="86">
        <f t="shared" si="819"/>
        <v>5204.4524999999994</v>
      </c>
      <c r="U4393" s="6">
        <v>0.6</v>
      </c>
      <c r="V4393" s="85">
        <f t="shared" si="820"/>
        <v>1601.37</v>
      </c>
      <c r="W4393" s="86">
        <f t="shared" si="821"/>
        <v>4270.32</v>
      </c>
    </row>
    <row r="4394" spans="1:23" ht="16.5" x14ac:dyDescent="0.25">
      <c r="A4394" s="64" t="s">
        <v>7601</v>
      </c>
      <c r="B4394" s="65" t="s">
        <v>7602</v>
      </c>
      <c r="C4394" s="2" t="s">
        <v>7615</v>
      </c>
      <c r="D4394" s="1" t="s">
        <v>2954</v>
      </c>
      <c r="E4394" s="3">
        <v>1</v>
      </c>
      <c r="F4394" s="3">
        <v>1</v>
      </c>
      <c r="G4394" s="4">
        <v>3607.2</v>
      </c>
      <c r="H4394" s="4">
        <f>+G4394*E4394</f>
        <v>3607.2</v>
      </c>
      <c r="I4394" s="5">
        <v>0.25</v>
      </c>
      <c r="J4394" s="4">
        <f t="shared" si="816"/>
        <v>901.8</v>
      </c>
      <c r="K4394" s="4">
        <f t="shared" si="817"/>
        <v>2705.3999999999996</v>
      </c>
      <c r="L4394" s="6">
        <v>1</v>
      </c>
      <c r="M4394" s="4">
        <f t="shared" si="824"/>
        <v>2705.3999999999996</v>
      </c>
      <c r="N4394" s="4">
        <f t="shared" si="825"/>
        <v>5410.7999999999993</v>
      </c>
      <c r="O4394" s="6">
        <v>0.75</v>
      </c>
      <c r="P4394" s="85">
        <f t="shared" si="822"/>
        <v>2029.0499999999997</v>
      </c>
      <c r="Q4394" s="86">
        <f t="shared" si="823"/>
        <v>4734.4499999999989</v>
      </c>
      <c r="R4394" s="6">
        <v>0.95</v>
      </c>
      <c r="S4394" s="85">
        <f t="shared" si="818"/>
        <v>2570.1299999999997</v>
      </c>
      <c r="T4394" s="86">
        <f t="shared" si="819"/>
        <v>5275.5299999999988</v>
      </c>
      <c r="U4394" s="6">
        <v>0.6</v>
      </c>
      <c r="V4394" s="85">
        <f t="shared" si="820"/>
        <v>1623.2399999999998</v>
      </c>
      <c r="W4394" s="86">
        <f t="shared" si="821"/>
        <v>4328.6399999999994</v>
      </c>
    </row>
    <row r="4395" spans="1:23" ht="16.5" x14ac:dyDescent="0.25">
      <c r="A4395" s="64" t="s">
        <v>7601</v>
      </c>
      <c r="B4395" s="65" t="s">
        <v>7602</v>
      </c>
      <c r="C4395" s="2" t="s">
        <v>7616</v>
      </c>
      <c r="D4395" s="10" t="s">
        <v>2955</v>
      </c>
      <c r="E4395" s="3">
        <v>1</v>
      </c>
      <c r="F4395" s="3">
        <v>1</v>
      </c>
      <c r="G4395" s="4">
        <v>2371.94</v>
      </c>
      <c r="H4395" s="4">
        <f>+G4395*E4395</f>
        <v>2371.94</v>
      </c>
      <c r="I4395" s="5">
        <v>0</v>
      </c>
      <c r="J4395" s="4">
        <f t="shared" si="816"/>
        <v>0</v>
      </c>
      <c r="K4395" s="4">
        <f t="shared" si="817"/>
        <v>2371.94</v>
      </c>
      <c r="L4395" s="6">
        <v>1.4</v>
      </c>
      <c r="M4395" s="4">
        <f t="shared" si="824"/>
        <v>3320.7159999999999</v>
      </c>
      <c r="N4395" s="4">
        <f t="shared" si="825"/>
        <v>5692.6559999999999</v>
      </c>
      <c r="O4395" s="6">
        <v>0.75</v>
      </c>
      <c r="P4395" s="85">
        <f t="shared" si="822"/>
        <v>1778.9549999999999</v>
      </c>
      <c r="Q4395" s="86">
        <f t="shared" si="823"/>
        <v>4150.8950000000004</v>
      </c>
      <c r="R4395" s="6">
        <v>0.95</v>
      </c>
      <c r="S4395" s="85">
        <f t="shared" si="818"/>
        <v>2253.3429999999998</v>
      </c>
      <c r="T4395" s="86">
        <f t="shared" si="819"/>
        <v>4625.2829999999994</v>
      </c>
      <c r="U4395" s="6">
        <v>0.6</v>
      </c>
      <c r="V4395" s="85">
        <f t="shared" si="820"/>
        <v>1423.164</v>
      </c>
      <c r="W4395" s="86">
        <f t="shared" si="821"/>
        <v>3795.1040000000003</v>
      </c>
    </row>
    <row r="4396" spans="1:23" ht="16.5" x14ac:dyDescent="0.25">
      <c r="A4396" s="64" t="s">
        <v>7601</v>
      </c>
      <c r="B4396" s="65" t="s">
        <v>7602</v>
      </c>
      <c r="C4396" s="2" t="s">
        <v>7617</v>
      </c>
      <c r="D4396" s="8" t="s">
        <v>2956</v>
      </c>
      <c r="E4396" s="3">
        <v>2</v>
      </c>
      <c r="F4396" s="3">
        <v>1</v>
      </c>
      <c r="G4396" s="4">
        <v>2605.1999999999998</v>
      </c>
      <c r="H4396" s="4">
        <f>+G4396*E4396</f>
        <v>5210.3999999999996</v>
      </c>
      <c r="I4396" s="5">
        <v>0.25</v>
      </c>
      <c r="J4396" s="4">
        <f t="shared" si="816"/>
        <v>651.29999999999995</v>
      </c>
      <c r="K4396" s="4">
        <f t="shared" si="817"/>
        <v>1953.8999999999999</v>
      </c>
      <c r="L4396" s="6">
        <v>1.4</v>
      </c>
      <c r="M4396" s="4">
        <f t="shared" si="824"/>
        <v>2735.4599999999996</v>
      </c>
      <c r="N4396" s="4">
        <f t="shared" si="825"/>
        <v>4689.3599999999997</v>
      </c>
      <c r="O4396" s="6">
        <v>0.75</v>
      </c>
      <c r="P4396" s="85">
        <f t="shared" si="822"/>
        <v>1465.425</v>
      </c>
      <c r="Q4396" s="86">
        <f t="shared" si="823"/>
        <v>3419.3249999999998</v>
      </c>
      <c r="R4396" s="6">
        <v>0.95</v>
      </c>
      <c r="S4396" s="85">
        <f t="shared" si="818"/>
        <v>1856.2049999999997</v>
      </c>
      <c r="T4396" s="86">
        <f t="shared" si="819"/>
        <v>3810.1049999999996</v>
      </c>
      <c r="U4396" s="6">
        <v>0.6</v>
      </c>
      <c r="V4396" s="85">
        <f t="shared" si="820"/>
        <v>1172.3399999999999</v>
      </c>
      <c r="W4396" s="86">
        <f t="shared" si="821"/>
        <v>3126.24</v>
      </c>
    </row>
    <row r="4397" spans="1:23" ht="16.5" x14ac:dyDescent="0.25">
      <c r="A4397" s="64" t="s">
        <v>7601</v>
      </c>
      <c r="B4397" s="65" t="s">
        <v>7602</v>
      </c>
      <c r="C4397" s="2" t="s">
        <v>7618</v>
      </c>
      <c r="D4397" s="8" t="s">
        <v>2957</v>
      </c>
      <c r="E4397" s="3">
        <v>2</v>
      </c>
      <c r="F4397" s="3">
        <v>1</v>
      </c>
      <c r="G4397" s="4">
        <v>2667.6</v>
      </c>
      <c r="H4397" s="4">
        <f>+G4397*E4397</f>
        <v>5335.2</v>
      </c>
      <c r="I4397" s="5">
        <v>0.25</v>
      </c>
      <c r="J4397" s="4">
        <f t="shared" si="816"/>
        <v>666.9</v>
      </c>
      <c r="K4397" s="4">
        <f t="shared" si="817"/>
        <v>2000.6999999999998</v>
      </c>
      <c r="L4397" s="6">
        <v>1.4</v>
      </c>
      <c r="M4397" s="4">
        <f t="shared" si="824"/>
        <v>2800.9799999999996</v>
      </c>
      <c r="N4397" s="4">
        <f t="shared" si="825"/>
        <v>4801.6799999999994</v>
      </c>
      <c r="O4397" s="6">
        <v>0.75</v>
      </c>
      <c r="P4397" s="85">
        <f t="shared" si="822"/>
        <v>1500.5249999999999</v>
      </c>
      <c r="Q4397" s="86">
        <f t="shared" si="823"/>
        <v>3501.2249999999995</v>
      </c>
      <c r="R4397" s="6">
        <v>0.95</v>
      </c>
      <c r="S4397" s="85">
        <f t="shared" si="818"/>
        <v>1900.6649999999997</v>
      </c>
      <c r="T4397" s="86">
        <f t="shared" si="819"/>
        <v>3901.3649999999998</v>
      </c>
      <c r="U4397" s="6">
        <v>0.6</v>
      </c>
      <c r="V4397" s="85">
        <f t="shared" si="820"/>
        <v>1200.4199999999998</v>
      </c>
      <c r="W4397" s="86">
        <f t="shared" si="821"/>
        <v>3201.12</v>
      </c>
    </row>
    <row r="4398" spans="1:23" ht="16.5" x14ac:dyDescent="0.25">
      <c r="A4398" s="64" t="s">
        <v>7601</v>
      </c>
      <c r="B4398" s="65" t="s">
        <v>7602</v>
      </c>
      <c r="C4398" s="2" t="s">
        <v>7619</v>
      </c>
      <c r="D4398" s="1" t="s">
        <v>2958</v>
      </c>
      <c r="E4398" s="3">
        <v>1</v>
      </c>
      <c r="F4398" s="3">
        <v>1</v>
      </c>
      <c r="G4398" s="7">
        <v>1165</v>
      </c>
      <c r="H4398" s="4">
        <f>+G4398*E4398</f>
        <v>1165</v>
      </c>
      <c r="I4398" s="5">
        <v>0</v>
      </c>
      <c r="J4398" s="4">
        <f t="shared" si="816"/>
        <v>0</v>
      </c>
      <c r="K4398" s="4">
        <f t="shared" si="817"/>
        <v>1165</v>
      </c>
      <c r="L4398" s="6">
        <v>0.95</v>
      </c>
      <c r="M4398" s="4">
        <f t="shared" si="824"/>
        <v>1106.75</v>
      </c>
      <c r="N4398" s="4">
        <f t="shared" si="825"/>
        <v>2271.75</v>
      </c>
      <c r="O4398" s="6">
        <v>0.75</v>
      </c>
      <c r="P4398" s="85">
        <f t="shared" si="822"/>
        <v>873.75</v>
      </c>
      <c r="Q4398" s="86">
        <f t="shared" si="823"/>
        <v>2038.75</v>
      </c>
      <c r="R4398" s="6">
        <v>0.95</v>
      </c>
      <c r="S4398" s="85">
        <f t="shared" si="818"/>
        <v>1106.75</v>
      </c>
      <c r="T4398" s="86">
        <f t="shared" si="819"/>
        <v>2271.75</v>
      </c>
      <c r="U4398" s="6">
        <v>0.6</v>
      </c>
      <c r="V4398" s="85">
        <f t="shared" si="820"/>
        <v>699</v>
      </c>
      <c r="W4398" s="86">
        <f t="shared" si="821"/>
        <v>1864</v>
      </c>
    </row>
    <row r="4399" spans="1:23" ht="16.5" x14ac:dyDescent="0.25">
      <c r="A4399" s="64" t="s">
        <v>7601</v>
      </c>
      <c r="B4399" s="65" t="s">
        <v>7602</v>
      </c>
      <c r="C4399" s="2" t="s">
        <v>7620</v>
      </c>
      <c r="D4399" s="10" t="s">
        <v>2959</v>
      </c>
      <c r="E4399" s="3">
        <v>8</v>
      </c>
      <c r="F4399" s="3">
        <v>1</v>
      </c>
      <c r="G4399" s="4">
        <v>1054</v>
      </c>
      <c r="H4399" s="4">
        <f>+G4399*E4399</f>
        <v>8432</v>
      </c>
      <c r="I4399" s="5">
        <v>0.1</v>
      </c>
      <c r="J4399" s="4">
        <f t="shared" si="816"/>
        <v>105.4</v>
      </c>
      <c r="K4399" s="4">
        <f t="shared" si="817"/>
        <v>948.6</v>
      </c>
      <c r="L4399" s="6">
        <v>1.4</v>
      </c>
      <c r="M4399" s="4">
        <f t="shared" si="824"/>
        <v>1328.04</v>
      </c>
      <c r="N4399" s="4">
        <f t="shared" si="825"/>
        <v>2276.64</v>
      </c>
      <c r="O4399" s="6">
        <v>0.75</v>
      </c>
      <c r="P4399" s="85">
        <f t="shared" si="822"/>
        <v>711.45</v>
      </c>
      <c r="Q4399" s="86">
        <f t="shared" si="823"/>
        <v>1660.0500000000002</v>
      </c>
      <c r="R4399" s="6">
        <v>0.95</v>
      </c>
      <c r="S4399" s="85">
        <f t="shared" si="818"/>
        <v>901.17</v>
      </c>
      <c r="T4399" s="86">
        <f t="shared" si="819"/>
        <v>1849.77</v>
      </c>
      <c r="U4399" s="6">
        <v>0.6</v>
      </c>
      <c r="V4399" s="85">
        <f t="shared" si="820"/>
        <v>569.16</v>
      </c>
      <c r="W4399" s="86">
        <f t="shared" si="821"/>
        <v>1517.76</v>
      </c>
    </row>
    <row r="4400" spans="1:23" ht="16.5" x14ac:dyDescent="0.25">
      <c r="A4400" s="64" t="s">
        <v>7601</v>
      </c>
      <c r="B4400" s="65" t="s">
        <v>7602</v>
      </c>
      <c r="C4400" s="2" t="s">
        <v>7621</v>
      </c>
      <c r="D4400" s="10" t="s">
        <v>2960</v>
      </c>
      <c r="E4400" s="3">
        <v>1</v>
      </c>
      <c r="F4400" s="3">
        <v>1</v>
      </c>
      <c r="G4400" s="4">
        <v>1310.8</v>
      </c>
      <c r="H4400" s="4">
        <f>+G4400*E4400</f>
        <v>1310.8</v>
      </c>
      <c r="I4400" s="5">
        <v>0.25</v>
      </c>
      <c r="J4400" s="4">
        <f t="shared" si="816"/>
        <v>327.7</v>
      </c>
      <c r="K4400" s="4">
        <f t="shared" si="817"/>
        <v>983.09999999999991</v>
      </c>
      <c r="L4400" s="6">
        <v>1.4</v>
      </c>
      <c r="M4400" s="4">
        <f t="shared" si="824"/>
        <v>1376.3399999999997</v>
      </c>
      <c r="N4400" s="4">
        <f t="shared" si="825"/>
        <v>2359.4399999999996</v>
      </c>
      <c r="O4400" s="6">
        <v>0.75</v>
      </c>
      <c r="P4400" s="85">
        <f t="shared" si="822"/>
        <v>737.32499999999993</v>
      </c>
      <c r="Q4400" s="86">
        <f t="shared" si="823"/>
        <v>1720.4249999999997</v>
      </c>
      <c r="R4400" s="6">
        <v>0.95</v>
      </c>
      <c r="S4400" s="85">
        <f t="shared" si="818"/>
        <v>933.94499999999982</v>
      </c>
      <c r="T4400" s="86">
        <f t="shared" si="819"/>
        <v>1917.0449999999996</v>
      </c>
      <c r="U4400" s="6">
        <v>0.6</v>
      </c>
      <c r="V4400" s="85">
        <f t="shared" si="820"/>
        <v>589.8599999999999</v>
      </c>
      <c r="W4400" s="86">
        <f t="shared" si="821"/>
        <v>1572.9599999999998</v>
      </c>
    </row>
    <row r="4401" spans="1:23" ht="16.5" x14ac:dyDescent="0.25">
      <c r="A4401" s="64" t="s">
        <v>7601</v>
      </c>
      <c r="B4401" s="65" t="s">
        <v>7602</v>
      </c>
      <c r="C4401" s="2" t="s">
        <v>7622</v>
      </c>
      <c r="D4401" s="10" t="s">
        <v>2961</v>
      </c>
      <c r="E4401" s="3">
        <v>2</v>
      </c>
      <c r="F4401" s="3">
        <v>1</v>
      </c>
      <c r="G4401" s="4">
        <v>2079</v>
      </c>
      <c r="H4401" s="4">
        <f>+G4401*E4401</f>
        <v>4158</v>
      </c>
      <c r="I4401" s="5">
        <v>0.25</v>
      </c>
      <c r="J4401" s="4">
        <f t="shared" si="816"/>
        <v>519.75</v>
      </c>
      <c r="K4401" s="4">
        <f t="shared" si="817"/>
        <v>1559.25</v>
      </c>
      <c r="L4401" s="6">
        <v>1</v>
      </c>
      <c r="M4401" s="4">
        <f t="shared" si="824"/>
        <v>1559.25</v>
      </c>
      <c r="N4401" s="4">
        <f t="shared" si="825"/>
        <v>3118.5</v>
      </c>
      <c r="O4401" s="6">
        <v>0.75</v>
      </c>
      <c r="P4401" s="85">
        <f t="shared" si="822"/>
        <v>1169.4375</v>
      </c>
      <c r="Q4401" s="86">
        <f t="shared" si="823"/>
        <v>2728.6875</v>
      </c>
      <c r="R4401" s="6">
        <v>0.95</v>
      </c>
      <c r="S4401" s="85">
        <f t="shared" si="818"/>
        <v>1481.2874999999999</v>
      </c>
      <c r="T4401" s="86">
        <f t="shared" si="819"/>
        <v>3040.5374999999999</v>
      </c>
      <c r="U4401" s="6">
        <v>0.6</v>
      </c>
      <c r="V4401" s="85">
        <f t="shared" si="820"/>
        <v>935.55</v>
      </c>
      <c r="W4401" s="86">
        <f t="shared" si="821"/>
        <v>2494.8000000000002</v>
      </c>
    </row>
    <row r="4402" spans="1:23" ht="16.5" x14ac:dyDescent="0.25">
      <c r="A4402" s="64" t="s">
        <v>7601</v>
      </c>
      <c r="B4402" s="65" t="s">
        <v>7602</v>
      </c>
      <c r="C4402" s="2" t="s">
        <v>7623</v>
      </c>
      <c r="D4402" s="1" t="s">
        <v>2972</v>
      </c>
      <c r="E4402" s="3">
        <v>1</v>
      </c>
      <c r="F4402" s="3">
        <v>1</v>
      </c>
      <c r="G4402" s="7">
        <v>1859</v>
      </c>
      <c r="H4402" s="4">
        <f>+G4402*E4402</f>
        <v>1859</v>
      </c>
      <c r="I4402" s="5">
        <v>0</v>
      </c>
      <c r="J4402" s="4">
        <f t="shared" si="816"/>
        <v>0</v>
      </c>
      <c r="K4402" s="4">
        <f t="shared" si="817"/>
        <v>1859</v>
      </c>
      <c r="L4402" s="6">
        <v>1</v>
      </c>
      <c r="M4402" s="4">
        <f t="shared" si="824"/>
        <v>1859</v>
      </c>
      <c r="N4402" s="4">
        <f t="shared" si="825"/>
        <v>3718</v>
      </c>
      <c r="O4402" s="6">
        <v>0.75</v>
      </c>
      <c r="P4402" s="85">
        <f t="shared" si="822"/>
        <v>1394.25</v>
      </c>
      <c r="Q4402" s="86">
        <f t="shared" si="823"/>
        <v>3253.25</v>
      </c>
      <c r="R4402" s="6">
        <v>0.95</v>
      </c>
      <c r="S4402" s="85">
        <f t="shared" si="818"/>
        <v>1766.05</v>
      </c>
      <c r="T4402" s="86">
        <f t="shared" si="819"/>
        <v>3625.05</v>
      </c>
      <c r="U4402" s="6">
        <v>0.6</v>
      </c>
      <c r="V4402" s="85">
        <f t="shared" si="820"/>
        <v>1115.3999999999999</v>
      </c>
      <c r="W4402" s="86">
        <f t="shared" si="821"/>
        <v>2974.3999999999996</v>
      </c>
    </row>
    <row r="4403" spans="1:23" ht="16.5" x14ac:dyDescent="0.25">
      <c r="A4403" s="64" t="s">
        <v>7601</v>
      </c>
      <c r="B4403" s="65" t="s">
        <v>7602</v>
      </c>
      <c r="C4403" s="2" t="s">
        <v>7624</v>
      </c>
      <c r="D4403" s="10" t="s">
        <v>2962</v>
      </c>
      <c r="E4403" s="3">
        <v>2</v>
      </c>
      <c r="F4403" s="3">
        <v>1</v>
      </c>
      <c r="G4403" s="4">
        <v>6901.05</v>
      </c>
      <c r="H4403" s="4">
        <f>+G4403*E4403</f>
        <v>13802.1</v>
      </c>
      <c r="I4403" s="5">
        <v>0</v>
      </c>
      <c r="J4403" s="4">
        <f t="shared" si="816"/>
        <v>0</v>
      </c>
      <c r="K4403" s="4">
        <f t="shared" si="817"/>
        <v>6901.05</v>
      </c>
      <c r="L4403" s="6">
        <v>0.85</v>
      </c>
      <c r="M4403" s="4">
        <f t="shared" si="824"/>
        <v>5865.8924999999999</v>
      </c>
      <c r="N4403" s="4">
        <f t="shared" si="825"/>
        <v>12766.942500000001</v>
      </c>
      <c r="O4403" s="6">
        <v>0.75</v>
      </c>
      <c r="P4403" s="85">
        <f t="shared" si="822"/>
        <v>5175.7875000000004</v>
      </c>
      <c r="Q4403" s="86">
        <f t="shared" si="823"/>
        <v>12076.837500000001</v>
      </c>
      <c r="R4403" s="6">
        <v>0.95</v>
      </c>
      <c r="S4403" s="85">
        <f t="shared" si="818"/>
        <v>6555.9974999999995</v>
      </c>
      <c r="T4403" s="86">
        <f t="shared" si="819"/>
        <v>13457.047500000001</v>
      </c>
      <c r="U4403" s="6">
        <v>0.6</v>
      </c>
      <c r="V4403" s="85">
        <f t="shared" si="820"/>
        <v>4140.63</v>
      </c>
      <c r="W4403" s="86">
        <f t="shared" si="821"/>
        <v>11041.68</v>
      </c>
    </row>
    <row r="4404" spans="1:23" ht="16.5" x14ac:dyDescent="0.25">
      <c r="A4404" s="64" t="s">
        <v>7601</v>
      </c>
      <c r="B4404" s="65" t="s">
        <v>7602</v>
      </c>
      <c r="C4404" s="2" t="s">
        <v>7625</v>
      </c>
      <c r="D4404" s="10" t="s">
        <v>2963</v>
      </c>
      <c r="E4404" s="3">
        <v>2</v>
      </c>
      <c r="F4404" s="3">
        <v>1</v>
      </c>
      <c r="G4404" s="4">
        <v>1210</v>
      </c>
      <c r="H4404" s="4">
        <f>+G4404*E4404</f>
        <v>2420</v>
      </c>
      <c r="I4404" s="5">
        <v>0</v>
      </c>
      <c r="J4404" s="4">
        <f t="shared" si="816"/>
        <v>0</v>
      </c>
      <c r="K4404" s="4">
        <f t="shared" si="817"/>
        <v>1210</v>
      </c>
      <c r="L4404" s="6">
        <v>1.1000000000000001</v>
      </c>
      <c r="M4404" s="4">
        <f t="shared" si="824"/>
        <v>1331</v>
      </c>
      <c r="N4404" s="4">
        <f t="shared" si="825"/>
        <v>2541</v>
      </c>
      <c r="O4404" s="6">
        <v>0.75</v>
      </c>
      <c r="P4404" s="85">
        <f t="shared" si="822"/>
        <v>907.5</v>
      </c>
      <c r="Q4404" s="86">
        <f t="shared" si="823"/>
        <v>2117.5</v>
      </c>
      <c r="R4404" s="6">
        <v>0.95</v>
      </c>
      <c r="S4404" s="85">
        <f t="shared" si="818"/>
        <v>1149.5</v>
      </c>
      <c r="T4404" s="86">
        <f t="shared" si="819"/>
        <v>2359.5</v>
      </c>
      <c r="U4404" s="6">
        <v>0.6</v>
      </c>
      <c r="V4404" s="85">
        <f t="shared" si="820"/>
        <v>726</v>
      </c>
      <c r="W4404" s="86">
        <f t="shared" si="821"/>
        <v>1936</v>
      </c>
    </row>
    <row r="4405" spans="1:23" ht="16.5" x14ac:dyDescent="0.25">
      <c r="A4405" s="64" t="s">
        <v>7601</v>
      </c>
      <c r="B4405" s="65" t="s">
        <v>7602</v>
      </c>
      <c r="C4405" s="2" t="s">
        <v>7626</v>
      </c>
      <c r="D4405" s="10" t="s">
        <v>2964</v>
      </c>
      <c r="E4405" s="3">
        <v>2</v>
      </c>
      <c r="F4405" s="3">
        <v>1</v>
      </c>
      <c r="G4405" s="4">
        <v>2720</v>
      </c>
      <c r="H4405" s="4">
        <f>+G4405*E4405</f>
        <v>5440</v>
      </c>
      <c r="I4405" s="5">
        <v>0</v>
      </c>
      <c r="J4405" s="4">
        <f t="shared" si="816"/>
        <v>0</v>
      </c>
      <c r="K4405" s="4">
        <f t="shared" si="817"/>
        <v>2720</v>
      </c>
      <c r="L4405" s="6">
        <v>1.05</v>
      </c>
      <c r="M4405" s="4">
        <f t="shared" si="824"/>
        <v>2856</v>
      </c>
      <c r="N4405" s="4">
        <f t="shared" si="825"/>
        <v>5576</v>
      </c>
      <c r="O4405" s="6">
        <v>0.75</v>
      </c>
      <c r="P4405" s="85">
        <f t="shared" si="822"/>
        <v>2040</v>
      </c>
      <c r="Q4405" s="86">
        <f t="shared" si="823"/>
        <v>4760</v>
      </c>
      <c r="R4405" s="6">
        <v>0.95</v>
      </c>
      <c r="S4405" s="85">
        <f t="shared" si="818"/>
        <v>2584</v>
      </c>
      <c r="T4405" s="86">
        <f t="shared" si="819"/>
        <v>5304</v>
      </c>
      <c r="U4405" s="6">
        <v>0.6</v>
      </c>
      <c r="V4405" s="85">
        <f t="shared" si="820"/>
        <v>1632</v>
      </c>
      <c r="W4405" s="86">
        <f t="shared" si="821"/>
        <v>4352</v>
      </c>
    </row>
    <row r="4406" spans="1:23" ht="16.5" x14ac:dyDescent="0.25">
      <c r="A4406" s="64" t="s">
        <v>7601</v>
      </c>
      <c r="B4406" s="65" t="s">
        <v>7602</v>
      </c>
      <c r="C4406" s="2" t="s">
        <v>7627</v>
      </c>
      <c r="D4406" s="1" t="s">
        <v>2965</v>
      </c>
      <c r="E4406" s="3">
        <v>1</v>
      </c>
      <c r="F4406" s="3">
        <v>1</v>
      </c>
      <c r="G4406" s="7">
        <v>1958.52</v>
      </c>
      <c r="H4406" s="4">
        <f>+G4406*E4406</f>
        <v>1958.52</v>
      </c>
      <c r="I4406" s="5">
        <v>0</v>
      </c>
      <c r="J4406" s="4">
        <f t="shared" si="816"/>
        <v>0</v>
      </c>
      <c r="K4406" s="4">
        <f t="shared" si="817"/>
        <v>1958.52</v>
      </c>
      <c r="L4406" s="6">
        <v>0.95</v>
      </c>
      <c r="M4406" s="4">
        <f t="shared" si="824"/>
        <v>1860.5939999999998</v>
      </c>
      <c r="N4406" s="4">
        <f t="shared" si="825"/>
        <v>3819.1139999999996</v>
      </c>
      <c r="O4406" s="6">
        <v>0.75</v>
      </c>
      <c r="P4406" s="85">
        <f t="shared" si="822"/>
        <v>1468.8899999999999</v>
      </c>
      <c r="Q4406" s="86">
        <f t="shared" si="823"/>
        <v>3427.41</v>
      </c>
      <c r="R4406" s="6">
        <v>0.95</v>
      </c>
      <c r="S4406" s="85">
        <f t="shared" si="818"/>
        <v>1860.5939999999998</v>
      </c>
      <c r="T4406" s="86">
        <f t="shared" si="819"/>
        <v>3819.1139999999996</v>
      </c>
      <c r="U4406" s="6">
        <v>0.6</v>
      </c>
      <c r="V4406" s="85">
        <f t="shared" si="820"/>
        <v>1175.1119999999999</v>
      </c>
      <c r="W4406" s="86">
        <f t="shared" si="821"/>
        <v>3133.6319999999996</v>
      </c>
    </row>
    <row r="4407" spans="1:23" ht="16.5" x14ac:dyDescent="0.25">
      <c r="A4407" s="64" t="s">
        <v>7601</v>
      </c>
      <c r="B4407" s="65" t="s">
        <v>7602</v>
      </c>
      <c r="C4407" s="2" t="s">
        <v>7628</v>
      </c>
      <c r="D4407" s="10" t="s">
        <v>2966</v>
      </c>
      <c r="E4407" s="3">
        <v>2</v>
      </c>
      <c r="F4407" s="3">
        <v>1</v>
      </c>
      <c r="G4407" s="4">
        <v>1650</v>
      </c>
      <c r="H4407" s="4">
        <f>+G4407*E4407</f>
        <v>3300</v>
      </c>
      <c r="I4407" s="5">
        <v>0.15</v>
      </c>
      <c r="J4407" s="4">
        <f t="shared" si="816"/>
        <v>247.5</v>
      </c>
      <c r="K4407" s="4">
        <f t="shared" si="817"/>
        <v>1402.5</v>
      </c>
      <c r="L4407" s="6">
        <v>1.05</v>
      </c>
      <c r="M4407" s="4">
        <f t="shared" si="824"/>
        <v>1472.625</v>
      </c>
      <c r="N4407" s="4">
        <f t="shared" si="825"/>
        <v>2875.125</v>
      </c>
      <c r="O4407" s="6">
        <v>0.75</v>
      </c>
      <c r="P4407" s="85">
        <f t="shared" si="822"/>
        <v>1051.875</v>
      </c>
      <c r="Q4407" s="86">
        <f t="shared" si="823"/>
        <v>2454.375</v>
      </c>
      <c r="R4407" s="6">
        <v>0.95</v>
      </c>
      <c r="S4407" s="85">
        <f t="shared" si="818"/>
        <v>1332.375</v>
      </c>
      <c r="T4407" s="86">
        <f t="shared" si="819"/>
        <v>2734.875</v>
      </c>
      <c r="U4407" s="6">
        <v>0.6</v>
      </c>
      <c r="V4407" s="85">
        <f t="shared" si="820"/>
        <v>841.5</v>
      </c>
      <c r="W4407" s="86">
        <f t="shared" si="821"/>
        <v>2244</v>
      </c>
    </row>
    <row r="4408" spans="1:23" ht="16.5" x14ac:dyDescent="0.25">
      <c r="A4408" s="64" t="s">
        <v>7601</v>
      </c>
      <c r="B4408" s="65" t="s">
        <v>7602</v>
      </c>
      <c r="C4408" s="2" t="s">
        <v>7629</v>
      </c>
      <c r="D4408" s="1" t="s">
        <v>2967</v>
      </c>
      <c r="E4408" s="3">
        <v>1</v>
      </c>
      <c r="F4408" s="3">
        <v>1</v>
      </c>
      <c r="G4408" s="7">
        <v>1954.81</v>
      </c>
      <c r="H4408" s="4">
        <f>+G4408*E4408</f>
        <v>1954.81</v>
      </c>
      <c r="I4408" s="5">
        <v>0</v>
      </c>
      <c r="J4408" s="4">
        <f t="shared" si="816"/>
        <v>0</v>
      </c>
      <c r="K4408" s="4">
        <f t="shared" si="817"/>
        <v>1954.81</v>
      </c>
      <c r="L4408" s="6">
        <v>0.95</v>
      </c>
      <c r="M4408" s="4">
        <f t="shared" si="824"/>
        <v>1857.0694999999998</v>
      </c>
      <c r="N4408" s="4">
        <f t="shared" si="825"/>
        <v>3811.8795</v>
      </c>
      <c r="O4408" s="6">
        <v>0.75</v>
      </c>
      <c r="P4408" s="85">
        <f t="shared" si="822"/>
        <v>1466.1075000000001</v>
      </c>
      <c r="Q4408" s="86">
        <f t="shared" si="823"/>
        <v>3420.9175</v>
      </c>
      <c r="R4408" s="6">
        <v>0.95</v>
      </c>
      <c r="S4408" s="85">
        <f t="shared" si="818"/>
        <v>1857.0694999999998</v>
      </c>
      <c r="T4408" s="86">
        <f t="shared" si="819"/>
        <v>3811.8795</v>
      </c>
      <c r="U4408" s="6">
        <v>0.6</v>
      </c>
      <c r="V4408" s="85">
        <f t="shared" si="820"/>
        <v>1172.886</v>
      </c>
      <c r="W4408" s="86">
        <f t="shared" si="821"/>
        <v>3127.6959999999999</v>
      </c>
    </row>
    <row r="4409" spans="1:23" ht="16.5" x14ac:dyDescent="0.25">
      <c r="A4409" s="64" t="s">
        <v>7601</v>
      </c>
      <c r="B4409" s="65" t="s">
        <v>7602</v>
      </c>
      <c r="C4409" s="2" t="s">
        <v>7630</v>
      </c>
      <c r="D4409" s="1" t="s">
        <v>2968</v>
      </c>
      <c r="E4409" s="3">
        <v>2</v>
      </c>
      <c r="F4409" s="3">
        <v>1</v>
      </c>
      <c r="G4409" s="7">
        <v>1595</v>
      </c>
      <c r="H4409" s="4">
        <f>+G4409*E4409</f>
        <v>3190</v>
      </c>
      <c r="I4409" s="5">
        <v>0</v>
      </c>
      <c r="J4409" s="4">
        <f t="shared" si="816"/>
        <v>0</v>
      </c>
      <c r="K4409" s="4">
        <f t="shared" si="817"/>
        <v>1595</v>
      </c>
      <c r="L4409" s="6">
        <v>0.95</v>
      </c>
      <c r="M4409" s="4">
        <f t="shared" si="824"/>
        <v>1515.25</v>
      </c>
      <c r="N4409" s="4">
        <f t="shared" si="825"/>
        <v>3110.25</v>
      </c>
      <c r="O4409" s="6">
        <v>0.75</v>
      </c>
      <c r="P4409" s="85">
        <f t="shared" si="822"/>
        <v>1196.25</v>
      </c>
      <c r="Q4409" s="86">
        <f t="shared" si="823"/>
        <v>2791.25</v>
      </c>
      <c r="R4409" s="6">
        <v>0.95</v>
      </c>
      <c r="S4409" s="85">
        <f t="shared" si="818"/>
        <v>1515.25</v>
      </c>
      <c r="T4409" s="86">
        <f t="shared" si="819"/>
        <v>3110.25</v>
      </c>
      <c r="U4409" s="6">
        <v>0.6</v>
      </c>
      <c r="V4409" s="85">
        <f t="shared" si="820"/>
        <v>957</v>
      </c>
      <c r="W4409" s="86">
        <f t="shared" si="821"/>
        <v>2552</v>
      </c>
    </row>
    <row r="4410" spans="1:23" ht="16.5" x14ac:dyDescent="0.25">
      <c r="A4410" s="64" t="s">
        <v>7601</v>
      </c>
      <c r="B4410" s="65" t="s">
        <v>7602</v>
      </c>
      <c r="C4410" s="2" t="s">
        <v>7631</v>
      </c>
      <c r="D4410" s="10" t="s">
        <v>2969</v>
      </c>
      <c r="E4410" s="3">
        <v>4</v>
      </c>
      <c r="F4410" s="3">
        <v>1</v>
      </c>
      <c r="G4410" s="4">
        <v>2540</v>
      </c>
      <c r="H4410" s="4">
        <f>+G4410*E4410</f>
        <v>10160</v>
      </c>
      <c r="I4410" s="5">
        <v>0</v>
      </c>
      <c r="J4410" s="4">
        <f t="shared" si="816"/>
        <v>0</v>
      </c>
      <c r="K4410" s="4">
        <f t="shared" si="817"/>
        <v>2540</v>
      </c>
      <c r="L4410" s="6">
        <v>1.05</v>
      </c>
      <c r="M4410" s="4">
        <f t="shared" si="824"/>
        <v>2667</v>
      </c>
      <c r="N4410" s="4">
        <f t="shared" si="825"/>
        <v>5207</v>
      </c>
      <c r="O4410" s="6">
        <v>0.75</v>
      </c>
      <c r="P4410" s="85">
        <f t="shared" si="822"/>
        <v>1905</v>
      </c>
      <c r="Q4410" s="86">
        <f t="shared" si="823"/>
        <v>4445</v>
      </c>
      <c r="R4410" s="6">
        <v>0.95</v>
      </c>
      <c r="S4410" s="85">
        <f t="shared" si="818"/>
        <v>2413</v>
      </c>
      <c r="T4410" s="86">
        <f t="shared" si="819"/>
        <v>4953</v>
      </c>
      <c r="U4410" s="6">
        <v>0.6</v>
      </c>
      <c r="V4410" s="85">
        <f t="shared" si="820"/>
        <v>1524</v>
      </c>
      <c r="W4410" s="86">
        <f t="shared" si="821"/>
        <v>4064</v>
      </c>
    </row>
    <row r="4411" spans="1:23" ht="16.5" x14ac:dyDescent="0.25">
      <c r="A4411" s="64" t="s">
        <v>7601</v>
      </c>
      <c r="B4411" s="65" t="s">
        <v>7602</v>
      </c>
      <c r="C4411" s="2" t="s">
        <v>7632</v>
      </c>
      <c r="D4411" s="1" t="s">
        <v>2970</v>
      </c>
      <c r="E4411" s="3">
        <v>1</v>
      </c>
      <c r="F4411" s="3">
        <v>1</v>
      </c>
      <c r="G4411" s="7">
        <v>2962</v>
      </c>
      <c r="H4411" s="4">
        <f>+G4411*E4411</f>
        <v>2962</v>
      </c>
      <c r="I4411" s="5">
        <v>0</v>
      </c>
      <c r="J4411" s="4">
        <f t="shared" si="816"/>
        <v>0</v>
      </c>
      <c r="K4411" s="4">
        <f t="shared" si="817"/>
        <v>2962</v>
      </c>
      <c r="L4411" s="6">
        <v>1</v>
      </c>
      <c r="M4411" s="4">
        <f t="shared" si="824"/>
        <v>2962</v>
      </c>
      <c r="N4411" s="4">
        <f t="shared" si="825"/>
        <v>5924</v>
      </c>
      <c r="O4411" s="6">
        <v>0.75</v>
      </c>
      <c r="P4411" s="85">
        <f t="shared" si="822"/>
        <v>2221.5</v>
      </c>
      <c r="Q4411" s="86">
        <f t="shared" si="823"/>
        <v>5183.5</v>
      </c>
      <c r="R4411" s="6">
        <v>0.95</v>
      </c>
      <c r="S4411" s="85">
        <f t="shared" si="818"/>
        <v>2813.9</v>
      </c>
      <c r="T4411" s="86">
        <f t="shared" si="819"/>
        <v>5775.9</v>
      </c>
      <c r="U4411" s="6">
        <v>0.6</v>
      </c>
      <c r="V4411" s="85">
        <f t="shared" si="820"/>
        <v>1777.2</v>
      </c>
      <c r="W4411" s="86">
        <f t="shared" si="821"/>
        <v>4739.2</v>
      </c>
    </row>
    <row r="4412" spans="1:23" ht="16.5" x14ac:dyDescent="0.25">
      <c r="A4412" s="64" t="s">
        <v>7601</v>
      </c>
      <c r="B4412" s="65" t="s">
        <v>7602</v>
      </c>
      <c r="C4412" s="2" t="s">
        <v>7633</v>
      </c>
      <c r="D4412" s="1" t="s">
        <v>2971</v>
      </c>
      <c r="E4412" s="3">
        <v>1</v>
      </c>
      <c r="F4412" s="3">
        <v>1</v>
      </c>
      <c r="G4412" s="7">
        <v>3142</v>
      </c>
      <c r="H4412" s="4">
        <f>+G4412*E4412</f>
        <v>3142</v>
      </c>
      <c r="I4412" s="5">
        <v>0</v>
      </c>
      <c r="J4412" s="4">
        <f t="shared" si="816"/>
        <v>0</v>
      </c>
      <c r="K4412" s="4">
        <f t="shared" si="817"/>
        <v>3142</v>
      </c>
      <c r="L4412" s="6">
        <v>0.6</v>
      </c>
      <c r="M4412" s="4">
        <f t="shared" si="824"/>
        <v>1885.1999999999998</v>
      </c>
      <c r="N4412" s="4">
        <f t="shared" si="825"/>
        <v>5027.2</v>
      </c>
      <c r="O4412" s="6">
        <v>0.75</v>
      </c>
      <c r="P4412" s="85">
        <f t="shared" si="822"/>
        <v>2356.5</v>
      </c>
      <c r="Q4412" s="86">
        <f t="shared" si="823"/>
        <v>5498.5</v>
      </c>
      <c r="R4412" s="6">
        <v>0.95</v>
      </c>
      <c r="S4412" s="85">
        <f t="shared" si="818"/>
        <v>2984.8999999999996</v>
      </c>
      <c r="T4412" s="86">
        <f t="shared" si="819"/>
        <v>6126.9</v>
      </c>
      <c r="U4412" s="6">
        <v>0.6</v>
      </c>
      <c r="V4412" s="85">
        <f t="shared" si="820"/>
        <v>1885.1999999999998</v>
      </c>
      <c r="W4412" s="86">
        <f t="shared" si="821"/>
        <v>5027.2</v>
      </c>
    </row>
    <row r="4413" spans="1:23" ht="16.5" x14ac:dyDescent="0.25">
      <c r="A4413" s="64" t="s">
        <v>7601</v>
      </c>
      <c r="B4413" s="65" t="s">
        <v>7602</v>
      </c>
      <c r="C4413" s="2" t="s">
        <v>7634</v>
      </c>
      <c r="D4413" s="8" t="s">
        <v>2926</v>
      </c>
      <c r="E4413" s="3">
        <v>1</v>
      </c>
      <c r="F4413" s="3">
        <v>1</v>
      </c>
      <c r="G4413" s="4">
        <v>2550</v>
      </c>
      <c r="H4413" s="4">
        <f>+G4413*E4413</f>
        <v>2550</v>
      </c>
      <c r="I4413" s="5">
        <v>0.15</v>
      </c>
      <c r="J4413" s="4">
        <f t="shared" ref="J4413:J4475" si="826">+G4413*I4413</f>
        <v>382.5</v>
      </c>
      <c r="K4413" s="4">
        <f t="shared" ref="K4413:K4475" si="827">+G4413-J4413</f>
        <v>2167.5</v>
      </c>
      <c r="L4413" s="6">
        <v>1.4</v>
      </c>
      <c r="M4413" s="4">
        <f t="shared" si="824"/>
        <v>3034.5</v>
      </c>
      <c r="N4413" s="4">
        <f t="shared" si="825"/>
        <v>5202</v>
      </c>
      <c r="O4413" s="6">
        <v>0.75</v>
      </c>
      <c r="P4413" s="85">
        <f t="shared" si="822"/>
        <v>1625.625</v>
      </c>
      <c r="Q4413" s="86">
        <f t="shared" si="823"/>
        <v>3793.125</v>
      </c>
      <c r="R4413" s="6">
        <v>0.95</v>
      </c>
      <c r="S4413" s="85">
        <f t="shared" si="818"/>
        <v>2059.125</v>
      </c>
      <c r="T4413" s="86">
        <f t="shared" si="819"/>
        <v>4226.625</v>
      </c>
      <c r="U4413" s="6">
        <v>0.6</v>
      </c>
      <c r="V4413" s="85">
        <f t="shared" si="820"/>
        <v>1300.5</v>
      </c>
      <c r="W4413" s="86">
        <f t="shared" si="821"/>
        <v>3468</v>
      </c>
    </row>
    <row r="4414" spans="1:23" ht="16.5" x14ac:dyDescent="0.25">
      <c r="A4414" s="64" t="s">
        <v>7601</v>
      </c>
      <c r="B4414" s="65" t="s">
        <v>7602</v>
      </c>
      <c r="C4414" s="2" t="s">
        <v>7635</v>
      </c>
      <c r="D4414" s="10" t="s">
        <v>2935</v>
      </c>
      <c r="E4414" s="3">
        <v>2</v>
      </c>
      <c r="F4414" s="3">
        <v>1</v>
      </c>
      <c r="G4414" s="4">
        <v>5586</v>
      </c>
      <c r="H4414" s="4">
        <f>+G4414*E4414</f>
        <v>11172</v>
      </c>
      <c r="I4414" s="5">
        <v>0.25</v>
      </c>
      <c r="J4414" s="4">
        <f t="shared" si="826"/>
        <v>1396.5</v>
      </c>
      <c r="K4414" s="4">
        <f t="shared" si="827"/>
        <v>4189.5</v>
      </c>
      <c r="L4414" s="6">
        <v>1.4</v>
      </c>
      <c r="M4414" s="4">
        <f t="shared" si="824"/>
        <v>5865.2999999999993</v>
      </c>
      <c r="N4414" s="4">
        <f t="shared" si="825"/>
        <v>10054.799999999999</v>
      </c>
      <c r="O4414" s="6">
        <v>0.75</v>
      </c>
      <c r="P4414" s="85">
        <f t="shared" si="822"/>
        <v>3142.125</v>
      </c>
      <c r="Q4414" s="86">
        <f t="shared" si="823"/>
        <v>7331.625</v>
      </c>
      <c r="R4414" s="6">
        <v>0.95</v>
      </c>
      <c r="S4414" s="85">
        <f t="shared" si="818"/>
        <v>3980.0249999999996</v>
      </c>
      <c r="T4414" s="86">
        <f t="shared" si="819"/>
        <v>8169.5249999999996</v>
      </c>
      <c r="U4414" s="6">
        <v>0.6</v>
      </c>
      <c r="V4414" s="85">
        <f t="shared" si="820"/>
        <v>2513.6999999999998</v>
      </c>
      <c r="W4414" s="86">
        <f t="shared" si="821"/>
        <v>6703.2</v>
      </c>
    </row>
    <row r="4415" spans="1:23" ht="16.5" x14ac:dyDescent="0.25">
      <c r="A4415" s="64" t="s">
        <v>7601</v>
      </c>
      <c r="B4415" s="65" t="s">
        <v>7602</v>
      </c>
      <c r="C4415" s="2" t="s">
        <v>7636</v>
      </c>
      <c r="D4415" s="10" t="s">
        <v>2974</v>
      </c>
      <c r="E4415" s="3">
        <v>1</v>
      </c>
      <c r="F4415" s="3">
        <v>1</v>
      </c>
      <c r="G4415" s="4">
        <v>1491.6</v>
      </c>
      <c r="H4415" s="4">
        <f>+G4415*E4415</f>
        <v>1491.6</v>
      </c>
      <c r="I4415" s="5">
        <v>0.25</v>
      </c>
      <c r="J4415" s="4">
        <f t="shared" si="826"/>
        <v>372.9</v>
      </c>
      <c r="K4415" s="4">
        <f t="shared" si="827"/>
        <v>1118.6999999999998</v>
      </c>
      <c r="L4415" s="6">
        <v>1.4</v>
      </c>
      <c r="M4415" s="4">
        <f t="shared" si="824"/>
        <v>1566.1799999999996</v>
      </c>
      <c r="N4415" s="4">
        <f t="shared" si="825"/>
        <v>2684.8799999999992</v>
      </c>
      <c r="O4415" s="6">
        <v>0.75</v>
      </c>
      <c r="P4415" s="85">
        <f t="shared" si="822"/>
        <v>839.02499999999986</v>
      </c>
      <c r="Q4415" s="86">
        <f t="shared" si="823"/>
        <v>1957.7249999999997</v>
      </c>
      <c r="R4415" s="6">
        <v>0.95</v>
      </c>
      <c r="S4415" s="85">
        <f t="shared" si="818"/>
        <v>1062.7649999999999</v>
      </c>
      <c r="T4415" s="86">
        <f t="shared" si="819"/>
        <v>2181.4649999999997</v>
      </c>
      <c r="U4415" s="6">
        <v>0.6</v>
      </c>
      <c r="V4415" s="85">
        <f t="shared" si="820"/>
        <v>671.21999999999991</v>
      </c>
      <c r="W4415" s="86">
        <f t="shared" si="821"/>
        <v>1789.9199999999996</v>
      </c>
    </row>
    <row r="4416" spans="1:23" ht="16.5" x14ac:dyDescent="0.25">
      <c r="A4416" s="64" t="s">
        <v>7601</v>
      </c>
      <c r="B4416" s="65" t="s">
        <v>7602</v>
      </c>
      <c r="C4416" s="2" t="s">
        <v>7637</v>
      </c>
      <c r="D4416" s="1" t="s">
        <v>2975</v>
      </c>
      <c r="E4416" s="3">
        <v>1</v>
      </c>
      <c r="F4416" s="3">
        <v>1</v>
      </c>
      <c r="G4416" s="7">
        <v>1155</v>
      </c>
      <c r="H4416" s="4">
        <f>+G4416*E4416</f>
        <v>1155</v>
      </c>
      <c r="I4416" s="5">
        <v>0</v>
      </c>
      <c r="J4416" s="4">
        <f t="shared" si="826"/>
        <v>0</v>
      </c>
      <c r="K4416" s="4">
        <f t="shared" si="827"/>
        <v>1155</v>
      </c>
      <c r="L4416" s="6">
        <v>0.95</v>
      </c>
      <c r="M4416" s="4">
        <f t="shared" si="824"/>
        <v>1097.25</v>
      </c>
      <c r="N4416" s="4">
        <f t="shared" si="825"/>
        <v>2252.25</v>
      </c>
      <c r="O4416" s="6">
        <v>0.75</v>
      </c>
      <c r="P4416" s="85">
        <f t="shared" si="822"/>
        <v>866.25</v>
      </c>
      <c r="Q4416" s="86">
        <f t="shared" si="823"/>
        <v>2021.25</v>
      </c>
      <c r="R4416" s="6">
        <v>0.95</v>
      </c>
      <c r="S4416" s="85">
        <f t="shared" si="818"/>
        <v>1097.25</v>
      </c>
      <c r="T4416" s="86">
        <f t="shared" si="819"/>
        <v>2252.25</v>
      </c>
      <c r="U4416" s="6">
        <v>0.6</v>
      </c>
      <c r="V4416" s="85">
        <f t="shared" si="820"/>
        <v>693</v>
      </c>
      <c r="W4416" s="86">
        <f t="shared" si="821"/>
        <v>1848</v>
      </c>
    </row>
    <row r="4417" spans="1:23" ht="16.5" x14ac:dyDescent="0.25">
      <c r="A4417" s="64" t="s">
        <v>7601</v>
      </c>
      <c r="B4417" s="65" t="s">
        <v>7602</v>
      </c>
      <c r="C4417" s="2" t="s">
        <v>7638</v>
      </c>
      <c r="D4417" s="10" t="s">
        <v>2976</v>
      </c>
      <c r="E4417" s="3">
        <v>1</v>
      </c>
      <c r="F4417" s="3">
        <v>1</v>
      </c>
      <c r="G4417" s="4">
        <v>1853.2</v>
      </c>
      <c r="H4417" s="4">
        <f>+G4417*E4417</f>
        <v>1853.2</v>
      </c>
      <c r="I4417" s="5">
        <v>0.25</v>
      </c>
      <c r="J4417" s="4">
        <f t="shared" si="826"/>
        <v>463.3</v>
      </c>
      <c r="K4417" s="4">
        <f t="shared" si="827"/>
        <v>1389.9</v>
      </c>
      <c r="L4417" s="6">
        <v>1.4</v>
      </c>
      <c r="M4417" s="4">
        <f t="shared" si="824"/>
        <v>1945.86</v>
      </c>
      <c r="N4417" s="4">
        <f t="shared" si="825"/>
        <v>3335.76</v>
      </c>
      <c r="O4417" s="6">
        <v>0.75</v>
      </c>
      <c r="P4417" s="85">
        <f t="shared" si="822"/>
        <v>1042.4250000000002</v>
      </c>
      <c r="Q4417" s="86">
        <f t="shared" si="823"/>
        <v>2432.3250000000003</v>
      </c>
      <c r="R4417" s="6">
        <v>0.95</v>
      </c>
      <c r="S4417" s="85">
        <f t="shared" si="818"/>
        <v>1320.405</v>
      </c>
      <c r="T4417" s="86">
        <f t="shared" si="819"/>
        <v>2710.3050000000003</v>
      </c>
      <c r="U4417" s="6">
        <v>0.6</v>
      </c>
      <c r="V4417" s="85">
        <f t="shared" si="820"/>
        <v>833.94</v>
      </c>
      <c r="W4417" s="86">
        <f t="shared" si="821"/>
        <v>2223.84</v>
      </c>
    </row>
    <row r="4418" spans="1:23" ht="16.5" x14ac:dyDescent="0.25">
      <c r="A4418" s="64" t="s">
        <v>7601</v>
      </c>
      <c r="B4418" s="65" t="s">
        <v>7602</v>
      </c>
      <c r="C4418" s="2" t="s">
        <v>7639</v>
      </c>
      <c r="D4418" s="1" t="s">
        <v>2977</v>
      </c>
      <c r="E4418" s="3">
        <v>2</v>
      </c>
      <c r="F4418" s="3">
        <v>1</v>
      </c>
      <c r="G4418" s="7">
        <v>1875</v>
      </c>
      <c r="H4418" s="4">
        <f>+G4418*E4418</f>
        <v>3750</v>
      </c>
      <c r="I4418" s="5">
        <v>0</v>
      </c>
      <c r="J4418" s="4">
        <f t="shared" si="826"/>
        <v>0</v>
      </c>
      <c r="K4418" s="4">
        <f t="shared" si="827"/>
        <v>1875</v>
      </c>
      <c r="L4418" s="6">
        <v>0.95</v>
      </c>
      <c r="M4418" s="4">
        <f t="shared" si="824"/>
        <v>1781.25</v>
      </c>
      <c r="N4418" s="4">
        <f t="shared" si="825"/>
        <v>3656.25</v>
      </c>
      <c r="O4418" s="6">
        <v>0.75</v>
      </c>
      <c r="P4418" s="85">
        <f t="shared" si="822"/>
        <v>1406.25</v>
      </c>
      <c r="Q4418" s="86">
        <f t="shared" si="823"/>
        <v>3281.25</v>
      </c>
      <c r="R4418" s="6">
        <v>0.95</v>
      </c>
      <c r="S4418" s="85">
        <f t="shared" si="818"/>
        <v>1781.25</v>
      </c>
      <c r="T4418" s="86">
        <f t="shared" si="819"/>
        <v>3656.25</v>
      </c>
      <c r="U4418" s="6">
        <v>0.6</v>
      </c>
      <c r="V4418" s="85">
        <f t="shared" si="820"/>
        <v>1125</v>
      </c>
      <c r="W4418" s="86">
        <f t="shared" si="821"/>
        <v>3000</v>
      </c>
    </row>
    <row r="4419" spans="1:23" ht="16.5" x14ac:dyDescent="0.25">
      <c r="A4419" s="64" t="s">
        <v>7601</v>
      </c>
      <c r="B4419" s="65" t="s">
        <v>7602</v>
      </c>
      <c r="C4419" s="2" t="s">
        <v>7640</v>
      </c>
      <c r="D4419" s="1" t="s">
        <v>2978</v>
      </c>
      <c r="E4419" s="3">
        <v>1</v>
      </c>
      <c r="F4419" s="3">
        <v>1</v>
      </c>
      <c r="G4419" s="7">
        <v>1975</v>
      </c>
      <c r="H4419" s="4">
        <f>+G4419*E4419</f>
        <v>1975</v>
      </c>
      <c r="I4419" s="5">
        <v>0</v>
      </c>
      <c r="J4419" s="4">
        <f t="shared" si="826"/>
        <v>0</v>
      </c>
      <c r="K4419" s="4">
        <f t="shared" si="827"/>
        <v>1975</v>
      </c>
      <c r="L4419" s="6">
        <v>0.95</v>
      </c>
      <c r="M4419" s="4">
        <f t="shared" si="824"/>
        <v>1876.25</v>
      </c>
      <c r="N4419" s="4">
        <f t="shared" si="825"/>
        <v>3851.25</v>
      </c>
      <c r="O4419" s="6">
        <v>0.75</v>
      </c>
      <c r="P4419" s="85">
        <f t="shared" si="822"/>
        <v>1481.25</v>
      </c>
      <c r="Q4419" s="86">
        <f t="shared" si="823"/>
        <v>3456.25</v>
      </c>
      <c r="R4419" s="6">
        <v>0.95</v>
      </c>
      <c r="S4419" s="85">
        <f t="shared" si="818"/>
        <v>1876.25</v>
      </c>
      <c r="T4419" s="86">
        <f t="shared" si="819"/>
        <v>3851.25</v>
      </c>
      <c r="U4419" s="6">
        <v>0.6</v>
      </c>
      <c r="V4419" s="85">
        <f t="shared" si="820"/>
        <v>1185</v>
      </c>
      <c r="W4419" s="86">
        <f t="shared" si="821"/>
        <v>3160</v>
      </c>
    </row>
    <row r="4420" spans="1:23" ht="16.5" x14ac:dyDescent="0.25">
      <c r="A4420" s="64" t="s">
        <v>7601</v>
      </c>
      <c r="B4420" s="65" t="s">
        <v>7602</v>
      </c>
      <c r="C4420" s="2" t="s">
        <v>7641</v>
      </c>
      <c r="D4420" s="1" t="s">
        <v>2979</v>
      </c>
      <c r="E4420" s="3">
        <v>1</v>
      </c>
      <c r="F4420" s="3">
        <v>1</v>
      </c>
      <c r="G4420" s="7">
        <v>3387.71</v>
      </c>
      <c r="H4420" s="4">
        <f>+G4420*E4420</f>
        <v>3387.71</v>
      </c>
      <c r="I4420" s="5">
        <v>0</v>
      </c>
      <c r="J4420" s="4">
        <f t="shared" si="826"/>
        <v>0</v>
      </c>
      <c r="K4420" s="4">
        <f t="shared" si="827"/>
        <v>3387.71</v>
      </c>
      <c r="L4420" s="6">
        <v>1</v>
      </c>
      <c r="M4420" s="4">
        <f t="shared" si="824"/>
        <v>3387.71</v>
      </c>
      <c r="N4420" s="4">
        <f t="shared" si="825"/>
        <v>6775.42</v>
      </c>
      <c r="O4420" s="6">
        <v>0.75</v>
      </c>
      <c r="P4420" s="85">
        <f t="shared" si="822"/>
        <v>2540.7825000000003</v>
      </c>
      <c r="Q4420" s="86">
        <f t="shared" si="823"/>
        <v>5928.4925000000003</v>
      </c>
      <c r="R4420" s="6">
        <v>0.95</v>
      </c>
      <c r="S4420" s="85">
        <f t="shared" si="818"/>
        <v>3218.3244999999997</v>
      </c>
      <c r="T4420" s="86">
        <f t="shared" si="819"/>
        <v>6606.0344999999998</v>
      </c>
      <c r="U4420" s="6">
        <v>0.6</v>
      </c>
      <c r="V4420" s="85">
        <f t="shared" si="820"/>
        <v>2032.626</v>
      </c>
      <c r="W4420" s="86">
        <f t="shared" si="821"/>
        <v>5420.3360000000002</v>
      </c>
    </row>
    <row r="4421" spans="1:23" ht="16.5" x14ac:dyDescent="0.25">
      <c r="A4421" s="64" t="s">
        <v>7601</v>
      </c>
      <c r="B4421" s="65" t="s">
        <v>7602</v>
      </c>
      <c r="C4421" s="2" t="s">
        <v>7642</v>
      </c>
      <c r="D4421" s="1" t="s">
        <v>2980</v>
      </c>
      <c r="E4421" s="3">
        <v>1</v>
      </c>
      <c r="F4421" s="3">
        <v>1</v>
      </c>
      <c r="G4421" s="7">
        <v>1801</v>
      </c>
      <c r="H4421" s="4">
        <f>+G4421*E4421</f>
        <v>1801</v>
      </c>
      <c r="I4421" s="5">
        <v>0</v>
      </c>
      <c r="J4421" s="4">
        <f t="shared" si="826"/>
        <v>0</v>
      </c>
      <c r="K4421" s="4">
        <f t="shared" si="827"/>
        <v>1801</v>
      </c>
      <c r="L4421" s="6">
        <v>1</v>
      </c>
      <c r="M4421" s="4">
        <f t="shared" si="824"/>
        <v>1801</v>
      </c>
      <c r="N4421" s="4">
        <f t="shared" si="825"/>
        <v>3602</v>
      </c>
      <c r="O4421" s="6">
        <v>0.75</v>
      </c>
      <c r="P4421" s="85">
        <f t="shared" si="822"/>
        <v>1350.75</v>
      </c>
      <c r="Q4421" s="86">
        <f t="shared" si="823"/>
        <v>3151.75</v>
      </c>
      <c r="R4421" s="6">
        <v>0.95</v>
      </c>
      <c r="S4421" s="85">
        <f t="shared" si="818"/>
        <v>1710.9499999999998</v>
      </c>
      <c r="T4421" s="86">
        <f t="shared" si="819"/>
        <v>3511.95</v>
      </c>
      <c r="U4421" s="6">
        <v>0.6</v>
      </c>
      <c r="V4421" s="85">
        <f t="shared" si="820"/>
        <v>1080.5999999999999</v>
      </c>
      <c r="W4421" s="86">
        <f t="shared" si="821"/>
        <v>2881.6</v>
      </c>
    </row>
    <row r="4422" spans="1:23" ht="16.5" x14ac:dyDescent="0.25">
      <c r="A4422" s="64" t="s">
        <v>7601</v>
      </c>
      <c r="B4422" s="65" t="s">
        <v>7602</v>
      </c>
      <c r="C4422" s="2" t="s">
        <v>7643</v>
      </c>
      <c r="D4422" s="1" t="s">
        <v>2985</v>
      </c>
      <c r="E4422" s="3">
        <v>1</v>
      </c>
      <c r="F4422" s="3">
        <v>1</v>
      </c>
      <c r="G4422" s="7">
        <v>2960</v>
      </c>
      <c r="H4422" s="4">
        <f>+G4422*E4422</f>
        <v>2960</v>
      </c>
      <c r="I4422" s="5">
        <v>0</v>
      </c>
      <c r="J4422" s="4">
        <f t="shared" si="826"/>
        <v>0</v>
      </c>
      <c r="K4422" s="4">
        <f t="shared" si="827"/>
        <v>2960</v>
      </c>
      <c r="L4422" s="6">
        <v>1</v>
      </c>
      <c r="M4422" s="4">
        <f t="shared" si="824"/>
        <v>2960</v>
      </c>
      <c r="N4422" s="4">
        <f t="shared" si="825"/>
        <v>5920</v>
      </c>
      <c r="O4422" s="6">
        <v>0.75</v>
      </c>
      <c r="P4422" s="85">
        <f t="shared" si="822"/>
        <v>2220</v>
      </c>
      <c r="Q4422" s="86">
        <f t="shared" si="823"/>
        <v>5180</v>
      </c>
      <c r="R4422" s="6">
        <v>0.95</v>
      </c>
      <c r="S4422" s="85">
        <f t="shared" si="818"/>
        <v>2812</v>
      </c>
      <c r="T4422" s="86">
        <f t="shared" si="819"/>
        <v>5772</v>
      </c>
      <c r="U4422" s="6">
        <v>0.6</v>
      </c>
      <c r="V4422" s="85">
        <f t="shared" si="820"/>
        <v>1776</v>
      </c>
      <c r="W4422" s="86">
        <f t="shared" si="821"/>
        <v>4736</v>
      </c>
    </row>
    <row r="4423" spans="1:23" ht="16.5" x14ac:dyDescent="0.25">
      <c r="A4423" s="64" t="s">
        <v>7601</v>
      </c>
      <c r="B4423" s="65" t="s">
        <v>7602</v>
      </c>
      <c r="C4423" s="2" t="s">
        <v>7644</v>
      </c>
      <c r="D4423" s="1" t="s">
        <v>2981</v>
      </c>
      <c r="E4423" s="3">
        <v>1</v>
      </c>
      <c r="F4423" s="3">
        <v>1</v>
      </c>
      <c r="G4423" s="7">
        <v>2095</v>
      </c>
      <c r="H4423" s="4">
        <f>+G4423*E4423</f>
        <v>2095</v>
      </c>
      <c r="I4423" s="5">
        <v>0</v>
      </c>
      <c r="J4423" s="4">
        <f t="shared" si="826"/>
        <v>0</v>
      </c>
      <c r="K4423" s="4">
        <f t="shared" si="827"/>
        <v>2095</v>
      </c>
      <c r="L4423" s="6">
        <v>0.95</v>
      </c>
      <c r="M4423" s="4">
        <f t="shared" si="824"/>
        <v>1990.25</v>
      </c>
      <c r="N4423" s="4">
        <f t="shared" si="825"/>
        <v>4085.25</v>
      </c>
      <c r="O4423" s="6">
        <v>0.75</v>
      </c>
      <c r="P4423" s="85">
        <f t="shared" si="822"/>
        <v>1571.25</v>
      </c>
      <c r="Q4423" s="86">
        <f t="shared" si="823"/>
        <v>3666.25</v>
      </c>
      <c r="R4423" s="6">
        <v>0.95</v>
      </c>
      <c r="S4423" s="85">
        <f t="shared" si="818"/>
        <v>1990.25</v>
      </c>
      <c r="T4423" s="86">
        <f t="shared" si="819"/>
        <v>4085.25</v>
      </c>
      <c r="U4423" s="6">
        <v>0.6</v>
      </c>
      <c r="V4423" s="85">
        <f t="shared" si="820"/>
        <v>1257</v>
      </c>
      <c r="W4423" s="86">
        <f t="shared" si="821"/>
        <v>3352</v>
      </c>
    </row>
    <row r="4424" spans="1:23" ht="16.5" x14ac:dyDescent="0.25">
      <c r="A4424" s="64" t="s">
        <v>7601</v>
      </c>
      <c r="B4424" s="65" t="s">
        <v>7602</v>
      </c>
      <c r="C4424" s="2" t="s">
        <v>7645</v>
      </c>
      <c r="D4424" s="10" t="s">
        <v>2982</v>
      </c>
      <c r="E4424" s="3">
        <v>1</v>
      </c>
      <c r="F4424" s="3">
        <v>1</v>
      </c>
      <c r="G4424" s="4">
        <v>2883</v>
      </c>
      <c r="H4424" s="4">
        <f>+G4424*E4424</f>
        <v>2883</v>
      </c>
      <c r="I4424" s="5">
        <v>0.25</v>
      </c>
      <c r="J4424" s="4">
        <f t="shared" si="826"/>
        <v>720.75</v>
      </c>
      <c r="K4424" s="4">
        <f t="shared" si="827"/>
        <v>2162.25</v>
      </c>
      <c r="L4424" s="6">
        <v>1.4</v>
      </c>
      <c r="M4424" s="4">
        <f t="shared" si="824"/>
        <v>3027.1499999999996</v>
      </c>
      <c r="N4424" s="4">
        <f t="shared" si="825"/>
        <v>5189.3999999999996</v>
      </c>
      <c r="O4424" s="6">
        <v>0.75</v>
      </c>
      <c r="P4424" s="85">
        <f t="shared" si="822"/>
        <v>1621.6875</v>
      </c>
      <c r="Q4424" s="86">
        <f t="shared" si="823"/>
        <v>3783.9375</v>
      </c>
      <c r="R4424" s="6">
        <v>0.95</v>
      </c>
      <c r="S4424" s="85">
        <f t="shared" si="818"/>
        <v>2054.1374999999998</v>
      </c>
      <c r="T4424" s="86">
        <f t="shared" si="819"/>
        <v>4216.3874999999998</v>
      </c>
      <c r="U4424" s="6">
        <v>0.6</v>
      </c>
      <c r="V4424" s="85">
        <f t="shared" si="820"/>
        <v>1297.3499999999999</v>
      </c>
      <c r="W4424" s="86">
        <f t="shared" si="821"/>
        <v>3459.6</v>
      </c>
    </row>
    <row r="4425" spans="1:23" ht="16.5" x14ac:dyDescent="0.25">
      <c r="A4425" s="64" t="s">
        <v>7601</v>
      </c>
      <c r="B4425" s="65" t="s">
        <v>7602</v>
      </c>
      <c r="C4425" s="2" t="s">
        <v>7646</v>
      </c>
      <c r="D4425" s="1" t="s">
        <v>2983</v>
      </c>
      <c r="E4425" s="3">
        <v>1</v>
      </c>
      <c r="F4425" s="3">
        <v>1</v>
      </c>
      <c r="G4425" s="7">
        <v>2460</v>
      </c>
      <c r="H4425" s="4">
        <f>+G4425*E4425</f>
        <v>2460</v>
      </c>
      <c r="I4425" s="5">
        <v>0</v>
      </c>
      <c r="J4425" s="4">
        <f t="shared" si="826"/>
        <v>0</v>
      </c>
      <c r="K4425" s="4">
        <f t="shared" si="827"/>
        <v>2460</v>
      </c>
      <c r="L4425" s="6">
        <v>0.85</v>
      </c>
      <c r="M4425" s="4">
        <f t="shared" si="824"/>
        <v>2091</v>
      </c>
      <c r="N4425" s="4">
        <f t="shared" si="825"/>
        <v>4551</v>
      </c>
      <c r="O4425" s="6">
        <v>0.75</v>
      </c>
      <c r="P4425" s="85">
        <f t="shared" si="822"/>
        <v>1845</v>
      </c>
      <c r="Q4425" s="86">
        <f t="shared" si="823"/>
        <v>4305</v>
      </c>
      <c r="R4425" s="6">
        <v>0.95</v>
      </c>
      <c r="S4425" s="85">
        <f t="shared" si="818"/>
        <v>2337</v>
      </c>
      <c r="T4425" s="86">
        <f t="shared" si="819"/>
        <v>4797</v>
      </c>
      <c r="U4425" s="6">
        <v>0.6</v>
      </c>
      <c r="V4425" s="85">
        <f t="shared" si="820"/>
        <v>1476</v>
      </c>
      <c r="W4425" s="86">
        <f t="shared" si="821"/>
        <v>3936</v>
      </c>
    </row>
    <row r="4426" spans="1:23" ht="16.5" x14ac:dyDescent="0.25">
      <c r="A4426" s="64" t="s">
        <v>7601</v>
      </c>
      <c r="B4426" s="65" t="s">
        <v>7602</v>
      </c>
      <c r="C4426" s="2" t="s">
        <v>7647</v>
      </c>
      <c r="D4426" s="1" t="s">
        <v>2987</v>
      </c>
      <c r="E4426" s="3">
        <v>1</v>
      </c>
      <c r="F4426" s="3">
        <v>1</v>
      </c>
      <c r="G4426" s="4">
        <v>7089.5</v>
      </c>
      <c r="H4426" s="4">
        <f>+G4426*E4426</f>
        <v>7089.5</v>
      </c>
      <c r="I4426" s="5">
        <v>0.25</v>
      </c>
      <c r="J4426" s="4">
        <f t="shared" si="826"/>
        <v>1772.375</v>
      </c>
      <c r="K4426" s="4">
        <f t="shared" si="827"/>
        <v>5317.125</v>
      </c>
      <c r="L4426" s="6">
        <v>0.85</v>
      </c>
      <c r="M4426" s="4">
        <f t="shared" si="824"/>
        <v>4519.5562499999996</v>
      </c>
      <c r="N4426" s="4">
        <f t="shared" si="825"/>
        <v>9836.6812499999996</v>
      </c>
      <c r="O4426" s="6">
        <v>0.75</v>
      </c>
      <c r="P4426" s="85">
        <f t="shared" si="822"/>
        <v>3987.84375</v>
      </c>
      <c r="Q4426" s="86">
        <f t="shared" si="823"/>
        <v>9304.96875</v>
      </c>
      <c r="R4426" s="6">
        <v>0.95</v>
      </c>
      <c r="S4426" s="85">
        <f t="shared" si="818"/>
        <v>5051.2687500000002</v>
      </c>
      <c r="T4426" s="86">
        <f t="shared" si="819"/>
        <v>10368.393749999999</v>
      </c>
      <c r="U4426" s="6">
        <v>0.6</v>
      </c>
      <c r="V4426" s="85">
        <f t="shared" si="820"/>
        <v>3190.2750000000001</v>
      </c>
      <c r="W4426" s="86">
        <f t="shared" si="821"/>
        <v>8507.4</v>
      </c>
    </row>
    <row r="4427" spans="1:23" ht="16.5" x14ac:dyDescent="0.25">
      <c r="A4427" s="64" t="s">
        <v>7601</v>
      </c>
      <c r="B4427" s="65" t="s">
        <v>7602</v>
      </c>
      <c r="C4427" s="2" t="s">
        <v>7648</v>
      </c>
      <c r="D4427" s="10" t="s">
        <v>2984</v>
      </c>
      <c r="E4427" s="3">
        <v>3</v>
      </c>
      <c r="F4427" s="3">
        <v>1</v>
      </c>
      <c r="G4427" s="4">
        <v>2967</v>
      </c>
      <c r="H4427" s="4">
        <f>+G4427*E4427</f>
        <v>8901</v>
      </c>
      <c r="I4427" s="5">
        <v>0.1</v>
      </c>
      <c r="J4427" s="4">
        <f t="shared" si="826"/>
        <v>296.7</v>
      </c>
      <c r="K4427" s="4">
        <f t="shared" si="827"/>
        <v>2670.3</v>
      </c>
      <c r="L4427" s="6">
        <v>1.4</v>
      </c>
      <c r="M4427" s="4">
        <f t="shared" si="824"/>
        <v>3738.42</v>
      </c>
      <c r="N4427" s="4">
        <f t="shared" si="825"/>
        <v>6408.72</v>
      </c>
      <c r="O4427" s="6">
        <v>0.75</v>
      </c>
      <c r="P4427" s="85">
        <f t="shared" si="822"/>
        <v>2002.7250000000001</v>
      </c>
      <c r="Q4427" s="86">
        <f t="shared" si="823"/>
        <v>4673.0250000000005</v>
      </c>
      <c r="R4427" s="6">
        <v>0.95</v>
      </c>
      <c r="S4427" s="85">
        <f t="shared" si="818"/>
        <v>2536.7849999999999</v>
      </c>
      <c r="T4427" s="86">
        <f t="shared" si="819"/>
        <v>5207.085</v>
      </c>
      <c r="U4427" s="6">
        <v>0.6</v>
      </c>
      <c r="V4427" s="85">
        <f t="shared" si="820"/>
        <v>1602.18</v>
      </c>
      <c r="W4427" s="86">
        <f t="shared" si="821"/>
        <v>4272.4800000000005</v>
      </c>
    </row>
    <row r="4428" spans="1:23" ht="16.5" x14ac:dyDescent="0.25">
      <c r="A4428" s="64" t="s">
        <v>7601</v>
      </c>
      <c r="B4428" s="65" t="s">
        <v>7602</v>
      </c>
      <c r="C4428" s="2" t="s">
        <v>7649</v>
      </c>
      <c r="D4428" s="1" t="s">
        <v>2986</v>
      </c>
      <c r="E4428" s="3">
        <v>1</v>
      </c>
      <c r="F4428" s="3">
        <v>1</v>
      </c>
      <c r="G4428" s="7">
        <v>2816</v>
      </c>
      <c r="H4428" s="4">
        <f>+G4428*E4428</f>
        <v>2816</v>
      </c>
      <c r="I4428" s="5">
        <v>0</v>
      </c>
      <c r="J4428" s="4">
        <f t="shared" si="826"/>
        <v>0</v>
      </c>
      <c r="K4428" s="4">
        <f t="shared" si="827"/>
        <v>2816</v>
      </c>
      <c r="L4428" s="6">
        <v>0.95</v>
      </c>
      <c r="M4428" s="4">
        <f t="shared" si="824"/>
        <v>2675.2</v>
      </c>
      <c r="N4428" s="4">
        <f t="shared" si="825"/>
        <v>5491.2</v>
      </c>
      <c r="O4428" s="6">
        <v>0.75</v>
      </c>
      <c r="P4428" s="85">
        <f t="shared" si="822"/>
        <v>2112</v>
      </c>
      <c r="Q4428" s="86">
        <f t="shared" si="823"/>
        <v>4928</v>
      </c>
      <c r="R4428" s="6">
        <v>0.95</v>
      </c>
      <c r="S4428" s="85">
        <f t="shared" si="818"/>
        <v>2675.2</v>
      </c>
      <c r="T4428" s="86">
        <f t="shared" si="819"/>
        <v>5491.2</v>
      </c>
      <c r="U4428" s="6">
        <v>0.6</v>
      </c>
      <c r="V4428" s="85">
        <f t="shared" si="820"/>
        <v>1689.6</v>
      </c>
      <c r="W4428" s="86">
        <f t="shared" si="821"/>
        <v>4505.6000000000004</v>
      </c>
    </row>
    <row r="4429" spans="1:23" ht="16.5" x14ac:dyDescent="0.25">
      <c r="A4429" s="64" t="s">
        <v>7601</v>
      </c>
      <c r="B4429" s="65" t="s">
        <v>7602</v>
      </c>
      <c r="C4429" s="2" t="s">
        <v>7650</v>
      </c>
      <c r="D4429" s="1" t="s">
        <v>3012</v>
      </c>
      <c r="E4429" s="3">
        <v>6</v>
      </c>
      <c r="F4429" s="3">
        <v>1</v>
      </c>
      <c r="G4429" s="7">
        <v>8292</v>
      </c>
      <c r="H4429" s="4">
        <f>+G4429*E4429</f>
        <v>49752</v>
      </c>
      <c r="I4429" s="5">
        <v>0</v>
      </c>
      <c r="J4429" s="4">
        <f t="shared" si="826"/>
        <v>0</v>
      </c>
      <c r="K4429" s="4">
        <f t="shared" si="827"/>
        <v>8292</v>
      </c>
      <c r="L4429" s="6">
        <v>0.95</v>
      </c>
      <c r="M4429" s="4">
        <f t="shared" si="824"/>
        <v>7877.4</v>
      </c>
      <c r="N4429" s="4">
        <f t="shared" si="825"/>
        <v>16169.4</v>
      </c>
      <c r="O4429" s="6">
        <v>0.75</v>
      </c>
      <c r="P4429" s="85">
        <f t="shared" si="822"/>
        <v>6219</v>
      </c>
      <c r="Q4429" s="86">
        <f t="shared" si="823"/>
        <v>14511</v>
      </c>
      <c r="R4429" s="6">
        <v>0.95</v>
      </c>
      <c r="S4429" s="85">
        <f t="shared" si="818"/>
        <v>7877.4</v>
      </c>
      <c r="T4429" s="86">
        <f t="shared" si="819"/>
        <v>16169.4</v>
      </c>
      <c r="U4429" s="6">
        <v>0.6</v>
      </c>
      <c r="V4429" s="85">
        <f t="shared" si="820"/>
        <v>4975.2</v>
      </c>
      <c r="W4429" s="86">
        <f t="shared" si="821"/>
        <v>13267.2</v>
      </c>
    </row>
    <row r="4430" spans="1:23" ht="16.5" x14ac:dyDescent="0.25">
      <c r="A4430" s="64" t="s">
        <v>7601</v>
      </c>
      <c r="B4430" s="65" t="s">
        <v>7602</v>
      </c>
      <c r="C4430" s="2" t="s">
        <v>7651</v>
      </c>
      <c r="D4430" s="10" t="s">
        <v>2988</v>
      </c>
      <c r="E4430" s="3">
        <v>1</v>
      </c>
      <c r="F4430" s="3">
        <v>1</v>
      </c>
      <c r="G4430" s="4">
        <v>2621.6</v>
      </c>
      <c r="H4430" s="4">
        <f>+G4430*E4430</f>
        <v>2621.6</v>
      </c>
      <c r="I4430" s="5">
        <v>0.25</v>
      </c>
      <c r="J4430" s="4">
        <f t="shared" si="826"/>
        <v>655.4</v>
      </c>
      <c r="K4430" s="4">
        <f t="shared" si="827"/>
        <v>1966.1999999999998</v>
      </c>
      <c r="L4430" s="6">
        <v>1.4</v>
      </c>
      <c r="M4430" s="4">
        <f t="shared" si="824"/>
        <v>2752.6799999999994</v>
      </c>
      <c r="N4430" s="4">
        <f t="shared" si="825"/>
        <v>4718.8799999999992</v>
      </c>
      <c r="O4430" s="6">
        <v>0.75</v>
      </c>
      <c r="P4430" s="85">
        <f t="shared" si="822"/>
        <v>1474.6499999999999</v>
      </c>
      <c r="Q4430" s="86">
        <f t="shared" si="823"/>
        <v>3440.8499999999995</v>
      </c>
      <c r="R4430" s="6">
        <v>0.95</v>
      </c>
      <c r="S4430" s="85">
        <f t="shared" ref="S4430:S4490" si="828">+K4430*R4430</f>
        <v>1867.8899999999996</v>
      </c>
      <c r="T4430" s="86">
        <f t="shared" ref="T4430:T4490" si="829">+S4430+K4430</f>
        <v>3834.0899999999992</v>
      </c>
      <c r="U4430" s="6">
        <v>0.6</v>
      </c>
      <c r="V4430" s="85">
        <f t="shared" ref="V4430:V4490" si="830">+K4430*U4430</f>
        <v>1179.7199999999998</v>
      </c>
      <c r="W4430" s="86">
        <f t="shared" ref="W4430:W4490" si="831">+V4430+K4430</f>
        <v>3145.9199999999996</v>
      </c>
    </row>
    <row r="4431" spans="1:23" ht="16.5" x14ac:dyDescent="0.25">
      <c r="A4431" s="64" t="s">
        <v>7601</v>
      </c>
      <c r="B4431" s="65" t="s">
        <v>7602</v>
      </c>
      <c r="C4431" s="2" t="s">
        <v>7652</v>
      </c>
      <c r="D4431" s="1" t="s">
        <v>2989</v>
      </c>
      <c r="E4431" s="3">
        <v>1</v>
      </c>
      <c r="F4431" s="3">
        <v>1</v>
      </c>
      <c r="G4431" s="7">
        <v>2596</v>
      </c>
      <c r="H4431" s="4">
        <f>+G4431*E4431</f>
        <v>2596</v>
      </c>
      <c r="I4431" s="5">
        <v>0</v>
      </c>
      <c r="J4431" s="4">
        <f t="shared" si="826"/>
        <v>0</v>
      </c>
      <c r="K4431" s="4">
        <f t="shared" si="827"/>
        <v>2596</v>
      </c>
      <c r="L4431" s="6">
        <v>1</v>
      </c>
      <c r="M4431" s="4">
        <f t="shared" si="824"/>
        <v>2596</v>
      </c>
      <c r="N4431" s="4">
        <f t="shared" si="825"/>
        <v>5192</v>
      </c>
      <c r="O4431" s="6">
        <v>0.75</v>
      </c>
      <c r="P4431" s="85">
        <f t="shared" ref="P4431:P4491" si="832">+K4431*O4431</f>
        <v>1947</v>
      </c>
      <c r="Q4431" s="86">
        <f t="shared" ref="Q4431:Q4491" si="833">+K4431+P4431</f>
        <v>4543</v>
      </c>
      <c r="R4431" s="6">
        <v>0.95</v>
      </c>
      <c r="S4431" s="85">
        <f t="shared" si="828"/>
        <v>2466.1999999999998</v>
      </c>
      <c r="T4431" s="86">
        <f t="shared" si="829"/>
        <v>5062.2</v>
      </c>
      <c r="U4431" s="6">
        <v>0.6</v>
      </c>
      <c r="V4431" s="85">
        <f t="shared" si="830"/>
        <v>1557.6</v>
      </c>
      <c r="W4431" s="86">
        <f t="shared" si="831"/>
        <v>4153.6000000000004</v>
      </c>
    </row>
    <row r="4432" spans="1:23" ht="16.5" x14ac:dyDescent="0.25">
      <c r="A4432" s="64" t="s">
        <v>7601</v>
      </c>
      <c r="B4432" s="65" t="s">
        <v>7602</v>
      </c>
      <c r="C4432" s="2" t="s">
        <v>7653</v>
      </c>
      <c r="D4432" s="1" t="s">
        <v>2990</v>
      </c>
      <c r="E4432" s="3">
        <v>1</v>
      </c>
      <c r="F4432" s="3">
        <v>1</v>
      </c>
      <c r="G4432" s="7">
        <v>2960</v>
      </c>
      <c r="H4432" s="4">
        <f>+G4432*E4432</f>
        <v>2960</v>
      </c>
      <c r="I4432" s="5">
        <v>0</v>
      </c>
      <c r="J4432" s="4">
        <f t="shared" si="826"/>
        <v>0</v>
      </c>
      <c r="K4432" s="4">
        <f t="shared" si="827"/>
        <v>2960</v>
      </c>
      <c r="L4432" s="6">
        <v>0.95</v>
      </c>
      <c r="M4432" s="4">
        <f t="shared" si="824"/>
        <v>2812</v>
      </c>
      <c r="N4432" s="4">
        <f t="shared" si="825"/>
        <v>5772</v>
      </c>
      <c r="O4432" s="6">
        <v>0.75</v>
      </c>
      <c r="P4432" s="85">
        <f t="shared" si="832"/>
        <v>2220</v>
      </c>
      <c r="Q4432" s="86">
        <f t="shared" si="833"/>
        <v>5180</v>
      </c>
      <c r="R4432" s="6">
        <v>0.95</v>
      </c>
      <c r="S4432" s="85">
        <f t="shared" si="828"/>
        <v>2812</v>
      </c>
      <c r="T4432" s="86">
        <f t="shared" si="829"/>
        <v>5772</v>
      </c>
      <c r="U4432" s="6">
        <v>0.6</v>
      </c>
      <c r="V4432" s="85">
        <f t="shared" si="830"/>
        <v>1776</v>
      </c>
      <c r="W4432" s="86">
        <f t="shared" si="831"/>
        <v>4736</v>
      </c>
    </row>
    <row r="4433" spans="1:23" ht="16.5" x14ac:dyDescent="0.25">
      <c r="A4433" s="64" t="s">
        <v>7601</v>
      </c>
      <c r="B4433" s="65" t="s">
        <v>7602</v>
      </c>
      <c r="C4433" s="2" t="s">
        <v>7654</v>
      </c>
      <c r="D4433" s="1" t="s">
        <v>2991</v>
      </c>
      <c r="E4433" s="3">
        <v>1</v>
      </c>
      <c r="F4433" s="3">
        <v>1</v>
      </c>
      <c r="G4433" s="7">
        <v>2773</v>
      </c>
      <c r="H4433" s="4">
        <f>+G4433*E4433</f>
        <v>2773</v>
      </c>
      <c r="I4433" s="5">
        <v>0</v>
      </c>
      <c r="J4433" s="4">
        <f t="shared" si="826"/>
        <v>0</v>
      </c>
      <c r="K4433" s="4">
        <f t="shared" si="827"/>
        <v>2773</v>
      </c>
      <c r="L4433" s="6">
        <v>1</v>
      </c>
      <c r="M4433" s="4">
        <f t="shared" si="824"/>
        <v>2773</v>
      </c>
      <c r="N4433" s="4">
        <f t="shared" si="825"/>
        <v>5546</v>
      </c>
      <c r="O4433" s="6">
        <v>0.75</v>
      </c>
      <c r="P4433" s="85">
        <f t="shared" si="832"/>
        <v>2079.75</v>
      </c>
      <c r="Q4433" s="86">
        <f t="shared" si="833"/>
        <v>4852.75</v>
      </c>
      <c r="R4433" s="6">
        <v>0.95</v>
      </c>
      <c r="S4433" s="85">
        <f t="shared" si="828"/>
        <v>2634.35</v>
      </c>
      <c r="T4433" s="86">
        <f t="shared" si="829"/>
        <v>5407.35</v>
      </c>
      <c r="U4433" s="6">
        <v>0.6</v>
      </c>
      <c r="V4433" s="85">
        <f t="shared" si="830"/>
        <v>1663.8</v>
      </c>
      <c r="W4433" s="86">
        <f t="shared" si="831"/>
        <v>4436.8</v>
      </c>
    </row>
    <row r="4434" spans="1:23" ht="16.5" x14ac:dyDescent="0.25">
      <c r="A4434" s="64" t="s">
        <v>7601</v>
      </c>
      <c r="B4434" s="65" t="s">
        <v>7602</v>
      </c>
      <c r="C4434" s="2" t="s">
        <v>7655</v>
      </c>
      <c r="D4434" s="1" t="s">
        <v>2992</v>
      </c>
      <c r="E4434" s="3">
        <v>1</v>
      </c>
      <c r="F4434" s="3">
        <v>1</v>
      </c>
      <c r="G4434" s="7">
        <v>2812</v>
      </c>
      <c r="H4434" s="4">
        <f>+G4434*E4434</f>
        <v>2812</v>
      </c>
      <c r="I4434" s="5">
        <v>0</v>
      </c>
      <c r="J4434" s="4">
        <f t="shared" si="826"/>
        <v>0</v>
      </c>
      <c r="K4434" s="4">
        <f t="shared" si="827"/>
        <v>2812</v>
      </c>
      <c r="L4434" s="6">
        <v>1</v>
      </c>
      <c r="M4434" s="4">
        <f t="shared" si="824"/>
        <v>2812</v>
      </c>
      <c r="N4434" s="4">
        <f t="shared" si="825"/>
        <v>5624</v>
      </c>
      <c r="O4434" s="6">
        <v>0.75</v>
      </c>
      <c r="P4434" s="85">
        <f t="shared" si="832"/>
        <v>2109</v>
      </c>
      <c r="Q4434" s="86">
        <f t="shared" si="833"/>
        <v>4921</v>
      </c>
      <c r="R4434" s="6">
        <v>0.95</v>
      </c>
      <c r="S4434" s="85">
        <f t="shared" si="828"/>
        <v>2671.4</v>
      </c>
      <c r="T4434" s="86">
        <f t="shared" si="829"/>
        <v>5483.4</v>
      </c>
      <c r="U4434" s="6">
        <v>0.6</v>
      </c>
      <c r="V4434" s="85">
        <f t="shared" si="830"/>
        <v>1687.2</v>
      </c>
      <c r="W4434" s="86">
        <f t="shared" si="831"/>
        <v>4499.2</v>
      </c>
    </row>
    <row r="4435" spans="1:23" ht="16.5" x14ac:dyDescent="0.25">
      <c r="A4435" s="64" t="s">
        <v>7601</v>
      </c>
      <c r="B4435" s="65" t="s">
        <v>7602</v>
      </c>
      <c r="C4435" s="2" t="s">
        <v>7656</v>
      </c>
      <c r="D4435" s="1" t="s">
        <v>2993</v>
      </c>
      <c r="E4435" s="3">
        <v>1</v>
      </c>
      <c r="F4435" s="3">
        <v>1</v>
      </c>
      <c r="G4435" s="7">
        <v>2843</v>
      </c>
      <c r="H4435" s="4">
        <f>+G4435*E4435</f>
        <v>2843</v>
      </c>
      <c r="I4435" s="5">
        <v>0</v>
      </c>
      <c r="J4435" s="4">
        <f t="shared" si="826"/>
        <v>0</v>
      </c>
      <c r="K4435" s="4">
        <f t="shared" si="827"/>
        <v>2843</v>
      </c>
      <c r="L4435" s="6">
        <v>1</v>
      </c>
      <c r="M4435" s="4">
        <f t="shared" si="824"/>
        <v>2843</v>
      </c>
      <c r="N4435" s="4">
        <f t="shared" si="825"/>
        <v>5686</v>
      </c>
      <c r="O4435" s="6">
        <v>0.75</v>
      </c>
      <c r="P4435" s="85">
        <f t="shared" si="832"/>
        <v>2132.25</v>
      </c>
      <c r="Q4435" s="86">
        <f t="shared" si="833"/>
        <v>4975.25</v>
      </c>
      <c r="R4435" s="6">
        <v>0.95</v>
      </c>
      <c r="S4435" s="85">
        <f t="shared" si="828"/>
        <v>2700.85</v>
      </c>
      <c r="T4435" s="86">
        <f t="shared" si="829"/>
        <v>5543.85</v>
      </c>
      <c r="U4435" s="6">
        <v>0.6</v>
      </c>
      <c r="V4435" s="85">
        <f t="shared" si="830"/>
        <v>1705.8</v>
      </c>
      <c r="W4435" s="86">
        <f t="shared" si="831"/>
        <v>4548.8</v>
      </c>
    </row>
    <row r="4436" spans="1:23" ht="16.5" x14ac:dyDescent="0.25">
      <c r="A4436" s="64" t="s">
        <v>7601</v>
      </c>
      <c r="B4436" s="65" t="s">
        <v>7602</v>
      </c>
      <c r="C4436" s="2" t="s">
        <v>7657</v>
      </c>
      <c r="D4436" s="1" t="s">
        <v>2994</v>
      </c>
      <c r="E4436" s="3">
        <v>1</v>
      </c>
      <c r="F4436" s="3">
        <v>1</v>
      </c>
      <c r="G4436" s="7">
        <v>2909</v>
      </c>
      <c r="H4436" s="4">
        <f>+G4436*E4436</f>
        <v>2909</v>
      </c>
      <c r="I4436" s="5">
        <v>0</v>
      </c>
      <c r="J4436" s="4">
        <f t="shared" si="826"/>
        <v>0</v>
      </c>
      <c r="K4436" s="4">
        <f t="shared" si="827"/>
        <v>2909</v>
      </c>
      <c r="L4436" s="6">
        <v>1</v>
      </c>
      <c r="M4436" s="4">
        <f t="shared" si="824"/>
        <v>2909</v>
      </c>
      <c r="N4436" s="4">
        <f t="shared" si="825"/>
        <v>5818</v>
      </c>
      <c r="O4436" s="6">
        <v>0.75</v>
      </c>
      <c r="P4436" s="85">
        <f t="shared" si="832"/>
        <v>2181.75</v>
      </c>
      <c r="Q4436" s="86">
        <f t="shared" si="833"/>
        <v>5090.75</v>
      </c>
      <c r="R4436" s="6">
        <v>0.95</v>
      </c>
      <c r="S4436" s="85">
        <f t="shared" si="828"/>
        <v>2763.5499999999997</v>
      </c>
      <c r="T4436" s="86">
        <f t="shared" si="829"/>
        <v>5672.5499999999993</v>
      </c>
      <c r="U4436" s="6">
        <v>0.6</v>
      </c>
      <c r="V4436" s="85">
        <f t="shared" si="830"/>
        <v>1745.3999999999999</v>
      </c>
      <c r="W4436" s="86">
        <f t="shared" si="831"/>
        <v>4654.3999999999996</v>
      </c>
    </row>
    <row r="4437" spans="1:23" ht="16.5" x14ac:dyDescent="0.25">
      <c r="A4437" s="64" t="s">
        <v>7601</v>
      </c>
      <c r="B4437" s="65" t="s">
        <v>7602</v>
      </c>
      <c r="C4437" s="2" t="s">
        <v>7658</v>
      </c>
      <c r="D4437" s="8" t="s">
        <v>2995</v>
      </c>
      <c r="E4437" s="3">
        <v>1</v>
      </c>
      <c r="F4437" s="3">
        <v>1</v>
      </c>
      <c r="G4437" s="4">
        <v>2950</v>
      </c>
      <c r="H4437" s="4">
        <f>+G4437*E4437</f>
        <v>2950</v>
      </c>
      <c r="I4437" s="5">
        <v>0.15</v>
      </c>
      <c r="J4437" s="4">
        <f t="shared" si="826"/>
        <v>442.5</v>
      </c>
      <c r="K4437" s="4">
        <f t="shared" si="827"/>
        <v>2507.5</v>
      </c>
      <c r="L4437" s="6">
        <v>1.4</v>
      </c>
      <c r="M4437" s="4">
        <f t="shared" si="824"/>
        <v>3510.5</v>
      </c>
      <c r="N4437" s="4">
        <f t="shared" si="825"/>
        <v>6018</v>
      </c>
      <c r="O4437" s="6">
        <v>0.75</v>
      </c>
      <c r="P4437" s="85">
        <f t="shared" si="832"/>
        <v>1880.625</v>
      </c>
      <c r="Q4437" s="86">
        <f t="shared" si="833"/>
        <v>4388.125</v>
      </c>
      <c r="R4437" s="6">
        <v>0.95</v>
      </c>
      <c r="S4437" s="85">
        <f t="shared" si="828"/>
        <v>2382.125</v>
      </c>
      <c r="T4437" s="86">
        <f t="shared" si="829"/>
        <v>4889.625</v>
      </c>
      <c r="U4437" s="6">
        <v>0.6</v>
      </c>
      <c r="V4437" s="85">
        <f t="shared" si="830"/>
        <v>1504.5</v>
      </c>
      <c r="W4437" s="86">
        <f t="shared" si="831"/>
        <v>4012</v>
      </c>
    </row>
    <row r="4438" spans="1:23" ht="16.5" x14ac:dyDescent="0.25">
      <c r="A4438" s="64" t="s">
        <v>7601</v>
      </c>
      <c r="B4438" s="65" t="s">
        <v>7602</v>
      </c>
      <c r="C4438" s="2" t="s">
        <v>7659</v>
      </c>
      <c r="D4438" s="1" t="s">
        <v>2996</v>
      </c>
      <c r="E4438" s="3">
        <v>1</v>
      </c>
      <c r="F4438" s="3">
        <v>1</v>
      </c>
      <c r="G4438" s="7">
        <v>3400</v>
      </c>
      <c r="H4438" s="4">
        <f>+G4438*E4438</f>
        <v>3400</v>
      </c>
      <c r="I4438" s="5">
        <v>0</v>
      </c>
      <c r="J4438" s="4">
        <f t="shared" si="826"/>
        <v>0</v>
      </c>
      <c r="K4438" s="4">
        <f t="shared" si="827"/>
        <v>3400</v>
      </c>
      <c r="L4438" s="6">
        <v>0.95</v>
      </c>
      <c r="M4438" s="4">
        <f t="shared" si="824"/>
        <v>3230</v>
      </c>
      <c r="N4438" s="4">
        <f t="shared" si="825"/>
        <v>6630</v>
      </c>
      <c r="O4438" s="6">
        <v>0.75</v>
      </c>
      <c r="P4438" s="85">
        <f t="shared" si="832"/>
        <v>2550</v>
      </c>
      <c r="Q4438" s="86">
        <f t="shared" si="833"/>
        <v>5950</v>
      </c>
      <c r="R4438" s="6">
        <v>0.95</v>
      </c>
      <c r="S4438" s="85">
        <f t="shared" si="828"/>
        <v>3230</v>
      </c>
      <c r="T4438" s="86">
        <f t="shared" si="829"/>
        <v>6630</v>
      </c>
      <c r="U4438" s="6">
        <v>0.6</v>
      </c>
      <c r="V4438" s="85">
        <f t="shared" si="830"/>
        <v>2040</v>
      </c>
      <c r="W4438" s="86">
        <f t="shared" si="831"/>
        <v>5440</v>
      </c>
    </row>
    <row r="4439" spans="1:23" ht="16.5" x14ac:dyDescent="0.25">
      <c r="A4439" s="64" t="s">
        <v>7601</v>
      </c>
      <c r="B4439" s="65" t="s">
        <v>7602</v>
      </c>
      <c r="C4439" s="2" t="s">
        <v>7660</v>
      </c>
      <c r="D4439" s="1" t="s">
        <v>2997</v>
      </c>
      <c r="E4439" s="3">
        <v>1</v>
      </c>
      <c r="F4439" s="3">
        <v>1</v>
      </c>
      <c r="G4439" s="4">
        <v>8250</v>
      </c>
      <c r="H4439" s="4">
        <f>+G4439*E4439</f>
        <v>8250</v>
      </c>
      <c r="I4439" s="5">
        <v>0.25</v>
      </c>
      <c r="J4439" s="4">
        <f t="shared" si="826"/>
        <v>2062.5</v>
      </c>
      <c r="K4439" s="4">
        <f t="shared" si="827"/>
        <v>6187.5</v>
      </c>
      <c r="L4439" s="6">
        <v>1</v>
      </c>
      <c r="M4439" s="4">
        <f t="shared" si="824"/>
        <v>6187.5</v>
      </c>
      <c r="N4439" s="4">
        <f t="shared" si="825"/>
        <v>12375</v>
      </c>
      <c r="O4439" s="6">
        <v>0.75</v>
      </c>
      <c r="P4439" s="85">
        <f t="shared" si="832"/>
        <v>4640.625</v>
      </c>
      <c r="Q4439" s="86">
        <f t="shared" si="833"/>
        <v>10828.125</v>
      </c>
      <c r="R4439" s="6">
        <v>0.95</v>
      </c>
      <c r="S4439" s="85">
        <f t="shared" si="828"/>
        <v>5878.125</v>
      </c>
      <c r="T4439" s="86">
        <f t="shared" si="829"/>
        <v>12065.625</v>
      </c>
      <c r="U4439" s="6">
        <v>0.6</v>
      </c>
      <c r="V4439" s="85">
        <f t="shared" si="830"/>
        <v>3712.5</v>
      </c>
      <c r="W4439" s="86">
        <f t="shared" si="831"/>
        <v>9900</v>
      </c>
    </row>
    <row r="4440" spans="1:23" ht="16.5" x14ac:dyDescent="0.25">
      <c r="A4440" s="64" t="s">
        <v>7601</v>
      </c>
      <c r="B4440" s="65" t="s">
        <v>7602</v>
      </c>
      <c r="C4440" s="2" t="s">
        <v>7661</v>
      </c>
      <c r="D4440" s="1" t="s">
        <v>2998</v>
      </c>
      <c r="E4440" s="3">
        <v>1</v>
      </c>
      <c r="F4440" s="3">
        <v>1</v>
      </c>
      <c r="G4440" s="7">
        <v>3725</v>
      </c>
      <c r="H4440" s="4">
        <f>+G4440*E4440</f>
        <v>3725</v>
      </c>
      <c r="I4440" s="5">
        <v>0</v>
      </c>
      <c r="J4440" s="4">
        <f t="shared" si="826"/>
        <v>0</v>
      </c>
      <c r="K4440" s="4">
        <f t="shared" si="827"/>
        <v>3725</v>
      </c>
      <c r="L4440" s="6">
        <v>0.95</v>
      </c>
      <c r="M4440" s="4">
        <f t="shared" si="824"/>
        <v>3538.75</v>
      </c>
      <c r="N4440" s="4">
        <f t="shared" si="825"/>
        <v>7263.75</v>
      </c>
      <c r="O4440" s="6">
        <v>0.75</v>
      </c>
      <c r="P4440" s="85">
        <f t="shared" si="832"/>
        <v>2793.75</v>
      </c>
      <c r="Q4440" s="86">
        <f t="shared" si="833"/>
        <v>6518.75</v>
      </c>
      <c r="R4440" s="6">
        <v>0.95</v>
      </c>
      <c r="S4440" s="85">
        <f t="shared" si="828"/>
        <v>3538.75</v>
      </c>
      <c r="T4440" s="86">
        <f t="shared" si="829"/>
        <v>7263.75</v>
      </c>
      <c r="U4440" s="6">
        <v>0.6</v>
      </c>
      <c r="V4440" s="85">
        <f t="shared" si="830"/>
        <v>2235</v>
      </c>
      <c r="W4440" s="86">
        <f t="shared" si="831"/>
        <v>5960</v>
      </c>
    </row>
    <row r="4441" spans="1:23" ht="16.5" x14ac:dyDescent="0.25">
      <c r="A4441" s="64" t="s">
        <v>7601</v>
      </c>
      <c r="B4441" s="65" t="s">
        <v>7602</v>
      </c>
      <c r="C4441" s="2" t="s">
        <v>7662</v>
      </c>
      <c r="D4441" s="10" t="s">
        <v>2999</v>
      </c>
      <c r="E4441" s="3">
        <v>1</v>
      </c>
      <c r="F4441" s="3">
        <v>1</v>
      </c>
      <c r="G4441" s="4">
        <v>4300</v>
      </c>
      <c r="H4441" s="4">
        <f>+G4441*E4441</f>
        <v>4300</v>
      </c>
      <c r="I4441" s="5">
        <v>0</v>
      </c>
      <c r="J4441" s="4">
        <f t="shared" si="826"/>
        <v>0</v>
      </c>
      <c r="K4441" s="4">
        <f t="shared" si="827"/>
        <v>4300</v>
      </c>
      <c r="L4441" s="6">
        <v>1.1000000000000001</v>
      </c>
      <c r="M4441" s="4">
        <f t="shared" si="824"/>
        <v>4730</v>
      </c>
      <c r="N4441" s="4">
        <f t="shared" si="825"/>
        <v>9030</v>
      </c>
      <c r="O4441" s="6">
        <v>0.75</v>
      </c>
      <c r="P4441" s="85">
        <f t="shared" si="832"/>
        <v>3225</v>
      </c>
      <c r="Q4441" s="86">
        <f t="shared" si="833"/>
        <v>7525</v>
      </c>
      <c r="R4441" s="6">
        <v>0.95</v>
      </c>
      <c r="S4441" s="85">
        <f t="shared" si="828"/>
        <v>4085</v>
      </c>
      <c r="T4441" s="86">
        <f t="shared" si="829"/>
        <v>8385</v>
      </c>
      <c r="U4441" s="6">
        <v>0.6</v>
      </c>
      <c r="V4441" s="85">
        <f t="shared" si="830"/>
        <v>2580</v>
      </c>
      <c r="W4441" s="86">
        <f t="shared" si="831"/>
        <v>6880</v>
      </c>
    </row>
    <row r="4442" spans="1:23" ht="16.5" x14ac:dyDescent="0.25">
      <c r="A4442" s="64" t="s">
        <v>7601</v>
      </c>
      <c r="B4442" s="65" t="s">
        <v>7602</v>
      </c>
      <c r="C4442" s="2" t="s">
        <v>7663</v>
      </c>
      <c r="D4442" s="1" t="s">
        <v>3000</v>
      </c>
      <c r="E4442" s="3">
        <v>1</v>
      </c>
      <c r="F4442" s="3">
        <v>1</v>
      </c>
      <c r="G4442" s="7">
        <v>5525.74</v>
      </c>
      <c r="H4442" s="4">
        <f>+G4442*E4442</f>
        <v>5525.74</v>
      </c>
      <c r="I4442" s="5">
        <v>0</v>
      </c>
      <c r="J4442" s="4">
        <f t="shared" si="826"/>
        <v>0</v>
      </c>
      <c r="K4442" s="4">
        <f t="shared" si="827"/>
        <v>5525.74</v>
      </c>
      <c r="L4442" s="6">
        <v>1</v>
      </c>
      <c r="M4442" s="4">
        <f t="shared" si="824"/>
        <v>5525.74</v>
      </c>
      <c r="N4442" s="4">
        <f t="shared" si="825"/>
        <v>11051.48</v>
      </c>
      <c r="O4442" s="6">
        <v>0.75</v>
      </c>
      <c r="P4442" s="85">
        <f t="shared" si="832"/>
        <v>4144.3050000000003</v>
      </c>
      <c r="Q4442" s="86">
        <f t="shared" si="833"/>
        <v>9670.0450000000001</v>
      </c>
      <c r="R4442" s="6">
        <v>0.95</v>
      </c>
      <c r="S4442" s="85">
        <f t="shared" si="828"/>
        <v>5249.4529999999995</v>
      </c>
      <c r="T4442" s="86">
        <f t="shared" si="829"/>
        <v>10775.192999999999</v>
      </c>
      <c r="U4442" s="6">
        <v>0.6</v>
      </c>
      <c r="V4442" s="85">
        <f t="shared" si="830"/>
        <v>3315.444</v>
      </c>
      <c r="W4442" s="86">
        <f t="shared" si="831"/>
        <v>8841.1839999999993</v>
      </c>
    </row>
    <row r="4443" spans="1:23" ht="16.5" x14ac:dyDescent="0.25">
      <c r="A4443" s="64" t="s">
        <v>7601</v>
      </c>
      <c r="B4443" s="65" t="s">
        <v>7602</v>
      </c>
      <c r="C4443" s="2" t="s">
        <v>7664</v>
      </c>
      <c r="D4443" s="1" t="s">
        <v>3001</v>
      </c>
      <c r="E4443" s="3">
        <v>1</v>
      </c>
      <c r="F4443" s="3">
        <v>1</v>
      </c>
      <c r="G4443" s="7">
        <v>4376</v>
      </c>
      <c r="H4443" s="4">
        <f>+G4443*E4443</f>
        <v>4376</v>
      </c>
      <c r="I4443" s="5">
        <v>0</v>
      </c>
      <c r="J4443" s="4">
        <f t="shared" si="826"/>
        <v>0</v>
      </c>
      <c r="K4443" s="4">
        <f t="shared" si="827"/>
        <v>4376</v>
      </c>
      <c r="L4443" s="6">
        <v>1</v>
      </c>
      <c r="M4443" s="4">
        <f t="shared" si="824"/>
        <v>4376</v>
      </c>
      <c r="N4443" s="4">
        <f t="shared" si="825"/>
        <v>8752</v>
      </c>
      <c r="O4443" s="6">
        <v>0.75</v>
      </c>
      <c r="P4443" s="85">
        <f t="shared" si="832"/>
        <v>3282</v>
      </c>
      <c r="Q4443" s="86">
        <f t="shared" si="833"/>
        <v>7658</v>
      </c>
      <c r="R4443" s="6">
        <v>0.95</v>
      </c>
      <c r="S4443" s="85">
        <f t="shared" si="828"/>
        <v>4157.2</v>
      </c>
      <c r="T4443" s="86">
        <f t="shared" si="829"/>
        <v>8533.2000000000007</v>
      </c>
      <c r="U4443" s="6">
        <v>0.6</v>
      </c>
      <c r="V4443" s="85">
        <f t="shared" si="830"/>
        <v>2625.6</v>
      </c>
      <c r="W4443" s="86">
        <f t="shared" si="831"/>
        <v>7001.6</v>
      </c>
    </row>
    <row r="4444" spans="1:23" ht="16.5" x14ac:dyDescent="0.25">
      <c r="A4444" s="64" t="s">
        <v>7601</v>
      </c>
      <c r="B4444" s="65" t="s">
        <v>7602</v>
      </c>
      <c r="C4444" s="2" t="s">
        <v>7665</v>
      </c>
      <c r="D4444" s="10" t="s">
        <v>3002</v>
      </c>
      <c r="E4444" s="3">
        <v>1</v>
      </c>
      <c r="F4444" s="3">
        <v>1</v>
      </c>
      <c r="G4444" s="4">
        <v>4240</v>
      </c>
      <c r="H4444" s="4">
        <f>+G4444*E4444</f>
        <v>4240</v>
      </c>
      <c r="I4444" s="5">
        <v>0.25</v>
      </c>
      <c r="J4444" s="4">
        <f t="shared" si="826"/>
        <v>1060</v>
      </c>
      <c r="K4444" s="4">
        <f t="shared" si="827"/>
        <v>3180</v>
      </c>
      <c r="L4444" s="6">
        <v>1.4</v>
      </c>
      <c r="M4444" s="4">
        <f t="shared" si="824"/>
        <v>4452</v>
      </c>
      <c r="N4444" s="4">
        <f t="shared" si="825"/>
        <v>7632</v>
      </c>
      <c r="O4444" s="6">
        <v>0.75</v>
      </c>
      <c r="P4444" s="85">
        <f t="shared" si="832"/>
        <v>2385</v>
      </c>
      <c r="Q4444" s="86">
        <f t="shared" si="833"/>
        <v>5565</v>
      </c>
      <c r="R4444" s="6">
        <v>0.95</v>
      </c>
      <c r="S4444" s="85">
        <f t="shared" si="828"/>
        <v>3021</v>
      </c>
      <c r="T4444" s="86">
        <f t="shared" si="829"/>
        <v>6201</v>
      </c>
      <c r="U4444" s="6">
        <v>0.6</v>
      </c>
      <c r="V4444" s="85">
        <f t="shared" si="830"/>
        <v>1908</v>
      </c>
      <c r="W4444" s="86">
        <f t="shared" si="831"/>
        <v>5088</v>
      </c>
    </row>
    <row r="4445" spans="1:23" ht="16.5" x14ac:dyDescent="0.25">
      <c r="A4445" s="64" t="s">
        <v>7601</v>
      </c>
      <c r="B4445" s="65" t="s">
        <v>7602</v>
      </c>
      <c r="C4445" s="2" t="s">
        <v>7666</v>
      </c>
      <c r="D4445" s="8" t="s">
        <v>3003</v>
      </c>
      <c r="E4445" s="3">
        <v>1</v>
      </c>
      <c r="F4445" s="3">
        <v>1</v>
      </c>
      <c r="G4445" s="4">
        <v>3750</v>
      </c>
      <c r="H4445" s="4">
        <f>+G4445*E4445</f>
        <v>3750</v>
      </c>
      <c r="I4445" s="5">
        <v>0.15</v>
      </c>
      <c r="J4445" s="4">
        <f t="shared" si="826"/>
        <v>562.5</v>
      </c>
      <c r="K4445" s="4">
        <f t="shared" si="827"/>
        <v>3187.5</v>
      </c>
      <c r="L4445" s="6">
        <v>1.4</v>
      </c>
      <c r="M4445" s="4">
        <f t="shared" si="824"/>
        <v>4462.5</v>
      </c>
      <c r="N4445" s="4">
        <f t="shared" si="825"/>
        <v>7650</v>
      </c>
      <c r="O4445" s="6">
        <v>0.75</v>
      </c>
      <c r="P4445" s="85">
        <f t="shared" si="832"/>
        <v>2390.625</v>
      </c>
      <c r="Q4445" s="86">
        <f t="shared" si="833"/>
        <v>5578.125</v>
      </c>
      <c r="R4445" s="6">
        <v>0.95</v>
      </c>
      <c r="S4445" s="85">
        <f t="shared" si="828"/>
        <v>3028.125</v>
      </c>
      <c r="T4445" s="86">
        <f t="shared" si="829"/>
        <v>6215.625</v>
      </c>
      <c r="U4445" s="6">
        <v>0.6</v>
      </c>
      <c r="V4445" s="85">
        <f t="shared" si="830"/>
        <v>1912.5</v>
      </c>
      <c r="W4445" s="86">
        <f t="shared" si="831"/>
        <v>5100</v>
      </c>
    </row>
    <row r="4446" spans="1:23" ht="16.5" x14ac:dyDescent="0.25">
      <c r="A4446" s="64" t="s">
        <v>7601</v>
      </c>
      <c r="B4446" s="65" t="s">
        <v>7602</v>
      </c>
      <c r="C4446" s="2" t="s">
        <v>7667</v>
      </c>
      <c r="D4446" s="1" t="s">
        <v>3004</v>
      </c>
      <c r="E4446" s="3">
        <v>1</v>
      </c>
      <c r="F4446" s="3">
        <v>1</v>
      </c>
      <c r="G4446" s="7">
        <v>4410</v>
      </c>
      <c r="H4446" s="4">
        <f>+G4446*E4446</f>
        <v>4410</v>
      </c>
      <c r="I4446" s="5">
        <v>0</v>
      </c>
      <c r="J4446" s="4">
        <f t="shared" si="826"/>
        <v>0</v>
      </c>
      <c r="K4446" s="4">
        <f t="shared" si="827"/>
        <v>4410</v>
      </c>
      <c r="L4446" s="6">
        <v>1</v>
      </c>
      <c r="M4446" s="4">
        <f t="shared" si="824"/>
        <v>4410</v>
      </c>
      <c r="N4446" s="4">
        <f t="shared" si="825"/>
        <v>8820</v>
      </c>
      <c r="O4446" s="6">
        <v>0.75</v>
      </c>
      <c r="P4446" s="85">
        <f t="shared" si="832"/>
        <v>3307.5</v>
      </c>
      <c r="Q4446" s="86">
        <f t="shared" si="833"/>
        <v>7717.5</v>
      </c>
      <c r="R4446" s="6">
        <v>0.95</v>
      </c>
      <c r="S4446" s="85">
        <f t="shared" si="828"/>
        <v>4189.5</v>
      </c>
      <c r="T4446" s="86">
        <f t="shared" si="829"/>
        <v>8599.5</v>
      </c>
      <c r="U4446" s="6">
        <v>0.6</v>
      </c>
      <c r="V4446" s="85">
        <f t="shared" si="830"/>
        <v>2646</v>
      </c>
      <c r="W4446" s="86">
        <f t="shared" si="831"/>
        <v>7056</v>
      </c>
    </row>
    <row r="4447" spans="1:23" ht="16.5" x14ac:dyDescent="0.25">
      <c r="A4447" s="64" t="s">
        <v>7601</v>
      </c>
      <c r="B4447" s="65" t="s">
        <v>7602</v>
      </c>
      <c r="C4447" s="2" t="s">
        <v>7668</v>
      </c>
      <c r="D4447" s="1" t="s">
        <v>3005</v>
      </c>
      <c r="E4447" s="3">
        <v>1</v>
      </c>
      <c r="F4447" s="3">
        <v>1</v>
      </c>
      <c r="G4447" s="7">
        <v>5492</v>
      </c>
      <c r="H4447" s="4">
        <f>+G4447*E4447</f>
        <v>5492</v>
      </c>
      <c r="I4447" s="5">
        <v>0</v>
      </c>
      <c r="J4447" s="4">
        <f t="shared" si="826"/>
        <v>0</v>
      </c>
      <c r="K4447" s="4">
        <f t="shared" si="827"/>
        <v>5492</v>
      </c>
      <c r="L4447" s="6">
        <v>1</v>
      </c>
      <c r="M4447" s="4">
        <f t="shared" si="824"/>
        <v>5492</v>
      </c>
      <c r="N4447" s="4">
        <f t="shared" si="825"/>
        <v>10984</v>
      </c>
      <c r="O4447" s="6">
        <v>0.75</v>
      </c>
      <c r="P4447" s="85">
        <f t="shared" si="832"/>
        <v>4119</v>
      </c>
      <c r="Q4447" s="86">
        <f t="shared" si="833"/>
        <v>9611</v>
      </c>
      <c r="R4447" s="6">
        <v>0.95</v>
      </c>
      <c r="S4447" s="85">
        <f t="shared" si="828"/>
        <v>5217.3999999999996</v>
      </c>
      <c r="T4447" s="86">
        <f t="shared" si="829"/>
        <v>10709.4</v>
      </c>
      <c r="U4447" s="6">
        <v>0.6</v>
      </c>
      <c r="V4447" s="85">
        <f t="shared" si="830"/>
        <v>3295.2</v>
      </c>
      <c r="W4447" s="86">
        <f t="shared" si="831"/>
        <v>8787.2000000000007</v>
      </c>
    </row>
    <row r="4448" spans="1:23" ht="16.5" x14ac:dyDescent="0.25">
      <c r="A4448" s="64" t="s">
        <v>7601</v>
      </c>
      <c r="B4448" s="65" t="s">
        <v>7602</v>
      </c>
      <c r="C4448" s="2" t="s">
        <v>7669</v>
      </c>
      <c r="D4448" s="8" t="s">
        <v>3006</v>
      </c>
      <c r="E4448" s="3">
        <v>1</v>
      </c>
      <c r="F4448" s="3">
        <v>1</v>
      </c>
      <c r="G4448" s="4">
        <v>4915.9799999999996</v>
      </c>
      <c r="H4448" s="4">
        <f>+G4448*E4448</f>
        <v>4915.9799999999996</v>
      </c>
      <c r="I4448" s="5">
        <v>0.2</v>
      </c>
      <c r="J4448" s="4">
        <f t="shared" si="826"/>
        <v>983.19599999999991</v>
      </c>
      <c r="K4448" s="4">
        <f t="shared" si="827"/>
        <v>3932.7839999999997</v>
      </c>
      <c r="L4448" s="6">
        <v>1.4</v>
      </c>
      <c r="M4448" s="4">
        <f t="shared" si="824"/>
        <v>5505.8975999999993</v>
      </c>
      <c r="N4448" s="4">
        <f t="shared" si="825"/>
        <v>9438.6815999999999</v>
      </c>
      <c r="O4448" s="6">
        <v>0.75</v>
      </c>
      <c r="P4448" s="85">
        <f t="shared" si="832"/>
        <v>2949.5879999999997</v>
      </c>
      <c r="Q4448" s="86">
        <f t="shared" si="833"/>
        <v>6882.3719999999994</v>
      </c>
      <c r="R4448" s="6">
        <v>0.95</v>
      </c>
      <c r="S4448" s="85">
        <f t="shared" si="828"/>
        <v>3736.1447999999996</v>
      </c>
      <c r="T4448" s="86">
        <f t="shared" si="829"/>
        <v>7668.9287999999997</v>
      </c>
      <c r="U4448" s="6">
        <v>0.6</v>
      </c>
      <c r="V4448" s="85">
        <f t="shared" si="830"/>
        <v>2359.6703999999995</v>
      </c>
      <c r="W4448" s="86">
        <f t="shared" si="831"/>
        <v>6292.4543999999987</v>
      </c>
    </row>
    <row r="4449" spans="1:23" ht="16.5" x14ac:dyDescent="0.25">
      <c r="A4449" s="64" t="s">
        <v>7601</v>
      </c>
      <c r="B4449" s="65" t="s">
        <v>7602</v>
      </c>
      <c r="C4449" s="2" t="s">
        <v>7670</v>
      </c>
      <c r="D4449" s="1" t="s">
        <v>3007</v>
      </c>
      <c r="E4449" s="3">
        <v>1</v>
      </c>
      <c r="F4449" s="3">
        <v>1</v>
      </c>
      <c r="G4449" s="7">
        <v>4195</v>
      </c>
      <c r="H4449" s="4">
        <f>+G4449*E4449</f>
        <v>4195</v>
      </c>
      <c r="I4449" s="5">
        <v>0</v>
      </c>
      <c r="J4449" s="4">
        <f t="shared" si="826"/>
        <v>0</v>
      </c>
      <c r="K4449" s="4">
        <f t="shared" si="827"/>
        <v>4195</v>
      </c>
      <c r="L4449" s="6">
        <v>1</v>
      </c>
      <c r="M4449" s="4">
        <f t="shared" si="824"/>
        <v>4195</v>
      </c>
      <c r="N4449" s="4">
        <f t="shared" si="825"/>
        <v>8390</v>
      </c>
      <c r="O4449" s="6">
        <v>0.75</v>
      </c>
      <c r="P4449" s="85">
        <f t="shared" si="832"/>
        <v>3146.25</v>
      </c>
      <c r="Q4449" s="86">
        <f t="shared" si="833"/>
        <v>7341.25</v>
      </c>
      <c r="R4449" s="6">
        <v>0.95</v>
      </c>
      <c r="S4449" s="85">
        <f t="shared" si="828"/>
        <v>3985.25</v>
      </c>
      <c r="T4449" s="86">
        <f t="shared" si="829"/>
        <v>8180.25</v>
      </c>
      <c r="U4449" s="6">
        <v>0.6</v>
      </c>
      <c r="V4449" s="85">
        <f t="shared" si="830"/>
        <v>2517</v>
      </c>
      <c r="W4449" s="86">
        <f t="shared" si="831"/>
        <v>6712</v>
      </c>
    </row>
    <row r="4450" spans="1:23" ht="16.5" x14ac:dyDescent="0.25">
      <c r="A4450" s="64" t="s">
        <v>7601</v>
      </c>
      <c r="B4450" s="65" t="s">
        <v>7602</v>
      </c>
      <c r="C4450" s="2" t="s">
        <v>7671</v>
      </c>
      <c r="D4450" s="1" t="s">
        <v>3008</v>
      </c>
      <c r="E4450" s="3">
        <v>1</v>
      </c>
      <c r="F4450" s="3">
        <v>1</v>
      </c>
      <c r="G4450" s="7">
        <v>5220</v>
      </c>
      <c r="H4450" s="4">
        <f>+G4450*E4450</f>
        <v>5220</v>
      </c>
      <c r="I4450" s="5">
        <v>0</v>
      </c>
      <c r="J4450" s="4">
        <f t="shared" si="826"/>
        <v>0</v>
      </c>
      <c r="K4450" s="4">
        <f t="shared" si="827"/>
        <v>5220</v>
      </c>
      <c r="L4450" s="6">
        <v>1</v>
      </c>
      <c r="M4450" s="4">
        <f t="shared" si="824"/>
        <v>5220</v>
      </c>
      <c r="N4450" s="4">
        <f t="shared" si="825"/>
        <v>10440</v>
      </c>
      <c r="O4450" s="6">
        <v>0.75</v>
      </c>
      <c r="P4450" s="85">
        <f t="shared" si="832"/>
        <v>3915</v>
      </c>
      <c r="Q4450" s="86">
        <f t="shared" si="833"/>
        <v>9135</v>
      </c>
      <c r="R4450" s="6">
        <v>0.95</v>
      </c>
      <c r="S4450" s="85">
        <f t="shared" si="828"/>
        <v>4959</v>
      </c>
      <c r="T4450" s="86">
        <f t="shared" si="829"/>
        <v>10179</v>
      </c>
      <c r="U4450" s="6">
        <v>0.6</v>
      </c>
      <c r="V4450" s="85">
        <f t="shared" si="830"/>
        <v>3132</v>
      </c>
      <c r="W4450" s="86">
        <f t="shared" si="831"/>
        <v>8352</v>
      </c>
    </row>
    <row r="4451" spans="1:23" ht="16.5" x14ac:dyDescent="0.25">
      <c r="A4451" s="64" t="s">
        <v>7601</v>
      </c>
      <c r="B4451" s="65" t="s">
        <v>7602</v>
      </c>
      <c r="C4451" s="2" t="s">
        <v>7672</v>
      </c>
      <c r="D4451" s="1" t="s">
        <v>2973</v>
      </c>
      <c r="E4451" s="3">
        <v>2</v>
      </c>
      <c r="F4451" s="3">
        <v>1</v>
      </c>
      <c r="G4451" s="7">
        <v>10797</v>
      </c>
      <c r="H4451" s="4">
        <f>+G4451*E4451</f>
        <v>21594</v>
      </c>
      <c r="I4451" s="5">
        <v>0</v>
      </c>
      <c r="J4451" s="4">
        <f t="shared" si="826"/>
        <v>0</v>
      </c>
      <c r="K4451" s="4">
        <f t="shared" si="827"/>
        <v>10797</v>
      </c>
      <c r="L4451" s="6">
        <v>1</v>
      </c>
      <c r="M4451" s="4">
        <f t="shared" si="824"/>
        <v>10797</v>
      </c>
      <c r="N4451" s="4">
        <f t="shared" si="825"/>
        <v>21594</v>
      </c>
      <c r="O4451" s="6">
        <v>0.75</v>
      </c>
      <c r="P4451" s="85">
        <f t="shared" si="832"/>
        <v>8097.75</v>
      </c>
      <c r="Q4451" s="86">
        <f t="shared" si="833"/>
        <v>18894.75</v>
      </c>
      <c r="R4451" s="6">
        <v>0.95</v>
      </c>
      <c r="S4451" s="85">
        <f t="shared" si="828"/>
        <v>10257.15</v>
      </c>
      <c r="T4451" s="86">
        <f t="shared" si="829"/>
        <v>21054.15</v>
      </c>
      <c r="U4451" s="6">
        <v>0.6</v>
      </c>
      <c r="V4451" s="85">
        <f t="shared" si="830"/>
        <v>6478.2</v>
      </c>
      <c r="W4451" s="86">
        <f t="shared" si="831"/>
        <v>17275.2</v>
      </c>
    </row>
    <row r="4452" spans="1:23" ht="16.5" x14ac:dyDescent="0.25">
      <c r="A4452" s="64" t="s">
        <v>7601</v>
      </c>
      <c r="B4452" s="65" t="s">
        <v>7602</v>
      </c>
      <c r="C4452" s="2" t="s">
        <v>7673</v>
      </c>
      <c r="D4452" s="1" t="s">
        <v>3009</v>
      </c>
      <c r="E4452" s="3">
        <v>2</v>
      </c>
      <c r="F4452" s="3">
        <v>1</v>
      </c>
      <c r="G4452" s="7">
        <v>6974</v>
      </c>
      <c r="H4452" s="4">
        <f>+G4452*E4452</f>
        <v>13948</v>
      </c>
      <c r="I4452" s="5">
        <v>0</v>
      </c>
      <c r="J4452" s="4">
        <f t="shared" si="826"/>
        <v>0</v>
      </c>
      <c r="K4452" s="4">
        <f t="shared" si="827"/>
        <v>6974</v>
      </c>
      <c r="L4452" s="6">
        <v>0.85</v>
      </c>
      <c r="M4452" s="4">
        <f t="shared" si="824"/>
        <v>5927.9</v>
      </c>
      <c r="N4452" s="4">
        <f t="shared" si="825"/>
        <v>12901.9</v>
      </c>
      <c r="O4452" s="6">
        <v>0.75</v>
      </c>
      <c r="P4452" s="85">
        <f t="shared" si="832"/>
        <v>5230.5</v>
      </c>
      <c r="Q4452" s="86">
        <f t="shared" si="833"/>
        <v>12204.5</v>
      </c>
      <c r="R4452" s="6">
        <v>0.95</v>
      </c>
      <c r="S4452" s="85">
        <f t="shared" si="828"/>
        <v>6625.2999999999993</v>
      </c>
      <c r="T4452" s="86">
        <f t="shared" si="829"/>
        <v>13599.3</v>
      </c>
      <c r="U4452" s="6">
        <v>0.6</v>
      </c>
      <c r="V4452" s="85">
        <f t="shared" si="830"/>
        <v>4184.3999999999996</v>
      </c>
      <c r="W4452" s="86">
        <f t="shared" si="831"/>
        <v>11158.4</v>
      </c>
    </row>
    <row r="4453" spans="1:23" ht="16.5" x14ac:dyDescent="0.25">
      <c r="A4453" s="64" t="s">
        <v>7601</v>
      </c>
      <c r="B4453" s="65" t="s">
        <v>7602</v>
      </c>
      <c r="C4453" s="2" t="s">
        <v>7674</v>
      </c>
      <c r="D4453" s="1" t="s">
        <v>3010</v>
      </c>
      <c r="E4453" s="3">
        <v>1</v>
      </c>
      <c r="F4453" s="3">
        <v>1</v>
      </c>
      <c r="G4453" s="7">
        <v>9594</v>
      </c>
      <c r="H4453" s="4">
        <f>+G4453*E4453</f>
        <v>9594</v>
      </c>
      <c r="I4453" s="5">
        <v>0</v>
      </c>
      <c r="J4453" s="4">
        <f t="shared" si="826"/>
        <v>0</v>
      </c>
      <c r="K4453" s="4">
        <f t="shared" si="827"/>
        <v>9594</v>
      </c>
      <c r="L4453" s="6">
        <v>0.95</v>
      </c>
      <c r="M4453" s="4">
        <f t="shared" si="824"/>
        <v>9114.2999999999993</v>
      </c>
      <c r="N4453" s="4">
        <f t="shared" si="825"/>
        <v>18708.3</v>
      </c>
      <c r="O4453" s="6">
        <v>0.75</v>
      </c>
      <c r="P4453" s="85">
        <f t="shared" si="832"/>
        <v>7195.5</v>
      </c>
      <c r="Q4453" s="86">
        <f t="shared" si="833"/>
        <v>16789.5</v>
      </c>
      <c r="R4453" s="6">
        <v>0.95</v>
      </c>
      <c r="S4453" s="85">
        <f t="shared" si="828"/>
        <v>9114.2999999999993</v>
      </c>
      <c r="T4453" s="86">
        <f t="shared" si="829"/>
        <v>18708.3</v>
      </c>
      <c r="U4453" s="6">
        <v>0.6</v>
      </c>
      <c r="V4453" s="85">
        <f t="shared" si="830"/>
        <v>5756.4</v>
      </c>
      <c r="W4453" s="86">
        <f t="shared" si="831"/>
        <v>15350.4</v>
      </c>
    </row>
    <row r="4454" spans="1:23" ht="16.5" x14ac:dyDescent="0.25">
      <c r="A4454" s="64" t="s">
        <v>7601</v>
      </c>
      <c r="B4454" s="65" t="s">
        <v>7602</v>
      </c>
      <c r="C4454" s="2" t="s">
        <v>7675</v>
      </c>
      <c r="D4454" s="1" t="s">
        <v>3011</v>
      </c>
      <c r="E4454" s="3">
        <v>1</v>
      </c>
      <c r="F4454" s="3">
        <v>1</v>
      </c>
      <c r="G4454" s="7">
        <v>10293</v>
      </c>
      <c r="H4454" s="4">
        <f>+G4454*E4454</f>
        <v>10293</v>
      </c>
      <c r="I4454" s="5">
        <v>0</v>
      </c>
      <c r="J4454" s="4">
        <f t="shared" si="826"/>
        <v>0</v>
      </c>
      <c r="K4454" s="4">
        <f t="shared" si="827"/>
        <v>10293</v>
      </c>
      <c r="L4454" s="6">
        <v>0.95</v>
      </c>
      <c r="M4454" s="4">
        <f t="shared" si="824"/>
        <v>9778.35</v>
      </c>
      <c r="N4454" s="4">
        <f t="shared" si="825"/>
        <v>20071.349999999999</v>
      </c>
      <c r="O4454" s="6">
        <v>0.75</v>
      </c>
      <c r="P4454" s="85">
        <f t="shared" si="832"/>
        <v>7719.75</v>
      </c>
      <c r="Q4454" s="86">
        <f t="shared" si="833"/>
        <v>18012.75</v>
      </c>
      <c r="R4454" s="6">
        <v>0.95</v>
      </c>
      <c r="S4454" s="85">
        <f t="shared" si="828"/>
        <v>9778.35</v>
      </c>
      <c r="T4454" s="86">
        <f t="shared" si="829"/>
        <v>20071.349999999999</v>
      </c>
      <c r="U4454" s="6">
        <v>0.6</v>
      </c>
      <c r="V4454" s="85">
        <f t="shared" si="830"/>
        <v>6175.8</v>
      </c>
      <c r="W4454" s="86">
        <f t="shared" si="831"/>
        <v>16468.8</v>
      </c>
    </row>
    <row r="4455" spans="1:23" ht="16.5" x14ac:dyDescent="0.25">
      <c r="A4455" s="64" t="s">
        <v>7601</v>
      </c>
      <c r="B4455" s="65" t="s">
        <v>7602</v>
      </c>
      <c r="C4455" s="2" t="s">
        <v>7676</v>
      </c>
      <c r="D4455" s="1" t="s">
        <v>2933</v>
      </c>
      <c r="E4455" s="3">
        <v>6</v>
      </c>
      <c r="F4455" s="3">
        <v>1</v>
      </c>
      <c r="G4455" s="7">
        <v>4734</v>
      </c>
      <c r="H4455" s="4">
        <f>+G4455*E4455</f>
        <v>28404</v>
      </c>
      <c r="I4455" s="5">
        <v>0</v>
      </c>
      <c r="J4455" s="4">
        <f t="shared" si="826"/>
        <v>0</v>
      </c>
      <c r="K4455" s="4">
        <f t="shared" si="827"/>
        <v>4734</v>
      </c>
      <c r="L4455" s="6">
        <v>0.85</v>
      </c>
      <c r="M4455" s="4">
        <f t="shared" ref="M4455:M4511" si="834">+K4455*L4455</f>
        <v>4023.9</v>
      </c>
      <c r="N4455" s="4">
        <f t="shared" ref="N4455:N4511" si="835">+K4455+M4455</f>
        <v>8757.9</v>
      </c>
      <c r="O4455" s="6">
        <v>0.75</v>
      </c>
      <c r="P4455" s="85">
        <f t="shared" si="832"/>
        <v>3550.5</v>
      </c>
      <c r="Q4455" s="86">
        <f t="shared" si="833"/>
        <v>8284.5</v>
      </c>
      <c r="R4455" s="6">
        <v>0.95</v>
      </c>
      <c r="S4455" s="85">
        <f t="shared" si="828"/>
        <v>4497.3</v>
      </c>
      <c r="T4455" s="86">
        <f t="shared" si="829"/>
        <v>9231.2999999999993</v>
      </c>
      <c r="U4455" s="6">
        <v>0.6</v>
      </c>
      <c r="V4455" s="85">
        <f t="shared" si="830"/>
        <v>2840.4</v>
      </c>
      <c r="W4455" s="86">
        <f t="shared" si="831"/>
        <v>7574.4</v>
      </c>
    </row>
    <row r="4456" spans="1:23" ht="16.5" x14ac:dyDescent="0.25">
      <c r="A4456" s="64" t="s">
        <v>7601</v>
      </c>
      <c r="B4456" s="65" t="s">
        <v>7602</v>
      </c>
      <c r="C4456" s="2" t="s">
        <v>7677</v>
      </c>
      <c r="D4456" s="1" t="s">
        <v>2934</v>
      </c>
      <c r="E4456" s="3">
        <v>9</v>
      </c>
      <c r="F4456" s="3">
        <v>1</v>
      </c>
      <c r="G4456" s="7">
        <v>4811</v>
      </c>
      <c r="H4456" s="4">
        <f>+G4456*E4456</f>
        <v>43299</v>
      </c>
      <c r="I4456" s="5">
        <v>0</v>
      </c>
      <c r="J4456" s="4">
        <f t="shared" si="826"/>
        <v>0</v>
      </c>
      <c r="K4456" s="4">
        <f t="shared" si="827"/>
        <v>4811</v>
      </c>
      <c r="L4456" s="6">
        <v>0.85</v>
      </c>
      <c r="M4456" s="4">
        <f t="shared" si="834"/>
        <v>4089.35</v>
      </c>
      <c r="N4456" s="4">
        <f t="shared" si="835"/>
        <v>8900.35</v>
      </c>
      <c r="O4456" s="6">
        <v>0.75</v>
      </c>
      <c r="P4456" s="85">
        <f t="shared" si="832"/>
        <v>3608.25</v>
      </c>
      <c r="Q4456" s="86">
        <f t="shared" si="833"/>
        <v>8419.25</v>
      </c>
      <c r="R4456" s="6">
        <v>0.95</v>
      </c>
      <c r="S4456" s="85">
        <f t="shared" si="828"/>
        <v>4570.45</v>
      </c>
      <c r="T4456" s="86">
        <f t="shared" si="829"/>
        <v>9381.4500000000007</v>
      </c>
      <c r="U4456" s="6">
        <v>0.6</v>
      </c>
      <c r="V4456" s="85">
        <f t="shared" si="830"/>
        <v>2886.6</v>
      </c>
      <c r="W4456" s="86">
        <f t="shared" si="831"/>
        <v>7697.6</v>
      </c>
    </row>
    <row r="4457" spans="1:23" ht="16.5" x14ac:dyDescent="0.25">
      <c r="A4457" s="64" t="s">
        <v>7601</v>
      </c>
      <c r="B4457" s="65" t="s">
        <v>7602</v>
      </c>
      <c r="C4457" s="2" t="s">
        <v>7678</v>
      </c>
      <c r="D4457" s="10" t="s">
        <v>3013</v>
      </c>
      <c r="E4457" s="3">
        <v>1</v>
      </c>
      <c r="F4457" s="3">
        <v>1</v>
      </c>
      <c r="G4457" s="7">
        <v>5445</v>
      </c>
      <c r="H4457" s="4">
        <f>+G4457*E4457</f>
        <v>5445</v>
      </c>
      <c r="I4457" s="5">
        <v>0.2</v>
      </c>
      <c r="J4457" s="4">
        <f t="shared" si="826"/>
        <v>1089</v>
      </c>
      <c r="K4457" s="4">
        <f t="shared" si="827"/>
        <v>4356</v>
      </c>
      <c r="L4457" s="6">
        <v>0.85</v>
      </c>
      <c r="M4457" s="4">
        <f t="shared" si="834"/>
        <v>3702.6</v>
      </c>
      <c r="N4457" s="4">
        <f t="shared" si="835"/>
        <v>8058.6</v>
      </c>
      <c r="O4457" s="6">
        <v>0.75</v>
      </c>
      <c r="P4457" s="85">
        <f t="shared" si="832"/>
        <v>3267</v>
      </c>
      <c r="Q4457" s="86">
        <f t="shared" si="833"/>
        <v>7623</v>
      </c>
      <c r="R4457" s="6">
        <v>0.95</v>
      </c>
      <c r="S4457" s="85">
        <f t="shared" si="828"/>
        <v>4138.2</v>
      </c>
      <c r="T4457" s="86">
        <f t="shared" si="829"/>
        <v>8494.2000000000007</v>
      </c>
      <c r="U4457" s="6">
        <v>0.6</v>
      </c>
      <c r="V4457" s="85">
        <f t="shared" si="830"/>
        <v>2613.6</v>
      </c>
      <c r="W4457" s="86">
        <f t="shared" si="831"/>
        <v>6969.6</v>
      </c>
    </row>
    <row r="4458" spans="1:23" ht="16.5" x14ac:dyDescent="0.25">
      <c r="A4458" s="64" t="s">
        <v>7601</v>
      </c>
      <c r="B4458" s="65" t="s">
        <v>7602</v>
      </c>
      <c r="C4458" s="2" t="s">
        <v>2925</v>
      </c>
      <c r="D4458" s="1" t="s">
        <v>2924</v>
      </c>
      <c r="E4458" s="3">
        <v>6</v>
      </c>
      <c r="F4458" s="3">
        <v>1</v>
      </c>
      <c r="G4458" s="7">
        <v>2866</v>
      </c>
      <c r="H4458" s="4">
        <f>+G4458*E4458</f>
        <v>17196</v>
      </c>
      <c r="I4458" s="5">
        <v>0</v>
      </c>
      <c r="J4458" s="4">
        <f t="shared" si="826"/>
        <v>0</v>
      </c>
      <c r="K4458" s="4">
        <f t="shared" si="827"/>
        <v>2866</v>
      </c>
      <c r="L4458" s="6">
        <v>0.85</v>
      </c>
      <c r="M4458" s="4">
        <f t="shared" si="834"/>
        <v>2436.1</v>
      </c>
      <c r="N4458" s="4">
        <f t="shared" si="835"/>
        <v>5302.1</v>
      </c>
      <c r="O4458" s="6">
        <v>0.75</v>
      </c>
      <c r="P4458" s="85">
        <f t="shared" si="832"/>
        <v>2149.5</v>
      </c>
      <c r="Q4458" s="86">
        <f t="shared" si="833"/>
        <v>5015.5</v>
      </c>
      <c r="R4458" s="6">
        <v>0.95</v>
      </c>
      <c r="S4458" s="85">
        <f t="shared" si="828"/>
        <v>2722.7</v>
      </c>
      <c r="T4458" s="86">
        <f t="shared" si="829"/>
        <v>5588.7</v>
      </c>
      <c r="U4458" s="6">
        <v>0.6</v>
      </c>
      <c r="V4458" s="85">
        <f t="shared" si="830"/>
        <v>1719.6</v>
      </c>
      <c r="W4458" s="86">
        <f t="shared" si="831"/>
        <v>4585.6000000000004</v>
      </c>
    </row>
    <row r="4459" spans="1:23" ht="16.5" x14ac:dyDescent="0.25">
      <c r="A4459" s="64" t="s">
        <v>7601</v>
      </c>
      <c r="B4459" s="65" t="s">
        <v>7602</v>
      </c>
      <c r="C4459" s="2" t="s">
        <v>2937</v>
      </c>
      <c r="D4459" s="1" t="s">
        <v>2936</v>
      </c>
      <c r="E4459" s="3">
        <f>11-4</f>
        <v>7</v>
      </c>
      <c r="F4459" s="3">
        <v>1</v>
      </c>
      <c r="G4459" s="7">
        <v>4923</v>
      </c>
      <c r="H4459" s="4">
        <f>+G4459*E4459</f>
        <v>34461</v>
      </c>
      <c r="I4459" s="5">
        <v>0</v>
      </c>
      <c r="J4459" s="4">
        <f t="shared" si="826"/>
        <v>0</v>
      </c>
      <c r="K4459" s="4">
        <f t="shared" si="827"/>
        <v>4923</v>
      </c>
      <c r="L4459" s="6">
        <v>0.95</v>
      </c>
      <c r="M4459" s="4">
        <f t="shared" si="834"/>
        <v>4676.8499999999995</v>
      </c>
      <c r="N4459" s="4">
        <f t="shared" si="835"/>
        <v>9599.8499999999985</v>
      </c>
      <c r="O4459" s="6">
        <v>0.75</v>
      </c>
      <c r="P4459" s="85">
        <f t="shared" si="832"/>
        <v>3692.25</v>
      </c>
      <c r="Q4459" s="86">
        <f t="shared" si="833"/>
        <v>8615.25</v>
      </c>
      <c r="R4459" s="6">
        <v>0.95</v>
      </c>
      <c r="S4459" s="85">
        <f t="shared" si="828"/>
        <v>4676.8499999999995</v>
      </c>
      <c r="T4459" s="86">
        <f t="shared" si="829"/>
        <v>9599.8499999999985</v>
      </c>
      <c r="U4459" s="6">
        <v>0.6</v>
      </c>
      <c r="V4459" s="85">
        <f t="shared" si="830"/>
        <v>2953.7999999999997</v>
      </c>
      <c r="W4459" s="86">
        <f t="shared" si="831"/>
        <v>7876.7999999999993</v>
      </c>
    </row>
    <row r="4460" spans="1:23" ht="16.5" x14ac:dyDescent="0.25">
      <c r="A4460" s="64" t="s">
        <v>7601</v>
      </c>
      <c r="B4460" s="65" t="s">
        <v>7602</v>
      </c>
      <c r="C4460" s="2" t="s">
        <v>2939</v>
      </c>
      <c r="D4460" s="10" t="s">
        <v>2938</v>
      </c>
      <c r="E4460" s="3">
        <v>4</v>
      </c>
      <c r="F4460" s="3">
        <v>1</v>
      </c>
      <c r="G4460" s="4">
        <v>4114</v>
      </c>
      <c r="H4460" s="4">
        <f>+G4460*E4460</f>
        <v>16456</v>
      </c>
      <c r="I4460" s="5">
        <v>0</v>
      </c>
      <c r="J4460" s="4">
        <f t="shared" si="826"/>
        <v>0</v>
      </c>
      <c r="K4460" s="4">
        <f t="shared" si="827"/>
        <v>4114</v>
      </c>
      <c r="L4460" s="6">
        <v>1.4</v>
      </c>
      <c r="M4460" s="4">
        <f t="shared" si="834"/>
        <v>5759.5999999999995</v>
      </c>
      <c r="N4460" s="4">
        <f t="shared" si="835"/>
        <v>9873.5999999999985</v>
      </c>
      <c r="O4460" s="6">
        <v>0.75</v>
      </c>
      <c r="P4460" s="85">
        <f t="shared" si="832"/>
        <v>3085.5</v>
      </c>
      <c r="Q4460" s="86">
        <f t="shared" si="833"/>
        <v>7199.5</v>
      </c>
      <c r="R4460" s="6">
        <v>0.95</v>
      </c>
      <c r="S4460" s="85">
        <f t="shared" si="828"/>
        <v>3908.2999999999997</v>
      </c>
      <c r="T4460" s="86">
        <f t="shared" si="829"/>
        <v>8022.2999999999993</v>
      </c>
      <c r="U4460" s="6">
        <v>0.6</v>
      </c>
      <c r="V4460" s="85">
        <f t="shared" si="830"/>
        <v>2468.4</v>
      </c>
      <c r="W4460" s="86">
        <f t="shared" si="831"/>
        <v>6582.4</v>
      </c>
    </row>
    <row r="4461" spans="1:23" ht="16.5" x14ac:dyDescent="0.25">
      <c r="A4461" s="64" t="s">
        <v>7601</v>
      </c>
      <c r="B4461" s="65" t="s">
        <v>7602</v>
      </c>
      <c r="C4461" s="2" t="s">
        <v>2941</v>
      </c>
      <c r="D4461" s="1" t="s">
        <v>2940</v>
      </c>
      <c r="E4461" s="3">
        <v>4</v>
      </c>
      <c r="F4461" s="3">
        <v>1</v>
      </c>
      <c r="G4461" s="7">
        <v>5424</v>
      </c>
      <c r="H4461" s="4">
        <f>+G4461*E4461</f>
        <v>21696</v>
      </c>
      <c r="I4461" s="5">
        <v>0</v>
      </c>
      <c r="J4461" s="4">
        <f t="shared" si="826"/>
        <v>0</v>
      </c>
      <c r="K4461" s="4">
        <f t="shared" si="827"/>
        <v>5424</v>
      </c>
      <c r="L4461" s="6">
        <v>0.85</v>
      </c>
      <c r="M4461" s="4">
        <f t="shared" si="834"/>
        <v>4610.3999999999996</v>
      </c>
      <c r="N4461" s="4">
        <f t="shared" si="835"/>
        <v>10034.4</v>
      </c>
      <c r="O4461" s="6">
        <v>0.75</v>
      </c>
      <c r="P4461" s="85">
        <f t="shared" si="832"/>
        <v>4068</v>
      </c>
      <c r="Q4461" s="86">
        <f t="shared" si="833"/>
        <v>9492</v>
      </c>
      <c r="R4461" s="6">
        <v>0.95</v>
      </c>
      <c r="S4461" s="85">
        <f t="shared" si="828"/>
        <v>5152.8</v>
      </c>
      <c r="T4461" s="86">
        <f t="shared" si="829"/>
        <v>10576.8</v>
      </c>
      <c r="U4461" s="6">
        <v>0.6</v>
      </c>
      <c r="V4461" s="85">
        <f t="shared" si="830"/>
        <v>3254.4</v>
      </c>
      <c r="W4461" s="86">
        <f t="shared" si="831"/>
        <v>8678.4</v>
      </c>
    </row>
    <row r="4462" spans="1:23" ht="16.5" x14ac:dyDescent="0.25">
      <c r="A4462" s="64" t="s">
        <v>7601</v>
      </c>
      <c r="B4462" s="65" t="s">
        <v>7602</v>
      </c>
      <c r="C4462" s="2" t="s">
        <v>2928</v>
      </c>
      <c r="D4462" s="1" t="s">
        <v>2927</v>
      </c>
      <c r="E4462" s="3">
        <v>1</v>
      </c>
      <c r="F4462" s="3">
        <v>1</v>
      </c>
      <c r="G4462" s="7">
        <v>3819</v>
      </c>
      <c r="H4462" s="4">
        <f>+G4462*E4462</f>
        <v>3819</v>
      </c>
      <c r="I4462" s="5">
        <v>0</v>
      </c>
      <c r="J4462" s="4">
        <f t="shared" si="826"/>
        <v>0</v>
      </c>
      <c r="K4462" s="4">
        <f t="shared" si="827"/>
        <v>3819</v>
      </c>
      <c r="L4462" s="6">
        <v>0.85</v>
      </c>
      <c r="M4462" s="4">
        <f t="shared" si="834"/>
        <v>3246.15</v>
      </c>
      <c r="N4462" s="4">
        <f t="shared" si="835"/>
        <v>7065.15</v>
      </c>
      <c r="O4462" s="6">
        <v>0.75</v>
      </c>
      <c r="P4462" s="85">
        <f t="shared" si="832"/>
        <v>2864.25</v>
      </c>
      <c r="Q4462" s="86">
        <f t="shared" si="833"/>
        <v>6683.25</v>
      </c>
      <c r="R4462" s="6">
        <v>0.95</v>
      </c>
      <c r="S4462" s="85">
        <f t="shared" si="828"/>
        <v>3628.0499999999997</v>
      </c>
      <c r="T4462" s="86">
        <f t="shared" si="829"/>
        <v>7447.0499999999993</v>
      </c>
      <c r="U4462" s="6">
        <v>0.6</v>
      </c>
      <c r="V4462" s="85">
        <f t="shared" si="830"/>
        <v>2291.4</v>
      </c>
      <c r="W4462" s="86">
        <f t="shared" si="831"/>
        <v>6110.4</v>
      </c>
    </row>
    <row r="4463" spans="1:23" ht="16.5" x14ac:dyDescent="0.25">
      <c r="A4463" s="64" t="s">
        <v>7601</v>
      </c>
      <c r="B4463" s="65" t="s">
        <v>7602</v>
      </c>
      <c r="C4463" s="2" t="s">
        <v>2932</v>
      </c>
      <c r="D4463" s="1" t="s">
        <v>2931</v>
      </c>
      <c r="E4463" s="3">
        <v>2</v>
      </c>
      <c r="F4463" s="3">
        <v>1</v>
      </c>
      <c r="G4463" s="7">
        <v>4630</v>
      </c>
      <c r="H4463" s="4">
        <f>+G4463*E4463</f>
        <v>9260</v>
      </c>
      <c r="I4463" s="5">
        <v>0</v>
      </c>
      <c r="J4463" s="4">
        <f t="shared" si="826"/>
        <v>0</v>
      </c>
      <c r="K4463" s="4">
        <f t="shared" si="827"/>
        <v>4630</v>
      </c>
      <c r="L4463" s="6">
        <v>0.85</v>
      </c>
      <c r="M4463" s="4">
        <f t="shared" si="834"/>
        <v>3935.5</v>
      </c>
      <c r="N4463" s="4">
        <f t="shared" si="835"/>
        <v>8565.5</v>
      </c>
      <c r="O4463" s="6">
        <v>0.75</v>
      </c>
      <c r="P4463" s="85">
        <f t="shared" si="832"/>
        <v>3472.5</v>
      </c>
      <c r="Q4463" s="86">
        <f t="shared" si="833"/>
        <v>8102.5</v>
      </c>
      <c r="R4463" s="6">
        <v>0.95</v>
      </c>
      <c r="S4463" s="85">
        <f t="shared" si="828"/>
        <v>4398.5</v>
      </c>
      <c r="T4463" s="86">
        <f t="shared" si="829"/>
        <v>9028.5</v>
      </c>
      <c r="U4463" s="6">
        <v>0.6</v>
      </c>
      <c r="V4463" s="85">
        <f t="shared" si="830"/>
        <v>2778</v>
      </c>
      <c r="W4463" s="86">
        <f t="shared" si="831"/>
        <v>7408</v>
      </c>
    </row>
    <row r="4464" spans="1:23" ht="16.5" x14ac:dyDescent="0.25">
      <c r="A4464" s="64" t="s">
        <v>7601</v>
      </c>
      <c r="B4464" s="65" t="s">
        <v>7602</v>
      </c>
      <c r="C4464" s="2" t="s">
        <v>2930</v>
      </c>
      <c r="D4464" s="1" t="s">
        <v>2929</v>
      </c>
      <c r="E4464" s="3">
        <v>1</v>
      </c>
      <c r="F4464" s="3">
        <v>1</v>
      </c>
      <c r="G4464" s="7">
        <v>5130</v>
      </c>
      <c r="H4464" s="4">
        <f>+G4464*E4464</f>
        <v>5130</v>
      </c>
      <c r="I4464" s="5">
        <v>0</v>
      </c>
      <c r="J4464" s="4">
        <f t="shared" si="826"/>
        <v>0</v>
      </c>
      <c r="K4464" s="4">
        <f t="shared" si="827"/>
        <v>5130</v>
      </c>
      <c r="L4464" s="6">
        <v>1</v>
      </c>
      <c r="M4464" s="4">
        <f t="shared" si="834"/>
        <v>5130</v>
      </c>
      <c r="N4464" s="4">
        <f t="shared" si="835"/>
        <v>10260</v>
      </c>
      <c r="O4464" s="6">
        <v>0.75</v>
      </c>
      <c r="P4464" s="85">
        <f t="shared" si="832"/>
        <v>3847.5</v>
      </c>
      <c r="Q4464" s="86">
        <f t="shared" si="833"/>
        <v>8977.5</v>
      </c>
      <c r="R4464" s="6">
        <v>0.95</v>
      </c>
      <c r="S4464" s="85">
        <f t="shared" si="828"/>
        <v>4873.5</v>
      </c>
      <c r="T4464" s="86">
        <f t="shared" si="829"/>
        <v>10003.5</v>
      </c>
      <c r="U4464" s="6">
        <v>0.6</v>
      </c>
      <c r="V4464" s="85">
        <f t="shared" si="830"/>
        <v>3078</v>
      </c>
      <c r="W4464" s="86">
        <f t="shared" si="831"/>
        <v>8208</v>
      </c>
    </row>
    <row r="4465" spans="1:23" ht="16.5" x14ac:dyDescent="0.25">
      <c r="A4465" s="64" t="s">
        <v>7601</v>
      </c>
      <c r="B4465" s="65" t="s">
        <v>7602</v>
      </c>
      <c r="C4465" s="2" t="s">
        <v>7679</v>
      </c>
      <c r="D4465" s="10" t="s">
        <v>2511</v>
      </c>
      <c r="E4465" s="3">
        <v>1</v>
      </c>
      <c r="F4465" s="3">
        <v>1</v>
      </c>
      <c r="G4465" s="4">
        <v>1489.51</v>
      </c>
      <c r="H4465" s="4">
        <f>+G4465*E4465</f>
        <v>1489.51</v>
      </c>
      <c r="I4465" s="5">
        <v>0</v>
      </c>
      <c r="J4465" s="4">
        <f t="shared" si="826"/>
        <v>0</v>
      </c>
      <c r="K4465" s="4">
        <f t="shared" si="827"/>
        <v>1489.51</v>
      </c>
      <c r="L4465" s="6">
        <v>0.85</v>
      </c>
      <c r="M4465" s="4">
        <f t="shared" si="834"/>
        <v>1266.0835</v>
      </c>
      <c r="N4465" s="4">
        <f t="shared" si="835"/>
        <v>2755.5934999999999</v>
      </c>
      <c r="O4465" s="6">
        <v>0.75</v>
      </c>
      <c r="P4465" s="85">
        <f t="shared" si="832"/>
        <v>1117.1324999999999</v>
      </c>
      <c r="Q4465" s="86">
        <f t="shared" si="833"/>
        <v>2606.6424999999999</v>
      </c>
      <c r="R4465" s="6">
        <v>0.95</v>
      </c>
      <c r="S4465" s="85">
        <f t="shared" si="828"/>
        <v>1415.0345</v>
      </c>
      <c r="T4465" s="86">
        <f t="shared" si="829"/>
        <v>2904.5445</v>
      </c>
      <c r="U4465" s="6">
        <v>0.6</v>
      </c>
      <c r="V4465" s="85">
        <f t="shared" si="830"/>
        <v>893.70600000000002</v>
      </c>
      <c r="W4465" s="86">
        <f t="shared" si="831"/>
        <v>2383.2159999999999</v>
      </c>
    </row>
    <row r="4466" spans="1:23" ht="16.5" x14ac:dyDescent="0.25">
      <c r="A4466" s="64" t="s">
        <v>7601</v>
      </c>
      <c r="B4466" s="65" t="s">
        <v>7720</v>
      </c>
      <c r="C4466" s="2" t="s">
        <v>7732</v>
      </c>
      <c r="D4466" s="10" t="s">
        <v>3024</v>
      </c>
      <c r="E4466" s="3">
        <v>2</v>
      </c>
      <c r="F4466" s="3">
        <v>1</v>
      </c>
      <c r="G4466" s="4">
        <v>514.30999999999995</v>
      </c>
      <c r="H4466" s="4">
        <f>+G4466*E4466</f>
        <v>1028.6199999999999</v>
      </c>
      <c r="I4466" s="5">
        <v>0</v>
      </c>
      <c r="J4466" s="4">
        <f t="shared" si="826"/>
        <v>0</v>
      </c>
      <c r="K4466" s="4">
        <f t="shared" si="827"/>
        <v>514.30999999999995</v>
      </c>
      <c r="L4466" s="6">
        <v>0.85</v>
      </c>
      <c r="M4466" s="4">
        <f t="shared" si="834"/>
        <v>437.16349999999994</v>
      </c>
      <c r="N4466" s="4">
        <f t="shared" si="835"/>
        <v>951.47349999999983</v>
      </c>
      <c r="O4466" s="6">
        <v>0.75</v>
      </c>
      <c r="P4466" s="85">
        <f t="shared" si="832"/>
        <v>385.73249999999996</v>
      </c>
      <c r="Q4466" s="86">
        <f t="shared" si="833"/>
        <v>900.0424999999999</v>
      </c>
      <c r="R4466" s="6">
        <v>0.95</v>
      </c>
      <c r="S4466" s="85">
        <f t="shared" si="828"/>
        <v>488.59449999999993</v>
      </c>
      <c r="T4466" s="86">
        <f t="shared" si="829"/>
        <v>1002.9044999999999</v>
      </c>
      <c r="U4466" s="6">
        <v>0.6</v>
      </c>
      <c r="V4466" s="85">
        <f t="shared" si="830"/>
        <v>308.58599999999996</v>
      </c>
      <c r="W4466" s="86">
        <f t="shared" si="831"/>
        <v>822.89599999999996</v>
      </c>
    </row>
    <row r="4467" spans="1:23" ht="16.5" x14ac:dyDescent="0.25">
      <c r="A4467" s="64" t="s">
        <v>7601</v>
      </c>
      <c r="B4467" s="65" t="s">
        <v>7720</v>
      </c>
      <c r="C4467" s="2" t="s">
        <v>7733</v>
      </c>
      <c r="D4467" s="10" t="s">
        <v>3026</v>
      </c>
      <c r="E4467" s="3">
        <v>1</v>
      </c>
      <c r="F4467" s="3">
        <v>1</v>
      </c>
      <c r="G4467" s="4">
        <v>550</v>
      </c>
      <c r="H4467" s="4">
        <f>+G4467*E4467</f>
        <v>550</v>
      </c>
      <c r="I4467" s="5">
        <v>0</v>
      </c>
      <c r="J4467" s="4">
        <f t="shared" si="826"/>
        <v>0</v>
      </c>
      <c r="K4467" s="4">
        <f t="shared" si="827"/>
        <v>550</v>
      </c>
      <c r="L4467" s="6">
        <v>0.85</v>
      </c>
      <c r="M4467" s="4">
        <f t="shared" si="834"/>
        <v>467.5</v>
      </c>
      <c r="N4467" s="4">
        <f t="shared" si="835"/>
        <v>1017.5</v>
      </c>
      <c r="O4467" s="6">
        <v>0.75</v>
      </c>
      <c r="P4467" s="85">
        <f t="shared" si="832"/>
        <v>412.5</v>
      </c>
      <c r="Q4467" s="86">
        <f t="shared" si="833"/>
        <v>962.5</v>
      </c>
      <c r="R4467" s="6">
        <v>0.95</v>
      </c>
      <c r="S4467" s="85">
        <f t="shared" si="828"/>
        <v>522.5</v>
      </c>
      <c r="T4467" s="86">
        <f t="shared" si="829"/>
        <v>1072.5</v>
      </c>
      <c r="U4467" s="6">
        <v>0.6</v>
      </c>
      <c r="V4467" s="85">
        <f t="shared" si="830"/>
        <v>330</v>
      </c>
      <c r="W4467" s="86">
        <f t="shared" si="831"/>
        <v>880</v>
      </c>
    </row>
    <row r="4468" spans="1:23" ht="16.5" x14ac:dyDescent="0.25">
      <c r="A4468" s="64" t="s">
        <v>7601</v>
      </c>
      <c r="B4468" s="65" t="s">
        <v>7720</v>
      </c>
      <c r="C4468" s="2" t="s">
        <v>7734</v>
      </c>
      <c r="D4468" s="10" t="s">
        <v>3027</v>
      </c>
      <c r="E4468" s="3">
        <v>2</v>
      </c>
      <c r="F4468" s="3">
        <v>1</v>
      </c>
      <c r="G4468" s="4">
        <v>590</v>
      </c>
      <c r="H4468" s="4">
        <f>+G4468*E4468</f>
        <v>1180</v>
      </c>
      <c r="I4468" s="5">
        <v>0</v>
      </c>
      <c r="J4468" s="4">
        <f t="shared" si="826"/>
        <v>0</v>
      </c>
      <c r="K4468" s="4">
        <f t="shared" si="827"/>
        <v>590</v>
      </c>
      <c r="L4468" s="6">
        <v>0.85</v>
      </c>
      <c r="M4468" s="4">
        <f t="shared" si="834"/>
        <v>501.5</v>
      </c>
      <c r="N4468" s="4">
        <f t="shared" si="835"/>
        <v>1091.5</v>
      </c>
      <c r="O4468" s="6">
        <v>0.75</v>
      </c>
      <c r="P4468" s="85">
        <f t="shared" si="832"/>
        <v>442.5</v>
      </c>
      <c r="Q4468" s="86">
        <f t="shared" si="833"/>
        <v>1032.5</v>
      </c>
      <c r="R4468" s="6">
        <v>0.95</v>
      </c>
      <c r="S4468" s="85">
        <f t="shared" si="828"/>
        <v>560.5</v>
      </c>
      <c r="T4468" s="86">
        <f t="shared" si="829"/>
        <v>1150.5</v>
      </c>
      <c r="U4468" s="6">
        <v>0.6</v>
      </c>
      <c r="V4468" s="85">
        <f t="shared" si="830"/>
        <v>354</v>
      </c>
      <c r="W4468" s="86">
        <f t="shared" si="831"/>
        <v>944</v>
      </c>
    </row>
    <row r="4469" spans="1:23" ht="16.5" x14ac:dyDescent="0.25">
      <c r="A4469" s="64" t="s">
        <v>7601</v>
      </c>
      <c r="B4469" s="65" t="s">
        <v>7720</v>
      </c>
      <c r="C4469" s="2" t="s">
        <v>7735</v>
      </c>
      <c r="D4469" s="10" t="s">
        <v>3025</v>
      </c>
      <c r="E4469" s="3">
        <v>1</v>
      </c>
      <c r="F4469" s="3">
        <v>1</v>
      </c>
      <c r="G4469" s="4">
        <v>525</v>
      </c>
      <c r="H4469" s="4">
        <f>+G4469*E4469</f>
        <v>525</v>
      </c>
      <c r="I4469" s="5">
        <v>0</v>
      </c>
      <c r="J4469" s="4">
        <f t="shared" si="826"/>
        <v>0</v>
      </c>
      <c r="K4469" s="4">
        <f t="shared" si="827"/>
        <v>525</v>
      </c>
      <c r="L4469" s="6">
        <v>0.85</v>
      </c>
      <c r="M4469" s="4">
        <f t="shared" si="834"/>
        <v>446.25</v>
      </c>
      <c r="N4469" s="4">
        <f t="shared" si="835"/>
        <v>971.25</v>
      </c>
      <c r="O4469" s="6">
        <v>0.75</v>
      </c>
      <c r="P4469" s="85">
        <f t="shared" si="832"/>
        <v>393.75</v>
      </c>
      <c r="Q4469" s="86">
        <f t="shared" si="833"/>
        <v>918.75</v>
      </c>
      <c r="R4469" s="6">
        <v>0.95</v>
      </c>
      <c r="S4469" s="85">
        <f t="shared" si="828"/>
        <v>498.75</v>
      </c>
      <c r="T4469" s="86">
        <f t="shared" si="829"/>
        <v>1023.75</v>
      </c>
      <c r="U4469" s="6">
        <v>0.6</v>
      </c>
      <c r="V4469" s="85">
        <f t="shared" si="830"/>
        <v>315</v>
      </c>
      <c r="W4469" s="86">
        <f t="shared" si="831"/>
        <v>840</v>
      </c>
    </row>
    <row r="4470" spans="1:23" ht="16.5" x14ac:dyDescent="0.25">
      <c r="A4470" s="64" t="s">
        <v>7601</v>
      </c>
      <c r="B4470" s="65" t="s">
        <v>7720</v>
      </c>
      <c r="C4470" s="2" t="s">
        <v>7736</v>
      </c>
      <c r="D4470" s="10" t="s">
        <v>3028</v>
      </c>
      <c r="E4470" s="3">
        <v>1</v>
      </c>
      <c r="F4470" s="3">
        <v>1</v>
      </c>
      <c r="G4470" s="4">
        <v>542.89</v>
      </c>
      <c r="H4470" s="4">
        <f>+G4470*E4470</f>
        <v>542.89</v>
      </c>
      <c r="I4470" s="5">
        <v>0</v>
      </c>
      <c r="J4470" s="4">
        <f t="shared" si="826"/>
        <v>0</v>
      </c>
      <c r="K4470" s="4">
        <f t="shared" si="827"/>
        <v>542.89</v>
      </c>
      <c r="L4470" s="6">
        <v>0.85</v>
      </c>
      <c r="M4470" s="4">
        <f t="shared" si="834"/>
        <v>461.45649999999995</v>
      </c>
      <c r="N4470" s="4">
        <f t="shared" si="835"/>
        <v>1004.3464999999999</v>
      </c>
      <c r="O4470" s="6">
        <v>0.75</v>
      </c>
      <c r="P4470" s="85">
        <f t="shared" si="832"/>
        <v>407.16750000000002</v>
      </c>
      <c r="Q4470" s="86">
        <f t="shared" si="833"/>
        <v>950.0575</v>
      </c>
      <c r="R4470" s="6">
        <v>0.95</v>
      </c>
      <c r="S4470" s="85">
        <f t="shared" si="828"/>
        <v>515.74549999999999</v>
      </c>
      <c r="T4470" s="86">
        <f t="shared" si="829"/>
        <v>1058.6354999999999</v>
      </c>
      <c r="U4470" s="6">
        <v>0.6</v>
      </c>
      <c r="V4470" s="85">
        <f t="shared" si="830"/>
        <v>325.73399999999998</v>
      </c>
      <c r="W4470" s="86">
        <f t="shared" si="831"/>
        <v>868.62400000000002</v>
      </c>
    </row>
    <row r="4471" spans="1:23" ht="16.5" x14ac:dyDescent="0.25">
      <c r="A4471" s="64" t="s">
        <v>7601</v>
      </c>
      <c r="B4471" s="65" t="s">
        <v>7720</v>
      </c>
      <c r="C4471" s="2" t="s">
        <v>7749</v>
      </c>
      <c r="D4471" s="10" t="s">
        <v>3029</v>
      </c>
      <c r="E4471" s="3">
        <v>1</v>
      </c>
      <c r="F4471" s="3">
        <v>1</v>
      </c>
      <c r="G4471" s="4">
        <v>517.04</v>
      </c>
      <c r="H4471" s="4">
        <f>+G4471*E4471</f>
        <v>517.04</v>
      </c>
      <c r="I4471" s="5">
        <v>0</v>
      </c>
      <c r="J4471" s="4">
        <f t="shared" si="826"/>
        <v>0</v>
      </c>
      <c r="K4471" s="4">
        <f t="shared" si="827"/>
        <v>517.04</v>
      </c>
      <c r="L4471" s="6">
        <v>0.85</v>
      </c>
      <c r="M4471" s="4">
        <f t="shared" si="834"/>
        <v>439.48399999999998</v>
      </c>
      <c r="N4471" s="4">
        <f t="shared" si="835"/>
        <v>956.52399999999989</v>
      </c>
      <c r="O4471" s="6">
        <v>0.75</v>
      </c>
      <c r="P4471" s="85">
        <f t="shared" si="832"/>
        <v>387.78</v>
      </c>
      <c r="Q4471" s="86">
        <f t="shared" si="833"/>
        <v>904.81999999999994</v>
      </c>
      <c r="R4471" s="6">
        <v>0.95</v>
      </c>
      <c r="S4471" s="85">
        <f t="shared" si="828"/>
        <v>491.18799999999993</v>
      </c>
      <c r="T4471" s="86">
        <f t="shared" si="829"/>
        <v>1008.2279999999998</v>
      </c>
      <c r="U4471" s="6">
        <v>0.6</v>
      </c>
      <c r="V4471" s="85">
        <f t="shared" si="830"/>
        <v>310.22399999999999</v>
      </c>
      <c r="W4471" s="86">
        <f t="shared" si="831"/>
        <v>827.2639999999999</v>
      </c>
    </row>
    <row r="4472" spans="1:23" ht="16.5" x14ac:dyDescent="0.25">
      <c r="A4472" s="64" t="s">
        <v>7601</v>
      </c>
      <c r="B4472" s="65" t="s">
        <v>7720</v>
      </c>
      <c r="C4472" s="2" t="s">
        <v>7750</v>
      </c>
      <c r="D4472" s="10" t="s">
        <v>3030</v>
      </c>
      <c r="E4472" s="3">
        <v>2</v>
      </c>
      <c r="F4472" s="3">
        <v>1</v>
      </c>
      <c r="G4472" s="4">
        <v>552.95000000000005</v>
      </c>
      <c r="H4472" s="4">
        <f>+G4472*E4472</f>
        <v>1105.9000000000001</v>
      </c>
      <c r="I4472" s="5">
        <v>0</v>
      </c>
      <c r="J4472" s="4">
        <f t="shared" si="826"/>
        <v>0</v>
      </c>
      <c r="K4472" s="4">
        <f t="shared" si="827"/>
        <v>552.95000000000005</v>
      </c>
      <c r="L4472" s="6">
        <v>0.85</v>
      </c>
      <c r="M4472" s="4">
        <f t="shared" si="834"/>
        <v>470.00750000000005</v>
      </c>
      <c r="N4472" s="4">
        <f t="shared" si="835"/>
        <v>1022.9575000000001</v>
      </c>
      <c r="O4472" s="6">
        <v>0.75</v>
      </c>
      <c r="P4472" s="85">
        <f t="shared" si="832"/>
        <v>414.71250000000003</v>
      </c>
      <c r="Q4472" s="86">
        <f t="shared" si="833"/>
        <v>967.66250000000014</v>
      </c>
      <c r="R4472" s="6">
        <v>0.95</v>
      </c>
      <c r="S4472" s="85">
        <f t="shared" si="828"/>
        <v>525.30250000000001</v>
      </c>
      <c r="T4472" s="86">
        <f t="shared" si="829"/>
        <v>1078.2525000000001</v>
      </c>
      <c r="U4472" s="6">
        <v>0.6</v>
      </c>
      <c r="V4472" s="85">
        <f t="shared" si="830"/>
        <v>331.77000000000004</v>
      </c>
      <c r="W4472" s="86">
        <f t="shared" si="831"/>
        <v>884.72</v>
      </c>
    </row>
    <row r="4473" spans="1:23" ht="16.5" x14ac:dyDescent="0.25">
      <c r="A4473" s="64" t="s">
        <v>7601</v>
      </c>
      <c r="B4473" s="65" t="s">
        <v>7720</v>
      </c>
      <c r="C4473" s="2" t="s">
        <v>7737</v>
      </c>
      <c r="D4473" s="10" t="s">
        <v>7532</v>
      </c>
      <c r="E4473" s="3">
        <v>2</v>
      </c>
      <c r="F4473" s="3">
        <v>1</v>
      </c>
      <c r="G4473" s="4">
        <v>700</v>
      </c>
      <c r="H4473" s="4">
        <f>+G4473*E4473</f>
        <v>1400</v>
      </c>
      <c r="I4473" s="5">
        <v>0</v>
      </c>
      <c r="J4473" s="4">
        <f t="shared" si="826"/>
        <v>0</v>
      </c>
      <c r="K4473" s="4">
        <f t="shared" si="827"/>
        <v>700</v>
      </c>
      <c r="L4473" s="6">
        <v>1.5</v>
      </c>
      <c r="M4473" s="4">
        <f t="shared" si="834"/>
        <v>1050</v>
      </c>
      <c r="N4473" s="4">
        <f t="shared" si="835"/>
        <v>1750</v>
      </c>
      <c r="O4473" s="6">
        <v>0.75</v>
      </c>
      <c r="P4473" s="85">
        <f t="shared" si="832"/>
        <v>525</v>
      </c>
      <c r="Q4473" s="86">
        <f t="shared" si="833"/>
        <v>1225</v>
      </c>
      <c r="R4473" s="6">
        <v>0.95</v>
      </c>
      <c r="S4473" s="85">
        <f t="shared" si="828"/>
        <v>665</v>
      </c>
      <c r="T4473" s="86">
        <f t="shared" si="829"/>
        <v>1365</v>
      </c>
      <c r="U4473" s="6">
        <v>0.6</v>
      </c>
      <c r="V4473" s="85">
        <f t="shared" si="830"/>
        <v>420</v>
      </c>
      <c r="W4473" s="86">
        <f t="shared" si="831"/>
        <v>1120</v>
      </c>
    </row>
    <row r="4474" spans="1:23" ht="16.5" x14ac:dyDescent="0.25">
      <c r="A4474" s="64" t="s">
        <v>7601</v>
      </c>
      <c r="B4474" s="65" t="s">
        <v>7720</v>
      </c>
      <c r="C4474" s="2" t="s">
        <v>7738</v>
      </c>
      <c r="D4474" s="10" t="s">
        <v>3017</v>
      </c>
      <c r="E4474" s="3">
        <v>2</v>
      </c>
      <c r="F4474" s="3">
        <v>1</v>
      </c>
      <c r="G4474" s="4">
        <v>1234</v>
      </c>
      <c r="H4474" s="4">
        <f>+G4474*E4474</f>
        <v>2468</v>
      </c>
      <c r="I4474" s="5">
        <v>0.1</v>
      </c>
      <c r="J4474" s="4">
        <f t="shared" si="826"/>
        <v>123.4</v>
      </c>
      <c r="K4474" s="4">
        <f t="shared" si="827"/>
        <v>1110.5999999999999</v>
      </c>
      <c r="L4474" s="6">
        <v>1.4</v>
      </c>
      <c r="M4474" s="4">
        <f t="shared" si="834"/>
        <v>1554.8399999999997</v>
      </c>
      <c r="N4474" s="4">
        <f t="shared" si="835"/>
        <v>2665.4399999999996</v>
      </c>
      <c r="O4474" s="6">
        <v>0.75</v>
      </c>
      <c r="P4474" s="85">
        <f t="shared" si="832"/>
        <v>832.94999999999993</v>
      </c>
      <c r="Q4474" s="86">
        <f t="shared" si="833"/>
        <v>1943.5499999999997</v>
      </c>
      <c r="R4474" s="6">
        <v>0.95</v>
      </c>
      <c r="S4474" s="85">
        <f t="shared" si="828"/>
        <v>1055.07</v>
      </c>
      <c r="T4474" s="86">
        <f t="shared" si="829"/>
        <v>2165.67</v>
      </c>
      <c r="U4474" s="6">
        <v>0.6</v>
      </c>
      <c r="V4474" s="85">
        <f t="shared" si="830"/>
        <v>666.3599999999999</v>
      </c>
      <c r="W4474" s="86">
        <f t="shared" si="831"/>
        <v>1776.9599999999998</v>
      </c>
    </row>
    <row r="4475" spans="1:23" ht="16.5" x14ac:dyDescent="0.25">
      <c r="A4475" s="64" t="s">
        <v>7601</v>
      </c>
      <c r="B4475" s="65" t="s">
        <v>7720</v>
      </c>
      <c r="C4475" s="2" t="s">
        <v>7739</v>
      </c>
      <c r="D4475" s="10" t="s">
        <v>3018</v>
      </c>
      <c r="E4475" s="3">
        <v>6</v>
      </c>
      <c r="F4475" s="3">
        <v>1</v>
      </c>
      <c r="G4475" s="4">
        <v>2600</v>
      </c>
      <c r="H4475" s="4">
        <f>+G4475*E4475</f>
        <v>15600</v>
      </c>
      <c r="I4475" s="5">
        <v>0</v>
      </c>
      <c r="J4475" s="4">
        <f t="shared" si="826"/>
        <v>0</v>
      </c>
      <c r="K4475" s="4">
        <f t="shared" si="827"/>
        <v>2600</v>
      </c>
      <c r="L4475" s="6">
        <v>1.4</v>
      </c>
      <c r="M4475" s="4">
        <f t="shared" si="834"/>
        <v>3639.9999999999995</v>
      </c>
      <c r="N4475" s="4">
        <f t="shared" si="835"/>
        <v>6240</v>
      </c>
      <c r="O4475" s="6">
        <v>0.75</v>
      </c>
      <c r="P4475" s="85">
        <f t="shared" si="832"/>
        <v>1950</v>
      </c>
      <c r="Q4475" s="86">
        <f t="shared" si="833"/>
        <v>4550</v>
      </c>
      <c r="R4475" s="6">
        <v>0.95</v>
      </c>
      <c r="S4475" s="85">
        <f t="shared" si="828"/>
        <v>2470</v>
      </c>
      <c r="T4475" s="86">
        <f t="shared" si="829"/>
        <v>5070</v>
      </c>
      <c r="U4475" s="6">
        <v>0.6</v>
      </c>
      <c r="V4475" s="85">
        <f t="shared" si="830"/>
        <v>1560</v>
      </c>
      <c r="W4475" s="86">
        <f t="shared" si="831"/>
        <v>4160</v>
      </c>
    </row>
    <row r="4476" spans="1:23" ht="16.5" x14ac:dyDescent="0.25">
      <c r="A4476" s="64" t="s">
        <v>7601</v>
      </c>
      <c r="B4476" s="65" t="s">
        <v>7720</v>
      </c>
      <c r="C4476" s="2" t="s">
        <v>7740</v>
      </c>
      <c r="D4476" s="10" t="s">
        <v>3019</v>
      </c>
      <c r="E4476" s="3">
        <v>1</v>
      </c>
      <c r="F4476" s="3">
        <v>1</v>
      </c>
      <c r="G4476" s="4">
        <v>3200</v>
      </c>
      <c r="H4476" s="4">
        <f>+G4476*E4476</f>
        <v>3200</v>
      </c>
      <c r="I4476" s="5">
        <v>0.2</v>
      </c>
      <c r="J4476" s="4">
        <f t="shared" ref="J4476:J4531" si="836">+G4476*I4476</f>
        <v>640</v>
      </c>
      <c r="K4476" s="4">
        <f t="shared" ref="K4476:K4531" si="837">+G4476-J4476</f>
        <v>2560</v>
      </c>
      <c r="L4476" s="6">
        <v>0.95</v>
      </c>
      <c r="M4476" s="4">
        <f t="shared" si="834"/>
        <v>2432</v>
      </c>
      <c r="N4476" s="4">
        <f t="shared" si="835"/>
        <v>4992</v>
      </c>
      <c r="O4476" s="6">
        <v>0.75</v>
      </c>
      <c r="P4476" s="85">
        <f t="shared" si="832"/>
        <v>1920</v>
      </c>
      <c r="Q4476" s="86">
        <f t="shared" si="833"/>
        <v>4480</v>
      </c>
      <c r="R4476" s="6">
        <v>0.95</v>
      </c>
      <c r="S4476" s="85">
        <f t="shared" si="828"/>
        <v>2432</v>
      </c>
      <c r="T4476" s="86">
        <f t="shared" si="829"/>
        <v>4992</v>
      </c>
      <c r="U4476" s="6">
        <v>0.6</v>
      </c>
      <c r="V4476" s="85">
        <f t="shared" si="830"/>
        <v>1536</v>
      </c>
      <c r="W4476" s="86">
        <f t="shared" si="831"/>
        <v>4096</v>
      </c>
    </row>
    <row r="4477" spans="1:23" ht="16.5" x14ac:dyDescent="0.25">
      <c r="A4477" s="64" t="s">
        <v>7601</v>
      </c>
      <c r="B4477" s="65" t="s">
        <v>7720</v>
      </c>
      <c r="C4477" s="2" t="s">
        <v>7741</v>
      </c>
      <c r="D4477" s="8" t="s">
        <v>3020</v>
      </c>
      <c r="E4477" s="3">
        <v>1</v>
      </c>
      <c r="F4477" s="3">
        <v>1</v>
      </c>
      <c r="G4477" s="4">
        <v>1242</v>
      </c>
      <c r="H4477" s="4">
        <f>+G4477*E4477</f>
        <v>1242</v>
      </c>
      <c r="I4477" s="5">
        <v>0.25</v>
      </c>
      <c r="J4477" s="4">
        <f t="shared" si="836"/>
        <v>310.5</v>
      </c>
      <c r="K4477" s="4">
        <f t="shared" si="837"/>
        <v>931.5</v>
      </c>
      <c r="L4477" s="6">
        <v>1.4</v>
      </c>
      <c r="M4477" s="4">
        <f t="shared" si="834"/>
        <v>1304.0999999999999</v>
      </c>
      <c r="N4477" s="4">
        <f t="shared" si="835"/>
        <v>2235.6</v>
      </c>
      <c r="O4477" s="6">
        <v>0.75</v>
      </c>
      <c r="P4477" s="85">
        <f t="shared" si="832"/>
        <v>698.625</v>
      </c>
      <c r="Q4477" s="86">
        <f t="shared" si="833"/>
        <v>1630.125</v>
      </c>
      <c r="R4477" s="6">
        <v>0.95</v>
      </c>
      <c r="S4477" s="85">
        <f t="shared" si="828"/>
        <v>884.92499999999995</v>
      </c>
      <c r="T4477" s="86">
        <f t="shared" si="829"/>
        <v>1816.425</v>
      </c>
      <c r="U4477" s="6">
        <v>0.6</v>
      </c>
      <c r="V4477" s="85">
        <f t="shared" si="830"/>
        <v>558.9</v>
      </c>
      <c r="W4477" s="86">
        <f t="shared" si="831"/>
        <v>1490.4</v>
      </c>
    </row>
    <row r="4478" spans="1:23" ht="16.5" x14ac:dyDescent="0.25">
      <c r="A4478" s="64" t="s">
        <v>7601</v>
      </c>
      <c r="B4478" s="65" t="s">
        <v>7720</v>
      </c>
      <c r="C4478" s="2" t="s">
        <v>7742</v>
      </c>
      <c r="D4478" s="8" t="s">
        <v>3016</v>
      </c>
      <c r="E4478" s="3">
        <v>2</v>
      </c>
      <c r="F4478" s="3">
        <v>1</v>
      </c>
      <c r="G4478" s="4">
        <v>1702.47</v>
      </c>
      <c r="H4478" s="4">
        <f>+G4478*E4478</f>
        <v>3404.94</v>
      </c>
      <c r="I4478" s="5">
        <v>0.2</v>
      </c>
      <c r="J4478" s="4">
        <f t="shared" si="836"/>
        <v>340.49400000000003</v>
      </c>
      <c r="K4478" s="4">
        <f t="shared" si="837"/>
        <v>1361.9760000000001</v>
      </c>
      <c r="L4478" s="6">
        <v>1.4</v>
      </c>
      <c r="M4478" s="4">
        <f t="shared" si="834"/>
        <v>1906.7664</v>
      </c>
      <c r="N4478" s="4">
        <f t="shared" si="835"/>
        <v>3268.7424000000001</v>
      </c>
      <c r="O4478" s="6">
        <v>0.75</v>
      </c>
      <c r="P4478" s="85">
        <f t="shared" si="832"/>
        <v>1021.4820000000001</v>
      </c>
      <c r="Q4478" s="86">
        <f t="shared" si="833"/>
        <v>2383.4580000000001</v>
      </c>
      <c r="R4478" s="6">
        <v>0.95</v>
      </c>
      <c r="S4478" s="85">
        <f t="shared" si="828"/>
        <v>1293.8772000000001</v>
      </c>
      <c r="T4478" s="86">
        <f t="shared" si="829"/>
        <v>2655.8532000000005</v>
      </c>
      <c r="U4478" s="6">
        <v>0.6</v>
      </c>
      <c r="V4478" s="85">
        <f t="shared" si="830"/>
        <v>817.18560000000002</v>
      </c>
      <c r="W4478" s="86">
        <f t="shared" si="831"/>
        <v>2179.1616000000004</v>
      </c>
    </row>
    <row r="4479" spans="1:23" ht="16.5" x14ac:dyDescent="0.25">
      <c r="A4479" s="64" t="s">
        <v>7601</v>
      </c>
      <c r="B4479" s="65" t="s">
        <v>7720</v>
      </c>
      <c r="C4479" s="2" t="s">
        <v>7743</v>
      </c>
      <c r="D4479" s="8" t="s">
        <v>3021</v>
      </c>
      <c r="E4479" s="3">
        <v>2</v>
      </c>
      <c r="F4479" s="3">
        <v>1</v>
      </c>
      <c r="G4479" s="4">
        <v>2064</v>
      </c>
      <c r="H4479" s="4">
        <f>+G4479*E4479</f>
        <v>4128</v>
      </c>
      <c r="I4479" s="5">
        <v>0.25</v>
      </c>
      <c r="J4479" s="4">
        <f t="shared" si="836"/>
        <v>516</v>
      </c>
      <c r="K4479" s="4">
        <f t="shared" si="837"/>
        <v>1548</v>
      </c>
      <c r="L4479" s="6">
        <v>1.4</v>
      </c>
      <c r="M4479" s="4">
        <f t="shared" si="834"/>
        <v>2167.1999999999998</v>
      </c>
      <c r="N4479" s="4">
        <f t="shared" si="835"/>
        <v>3715.2</v>
      </c>
      <c r="O4479" s="6">
        <v>0.75</v>
      </c>
      <c r="P4479" s="85">
        <f t="shared" si="832"/>
        <v>1161</v>
      </c>
      <c r="Q4479" s="86">
        <f t="shared" si="833"/>
        <v>2709</v>
      </c>
      <c r="R4479" s="6">
        <v>0.95</v>
      </c>
      <c r="S4479" s="85">
        <f t="shared" si="828"/>
        <v>1470.6</v>
      </c>
      <c r="T4479" s="86">
        <f t="shared" si="829"/>
        <v>3018.6</v>
      </c>
      <c r="U4479" s="6">
        <v>0.6</v>
      </c>
      <c r="V4479" s="85">
        <f t="shared" si="830"/>
        <v>928.8</v>
      </c>
      <c r="W4479" s="86">
        <f t="shared" si="831"/>
        <v>2476.8000000000002</v>
      </c>
    </row>
    <row r="4480" spans="1:23" ht="16.5" x14ac:dyDescent="0.25">
      <c r="A4480" s="64" t="s">
        <v>7601</v>
      </c>
      <c r="B4480" s="65" t="s">
        <v>7720</v>
      </c>
      <c r="C4480" s="2" t="s">
        <v>7744</v>
      </c>
      <c r="D4480" s="8" t="s">
        <v>3022</v>
      </c>
      <c r="E4480" s="3">
        <v>2</v>
      </c>
      <c r="F4480" s="3">
        <v>1</v>
      </c>
      <c r="G4480" s="4">
        <v>1362.4</v>
      </c>
      <c r="H4480" s="4">
        <f>+G4480*E4480</f>
        <v>2724.8</v>
      </c>
      <c r="I4480" s="5">
        <v>0</v>
      </c>
      <c r="J4480" s="4">
        <f t="shared" si="836"/>
        <v>0</v>
      </c>
      <c r="K4480" s="4">
        <f t="shared" si="837"/>
        <v>1362.4</v>
      </c>
      <c r="L4480" s="6">
        <v>1.4</v>
      </c>
      <c r="M4480" s="4">
        <f t="shared" si="834"/>
        <v>1907.36</v>
      </c>
      <c r="N4480" s="4">
        <f t="shared" si="835"/>
        <v>3269.76</v>
      </c>
      <c r="O4480" s="6">
        <v>0.75</v>
      </c>
      <c r="P4480" s="85">
        <f t="shared" si="832"/>
        <v>1021.8000000000001</v>
      </c>
      <c r="Q4480" s="86">
        <f t="shared" si="833"/>
        <v>2384.2000000000003</v>
      </c>
      <c r="R4480" s="6">
        <v>0.95</v>
      </c>
      <c r="S4480" s="85">
        <f t="shared" si="828"/>
        <v>1294.28</v>
      </c>
      <c r="T4480" s="86">
        <f t="shared" si="829"/>
        <v>2656.6800000000003</v>
      </c>
      <c r="U4480" s="6">
        <v>0.6</v>
      </c>
      <c r="V4480" s="85">
        <f t="shared" si="830"/>
        <v>817.44</v>
      </c>
      <c r="W4480" s="86">
        <f t="shared" si="831"/>
        <v>2179.84</v>
      </c>
    </row>
    <row r="4481" spans="1:23" ht="16.5" x14ac:dyDescent="0.25">
      <c r="A4481" s="64" t="s">
        <v>7601</v>
      </c>
      <c r="B4481" s="65" t="s">
        <v>7720</v>
      </c>
      <c r="C4481" s="2" t="s">
        <v>7745</v>
      </c>
      <c r="D4481" s="10" t="s">
        <v>3023</v>
      </c>
      <c r="E4481" s="3">
        <v>7</v>
      </c>
      <c r="F4481" s="3">
        <v>1</v>
      </c>
      <c r="G4481" s="4">
        <v>21877.45</v>
      </c>
      <c r="H4481" s="4">
        <f>+G4481*E4481</f>
        <v>153142.15</v>
      </c>
      <c r="I4481" s="5">
        <v>0</v>
      </c>
      <c r="J4481" s="4">
        <f t="shared" si="836"/>
        <v>0</v>
      </c>
      <c r="K4481" s="4">
        <f t="shared" si="837"/>
        <v>21877.45</v>
      </c>
      <c r="L4481" s="6">
        <v>1.4</v>
      </c>
      <c r="M4481" s="4">
        <f t="shared" si="834"/>
        <v>30628.43</v>
      </c>
      <c r="N4481" s="4">
        <f t="shared" si="835"/>
        <v>52505.880000000005</v>
      </c>
      <c r="O4481" s="6">
        <v>0.75</v>
      </c>
      <c r="P4481" s="85">
        <f t="shared" si="832"/>
        <v>16408.087500000001</v>
      </c>
      <c r="Q4481" s="86">
        <f t="shared" si="833"/>
        <v>38285.537500000006</v>
      </c>
      <c r="R4481" s="6">
        <v>0.95</v>
      </c>
      <c r="S4481" s="85">
        <f t="shared" si="828"/>
        <v>20783.577499999999</v>
      </c>
      <c r="T4481" s="86">
        <f t="shared" si="829"/>
        <v>42661.027499999997</v>
      </c>
      <c r="U4481" s="6">
        <v>0.6</v>
      </c>
      <c r="V4481" s="85">
        <f t="shared" si="830"/>
        <v>13126.47</v>
      </c>
      <c r="W4481" s="86">
        <f t="shared" si="831"/>
        <v>35003.919999999998</v>
      </c>
    </row>
    <row r="4482" spans="1:23" ht="16.5" x14ac:dyDescent="0.25">
      <c r="A4482" s="64" t="s">
        <v>7601</v>
      </c>
      <c r="B4482" s="65" t="s">
        <v>7720</v>
      </c>
      <c r="C4482" s="2" t="s">
        <v>7746</v>
      </c>
      <c r="D4482" s="10" t="s">
        <v>3031</v>
      </c>
      <c r="E4482" s="3">
        <v>6</v>
      </c>
      <c r="F4482" s="3">
        <v>1</v>
      </c>
      <c r="G4482" s="4">
        <v>1200</v>
      </c>
      <c r="H4482" s="4">
        <f>+G4482*E4482</f>
        <v>7200</v>
      </c>
      <c r="I4482" s="5">
        <v>0</v>
      </c>
      <c r="J4482" s="4">
        <f t="shared" si="836"/>
        <v>0</v>
      </c>
      <c r="K4482" s="4">
        <f t="shared" si="837"/>
        <v>1200</v>
      </c>
      <c r="L4482" s="6">
        <v>1.4</v>
      </c>
      <c r="M4482" s="4">
        <f t="shared" si="834"/>
        <v>1680</v>
      </c>
      <c r="N4482" s="4">
        <f t="shared" si="835"/>
        <v>2880</v>
      </c>
      <c r="O4482" s="6">
        <v>0.75</v>
      </c>
      <c r="P4482" s="85">
        <f t="shared" si="832"/>
        <v>900</v>
      </c>
      <c r="Q4482" s="86">
        <f t="shared" si="833"/>
        <v>2100</v>
      </c>
      <c r="R4482" s="6">
        <v>0.95</v>
      </c>
      <c r="S4482" s="85">
        <f t="shared" si="828"/>
        <v>1140</v>
      </c>
      <c r="T4482" s="86">
        <f t="shared" si="829"/>
        <v>2340</v>
      </c>
      <c r="U4482" s="6">
        <v>0.6</v>
      </c>
      <c r="V4482" s="85">
        <f t="shared" si="830"/>
        <v>720</v>
      </c>
      <c r="W4482" s="86">
        <f t="shared" si="831"/>
        <v>1920</v>
      </c>
    </row>
    <row r="4483" spans="1:23" ht="16.5" x14ac:dyDescent="0.25">
      <c r="A4483" s="64" t="s">
        <v>7601</v>
      </c>
      <c r="B4483" s="65" t="s">
        <v>7720</v>
      </c>
      <c r="C4483" s="2" t="s">
        <v>7747</v>
      </c>
      <c r="D4483" s="10" t="s">
        <v>3014</v>
      </c>
      <c r="E4483" s="3">
        <v>2</v>
      </c>
      <c r="F4483" s="3">
        <v>1</v>
      </c>
      <c r="G4483" s="4">
        <v>5638</v>
      </c>
      <c r="H4483" s="4">
        <f>+G4483*E4483</f>
        <v>11276</v>
      </c>
      <c r="I4483" s="5">
        <v>0</v>
      </c>
      <c r="J4483" s="4">
        <f t="shared" si="836"/>
        <v>0</v>
      </c>
      <c r="K4483" s="4">
        <f t="shared" si="837"/>
        <v>5638</v>
      </c>
      <c r="L4483" s="6">
        <v>0.95</v>
      </c>
      <c r="M4483" s="4">
        <f t="shared" si="834"/>
        <v>5356.0999999999995</v>
      </c>
      <c r="N4483" s="4">
        <f t="shared" si="835"/>
        <v>10994.099999999999</v>
      </c>
      <c r="O4483" s="6">
        <v>0.75</v>
      </c>
      <c r="P4483" s="85">
        <f t="shared" si="832"/>
        <v>4228.5</v>
      </c>
      <c r="Q4483" s="86">
        <f t="shared" si="833"/>
        <v>9866.5</v>
      </c>
      <c r="R4483" s="6">
        <v>0.95</v>
      </c>
      <c r="S4483" s="85">
        <f t="shared" si="828"/>
        <v>5356.0999999999995</v>
      </c>
      <c r="T4483" s="86">
        <f t="shared" si="829"/>
        <v>10994.099999999999</v>
      </c>
      <c r="U4483" s="6">
        <v>0.6</v>
      </c>
      <c r="V4483" s="85">
        <f t="shared" si="830"/>
        <v>3382.7999999999997</v>
      </c>
      <c r="W4483" s="86">
        <f t="shared" si="831"/>
        <v>9020.7999999999993</v>
      </c>
    </row>
    <row r="4484" spans="1:23" ht="16.5" x14ac:dyDescent="0.25">
      <c r="A4484" s="64" t="s">
        <v>7601</v>
      </c>
      <c r="B4484" s="65" t="s">
        <v>7720</v>
      </c>
      <c r="C4484" s="2" t="s">
        <v>7748</v>
      </c>
      <c r="D4484" s="10" t="s">
        <v>3015</v>
      </c>
      <c r="E4484" s="3">
        <v>1</v>
      </c>
      <c r="F4484" s="3">
        <v>1</v>
      </c>
      <c r="G4484" s="7">
        <v>3880</v>
      </c>
      <c r="H4484" s="4">
        <f>+G4484*E4484</f>
        <v>3880</v>
      </c>
      <c r="I4484" s="5">
        <v>0.2</v>
      </c>
      <c r="J4484" s="4">
        <f t="shared" si="836"/>
        <v>776</v>
      </c>
      <c r="K4484" s="4">
        <f t="shared" si="837"/>
        <v>3104</v>
      </c>
      <c r="L4484" s="6">
        <v>0.85</v>
      </c>
      <c r="M4484" s="4">
        <f t="shared" si="834"/>
        <v>2638.4</v>
      </c>
      <c r="N4484" s="4">
        <f t="shared" si="835"/>
        <v>5742.4</v>
      </c>
      <c r="O4484" s="6">
        <v>0.75</v>
      </c>
      <c r="P4484" s="85">
        <f t="shared" si="832"/>
        <v>2328</v>
      </c>
      <c r="Q4484" s="86">
        <f t="shared" si="833"/>
        <v>5432</v>
      </c>
      <c r="R4484" s="6">
        <v>0.95</v>
      </c>
      <c r="S4484" s="85">
        <f t="shared" si="828"/>
        <v>2948.7999999999997</v>
      </c>
      <c r="T4484" s="86">
        <f t="shared" si="829"/>
        <v>6052.7999999999993</v>
      </c>
      <c r="U4484" s="6">
        <v>0.6</v>
      </c>
      <c r="V4484" s="85">
        <f t="shared" si="830"/>
        <v>1862.3999999999999</v>
      </c>
      <c r="W4484" s="86">
        <f t="shared" si="831"/>
        <v>4966.3999999999996</v>
      </c>
    </row>
    <row r="4485" spans="1:23" ht="16.5" x14ac:dyDescent="0.25">
      <c r="A4485" s="64" t="s">
        <v>7751</v>
      </c>
      <c r="B4485" s="65" t="s">
        <v>7752</v>
      </c>
      <c r="C4485" s="2" t="s">
        <v>7771</v>
      </c>
      <c r="D4485" s="1" t="s">
        <v>5169</v>
      </c>
      <c r="E4485" s="3">
        <v>1</v>
      </c>
      <c r="F4485" s="3">
        <v>1</v>
      </c>
      <c r="G4485" s="7">
        <v>1991</v>
      </c>
      <c r="H4485" s="4">
        <f>+G4485*E4485</f>
        <v>1991</v>
      </c>
      <c r="I4485" s="5">
        <v>0</v>
      </c>
      <c r="J4485" s="4">
        <f t="shared" si="836"/>
        <v>0</v>
      </c>
      <c r="K4485" s="4">
        <f t="shared" si="837"/>
        <v>1991</v>
      </c>
      <c r="L4485" s="6">
        <v>0.95</v>
      </c>
      <c r="M4485" s="4">
        <f t="shared" si="834"/>
        <v>1891.4499999999998</v>
      </c>
      <c r="N4485" s="4">
        <f t="shared" si="835"/>
        <v>3882.45</v>
      </c>
      <c r="O4485" s="6">
        <v>0.75</v>
      </c>
      <c r="P4485" s="85">
        <f t="shared" si="832"/>
        <v>1493.25</v>
      </c>
      <c r="Q4485" s="86">
        <f t="shared" si="833"/>
        <v>3484.25</v>
      </c>
      <c r="R4485" s="6">
        <v>0.95</v>
      </c>
      <c r="S4485" s="85">
        <f t="shared" si="828"/>
        <v>1891.4499999999998</v>
      </c>
      <c r="T4485" s="86">
        <f t="shared" si="829"/>
        <v>3882.45</v>
      </c>
      <c r="U4485" s="6">
        <v>0.6</v>
      </c>
      <c r="V4485" s="85">
        <f t="shared" si="830"/>
        <v>1194.5999999999999</v>
      </c>
      <c r="W4485" s="86">
        <f t="shared" si="831"/>
        <v>3185.6</v>
      </c>
    </row>
    <row r="4486" spans="1:23" ht="16.5" x14ac:dyDescent="0.25">
      <c r="A4486" s="64" t="s">
        <v>7751</v>
      </c>
      <c r="B4486" s="65" t="s">
        <v>7752</v>
      </c>
      <c r="C4486" s="2" t="s">
        <v>7756</v>
      </c>
      <c r="D4486" s="10" t="s">
        <v>5166</v>
      </c>
      <c r="E4486" s="3">
        <v>2</v>
      </c>
      <c r="F4486" s="3">
        <v>1</v>
      </c>
      <c r="G4486" s="4">
        <v>1865</v>
      </c>
      <c r="H4486" s="4">
        <f>+G4486*E4486</f>
        <v>3730</v>
      </c>
      <c r="I4486" s="5">
        <v>0</v>
      </c>
      <c r="J4486" s="4">
        <f t="shared" si="836"/>
        <v>0</v>
      </c>
      <c r="K4486" s="4">
        <f t="shared" si="837"/>
        <v>1865</v>
      </c>
      <c r="L4486" s="6">
        <v>1.4</v>
      </c>
      <c r="M4486" s="4">
        <f t="shared" si="834"/>
        <v>2611</v>
      </c>
      <c r="N4486" s="4">
        <f t="shared" si="835"/>
        <v>4476</v>
      </c>
      <c r="O4486" s="6">
        <v>0.75</v>
      </c>
      <c r="P4486" s="85">
        <f t="shared" si="832"/>
        <v>1398.75</v>
      </c>
      <c r="Q4486" s="86">
        <f t="shared" si="833"/>
        <v>3263.75</v>
      </c>
      <c r="R4486" s="6">
        <v>0.95</v>
      </c>
      <c r="S4486" s="85">
        <f t="shared" si="828"/>
        <v>1771.75</v>
      </c>
      <c r="T4486" s="86">
        <f t="shared" si="829"/>
        <v>3636.75</v>
      </c>
      <c r="U4486" s="6">
        <v>0.6</v>
      </c>
      <c r="V4486" s="85">
        <f t="shared" si="830"/>
        <v>1119</v>
      </c>
      <c r="W4486" s="86">
        <f t="shared" si="831"/>
        <v>2984</v>
      </c>
    </row>
    <row r="4487" spans="1:23" ht="16.5" x14ac:dyDescent="0.25">
      <c r="A4487" s="64" t="s">
        <v>7751</v>
      </c>
      <c r="B4487" s="65" t="s">
        <v>7752</v>
      </c>
      <c r="C4487" s="2" t="s">
        <v>7757</v>
      </c>
      <c r="D4487" s="10" t="s">
        <v>5167</v>
      </c>
      <c r="E4487" s="3">
        <v>4</v>
      </c>
      <c r="F4487" s="3">
        <v>1</v>
      </c>
      <c r="G4487" s="4">
        <v>2975</v>
      </c>
      <c r="H4487" s="4">
        <f>+G4487*E4487</f>
        <v>11900</v>
      </c>
      <c r="I4487" s="5">
        <v>0</v>
      </c>
      <c r="J4487" s="4">
        <f t="shared" si="836"/>
        <v>0</v>
      </c>
      <c r="K4487" s="4">
        <f t="shared" si="837"/>
        <v>2975</v>
      </c>
      <c r="L4487" s="6">
        <v>1.4</v>
      </c>
      <c r="M4487" s="4">
        <f t="shared" si="834"/>
        <v>4165</v>
      </c>
      <c r="N4487" s="4">
        <f t="shared" si="835"/>
        <v>7140</v>
      </c>
      <c r="O4487" s="6">
        <v>0.75</v>
      </c>
      <c r="P4487" s="85">
        <f t="shared" si="832"/>
        <v>2231.25</v>
      </c>
      <c r="Q4487" s="86">
        <f t="shared" si="833"/>
        <v>5206.25</v>
      </c>
      <c r="R4487" s="6">
        <v>0.95</v>
      </c>
      <c r="S4487" s="85">
        <f t="shared" si="828"/>
        <v>2826.25</v>
      </c>
      <c r="T4487" s="86">
        <f t="shared" si="829"/>
        <v>5801.25</v>
      </c>
      <c r="U4487" s="6">
        <v>0.6</v>
      </c>
      <c r="V4487" s="85">
        <f t="shared" si="830"/>
        <v>1785</v>
      </c>
      <c r="W4487" s="86">
        <f t="shared" si="831"/>
        <v>4760</v>
      </c>
    </row>
    <row r="4488" spans="1:23" ht="16.5" x14ac:dyDescent="0.25">
      <c r="A4488" s="64" t="s">
        <v>7751</v>
      </c>
      <c r="B4488" s="65" t="s">
        <v>7752</v>
      </c>
      <c r="C4488" s="2" t="s">
        <v>7758</v>
      </c>
      <c r="D4488" s="10" t="s">
        <v>5155</v>
      </c>
      <c r="E4488" s="3">
        <v>2</v>
      </c>
      <c r="F4488" s="3">
        <v>1</v>
      </c>
      <c r="G4488" s="4">
        <v>620</v>
      </c>
      <c r="H4488" s="4">
        <f>+G4488*E4488</f>
        <v>1240</v>
      </c>
      <c r="I4488" s="5">
        <v>0</v>
      </c>
      <c r="J4488" s="4">
        <f t="shared" si="836"/>
        <v>0</v>
      </c>
      <c r="K4488" s="4">
        <f t="shared" si="837"/>
        <v>620</v>
      </c>
      <c r="L4488" s="6">
        <v>1.4</v>
      </c>
      <c r="M4488" s="4">
        <f t="shared" si="834"/>
        <v>868</v>
      </c>
      <c r="N4488" s="4">
        <f t="shared" si="835"/>
        <v>1488</v>
      </c>
      <c r="O4488" s="6">
        <v>0.75</v>
      </c>
      <c r="P4488" s="85">
        <f t="shared" si="832"/>
        <v>465</v>
      </c>
      <c r="Q4488" s="86">
        <f t="shared" si="833"/>
        <v>1085</v>
      </c>
      <c r="R4488" s="6">
        <v>0.95</v>
      </c>
      <c r="S4488" s="85">
        <f t="shared" si="828"/>
        <v>589</v>
      </c>
      <c r="T4488" s="86">
        <f t="shared" si="829"/>
        <v>1209</v>
      </c>
      <c r="U4488" s="6">
        <v>0.6</v>
      </c>
      <c r="V4488" s="85">
        <f t="shared" si="830"/>
        <v>372</v>
      </c>
      <c r="W4488" s="86">
        <f t="shared" si="831"/>
        <v>992</v>
      </c>
    </row>
    <row r="4489" spans="1:23" ht="16.5" x14ac:dyDescent="0.25">
      <c r="A4489" s="64" t="s">
        <v>7751</v>
      </c>
      <c r="B4489" s="65" t="s">
        <v>7752</v>
      </c>
      <c r="C4489" s="2" t="s">
        <v>7759</v>
      </c>
      <c r="D4489" s="10" t="s">
        <v>5159</v>
      </c>
      <c r="E4489" s="3">
        <v>10</v>
      </c>
      <c r="F4489" s="3">
        <v>1</v>
      </c>
      <c r="G4489" s="4">
        <v>2605</v>
      </c>
      <c r="H4489" s="4">
        <f>+G4489*E4489</f>
        <v>26050</v>
      </c>
      <c r="I4489" s="5">
        <v>0</v>
      </c>
      <c r="J4489" s="4">
        <f t="shared" si="836"/>
        <v>0</v>
      </c>
      <c r="K4489" s="4">
        <f t="shared" si="837"/>
        <v>2605</v>
      </c>
      <c r="L4489" s="6">
        <v>1.4</v>
      </c>
      <c r="M4489" s="4">
        <f t="shared" si="834"/>
        <v>3646.9999999999995</v>
      </c>
      <c r="N4489" s="4">
        <f t="shared" si="835"/>
        <v>6252</v>
      </c>
      <c r="O4489" s="6">
        <v>0.75</v>
      </c>
      <c r="P4489" s="85">
        <f t="shared" si="832"/>
        <v>1953.75</v>
      </c>
      <c r="Q4489" s="86">
        <f t="shared" si="833"/>
        <v>4558.75</v>
      </c>
      <c r="R4489" s="6">
        <v>0.95</v>
      </c>
      <c r="S4489" s="85">
        <f t="shared" si="828"/>
        <v>2474.75</v>
      </c>
      <c r="T4489" s="86">
        <f t="shared" si="829"/>
        <v>5079.75</v>
      </c>
      <c r="U4489" s="6">
        <v>0.6</v>
      </c>
      <c r="V4489" s="85">
        <f t="shared" si="830"/>
        <v>1563</v>
      </c>
      <c r="W4489" s="86">
        <f t="shared" si="831"/>
        <v>4168</v>
      </c>
    </row>
    <row r="4490" spans="1:23" ht="16.5" x14ac:dyDescent="0.25">
      <c r="A4490" s="64" t="s">
        <v>7751</v>
      </c>
      <c r="B4490" s="65" t="s">
        <v>7752</v>
      </c>
      <c r="C4490" s="2" t="s">
        <v>7760</v>
      </c>
      <c r="D4490" s="10" t="s">
        <v>5163</v>
      </c>
      <c r="E4490" s="3">
        <v>1</v>
      </c>
      <c r="F4490" s="3">
        <v>1</v>
      </c>
      <c r="G4490" s="4">
        <v>4020</v>
      </c>
      <c r="H4490" s="4">
        <f>+G4490*E4490</f>
        <v>4020</v>
      </c>
      <c r="I4490" s="5">
        <v>0</v>
      </c>
      <c r="J4490" s="4">
        <f t="shared" si="836"/>
        <v>0</v>
      </c>
      <c r="K4490" s="4">
        <f t="shared" si="837"/>
        <v>4020</v>
      </c>
      <c r="L4490" s="6">
        <v>1.4</v>
      </c>
      <c r="M4490" s="4">
        <f t="shared" si="834"/>
        <v>5628</v>
      </c>
      <c r="N4490" s="4">
        <f t="shared" si="835"/>
        <v>9648</v>
      </c>
      <c r="O4490" s="6">
        <v>0.75</v>
      </c>
      <c r="P4490" s="85">
        <f t="shared" si="832"/>
        <v>3015</v>
      </c>
      <c r="Q4490" s="86">
        <f t="shared" si="833"/>
        <v>7035</v>
      </c>
      <c r="R4490" s="6">
        <v>0.95</v>
      </c>
      <c r="S4490" s="85">
        <f t="shared" si="828"/>
        <v>3819</v>
      </c>
      <c r="T4490" s="86">
        <f t="shared" si="829"/>
        <v>7839</v>
      </c>
      <c r="U4490" s="6">
        <v>0.6</v>
      </c>
      <c r="V4490" s="85">
        <f t="shared" si="830"/>
        <v>2412</v>
      </c>
      <c r="W4490" s="86">
        <f t="shared" si="831"/>
        <v>6432</v>
      </c>
    </row>
    <row r="4491" spans="1:23" ht="16.5" x14ac:dyDescent="0.25">
      <c r="A4491" s="64" t="s">
        <v>7751</v>
      </c>
      <c r="B4491" s="65" t="s">
        <v>7752</v>
      </c>
      <c r="C4491" s="2" t="s">
        <v>7761</v>
      </c>
      <c r="D4491" s="10" t="s">
        <v>5160</v>
      </c>
      <c r="E4491" s="3">
        <v>3</v>
      </c>
      <c r="F4491" s="3">
        <v>1</v>
      </c>
      <c r="G4491" s="4">
        <v>1020</v>
      </c>
      <c r="H4491" s="4">
        <f>+G4491*E4491</f>
        <v>3060</v>
      </c>
      <c r="I4491" s="5">
        <v>0.2</v>
      </c>
      <c r="J4491" s="4">
        <f t="shared" si="836"/>
        <v>204</v>
      </c>
      <c r="K4491" s="4">
        <f t="shared" si="837"/>
        <v>816</v>
      </c>
      <c r="L4491" s="6">
        <v>1.4</v>
      </c>
      <c r="M4491" s="4">
        <f t="shared" si="834"/>
        <v>1142.3999999999999</v>
      </c>
      <c r="N4491" s="4">
        <f t="shared" si="835"/>
        <v>1958.3999999999999</v>
      </c>
      <c r="O4491" s="6">
        <v>0.75</v>
      </c>
      <c r="P4491" s="85">
        <f t="shared" si="832"/>
        <v>612</v>
      </c>
      <c r="Q4491" s="86">
        <f t="shared" si="833"/>
        <v>1428</v>
      </c>
      <c r="R4491" s="6">
        <v>0.95</v>
      </c>
      <c r="S4491" s="85">
        <f t="shared" ref="S4491:S4547" si="838">+K4491*R4491</f>
        <v>775.19999999999993</v>
      </c>
      <c r="T4491" s="86">
        <f t="shared" ref="T4491:T4547" si="839">+S4491+K4491</f>
        <v>1591.1999999999998</v>
      </c>
      <c r="U4491" s="6">
        <v>0.6</v>
      </c>
      <c r="V4491" s="85">
        <f t="shared" ref="V4491:V4547" si="840">+K4491*U4491</f>
        <v>489.59999999999997</v>
      </c>
      <c r="W4491" s="86">
        <f t="shared" ref="W4491:W4547" si="841">+V4491+K4491</f>
        <v>1305.5999999999999</v>
      </c>
    </row>
    <row r="4492" spans="1:23" ht="16.5" x14ac:dyDescent="0.25">
      <c r="A4492" s="64" t="s">
        <v>7751</v>
      </c>
      <c r="B4492" s="65" t="s">
        <v>7752</v>
      </c>
      <c r="C4492" s="2" t="s">
        <v>7762</v>
      </c>
      <c r="D4492" s="10" t="s">
        <v>5168</v>
      </c>
      <c r="E4492" s="3">
        <v>1</v>
      </c>
      <c r="F4492" s="3">
        <v>1</v>
      </c>
      <c r="G4492" s="4">
        <v>3955</v>
      </c>
      <c r="H4492" s="4">
        <f>+G4492*E4492</f>
        <v>3955</v>
      </c>
      <c r="I4492" s="5">
        <v>0</v>
      </c>
      <c r="J4492" s="4">
        <f t="shared" si="836"/>
        <v>0</v>
      </c>
      <c r="K4492" s="4">
        <f t="shared" si="837"/>
        <v>3955</v>
      </c>
      <c r="L4492" s="6">
        <v>1.4</v>
      </c>
      <c r="M4492" s="4">
        <f t="shared" si="834"/>
        <v>5537</v>
      </c>
      <c r="N4492" s="4">
        <f t="shared" si="835"/>
        <v>9492</v>
      </c>
      <c r="O4492" s="6">
        <v>0.75</v>
      </c>
      <c r="P4492" s="85">
        <f t="shared" ref="P4492:P4548" si="842">+K4492*O4492</f>
        <v>2966.25</v>
      </c>
      <c r="Q4492" s="86">
        <f t="shared" ref="Q4492:Q4548" si="843">+K4492+P4492</f>
        <v>6921.25</v>
      </c>
      <c r="R4492" s="6">
        <v>0.95</v>
      </c>
      <c r="S4492" s="85">
        <f t="shared" si="838"/>
        <v>3757.25</v>
      </c>
      <c r="T4492" s="86">
        <f t="shared" si="839"/>
        <v>7712.25</v>
      </c>
      <c r="U4492" s="6">
        <v>0.6</v>
      </c>
      <c r="V4492" s="85">
        <f t="shared" si="840"/>
        <v>2373</v>
      </c>
      <c r="W4492" s="86">
        <f t="shared" si="841"/>
        <v>6328</v>
      </c>
    </row>
    <row r="4493" spans="1:23" ht="16.5" x14ac:dyDescent="0.25">
      <c r="A4493" s="64" t="s">
        <v>7751</v>
      </c>
      <c r="B4493" s="65" t="s">
        <v>7752</v>
      </c>
      <c r="C4493" s="2" t="s">
        <v>7763</v>
      </c>
      <c r="D4493" s="10" t="s">
        <v>5161</v>
      </c>
      <c r="E4493" s="3">
        <v>2</v>
      </c>
      <c r="F4493" s="3">
        <v>1</v>
      </c>
      <c r="G4493" s="4">
        <v>6615</v>
      </c>
      <c r="H4493" s="4">
        <f>+G4493*E4493</f>
        <v>13230</v>
      </c>
      <c r="I4493" s="5">
        <v>0</v>
      </c>
      <c r="J4493" s="4">
        <f t="shared" si="836"/>
        <v>0</v>
      </c>
      <c r="K4493" s="4">
        <f t="shared" si="837"/>
        <v>6615</v>
      </c>
      <c r="L4493" s="6">
        <v>1.4</v>
      </c>
      <c r="M4493" s="4">
        <f t="shared" si="834"/>
        <v>9261</v>
      </c>
      <c r="N4493" s="4">
        <f t="shared" si="835"/>
        <v>15876</v>
      </c>
      <c r="O4493" s="6">
        <v>0.75</v>
      </c>
      <c r="P4493" s="85">
        <f t="shared" si="842"/>
        <v>4961.25</v>
      </c>
      <c r="Q4493" s="86">
        <f t="shared" si="843"/>
        <v>11576.25</v>
      </c>
      <c r="R4493" s="6">
        <v>0.95</v>
      </c>
      <c r="S4493" s="85">
        <f t="shared" si="838"/>
        <v>6284.25</v>
      </c>
      <c r="T4493" s="86">
        <f t="shared" si="839"/>
        <v>12899.25</v>
      </c>
      <c r="U4493" s="6">
        <v>0.6</v>
      </c>
      <c r="V4493" s="85">
        <f t="shared" si="840"/>
        <v>3969</v>
      </c>
      <c r="W4493" s="86">
        <f t="shared" si="841"/>
        <v>10584</v>
      </c>
    </row>
    <row r="4494" spans="1:23" ht="16.5" x14ac:dyDescent="0.25">
      <c r="A4494" s="64" t="s">
        <v>7751</v>
      </c>
      <c r="B4494" s="65" t="s">
        <v>7752</v>
      </c>
      <c r="C4494" s="2" t="s">
        <v>7764</v>
      </c>
      <c r="D4494" s="10" t="s">
        <v>5165</v>
      </c>
      <c r="E4494" s="3">
        <v>3</v>
      </c>
      <c r="F4494" s="3">
        <v>1</v>
      </c>
      <c r="G4494" s="4">
        <v>893.3</v>
      </c>
      <c r="H4494" s="4">
        <f>+G4494*E4494</f>
        <v>2679.8999999999996</v>
      </c>
      <c r="I4494" s="5">
        <v>0</v>
      </c>
      <c r="J4494" s="4">
        <f t="shared" si="836"/>
        <v>0</v>
      </c>
      <c r="K4494" s="4">
        <f t="shared" si="837"/>
        <v>893.3</v>
      </c>
      <c r="L4494" s="6">
        <v>1.4</v>
      </c>
      <c r="M4494" s="4">
        <f t="shared" si="834"/>
        <v>1250.6199999999999</v>
      </c>
      <c r="N4494" s="4">
        <f t="shared" si="835"/>
        <v>2143.92</v>
      </c>
      <c r="O4494" s="6">
        <v>0.75</v>
      </c>
      <c r="P4494" s="85">
        <f t="shared" si="842"/>
        <v>669.97499999999991</v>
      </c>
      <c r="Q4494" s="86">
        <f t="shared" si="843"/>
        <v>1563.2749999999999</v>
      </c>
      <c r="R4494" s="6">
        <v>0.95</v>
      </c>
      <c r="S4494" s="85">
        <f t="shared" si="838"/>
        <v>848.63499999999988</v>
      </c>
      <c r="T4494" s="86">
        <f t="shared" si="839"/>
        <v>1741.9349999999999</v>
      </c>
      <c r="U4494" s="6">
        <v>0.6</v>
      </c>
      <c r="V4494" s="85">
        <f t="shared" si="840"/>
        <v>535.9799999999999</v>
      </c>
      <c r="W4494" s="86">
        <f t="shared" si="841"/>
        <v>1429.2799999999997</v>
      </c>
    </row>
    <row r="4495" spans="1:23" ht="16.5" x14ac:dyDescent="0.25">
      <c r="A4495" s="64" t="s">
        <v>7751</v>
      </c>
      <c r="B4495" s="65" t="s">
        <v>7752</v>
      </c>
      <c r="C4495" s="2" t="s">
        <v>7765</v>
      </c>
      <c r="D4495" s="8" t="s">
        <v>5157</v>
      </c>
      <c r="E4495" s="3">
        <v>4</v>
      </c>
      <c r="F4495" s="3">
        <v>1</v>
      </c>
      <c r="G4495" s="4">
        <v>945</v>
      </c>
      <c r="H4495" s="4">
        <f>+G4495*E4495</f>
        <v>3780</v>
      </c>
      <c r="I4495" s="5">
        <v>0</v>
      </c>
      <c r="J4495" s="4">
        <f t="shared" si="836"/>
        <v>0</v>
      </c>
      <c r="K4495" s="4">
        <f t="shared" si="837"/>
        <v>945</v>
      </c>
      <c r="L4495" s="6">
        <v>1.4</v>
      </c>
      <c r="M4495" s="4">
        <f t="shared" si="834"/>
        <v>1323</v>
      </c>
      <c r="N4495" s="4">
        <f t="shared" si="835"/>
        <v>2268</v>
      </c>
      <c r="O4495" s="6">
        <v>0.75</v>
      </c>
      <c r="P4495" s="85">
        <f t="shared" si="842"/>
        <v>708.75</v>
      </c>
      <c r="Q4495" s="86">
        <f t="shared" si="843"/>
        <v>1653.75</v>
      </c>
      <c r="R4495" s="6">
        <v>0.95</v>
      </c>
      <c r="S4495" s="85">
        <f t="shared" si="838"/>
        <v>897.75</v>
      </c>
      <c r="T4495" s="86">
        <f t="shared" si="839"/>
        <v>1842.75</v>
      </c>
      <c r="U4495" s="6">
        <v>0.6</v>
      </c>
      <c r="V4495" s="85">
        <f t="shared" si="840"/>
        <v>567</v>
      </c>
      <c r="W4495" s="86">
        <f t="shared" si="841"/>
        <v>1512</v>
      </c>
    </row>
    <row r="4496" spans="1:23" ht="16.5" x14ac:dyDescent="0.25">
      <c r="A4496" s="64" t="s">
        <v>7751</v>
      </c>
      <c r="B4496" s="65" t="s">
        <v>7752</v>
      </c>
      <c r="C4496" s="2" t="s">
        <v>7766</v>
      </c>
      <c r="D4496" s="10" t="s">
        <v>5158</v>
      </c>
      <c r="E4496" s="3">
        <v>1</v>
      </c>
      <c r="F4496" s="3">
        <v>1</v>
      </c>
      <c r="G4496" s="4">
        <v>2475</v>
      </c>
      <c r="H4496" s="4">
        <f>+G4496*E4496</f>
        <v>2475</v>
      </c>
      <c r="I4496" s="5">
        <v>0</v>
      </c>
      <c r="J4496" s="4">
        <f t="shared" si="836"/>
        <v>0</v>
      </c>
      <c r="K4496" s="4">
        <f t="shared" si="837"/>
        <v>2475</v>
      </c>
      <c r="L4496" s="6">
        <v>1.4</v>
      </c>
      <c r="M4496" s="4">
        <f t="shared" si="834"/>
        <v>3465</v>
      </c>
      <c r="N4496" s="4">
        <f t="shared" si="835"/>
        <v>5940</v>
      </c>
      <c r="O4496" s="6">
        <v>0.75</v>
      </c>
      <c r="P4496" s="85">
        <f t="shared" si="842"/>
        <v>1856.25</v>
      </c>
      <c r="Q4496" s="86">
        <f t="shared" si="843"/>
        <v>4331.25</v>
      </c>
      <c r="R4496" s="6">
        <v>0.95</v>
      </c>
      <c r="S4496" s="85">
        <f t="shared" si="838"/>
        <v>2351.25</v>
      </c>
      <c r="T4496" s="86">
        <f t="shared" si="839"/>
        <v>4826.25</v>
      </c>
      <c r="U4496" s="6">
        <v>0.6</v>
      </c>
      <c r="V4496" s="85">
        <f t="shared" si="840"/>
        <v>1485</v>
      </c>
      <c r="W4496" s="86">
        <f t="shared" si="841"/>
        <v>3960</v>
      </c>
    </row>
    <row r="4497" spans="1:23" ht="16.5" x14ac:dyDescent="0.25">
      <c r="A4497" s="64" t="s">
        <v>7751</v>
      </c>
      <c r="B4497" s="65" t="s">
        <v>7752</v>
      </c>
      <c r="C4497" s="2" t="s">
        <v>7767</v>
      </c>
      <c r="D4497" s="10" t="s">
        <v>5162</v>
      </c>
      <c r="E4497" s="3">
        <v>1</v>
      </c>
      <c r="F4497" s="3">
        <v>1</v>
      </c>
      <c r="G4497" s="4">
        <v>8320</v>
      </c>
      <c r="H4497" s="4">
        <f>+G4497*E4497</f>
        <v>8320</v>
      </c>
      <c r="I4497" s="5">
        <v>0</v>
      </c>
      <c r="J4497" s="4">
        <f t="shared" si="836"/>
        <v>0</v>
      </c>
      <c r="K4497" s="4">
        <f t="shared" si="837"/>
        <v>8320</v>
      </c>
      <c r="L4497" s="6">
        <v>1.4</v>
      </c>
      <c r="M4497" s="4">
        <f t="shared" si="834"/>
        <v>11648</v>
      </c>
      <c r="N4497" s="4">
        <f t="shared" si="835"/>
        <v>19968</v>
      </c>
      <c r="O4497" s="6">
        <v>0.75</v>
      </c>
      <c r="P4497" s="85">
        <f t="shared" si="842"/>
        <v>6240</v>
      </c>
      <c r="Q4497" s="86">
        <f t="shared" si="843"/>
        <v>14560</v>
      </c>
      <c r="R4497" s="6">
        <v>0.95</v>
      </c>
      <c r="S4497" s="85">
        <f t="shared" si="838"/>
        <v>7904</v>
      </c>
      <c r="T4497" s="86">
        <f t="shared" si="839"/>
        <v>16224</v>
      </c>
      <c r="U4497" s="6">
        <v>0.6</v>
      </c>
      <c r="V4497" s="85">
        <f t="shared" si="840"/>
        <v>4992</v>
      </c>
      <c r="W4497" s="86">
        <f t="shared" si="841"/>
        <v>13312</v>
      </c>
    </row>
    <row r="4498" spans="1:23" ht="16.5" x14ac:dyDescent="0.25">
      <c r="A4498" s="64" t="s">
        <v>7751</v>
      </c>
      <c r="B4498" s="65" t="s">
        <v>7752</v>
      </c>
      <c r="C4498" s="2" t="s">
        <v>7768</v>
      </c>
      <c r="D4498" s="10" t="s">
        <v>5164</v>
      </c>
      <c r="E4498" s="3">
        <v>1</v>
      </c>
      <c r="F4498" s="3">
        <v>1</v>
      </c>
      <c r="G4498" s="4">
        <v>22500</v>
      </c>
      <c r="H4498" s="4">
        <f>+G4498*E4498</f>
        <v>22500</v>
      </c>
      <c r="I4498" s="5">
        <v>0</v>
      </c>
      <c r="J4498" s="4">
        <f t="shared" si="836"/>
        <v>0</v>
      </c>
      <c r="K4498" s="4">
        <f t="shared" si="837"/>
        <v>22500</v>
      </c>
      <c r="L4498" s="6">
        <v>1.4</v>
      </c>
      <c r="M4498" s="4">
        <f t="shared" si="834"/>
        <v>31499.999999999996</v>
      </c>
      <c r="N4498" s="4">
        <f t="shared" si="835"/>
        <v>54000</v>
      </c>
      <c r="O4498" s="6">
        <v>0.75</v>
      </c>
      <c r="P4498" s="85">
        <f t="shared" si="842"/>
        <v>16875</v>
      </c>
      <c r="Q4498" s="86">
        <f t="shared" si="843"/>
        <v>39375</v>
      </c>
      <c r="R4498" s="6">
        <v>0.95</v>
      </c>
      <c r="S4498" s="85">
        <f t="shared" si="838"/>
        <v>21375</v>
      </c>
      <c r="T4498" s="86">
        <f t="shared" si="839"/>
        <v>43875</v>
      </c>
      <c r="U4498" s="6">
        <v>0.6</v>
      </c>
      <c r="V4498" s="85">
        <f t="shared" si="840"/>
        <v>13500</v>
      </c>
      <c r="W4498" s="86">
        <f t="shared" si="841"/>
        <v>36000</v>
      </c>
    </row>
    <row r="4499" spans="1:23" ht="16.5" x14ac:dyDescent="0.25">
      <c r="A4499" s="64" t="s">
        <v>7751</v>
      </c>
      <c r="B4499" s="65" t="s">
        <v>7752</v>
      </c>
      <c r="C4499" s="2" t="s">
        <v>7769</v>
      </c>
      <c r="D4499" s="10" t="s">
        <v>5154</v>
      </c>
      <c r="E4499" s="3">
        <v>3</v>
      </c>
      <c r="F4499" s="3">
        <v>1</v>
      </c>
      <c r="G4499" s="4">
        <v>1529.1</v>
      </c>
      <c r="H4499" s="4">
        <f>+G4499*E4499</f>
        <v>4587.2999999999993</v>
      </c>
      <c r="I4499" s="5">
        <v>0</v>
      </c>
      <c r="J4499" s="4">
        <f t="shared" si="836"/>
        <v>0</v>
      </c>
      <c r="K4499" s="4">
        <f t="shared" si="837"/>
        <v>1529.1</v>
      </c>
      <c r="L4499" s="6">
        <v>1.25</v>
      </c>
      <c r="M4499" s="4">
        <f t="shared" si="834"/>
        <v>1911.375</v>
      </c>
      <c r="N4499" s="4">
        <f t="shared" si="835"/>
        <v>3440.4749999999999</v>
      </c>
      <c r="O4499" s="6">
        <v>0.75</v>
      </c>
      <c r="P4499" s="85">
        <f t="shared" si="842"/>
        <v>1146.8249999999998</v>
      </c>
      <c r="Q4499" s="86">
        <f t="shared" si="843"/>
        <v>2675.9249999999997</v>
      </c>
      <c r="R4499" s="6">
        <v>0.95</v>
      </c>
      <c r="S4499" s="85">
        <f t="shared" si="838"/>
        <v>1452.6449999999998</v>
      </c>
      <c r="T4499" s="86">
        <f t="shared" si="839"/>
        <v>2981.7449999999999</v>
      </c>
      <c r="U4499" s="6">
        <v>0.6</v>
      </c>
      <c r="V4499" s="85">
        <f t="shared" si="840"/>
        <v>917.45999999999992</v>
      </c>
      <c r="W4499" s="86">
        <f t="shared" si="841"/>
        <v>2446.56</v>
      </c>
    </row>
    <row r="4500" spans="1:23" ht="16.5" x14ac:dyDescent="0.25">
      <c r="A4500" s="64" t="s">
        <v>7751</v>
      </c>
      <c r="B4500" s="65" t="s">
        <v>7752</v>
      </c>
      <c r="C4500" s="2" t="s">
        <v>7770</v>
      </c>
      <c r="D4500" s="1" t="s">
        <v>5170</v>
      </c>
      <c r="E4500" s="3">
        <v>5</v>
      </c>
      <c r="F4500" s="3">
        <v>1</v>
      </c>
      <c r="G4500" s="7">
        <v>2335</v>
      </c>
      <c r="H4500" s="4">
        <f>+G4500*E4500</f>
        <v>11675</v>
      </c>
      <c r="I4500" s="5">
        <v>0</v>
      </c>
      <c r="J4500" s="4">
        <f t="shared" si="836"/>
        <v>0</v>
      </c>
      <c r="K4500" s="4">
        <f t="shared" si="837"/>
        <v>2335</v>
      </c>
      <c r="L4500" s="6">
        <v>0.95</v>
      </c>
      <c r="M4500" s="4">
        <f t="shared" si="834"/>
        <v>2218.25</v>
      </c>
      <c r="N4500" s="4">
        <f t="shared" si="835"/>
        <v>4553.25</v>
      </c>
      <c r="O4500" s="6">
        <v>0.75</v>
      </c>
      <c r="P4500" s="85">
        <f t="shared" si="842"/>
        <v>1751.25</v>
      </c>
      <c r="Q4500" s="86">
        <f t="shared" si="843"/>
        <v>4086.25</v>
      </c>
      <c r="R4500" s="6">
        <v>0.95</v>
      </c>
      <c r="S4500" s="85">
        <f t="shared" si="838"/>
        <v>2218.25</v>
      </c>
      <c r="T4500" s="86">
        <f t="shared" si="839"/>
        <v>4553.25</v>
      </c>
      <c r="U4500" s="6">
        <v>0.6</v>
      </c>
      <c r="V4500" s="85">
        <f t="shared" si="840"/>
        <v>1401</v>
      </c>
      <c r="W4500" s="86">
        <f t="shared" si="841"/>
        <v>3736</v>
      </c>
    </row>
    <row r="4501" spans="1:23" ht="16.5" x14ac:dyDescent="0.25">
      <c r="A4501" s="64" t="s">
        <v>7751</v>
      </c>
      <c r="B4501" s="65" t="s">
        <v>7752</v>
      </c>
      <c r="C4501" s="2" t="s">
        <v>7779</v>
      </c>
      <c r="D4501" s="10" t="s">
        <v>5156</v>
      </c>
      <c r="E4501" s="3">
        <v>5</v>
      </c>
      <c r="F4501" s="3">
        <v>1</v>
      </c>
      <c r="G4501" s="4">
        <v>1017</v>
      </c>
      <c r="H4501" s="4">
        <f>+G4501*E4501</f>
        <v>5085</v>
      </c>
      <c r="I4501" s="5">
        <v>0.2</v>
      </c>
      <c r="J4501" s="4">
        <f t="shared" si="836"/>
        <v>203.4</v>
      </c>
      <c r="K4501" s="4">
        <f t="shared" si="837"/>
        <v>813.6</v>
      </c>
      <c r="L4501" s="6">
        <v>1.4</v>
      </c>
      <c r="M4501" s="4">
        <f t="shared" si="834"/>
        <v>1139.04</v>
      </c>
      <c r="N4501" s="4">
        <f t="shared" si="835"/>
        <v>1952.6399999999999</v>
      </c>
      <c r="O4501" s="6">
        <v>0.75</v>
      </c>
      <c r="P4501" s="85">
        <f t="shared" si="842"/>
        <v>610.20000000000005</v>
      </c>
      <c r="Q4501" s="86">
        <f t="shared" si="843"/>
        <v>1423.8000000000002</v>
      </c>
      <c r="R4501" s="6">
        <v>0.95</v>
      </c>
      <c r="S4501" s="85">
        <f t="shared" si="838"/>
        <v>772.92</v>
      </c>
      <c r="T4501" s="86">
        <f t="shared" si="839"/>
        <v>1586.52</v>
      </c>
      <c r="U4501" s="6">
        <v>0.6</v>
      </c>
      <c r="V4501" s="85">
        <f t="shared" si="840"/>
        <v>488.15999999999997</v>
      </c>
      <c r="W4501" s="86">
        <f t="shared" si="841"/>
        <v>1301.76</v>
      </c>
    </row>
    <row r="4502" spans="1:23" ht="16.5" x14ac:dyDescent="0.25">
      <c r="A4502" s="64" t="s">
        <v>7751</v>
      </c>
      <c r="B4502" s="65" t="s">
        <v>7753</v>
      </c>
      <c r="C4502" s="58" t="s">
        <v>7754</v>
      </c>
      <c r="D4502" s="10" t="s">
        <v>4203</v>
      </c>
      <c r="E4502" s="3">
        <v>4</v>
      </c>
      <c r="F4502" s="3">
        <v>1</v>
      </c>
      <c r="G4502" s="4">
        <v>10900</v>
      </c>
      <c r="H4502" s="4">
        <f>+G4502*E4502</f>
        <v>43600</v>
      </c>
      <c r="I4502" s="5">
        <v>0</v>
      </c>
      <c r="J4502" s="4">
        <f t="shared" si="836"/>
        <v>0</v>
      </c>
      <c r="K4502" s="4">
        <f t="shared" si="837"/>
        <v>10900</v>
      </c>
      <c r="L4502" s="6">
        <v>1.4</v>
      </c>
      <c r="M4502" s="4">
        <f t="shared" si="834"/>
        <v>15259.999999999998</v>
      </c>
      <c r="N4502" s="4">
        <f t="shared" si="835"/>
        <v>26160</v>
      </c>
      <c r="O4502" s="6">
        <v>0.75</v>
      </c>
      <c r="P4502" s="85">
        <f t="shared" si="842"/>
        <v>8175</v>
      </c>
      <c r="Q4502" s="86">
        <f t="shared" si="843"/>
        <v>19075</v>
      </c>
      <c r="R4502" s="6">
        <v>0.95</v>
      </c>
      <c r="S4502" s="85">
        <f t="shared" si="838"/>
        <v>10355</v>
      </c>
      <c r="T4502" s="86">
        <f t="shared" si="839"/>
        <v>21255</v>
      </c>
      <c r="U4502" s="6">
        <v>0.6</v>
      </c>
      <c r="V4502" s="85">
        <f t="shared" si="840"/>
        <v>6540</v>
      </c>
      <c r="W4502" s="86">
        <f t="shared" si="841"/>
        <v>17440</v>
      </c>
    </row>
    <row r="4503" spans="1:23" ht="16.5" x14ac:dyDescent="0.25">
      <c r="A4503" s="64" t="s">
        <v>7751</v>
      </c>
      <c r="B4503" s="65" t="s">
        <v>7753</v>
      </c>
      <c r="C4503" s="2" t="s">
        <v>7755</v>
      </c>
      <c r="D4503" s="10" t="s">
        <v>5171</v>
      </c>
      <c r="E4503" s="3">
        <v>1</v>
      </c>
      <c r="F4503" s="3">
        <v>1</v>
      </c>
      <c r="G4503" s="4">
        <v>4485</v>
      </c>
      <c r="H4503" s="4">
        <f>+G4503*E4503</f>
        <v>4485</v>
      </c>
      <c r="I4503" s="5">
        <v>0</v>
      </c>
      <c r="J4503" s="4">
        <f t="shared" si="836"/>
        <v>0</v>
      </c>
      <c r="K4503" s="4">
        <f t="shared" si="837"/>
        <v>4485</v>
      </c>
      <c r="L4503" s="6">
        <v>1.4</v>
      </c>
      <c r="M4503" s="4">
        <f t="shared" si="834"/>
        <v>6279</v>
      </c>
      <c r="N4503" s="4">
        <f t="shared" si="835"/>
        <v>10764</v>
      </c>
      <c r="O4503" s="6">
        <v>0.75</v>
      </c>
      <c r="P4503" s="85">
        <f t="shared" si="842"/>
        <v>3363.75</v>
      </c>
      <c r="Q4503" s="86">
        <f t="shared" si="843"/>
        <v>7848.75</v>
      </c>
      <c r="R4503" s="6">
        <v>0.95</v>
      </c>
      <c r="S4503" s="85">
        <f t="shared" si="838"/>
        <v>4260.75</v>
      </c>
      <c r="T4503" s="86">
        <f t="shared" si="839"/>
        <v>8745.75</v>
      </c>
      <c r="U4503" s="6">
        <v>0.6</v>
      </c>
      <c r="V4503" s="85">
        <f t="shared" si="840"/>
        <v>2691</v>
      </c>
      <c r="W4503" s="86">
        <f t="shared" si="841"/>
        <v>7176</v>
      </c>
    </row>
    <row r="4504" spans="1:23" s="27" customFormat="1" ht="16.5" x14ac:dyDescent="0.25">
      <c r="A4504" s="64" t="s">
        <v>8225</v>
      </c>
      <c r="B4504" s="65" t="s">
        <v>8226</v>
      </c>
      <c r="C4504" s="2">
        <v>902002</v>
      </c>
      <c r="D4504" s="10" t="s">
        <v>6546</v>
      </c>
      <c r="E4504" s="3">
        <v>1</v>
      </c>
      <c r="F4504" s="3">
        <v>1</v>
      </c>
      <c r="G4504" s="4">
        <v>15750</v>
      </c>
      <c r="H4504" s="4">
        <f>+G4504*E4504</f>
        <v>15750</v>
      </c>
      <c r="I4504" s="5">
        <v>0.15</v>
      </c>
      <c r="J4504" s="4">
        <f t="shared" si="836"/>
        <v>2362.5</v>
      </c>
      <c r="K4504" s="4">
        <f t="shared" si="837"/>
        <v>13387.5</v>
      </c>
      <c r="L4504" s="6">
        <v>0.65</v>
      </c>
      <c r="M4504" s="4">
        <f t="shared" si="834"/>
        <v>8701.875</v>
      </c>
      <c r="N4504" s="4">
        <f t="shared" si="835"/>
        <v>22089.375</v>
      </c>
      <c r="O4504" s="6">
        <v>0.75</v>
      </c>
      <c r="P4504" s="85">
        <f t="shared" si="842"/>
        <v>10040.625</v>
      </c>
      <c r="Q4504" s="86">
        <f t="shared" si="843"/>
        <v>23428.125</v>
      </c>
      <c r="R4504" s="6">
        <v>0.95</v>
      </c>
      <c r="S4504" s="85">
        <f t="shared" si="838"/>
        <v>12718.125</v>
      </c>
      <c r="T4504" s="86">
        <f t="shared" si="839"/>
        <v>26105.625</v>
      </c>
      <c r="U4504" s="6">
        <v>0.6</v>
      </c>
      <c r="V4504" s="85">
        <f t="shared" si="840"/>
        <v>8032.5</v>
      </c>
      <c r="W4504" s="86">
        <f t="shared" si="841"/>
        <v>21420</v>
      </c>
    </row>
    <row r="4505" spans="1:23" s="27" customFormat="1" ht="16.5" x14ac:dyDescent="0.25">
      <c r="A4505" s="64" t="s">
        <v>8225</v>
      </c>
      <c r="B4505" s="65" t="s">
        <v>8226</v>
      </c>
      <c r="C4505" s="2">
        <v>902003</v>
      </c>
      <c r="D4505" s="10" t="s">
        <v>6545</v>
      </c>
      <c r="E4505" s="3">
        <v>1</v>
      </c>
      <c r="F4505" s="3">
        <v>1</v>
      </c>
      <c r="G4505" s="4">
        <v>3050</v>
      </c>
      <c r="H4505" s="4">
        <f>+G4505*E4505</f>
        <v>3050</v>
      </c>
      <c r="I4505" s="5">
        <v>0.15</v>
      </c>
      <c r="J4505" s="4">
        <f t="shared" si="836"/>
        <v>457.5</v>
      </c>
      <c r="K4505" s="4">
        <f t="shared" si="837"/>
        <v>2592.5</v>
      </c>
      <c r="L4505" s="6">
        <v>0.65</v>
      </c>
      <c r="M4505" s="4">
        <f t="shared" si="834"/>
        <v>1685.125</v>
      </c>
      <c r="N4505" s="4">
        <f t="shared" si="835"/>
        <v>4277.625</v>
      </c>
      <c r="O4505" s="6">
        <v>0.75</v>
      </c>
      <c r="P4505" s="85">
        <f t="shared" si="842"/>
        <v>1944.375</v>
      </c>
      <c r="Q4505" s="86">
        <f t="shared" si="843"/>
        <v>4536.875</v>
      </c>
      <c r="R4505" s="6">
        <v>0.95</v>
      </c>
      <c r="S4505" s="85">
        <f t="shared" si="838"/>
        <v>2462.875</v>
      </c>
      <c r="T4505" s="86">
        <f t="shared" si="839"/>
        <v>5055.375</v>
      </c>
      <c r="U4505" s="6">
        <v>0.6</v>
      </c>
      <c r="V4505" s="85">
        <f t="shared" si="840"/>
        <v>1555.5</v>
      </c>
      <c r="W4505" s="86">
        <f t="shared" si="841"/>
        <v>4148</v>
      </c>
    </row>
    <row r="4506" spans="1:23" s="27" customFormat="1" ht="16.5" x14ac:dyDescent="0.25">
      <c r="A4506" s="64" t="s">
        <v>8225</v>
      </c>
      <c r="B4506" s="65" t="s">
        <v>8226</v>
      </c>
      <c r="C4506" s="2">
        <v>902004</v>
      </c>
      <c r="D4506" s="10" t="s">
        <v>6548</v>
      </c>
      <c r="E4506" s="3">
        <v>2</v>
      </c>
      <c r="F4506" s="3">
        <v>1</v>
      </c>
      <c r="G4506" s="7">
        <v>15250</v>
      </c>
      <c r="H4506" s="4">
        <f>+G4506*E4506</f>
        <v>30500</v>
      </c>
      <c r="I4506" s="5">
        <v>0.1</v>
      </c>
      <c r="J4506" s="4">
        <f t="shared" si="836"/>
        <v>1525</v>
      </c>
      <c r="K4506" s="4">
        <f t="shared" si="837"/>
        <v>13725</v>
      </c>
      <c r="L4506" s="6">
        <v>0.65</v>
      </c>
      <c r="M4506" s="4">
        <f t="shared" si="834"/>
        <v>8921.25</v>
      </c>
      <c r="N4506" s="4">
        <f t="shared" si="835"/>
        <v>22646.25</v>
      </c>
      <c r="O4506" s="6">
        <v>0.75</v>
      </c>
      <c r="P4506" s="85">
        <f t="shared" si="842"/>
        <v>10293.75</v>
      </c>
      <c r="Q4506" s="86">
        <f t="shared" si="843"/>
        <v>24018.75</v>
      </c>
      <c r="R4506" s="6">
        <v>0.95</v>
      </c>
      <c r="S4506" s="85">
        <f t="shared" si="838"/>
        <v>13038.75</v>
      </c>
      <c r="T4506" s="86">
        <f t="shared" si="839"/>
        <v>26763.75</v>
      </c>
      <c r="U4506" s="6">
        <v>0.6</v>
      </c>
      <c r="V4506" s="85">
        <f t="shared" si="840"/>
        <v>8235</v>
      </c>
      <c r="W4506" s="86">
        <f t="shared" si="841"/>
        <v>21960</v>
      </c>
    </row>
    <row r="4507" spans="1:23" s="27" customFormat="1" ht="16.5" x14ac:dyDescent="0.25">
      <c r="A4507" s="64" t="s">
        <v>8225</v>
      </c>
      <c r="B4507" s="65" t="s">
        <v>8226</v>
      </c>
      <c r="C4507" s="2">
        <v>902005</v>
      </c>
      <c r="D4507" s="10" t="s">
        <v>6549</v>
      </c>
      <c r="E4507" s="3">
        <v>4</v>
      </c>
      <c r="F4507" s="3">
        <v>1</v>
      </c>
      <c r="G4507" s="7">
        <v>3500</v>
      </c>
      <c r="H4507" s="4">
        <f>+G4507*E4507</f>
        <v>14000</v>
      </c>
      <c r="I4507" s="5">
        <v>0.15</v>
      </c>
      <c r="J4507" s="4">
        <f t="shared" si="836"/>
        <v>525</v>
      </c>
      <c r="K4507" s="4">
        <f t="shared" si="837"/>
        <v>2975</v>
      </c>
      <c r="L4507" s="6">
        <v>0.65</v>
      </c>
      <c r="M4507" s="4">
        <f t="shared" si="834"/>
        <v>1933.75</v>
      </c>
      <c r="N4507" s="4">
        <f t="shared" si="835"/>
        <v>4908.75</v>
      </c>
      <c r="O4507" s="6">
        <v>0.75</v>
      </c>
      <c r="P4507" s="85">
        <f t="shared" si="842"/>
        <v>2231.25</v>
      </c>
      <c r="Q4507" s="86">
        <f t="shared" si="843"/>
        <v>5206.25</v>
      </c>
      <c r="R4507" s="6">
        <v>0.95</v>
      </c>
      <c r="S4507" s="85">
        <f t="shared" si="838"/>
        <v>2826.25</v>
      </c>
      <c r="T4507" s="86">
        <f t="shared" si="839"/>
        <v>5801.25</v>
      </c>
      <c r="U4507" s="6">
        <v>0.6</v>
      </c>
      <c r="V4507" s="85">
        <f t="shared" si="840"/>
        <v>1785</v>
      </c>
      <c r="W4507" s="86">
        <f t="shared" si="841"/>
        <v>4760</v>
      </c>
    </row>
    <row r="4508" spans="1:23" s="27" customFormat="1" ht="16.5" x14ac:dyDescent="0.25">
      <c r="A4508" s="64" t="s">
        <v>8225</v>
      </c>
      <c r="B4508" s="65" t="s">
        <v>8226</v>
      </c>
      <c r="C4508" s="2" t="s">
        <v>8227</v>
      </c>
      <c r="D4508" s="10" t="s">
        <v>6550</v>
      </c>
      <c r="E4508" s="3">
        <v>1</v>
      </c>
      <c r="F4508" s="3">
        <v>1</v>
      </c>
      <c r="G4508" s="7">
        <v>12260</v>
      </c>
      <c r="H4508" s="4">
        <f>+G4508*E4508</f>
        <v>12260</v>
      </c>
      <c r="I4508" s="5">
        <v>0</v>
      </c>
      <c r="J4508" s="4">
        <f t="shared" si="836"/>
        <v>0</v>
      </c>
      <c r="K4508" s="4">
        <f t="shared" si="837"/>
        <v>12260</v>
      </c>
      <c r="L4508" s="6">
        <v>0.65</v>
      </c>
      <c r="M4508" s="4">
        <f t="shared" si="834"/>
        <v>7969</v>
      </c>
      <c r="N4508" s="4">
        <f t="shared" si="835"/>
        <v>20229</v>
      </c>
      <c r="O4508" s="6">
        <v>0.75</v>
      </c>
      <c r="P4508" s="85">
        <f t="shared" si="842"/>
        <v>9195</v>
      </c>
      <c r="Q4508" s="86">
        <f t="shared" si="843"/>
        <v>21455</v>
      </c>
      <c r="R4508" s="6">
        <v>0.95</v>
      </c>
      <c r="S4508" s="85">
        <f t="shared" si="838"/>
        <v>11647</v>
      </c>
      <c r="T4508" s="86">
        <f t="shared" si="839"/>
        <v>23907</v>
      </c>
      <c r="U4508" s="6">
        <v>0.6</v>
      </c>
      <c r="V4508" s="85">
        <f t="shared" si="840"/>
        <v>7356</v>
      </c>
      <c r="W4508" s="86">
        <f t="shared" si="841"/>
        <v>19616</v>
      </c>
    </row>
    <row r="4509" spans="1:23" s="27" customFormat="1" ht="16.5" x14ac:dyDescent="0.25">
      <c r="A4509" s="64" t="s">
        <v>8225</v>
      </c>
      <c r="B4509" s="65" t="s">
        <v>8226</v>
      </c>
      <c r="C4509" s="2" t="s">
        <v>8229</v>
      </c>
      <c r="D4509" s="10" t="s">
        <v>6547</v>
      </c>
      <c r="E4509" s="3">
        <v>1</v>
      </c>
      <c r="F4509" s="3">
        <v>1</v>
      </c>
      <c r="G4509" s="4">
        <v>5100</v>
      </c>
      <c r="H4509" s="4">
        <f>+G4509*E4509</f>
        <v>5100</v>
      </c>
      <c r="I4509" s="5">
        <v>0.15</v>
      </c>
      <c r="J4509" s="4">
        <f t="shared" si="836"/>
        <v>765</v>
      </c>
      <c r="K4509" s="4">
        <f t="shared" si="837"/>
        <v>4335</v>
      </c>
      <c r="L4509" s="6">
        <v>0.65</v>
      </c>
      <c r="M4509" s="4">
        <f t="shared" si="834"/>
        <v>2817.75</v>
      </c>
      <c r="N4509" s="4">
        <f t="shared" si="835"/>
        <v>7152.75</v>
      </c>
      <c r="O4509" s="6">
        <v>0.75</v>
      </c>
      <c r="P4509" s="85">
        <f t="shared" si="842"/>
        <v>3251.25</v>
      </c>
      <c r="Q4509" s="86">
        <f t="shared" si="843"/>
        <v>7586.25</v>
      </c>
      <c r="R4509" s="6">
        <v>0.95</v>
      </c>
      <c r="S4509" s="85">
        <f t="shared" si="838"/>
        <v>4118.25</v>
      </c>
      <c r="T4509" s="86">
        <f t="shared" si="839"/>
        <v>8453.25</v>
      </c>
      <c r="U4509" s="6">
        <v>0.6</v>
      </c>
      <c r="V4509" s="85">
        <f t="shared" si="840"/>
        <v>2601</v>
      </c>
      <c r="W4509" s="86">
        <f t="shared" si="841"/>
        <v>6936</v>
      </c>
    </row>
    <row r="4510" spans="1:23" ht="16.5" x14ac:dyDescent="0.25">
      <c r="A4510" s="64" t="s">
        <v>8225</v>
      </c>
      <c r="B4510" s="65" t="s">
        <v>8226</v>
      </c>
      <c r="C4510" s="2" t="s">
        <v>8351</v>
      </c>
      <c r="D4510" s="24" t="s">
        <v>5147</v>
      </c>
      <c r="E4510" s="17">
        <v>1</v>
      </c>
      <c r="F4510" s="3">
        <v>1</v>
      </c>
      <c r="G4510" s="20">
        <v>12260</v>
      </c>
      <c r="H4510" s="4">
        <f>+G4510*E4510</f>
        <v>12260</v>
      </c>
      <c r="I4510" s="19">
        <v>0</v>
      </c>
      <c r="J4510" s="4">
        <f t="shared" si="836"/>
        <v>0</v>
      </c>
      <c r="K4510" s="4">
        <f t="shared" si="837"/>
        <v>12260</v>
      </c>
      <c r="L4510" s="6">
        <v>0.65</v>
      </c>
      <c r="M4510" s="4">
        <f t="shared" si="834"/>
        <v>7969</v>
      </c>
      <c r="N4510" s="4">
        <f t="shared" si="835"/>
        <v>20229</v>
      </c>
      <c r="O4510" s="6">
        <v>0.75</v>
      </c>
      <c r="P4510" s="85">
        <f t="shared" si="842"/>
        <v>9195</v>
      </c>
      <c r="Q4510" s="86">
        <f t="shared" si="843"/>
        <v>21455</v>
      </c>
      <c r="R4510" s="6">
        <v>0.95</v>
      </c>
      <c r="S4510" s="85">
        <f t="shared" si="838"/>
        <v>11647</v>
      </c>
      <c r="T4510" s="86">
        <f t="shared" si="839"/>
        <v>23907</v>
      </c>
      <c r="U4510" s="6">
        <v>0.6</v>
      </c>
      <c r="V4510" s="85">
        <f t="shared" si="840"/>
        <v>7356</v>
      </c>
      <c r="W4510" s="86">
        <f t="shared" si="841"/>
        <v>19616</v>
      </c>
    </row>
    <row r="4511" spans="1:23" s="27" customFormat="1" ht="16.5" x14ac:dyDescent="0.25">
      <c r="A4511" s="64" t="s">
        <v>8225</v>
      </c>
      <c r="B4511" s="65" t="s">
        <v>8228</v>
      </c>
      <c r="C4511" s="2" t="s">
        <v>8230</v>
      </c>
      <c r="D4511" s="1" t="s">
        <v>5307</v>
      </c>
      <c r="E4511" s="3">
        <v>6</v>
      </c>
      <c r="F4511" s="3">
        <v>1</v>
      </c>
      <c r="G4511" s="7">
        <v>1210</v>
      </c>
      <c r="H4511" s="4">
        <f>+G4511*E4511</f>
        <v>7260</v>
      </c>
      <c r="I4511" s="5">
        <v>0</v>
      </c>
      <c r="J4511" s="4">
        <f t="shared" si="836"/>
        <v>0</v>
      </c>
      <c r="K4511" s="4">
        <f t="shared" si="837"/>
        <v>1210</v>
      </c>
      <c r="L4511" s="6">
        <v>0.65</v>
      </c>
      <c r="M4511" s="4">
        <f t="shared" si="834"/>
        <v>786.5</v>
      </c>
      <c r="N4511" s="4">
        <f t="shared" si="835"/>
        <v>1996.5</v>
      </c>
      <c r="O4511" s="6">
        <v>0.75</v>
      </c>
      <c r="P4511" s="85">
        <f t="shared" si="842"/>
        <v>907.5</v>
      </c>
      <c r="Q4511" s="86">
        <f t="shared" si="843"/>
        <v>2117.5</v>
      </c>
      <c r="R4511" s="6">
        <v>0.95</v>
      </c>
      <c r="S4511" s="85">
        <f t="shared" si="838"/>
        <v>1149.5</v>
      </c>
      <c r="T4511" s="86">
        <f t="shared" si="839"/>
        <v>2359.5</v>
      </c>
      <c r="U4511" s="6">
        <v>0.6</v>
      </c>
      <c r="V4511" s="85">
        <f t="shared" si="840"/>
        <v>726</v>
      </c>
      <c r="W4511" s="86">
        <f t="shared" si="841"/>
        <v>1936</v>
      </c>
    </row>
    <row r="4512" spans="1:23" s="27" customFormat="1" ht="16.5" x14ac:dyDescent="0.25">
      <c r="A4512" s="64" t="s">
        <v>8225</v>
      </c>
      <c r="B4512" s="65" t="s">
        <v>8228</v>
      </c>
      <c r="C4512" s="2" t="s">
        <v>8233</v>
      </c>
      <c r="D4512" s="1" t="s">
        <v>355</v>
      </c>
      <c r="E4512" s="3">
        <v>1</v>
      </c>
      <c r="F4512" s="3">
        <v>1</v>
      </c>
      <c r="G4512" s="7">
        <v>5682.75</v>
      </c>
      <c r="H4512" s="4">
        <f>+G4512*E4512</f>
        <v>5682.75</v>
      </c>
      <c r="I4512" s="5">
        <v>0.05</v>
      </c>
      <c r="J4512" s="4">
        <f t="shared" si="836"/>
        <v>284.13749999999999</v>
      </c>
      <c r="K4512" s="4">
        <f t="shared" si="837"/>
        <v>5398.6125000000002</v>
      </c>
      <c r="L4512" s="6">
        <v>0.65</v>
      </c>
      <c r="M4512" s="4">
        <f t="shared" ref="M4512:M4572" si="844">+K4512*L4512</f>
        <v>3509.0981250000004</v>
      </c>
      <c r="N4512" s="4">
        <f t="shared" ref="N4512:N4572" si="845">+K4512+M4512</f>
        <v>8907.7106249999997</v>
      </c>
      <c r="O4512" s="6">
        <v>0.75</v>
      </c>
      <c r="P4512" s="85">
        <f t="shared" si="842"/>
        <v>4048.9593750000004</v>
      </c>
      <c r="Q4512" s="86">
        <f t="shared" si="843"/>
        <v>9447.5718750000015</v>
      </c>
      <c r="R4512" s="6">
        <v>0.95</v>
      </c>
      <c r="S4512" s="85">
        <f t="shared" si="838"/>
        <v>5128.6818750000002</v>
      </c>
      <c r="T4512" s="86">
        <f t="shared" si="839"/>
        <v>10527.294375000001</v>
      </c>
      <c r="U4512" s="6">
        <v>0.6</v>
      </c>
      <c r="V4512" s="85">
        <f t="shared" si="840"/>
        <v>3239.1675</v>
      </c>
      <c r="W4512" s="86">
        <f t="shared" si="841"/>
        <v>8637.7800000000007</v>
      </c>
    </row>
    <row r="4513" spans="1:23" s="27" customFormat="1" ht="16.5" x14ac:dyDescent="0.25">
      <c r="A4513" s="64" t="s">
        <v>8225</v>
      </c>
      <c r="B4513" s="65" t="s">
        <v>8228</v>
      </c>
      <c r="C4513" s="2">
        <v>903015</v>
      </c>
      <c r="D4513" s="1" t="s">
        <v>5304</v>
      </c>
      <c r="E4513" s="3">
        <v>2</v>
      </c>
      <c r="F4513" s="3">
        <v>1</v>
      </c>
      <c r="G4513" s="7">
        <v>2550.625</v>
      </c>
      <c r="H4513" s="4">
        <f>+G4513*E4513</f>
        <v>5101.25</v>
      </c>
      <c r="I4513" s="5">
        <v>0</v>
      </c>
      <c r="J4513" s="4">
        <f t="shared" si="836"/>
        <v>0</v>
      </c>
      <c r="K4513" s="4">
        <f t="shared" si="837"/>
        <v>2550.625</v>
      </c>
      <c r="L4513" s="6">
        <v>0.65</v>
      </c>
      <c r="M4513" s="4">
        <f t="shared" si="844"/>
        <v>1657.90625</v>
      </c>
      <c r="N4513" s="4">
        <f t="shared" si="845"/>
        <v>4208.53125</v>
      </c>
      <c r="O4513" s="6">
        <v>0.75</v>
      </c>
      <c r="P4513" s="85">
        <f t="shared" si="842"/>
        <v>1912.96875</v>
      </c>
      <c r="Q4513" s="86">
        <f t="shared" si="843"/>
        <v>4463.59375</v>
      </c>
      <c r="R4513" s="6">
        <v>0.95</v>
      </c>
      <c r="S4513" s="85">
        <f t="shared" si="838"/>
        <v>2423.09375</v>
      </c>
      <c r="T4513" s="86">
        <f t="shared" si="839"/>
        <v>4973.71875</v>
      </c>
      <c r="U4513" s="6">
        <v>0.6</v>
      </c>
      <c r="V4513" s="85">
        <f t="shared" si="840"/>
        <v>1530.375</v>
      </c>
      <c r="W4513" s="86">
        <f t="shared" si="841"/>
        <v>4081</v>
      </c>
    </row>
    <row r="4514" spans="1:23" s="27" customFormat="1" ht="16.5" x14ac:dyDescent="0.25">
      <c r="A4514" s="64" t="s">
        <v>8225</v>
      </c>
      <c r="B4514" s="65" t="s">
        <v>8228</v>
      </c>
      <c r="C4514" s="2">
        <v>903016</v>
      </c>
      <c r="D4514" s="10" t="s">
        <v>7126</v>
      </c>
      <c r="E4514" s="3">
        <v>9</v>
      </c>
      <c r="F4514" s="3">
        <v>1</v>
      </c>
      <c r="G4514" s="4">
        <v>2350</v>
      </c>
      <c r="H4514" s="4">
        <f>+G4514*E4514</f>
        <v>21150</v>
      </c>
      <c r="I4514" s="5">
        <v>0.15</v>
      </c>
      <c r="J4514" s="4">
        <f t="shared" si="836"/>
        <v>352.5</v>
      </c>
      <c r="K4514" s="4">
        <f t="shared" si="837"/>
        <v>1997.5</v>
      </c>
      <c r="L4514" s="6">
        <v>0.65</v>
      </c>
      <c r="M4514" s="4">
        <f t="shared" si="844"/>
        <v>1298.375</v>
      </c>
      <c r="N4514" s="4">
        <f t="shared" si="845"/>
        <v>3295.875</v>
      </c>
      <c r="O4514" s="6">
        <v>0.75</v>
      </c>
      <c r="P4514" s="85">
        <f t="shared" si="842"/>
        <v>1498.125</v>
      </c>
      <c r="Q4514" s="86">
        <f t="shared" si="843"/>
        <v>3495.625</v>
      </c>
      <c r="R4514" s="6">
        <v>0.95</v>
      </c>
      <c r="S4514" s="85">
        <f t="shared" si="838"/>
        <v>1897.625</v>
      </c>
      <c r="T4514" s="86">
        <f t="shared" si="839"/>
        <v>3895.125</v>
      </c>
      <c r="U4514" s="6">
        <v>0.6</v>
      </c>
      <c r="V4514" s="85">
        <f t="shared" si="840"/>
        <v>1198.5</v>
      </c>
      <c r="W4514" s="86">
        <f t="shared" si="841"/>
        <v>3196</v>
      </c>
    </row>
    <row r="4515" spans="1:23" s="27" customFormat="1" ht="16.5" x14ac:dyDescent="0.25">
      <c r="A4515" s="64" t="s">
        <v>8225</v>
      </c>
      <c r="B4515" s="65" t="s">
        <v>8228</v>
      </c>
      <c r="C4515" s="2">
        <v>903017</v>
      </c>
      <c r="D4515" s="10" t="s">
        <v>5306</v>
      </c>
      <c r="E4515" s="3">
        <v>8</v>
      </c>
      <c r="F4515" s="3">
        <v>1</v>
      </c>
      <c r="G4515" s="4">
        <v>1175</v>
      </c>
      <c r="H4515" s="4">
        <f>+G4515*E4515</f>
        <v>9400</v>
      </c>
      <c r="I4515" s="5">
        <v>0</v>
      </c>
      <c r="J4515" s="4">
        <f t="shared" si="836"/>
        <v>0</v>
      </c>
      <c r="K4515" s="4">
        <f t="shared" si="837"/>
        <v>1175</v>
      </c>
      <c r="L4515" s="6">
        <v>0.65</v>
      </c>
      <c r="M4515" s="4">
        <f t="shared" si="844"/>
        <v>763.75</v>
      </c>
      <c r="N4515" s="4">
        <f t="shared" si="845"/>
        <v>1938.75</v>
      </c>
      <c r="O4515" s="6">
        <v>0.75</v>
      </c>
      <c r="P4515" s="85">
        <f t="shared" si="842"/>
        <v>881.25</v>
      </c>
      <c r="Q4515" s="86">
        <f t="shared" si="843"/>
        <v>2056.25</v>
      </c>
      <c r="R4515" s="6">
        <v>0.95</v>
      </c>
      <c r="S4515" s="85">
        <f t="shared" si="838"/>
        <v>1116.25</v>
      </c>
      <c r="T4515" s="86">
        <f t="shared" si="839"/>
        <v>2291.25</v>
      </c>
      <c r="U4515" s="6">
        <v>0.6</v>
      </c>
      <c r="V4515" s="85">
        <f t="shared" si="840"/>
        <v>705</v>
      </c>
      <c r="W4515" s="86">
        <f t="shared" si="841"/>
        <v>1880</v>
      </c>
    </row>
    <row r="4516" spans="1:23" s="27" customFormat="1" ht="16.5" x14ac:dyDescent="0.25">
      <c r="A4516" s="64" t="s">
        <v>8225</v>
      </c>
      <c r="B4516" s="65" t="s">
        <v>8228</v>
      </c>
      <c r="C4516" s="2">
        <v>903058</v>
      </c>
      <c r="D4516" s="1" t="s">
        <v>348</v>
      </c>
      <c r="E4516" s="3">
        <v>5</v>
      </c>
      <c r="F4516" s="3">
        <v>1</v>
      </c>
      <c r="G4516" s="7">
        <v>3867.5</v>
      </c>
      <c r="H4516" s="4">
        <f>+G4516*E4516</f>
        <v>19337.5</v>
      </c>
      <c r="I4516" s="5">
        <v>0</v>
      </c>
      <c r="J4516" s="4">
        <f t="shared" si="836"/>
        <v>0</v>
      </c>
      <c r="K4516" s="4">
        <f t="shared" si="837"/>
        <v>3867.5</v>
      </c>
      <c r="L4516" s="6">
        <v>0.65</v>
      </c>
      <c r="M4516" s="4">
        <f t="shared" si="844"/>
        <v>2513.875</v>
      </c>
      <c r="N4516" s="4">
        <f t="shared" si="845"/>
        <v>6381.375</v>
      </c>
      <c r="O4516" s="6">
        <v>0.75</v>
      </c>
      <c r="P4516" s="85">
        <f t="shared" si="842"/>
        <v>2900.625</v>
      </c>
      <c r="Q4516" s="86">
        <f t="shared" si="843"/>
        <v>6768.125</v>
      </c>
      <c r="R4516" s="6">
        <v>0.95</v>
      </c>
      <c r="S4516" s="85">
        <f t="shared" si="838"/>
        <v>3674.125</v>
      </c>
      <c r="T4516" s="86">
        <f t="shared" si="839"/>
        <v>7541.625</v>
      </c>
      <c r="U4516" s="6">
        <v>0.6</v>
      </c>
      <c r="V4516" s="85">
        <f t="shared" si="840"/>
        <v>2320.5</v>
      </c>
      <c r="W4516" s="86">
        <f t="shared" si="841"/>
        <v>6188</v>
      </c>
    </row>
    <row r="4517" spans="1:23" s="27" customFormat="1" ht="16.5" x14ac:dyDescent="0.25">
      <c r="A4517" s="64" t="s">
        <v>8225</v>
      </c>
      <c r="B4517" s="65" t="s">
        <v>8228</v>
      </c>
      <c r="C4517" s="2">
        <v>903059</v>
      </c>
      <c r="D4517" s="10" t="s">
        <v>353</v>
      </c>
      <c r="E4517" s="3">
        <v>4</v>
      </c>
      <c r="F4517" s="3">
        <v>1</v>
      </c>
      <c r="G4517" s="4">
        <v>4500</v>
      </c>
      <c r="H4517" s="4">
        <f>+G4517*E4517</f>
        <v>18000</v>
      </c>
      <c r="I4517" s="5">
        <v>0.15</v>
      </c>
      <c r="J4517" s="4">
        <f t="shared" si="836"/>
        <v>675</v>
      </c>
      <c r="K4517" s="4">
        <f t="shared" si="837"/>
        <v>3825</v>
      </c>
      <c r="L4517" s="6">
        <v>0.65</v>
      </c>
      <c r="M4517" s="4">
        <f t="shared" si="844"/>
        <v>2486.25</v>
      </c>
      <c r="N4517" s="4">
        <f t="shared" si="845"/>
        <v>6311.25</v>
      </c>
      <c r="O4517" s="6">
        <v>0.75</v>
      </c>
      <c r="P4517" s="85">
        <f t="shared" si="842"/>
        <v>2868.75</v>
      </c>
      <c r="Q4517" s="86">
        <f t="shared" si="843"/>
        <v>6693.75</v>
      </c>
      <c r="R4517" s="6">
        <v>0.95</v>
      </c>
      <c r="S4517" s="85">
        <f t="shared" si="838"/>
        <v>3633.75</v>
      </c>
      <c r="T4517" s="86">
        <f t="shared" si="839"/>
        <v>7458.75</v>
      </c>
      <c r="U4517" s="6">
        <v>0.6</v>
      </c>
      <c r="V4517" s="85">
        <f t="shared" si="840"/>
        <v>2295</v>
      </c>
      <c r="W4517" s="86">
        <f t="shared" si="841"/>
        <v>6120</v>
      </c>
    </row>
    <row r="4518" spans="1:23" s="27" customFormat="1" ht="16.5" x14ac:dyDescent="0.25">
      <c r="A4518" s="64" t="s">
        <v>8225</v>
      </c>
      <c r="B4518" s="65" t="s">
        <v>8228</v>
      </c>
      <c r="C4518" s="2">
        <v>903060</v>
      </c>
      <c r="D4518" s="1" t="s">
        <v>351</v>
      </c>
      <c r="E4518" s="3">
        <v>1</v>
      </c>
      <c r="F4518" s="3">
        <v>1</v>
      </c>
      <c r="G4518" s="7">
        <v>1190</v>
      </c>
      <c r="H4518" s="4">
        <f>+G4518*E4518</f>
        <v>1190</v>
      </c>
      <c r="I4518" s="5">
        <v>0.05</v>
      </c>
      <c r="J4518" s="4">
        <f t="shared" si="836"/>
        <v>59.5</v>
      </c>
      <c r="K4518" s="4">
        <f t="shared" si="837"/>
        <v>1130.5</v>
      </c>
      <c r="L4518" s="6">
        <v>0.65</v>
      </c>
      <c r="M4518" s="4">
        <f t="shared" si="844"/>
        <v>734.82500000000005</v>
      </c>
      <c r="N4518" s="4">
        <f t="shared" si="845"/>
        <v>1865.325</v>
      </c>
      <c r="O4518" s="6">
        <v>0.75</v>
      </c>
      <c r="P4518" s="85">
        <f t="shared" si="842"/>
        <v>847.875</v>
      </c>
      <c r="Q4518" s="86">
        <f t="shared" si="843"/>
        <v>1978.375</v>
      </c>
      <c r="R4518" s="6">
        <v>0.95</v>
      </c>
      <c r="S4518" s="85">
        <f t="shared" si="838"/>
        <v>1073.9749999999999</v>
      </c>
      <c r="T4518" s="86">
        <f t="shared" si="839"/>
        <v>2204.4749999999999</v>
      </c>
      <c r="U4518" s="6">
        <v>0.6</v>
      </c>
      <c r="V4518" s="85">
        <f t="shared" si="840"/>
        <v>678.3</v>
      </c>
      <c r="W4518" s="86">
        <f t="shared" si="841"/>
        <v>1808.8</v>
      </c>
    </row>
    <row r="4519" spans="1:23" s="27" customFormat="1" ht="16.5" x14ac:dyDescent="0.25">
      <c r="A4519" s="64" t="s">
        <v>8225</v>
      </c>
      <c r="B4519" s="65" t="s">
        <v>8228</v>
      </c>
      <c r="C4519" s="2">
        <v>903061</v>
      </c>
      <c r="D4519" s="1" t="s">
        <v>354</v>
      </c>
      <c r="E4519" s="3">
        <v>6</v>
      </c>
      <c r="F4519" s="3">
        <v>1</v>
      </c>
      <c r="G4519" s="7">
        <v>1079.75</v>
      </c>
      <c r="H4519" s="4">
        <f>+G4519*E4519</f>
        <v>6478.5</v>
      </c>
      <c r="I4519" s="5">
        <v>0</v>
      </c>
      <c r="J4519" s="4">
        <f t="shared" si="836"/>
        <v>0</v>
      </c>
      <c r="K4519" s="4">
        <f t="shared" si="837"/>
        <v>1079.75</v>
      </c>
      <c r="L4519" s="6">
        <v>0.65</v>
      </c>
      <c r="M4519" s="4">
        <f t="shared" si="844"/>
        <v>701.83749999999998</v>
      </c>
      <c r="N4519" s="4">
        <f t="shared" si="845"/>
        <v>1781.5875000000001</v>
      </c>
      <c r="O4519" s="6">
        <v>0.75</v>
      </c>
      <c r="P4519" s="85">
        <f t="shared" si="842"/>
        <v>809.8125</v>
      </c>
      <c r="Q4519" s="86">
        <f t="shared" si="843"/>
        <v>1889.5625</v>
      </c>
      <c r="R4519" s="6">
        <v>0.95</v>
      </c>
      <c r="S4519" s="85">
        <f t="shared" si="838"/>
        <v>1025.7625</v>
      </c>
      <c r="T4519" s="86">
        <f t="shared" si="839"/>
        <v>2105.5124999999998</v>
      </c>
      <c r="U4519" s="6">
        <v>0.6</v>
      </c>
      <c r="V4519" s="85">
        <f t="shared" si="840"/>
        <v>647.85</v>
      </c>
      <c r="W4519" s="86">
        <f t="shared" si="841"/>
        <v>1727.6</v>
      </c>
    </row>
    <row r="4520" spans="1:23" s="27" customFormat="1" ht="16.5" x14ac:dyDescent="0.25">
      <c r="A4520" s="64" t="s">
        <v>8225</v>
      </c>
      <c r="B4520" s="65" t="s">
        <v>8228</v>
      </c>
      <c r="C4520" s="2" t="s">
        <v>8232</v>
      </c>
      <c r="D4520" s="10" t="s">
        <v>5308</v>
      </c>
      <c r="E4520" s="3">
        <v>2</v>
      </c>
      <c r="F4520" s="3">
        <v>1</v>
      </c>
      <c r="G4520" s="7">
        <v>1520</v>
      </c>
      <c r="H4520" s="4">
        <f>+G4520*E4520</f>
        <v>3040</v>
      </c>
      <c r="I4520" s="5">
        <v>0.15</v>
      </c>
      <c r="J4520" s="4">
        <f t="shared" si="836"/>
        <v>228</v>
      </c>
      <c r="K4520" s="4">
        <f t="shared" si="837"/>
        <v>1292</v>
      </c>
      <c r="L4520" s="6">
        <v>0.65</v>
      </c>
      <c r="M4520" s="4">
        <f t="shared" si="844"/>
        <v>839.80000000000007</v>
      </c>
      <c r="N4520" s="4">
        <f t="shared" si="845"/>
        <v>2131.8000000000002</v>
      </c>
      <c r="O4520" s="6">
        <v>0.75</v>
      </c>
      <c r="P4520" s="85">
        <f t="shared" si="842"/>
        <v>969</v>
      </c>
      <c r="Q4520" s="86">
        <f t="shared" si="843"/>
        <v>2261</v>
      </c>
      <c r="R4520" s="6">
        <v>0.95</v>
      </c>
      <c r="S4520" s="85">
        <f t="shared" si="838"/>
        <v>1227.3999999999999</v>
      </c>
      <c r="T4520" s="86">
        <f t="shared" si="839"/>
        <v>2519.3999999999996</v>
      </c>
      <c r="U4520" s="6">
        <v>0.6</v>
      </c>
      <c r="V4520" s="85">
        <f t="shared" si="840"/>
        <v>775.19999999999993</v>
      </c>
      <c r="W4520" s="86">
        <f t="shared" si="841"/>
        <v>2067.1999999999998</v>
      </c>
    </row>
    <row r="4521" spans="1:23" s="27" customFormat="1" ht="16.5" x14ac:dyDescent="0.25">
      <c r="A4521" s="64" t="s">
        <v>8225</v>
      </c>
      <c r="B4521" s="65" t="s">
        <v>8228</v>
      </c>
      <c r="C4521" s="2" t="s">
        <v>8352</v>
      </c>
      <c r="D4521" s="10" t="s">
        <v>2630</v>
      </c>
      <c r="E4521" s="3">
        <v>1</v>
      </c>
      <c r="F4521" s="3">
        <v>1</v>
      </c>
      <c r="G4521" s="4">
        <v>12500</v>
      </c>
      <c r="H4521" s="4">
        <f>+G4521*E4521</f>
        <v>12500</v>
      </c>
      <c r="I4521" s="5">
        <v>0.15</v>
      </c>
      <c r="J4521" s="4">
        <f t="shared" si="836"/>
        <v>1875</v>
      </c>
      <c r="K4521" s="4">
        <f t="shared" si="837"/>
        <v>10625</v>
      </c>
      <c r="L4521" s="6">
        <v>0.65</v>
      </c>
      <c r="M4521" s="4">
        <f t="shared" si="844"/>
        <v>6906.25</v>
      </c>
      <c r="N4521" s="4">
        <f t="shared" si="845"/>
        <v>17531.25</v>
      </c>
      <c r="O4521" s="6">
        <v>0.75</v>
      </c>
      <c r="P4521" s="85">
        <f t="shared" si="842"/>
        <v>7968.75</v>
      </c>
      <c r="Q4521" s="86">
        <f t="shared" si="843"/>
        <v>18593.75</v>
      </c>
      <c r="R4521" s="6">
        <v>0.95</v>
      </c>
      <c r="S4521" s="85">
        <f t="shared" si="838"/>
        <v>10093.75</v>
      </c>
      <c r="T4521" s="86">
        <f t="shared" si="839"/>
        <v>20718.75</v>
      </c>
      <c r="U4521" s="6">
        <v>0.6</v>
      </c>
      <c r="V4521" s="85">
        <f t="shared" si="840"/>
        <v>6375</v>
      </c>
      <c r="W4521" s="86">
        <f t="shared" si="841"/>
        <v>17000</v>
      </c>
    </row>
    <row r="4522" spans="1:23" s="27" customFormat="1" ht="16.5" x14ac:dyDescent="0.25">
      <c r="A4522" s="64" t="s">
        <v>8225</v>
      </c>
      <c r="B4522" s="65" t="s">
        <v>8228</v>
      </c>
      <c r="C4522" s="2" t="s">
        <v>8231</v>
      </c>
      <c r="D4522" s="10" t="s">
        <v>5313</v>
      </c>
      <c r="E4522" s="3">
        <v>5</v>
      </c>
      <c r="F4522" s="3">
        <v>1</v>
      </c>
      <c r="G4522" s="7">
        <v>1590</v>
      </c>
      <c r="H4522" s="4">
        <f>+G4522*E4522</f>
        <v>7950</v>
      </c>
      <c r="I4522" s="5">
        <v>0.15</v>
      </c>
      <c r="J4522" s="4">
        <f t="shared" si="836"/>
        <v>238.5</v>
      </c>
      <c r="K4522" s="4">
        <f t="shared" si="837"/>
        <v>1351.5</v>
      </c>
      <c r="L4522" s="6">
        <v>0.65</v>
      </c>
      <c r="M4522" s="4">
        <f t="shared" si="844"/>
        <v>878.47500000000002</v>
      </c>
      <c r="N4522" s="4">
        <f t="shared" si="845"/>
        <v>2229.9749999999999</v>
      </c>
      <c r="O4522" s="6">
        <v>0.75</v>
      </c>
      <c r="P4522" s="85">
        <f t="shared" si="842"/>
        <v>1013.625</v>
      </c>
      <c r="Q4522" s="86">
        <f t="shared" si="843"/>
        <v>2365.125</v>
      </c>
      <c r="R4522" s="6">
        <v>0.95</v>
      </c>
      <c r="S4522" s="85">
        <f t="shared" si="838"/>
        <v>1283.925</v>
      </c>
      <c r="T4522" s="86">
        <f t="shared" si="839"/>
        <v>2635.4250000000002</v>
      </c>
      <c r="U4522" s="6">
        <v>0.6</v>
      </c>
      <c r="V4522" s="85">
        <f t="shared" si="840"/>
        <v>810.9</v>
      </c>
      <c r="W4522" s="86">
        <f t="shared" si="841"/>
        <v>2162.4</v>
      </c>
    </row>
    <row r="4523" spans="1:23" s="27" customFormat="1" ht="16.5" x14ac:dyDescent="0.25">
      <c r="A4523" s="64" t="s">
        <v>8225</v>
      </c>
      <c r="B4523" s="65" t="s">
        <v>8234</v>
      </c>
      <c r="C4523" s="2">
        <v>904018</v>
      </c>
      <c r="D4523" s="1" t="s">
        <v>3284</v>
      </c>
      <c r="E4523" s="3">
        <v>1</v>
      </c>
      <c r="F4523" s="3">
        <v>1</v>
      </c>
      <c r="G4523" s="7">
        <v>3580</v>
      </c>
      <c r="H4523" s="4">
        <f>+G4523*E4523</f>
        <v>3580</v>
      </c>
      <c r="I4523" s="5">
        <v>0</v>
      </c>
      <c r="J4523" s="4">
        <f t="shared" si="836"/>
        <v>0</v>
      </c>
      <c r="K4523" s="4">
        <f t="shared" si="837"/>
        <v>3580</v>
      </c>
      <c r="L4523" s="6">
        <v>0.65</v>
      </c>
      <c r="M4523" s="4">
        <f t="shared" si="844"/>
        <v>2327</v>
      </c>
      <c r="N4523" s="4">
        <f t="shared" si="845"/>
        <v>5907</v>
      </c>
      <c r="O4523" s="6">
        <v>0.75</v>
      </c>
      <c r="P4523" s="85">
        <f t="shared" si="842"/>
        <v>2685</v>
      </c>
      <c r="Q4523" s="86">
        <f t="shared" si="843"/>
        <v>6265</v>
      </c>
      <c r="R4523" s="6">
        <v>0.95</v>
      </c>
      <c r="S4523" s="85">
        <f t="shared" si="838"/>
        <v>3401</v>
      </c>
      <c r="T4523" s="86">
        <f t="shared" si="839"/>
        <v>6981</v>
      </c>
      <c r="U4523" s="6">
        <v>0.6</v>
      </c>
      <c r="V4523" s="85">
        <f t="shared" si="840"/>
        <v>2148</v>
      </c>
      <c r="W4523" s="86">
        <f t="shared" si="841"/>
        <v>5728</v>
      </c>
    </row>
    <row r="4524" spans="1:23" s="27" customFormat="1" ht="16.5" x14ac:dyDescent="0.25">
      <c r="A4524" s="64" t="s">
        <v>8225</v>
      </c>
      <c r="B4524" s="65" t="s">
        <v>8234</v>
      </c>
      <c r="C4524" s="2">
        <v>904020</v>
      </c>
      <c r="D4524" s="1" t="s">
        <v>3285</v>
      </c>
      <c r="E4524" s="3">
        <v>5</v>
      </c>
      <c r="F4524" s="3">
        <v>1</v>
      </c>
      <c r="G4524" s="7">
        <v>1435</v>
      </c>
      <c r="H4524" s="4">
        <f>+G4524*E4524</f>
        <v>7175</v>
      </c>
      <c r="I4524" s="5">
        <v>0</v>
      </c>
      <c r="J4524" s="4">
        <f t="shared" si="836"/>
        <v>0</v>
      </c>
      <c r="K4524" s="4">
        <f t="shared" si="837"/>
        <v>1435</v>
      </c>
      <c r="L4524" s="6">
        <v>0.65</v>
      </c>
      <c r="M4524" s="4">
        <f t="shared" si="844"/>
        <v>932.75</v>
      </c>
      <c r="N4524" s="4">
        <f t="shared" si="845"/>
        <v>2367.75</v>
      </c>
      <c r="O4524" s="6">
        <v>0.75</v>
      </c>
      <c r="P4524" s="85">
        <f t="shared" si="842"/>
        <v>1076.25</v>
      </c>
      <c r="Q4524" s="86">
        <f t="shared" si="843"/>
        <v>2511.25</v>
      </c>
      <c r="R4524" s="6">
        <v>0.95</v>
      </c>
      <c r="S4524" s="85">
        <f t="shared" si="838"/>
        <v>1363.25</v>
      </c>
      <c r="T4524" s="86">
        <f t="shared" si="839"/>
        <v>2798.25</v>
      </c>
      <c r="U4524" s="6">
        <v>0.6</v>
      </c>
      <c r="V4524" s="85">
        <f t="shared" si="840"/>
        <v>861</v>
      </c>
      <c r="W4524" s="86">
        <f t="shared" si="841"/>
        <v>2296</v>
      </c>
    </row>
    <row r="4525" spans="1:23" s="27" customFormat="1" ht="16.5" x14ac:dyDescent="0.25">
      <c r="A4525" s="64" t="s">
        <v>8225</v>
      </c>
      <c r="B4525" s="65" t="s">
        <v>8234</v>
      </c>
      <c r="C4525" s="2">
        <v>904022</v>
      </c>
      <c r="D4525" s="10" t="s">
        <v>3286</v>
      </c>
      <c r="E4525" s="3">
        <v>6</v>
      </c>
      <c r="F4525" s="3">
        <v>1</v>
      </c>
      <c r="G4525" s="4">
        <v>3580</v>
      </c>
      <c r="H4525" s="4">
        <f>+G4525*E4525</f>
        <v>21480</v>
      </c>
      <c r="I4525" s="5">
        <v>0</v>
      </c>
      <c r="J4525" s="4">
        <f t="shared" si="836"/>
        <v>0</v>
      </c>
      <c r="K4525" s="4">
        <f t="shared" si="837"/>
        <v>3580</v>
      </c>
      <c r="L4525" s="6">
        <v>0.65</v>
      </c>
      <c r="M4525" s="4">
        <f t="shared" si="844"/>
        <v>2327</v>
      </c>
      <c r="N4525" s="4">
        <f t="shared" si="845"/>
        <v>5907</v>
      </c>
      <c r="O4525" s="6">
        <v>0.75</v>
      </c>
      <c r="P4525" s="85">
        <f t="shared" si="842"/>
        <v>2685</v>
      </c>
      <c r="Q4525" s="86">
        <f t="shared" si="843"/>
        <v>6265</v>
      </c>
      <c r="R4525" s="6">
        <v>0.95</v>
      </c>
      <c r="S4525" s="85">
        <f t="shared" si="838"/>
        <v>3401</v>
      </c>
      <c r="T4525" s="86">
        <f t="shared" si="839"/>
        <v>6981</v>
      </c>
      <c r="U4525" s="6">
        <v>0.6</v>
      </c>
      <c r="V4525" s="85">
        <f t="shared" si="840"/>
        <v>2148</v>
      </c>
      <c r="W4525" s="86">
        <f t="shared" si="841"/>
        <v>5728</v>
      </c>
    </row>
    <row r="4526" spans="1:23" s="27" customFormat="1" ht="16.5" x14ac:dyDescent="0.25">
      <c r="A4526" s="64" t="s">
        <v>8225</v>
      </c>
      <c r="B4526" s="65" t="s">
        <v>8234</v>
      </c>
      <c r="C4526" s="2">
        <v>904024</v>
      </c>
      <c r="D4526" s="1" t="s">
        <v>3289</v>
      </c>
      <c r="E4526" s="3">
        <v>9</v>
      </c>
      <c r="F4526" s="3">
        <v>1</v>
      </c>
      <c r="G4526" s="4">
        <v>2318.34</v>
      </c>
      <c r="H4526" s="4">
        <f>+G4526*E4526</f>
        <v>20865.060000000001</v>
      </c>
      <c r="I4526" s="5">
        <v>0.1</v>
      </c>
      <c r="J4526" s="4">
        <f t="shared" si="836"/>
        <v>231.83400000000003</v>
      </c>
      <c r="K4526" s="4">
        <f t="shared" si="837"/>
        <v>2086.5060000000003</v>
      </c>
      <c r="L4526" s="6">
        <v>0.65</v>
      </c>
      <c r="M4526" s="4">
        <f t="shared" si="844"/>
        <v>1356.2289000000003</v>
      </c>
      <c r="N4526" s="4">
        <f t="shared" si="845"/>
        <v>3442.7349000000004</v>
      </c>
      <c r="O4526" s="6">
        <v>0.75</v>
      </c>
      <c r="P4526" s="85">
        <f t="shared" si="842"/>
        <v>1564.8795000000002</v>
      </c>
      <c r="Q4526" s="86">
        <f t="shared" si="843"/>
        <v>3651.3855000000003</v>
      </c>
      <c r="R4526" s="6">
        <v>0.95</v>
      </c>
      <c r="S4526" s="85">
        <f t="shared" si="838"/>
        <v>1982.1807000000001</v>
      </c>
      <c r="T4526" s="86">
        <f t="shared" si="839"/>
        <v>4068.6867000000002</v>
      </c>
      <c r="U4526" s="6">
        <v>0.6</v>
      </c>
      <c r="V4526" s="85">
        <f t="shared" si="840"/>
        <v>1251.9036000000001</v>
      </c>
      <c r="W4526" s="86">
        <f t="shared" si="841"/>
        <v>3338.4096000000004</v>
      </c>
    </row>
    <row r="4527" spans="1:23" s="27" customFormat="1" ht="16.5" x14ac:dyDescent="0.25">
      <c r="A4527" s="64" t="s">
        <v>8225</v>
      </c>
      <c r="B4527" s="65" t="s">
        <v>8234</v>
      </c>
      <c r="C4527" s="2">
        <v>904025</v>
      </c>
      <c r="D4527" s="1" t="s">
        <v>3288</v>
      </c>
      <c r="E4527" s="3">
        <v>1</v>
      </c>
      <c r="F4527" s="3">
        <v>1</v>
      </c>
      <c r="G4527" s="7">
        <v>1722</v>
      </c>
      <c r="H4527" s="4">
        <f>+G4527*E4527</f>
        <v>1722</v>
      </c>
      <c r="I4527" s="5">
        <v>0</v>
      </c>
      <c r="J4527" s="4">
        <f t="shared" si="836"/>
        <v>0</v>
      </c>
      <c r="K4527" s="4">
        <f t="shared" si="837"/>
        <v>1722</v>
      </c>
      <c r="L4527" s="6">
        <v>0.65</v>
      </c>
      <c r="M4527" s="4">
        <f t="shared" si="844"/>
        <v>1119.3</v>
      </c>
      <c r="N4527" s="4">
        <f t="shared" si="845"/>
        <v>2841.3</v>
      </c>
      <c r="O4527" s="6">
        <v>0.75</v>
      </c>
      <c r="P4527" s="85">
        <f t="shared" si="842"/>
        <v>1291.5</v>
      </c>
      <c r="Q4527" s="86">
        <f t="shared" si="843"/>
        <v>3013.5</v>
      </c>
      <c r="R4527" s="6">
        <v>0.95</v>
      </c>
      <c r="S4527" s="85">
        <f t="shared" si="838"/>
        <v>1635.8999999999999</v>
      </c>
      <c r="T4527" s="86">
        <f t="shared" si="839"/>
        <v>3357.8999999999996</v>
      </c>
      <c r="U4527" s="6">
        <v>0.6</v>
      </c>
      <c r="V4527" s="85">
        <f t="shared" si="840"/>
        <v>1033.2</v>
      </c>
      <c r="W4527" s="86">
        <f t="shared" si="841"/>
        <v>2755.2</v>
      </c>
    </row>
    <row r="4528" spans="1:23" s="27" customFormat="1" ht="16.5" x14ac:dyDescent="0.25">
      <c r="A4528" s="64" t="s">
        <v>8225</v>
      </c>
      <c r="B4528" s="65" t="s">
        <v>8234</v>
      </c>
      <c r="C4528" s="2" t="s">
        <v>8235</v>
      </c>
      <c r="D4528" s="1" t="s">
        <v>3290</v>
      </c>
      <c r="E4528" s="3">
        <v>1</v>
      </c>
      <c r="F4528" s="3">
        <v>1</v>
      </c>
      <c r="G4528" s="7">
        <v>819.8</v>
      </c>
      <c r="H4528" s="4">
        <f>+G4528*E4528</f>
        <v>819.8</v>
      </c>
      <c r="I4528" s="5">
        <v>0</v>
      </c>
      <c r="J4528" s="4">
        <f t="shared" si="836"/>
        <v>0</v>
      </c>
      <c r="K4528" s="4">
        <f t="shared" si="837"/>
        <v>819.8</v>
      </c>
      <c r="L4528" s="6">
        <v>0.65</v>
      </c>
      <c r="M4528" s="4">
        <f t="shared" si="844"/>
        <v>532.87</v>
      </c>
      <c r="N4528" s="4">
        <f t="shared" si="845"/>
        <v>1352.67</v>
      </c>
      <c r="O4528" s="6">
        <v>0.75</v>
      </c>
      <c r="P4528" s="85">
        <f t="shared" si="842"/>
        <v>614.84999999999991</v>
      </c>
      <c r="Q4528" s="86">
        <f t="shared" si="843"/>
        <v>1434.6499999999999</v>
      </c>
      <c r="R4528" s="6">
        <v>0.95</v>
      </c>
      <c r="S4528" s="85">
        <f t="shared" si="838"/>
        <v>778.81</v>
      </c>
      <c r="T4528" s="86">
        <f t="shared" si="839"/>
        <v>1598.61</v>
      </c>
      <c r="U4528" s="6">
        <v>0.6</v>
      </c>
      <c r="V4528" s="85">
        <f t="shared" si="840"/>
        <v>491.87999999999994</v>
      </c>
      <c r="W4528" s="86">
        <f t="shared" si="841"/>
        <v>1311.6799999999998</v>
      </c>
    </row>
    <row r="4529" spans="1:23" s="27" customFormat="1" ht="16.5" x14ac:dyDescent="0.25">
      <c r="A4529" s="64" t="s">
        <v>8225</v>
      </c>
      <c r="B4529" s="65" t="s">
        <v>8236</v>
      </c>
      <c r="C4529" s="2" t="s">
        <v>1598</v>
      </c>
      <c r="D4529" s="8" t="s">
        <v>44</v>
      </c>
      <c r="E4529" s="3">
        <v>14</v>
      </c>
      <c r="F4529" s="3">
        <v>1</v>
      </c>
      <c r="G4529" s="7">
        <v>1270</v>
      </c>
      <c r="H4529" s="4">
        <f>+G4529*E4529</f>
        <v>17780</v>
      </c>
      <c r="I4529" s="5">
        <v>0</v>
      </c>
      <c r="J4529" s="4">
        <f t="shared" si="836"/>
        <v>0</v>
      </c>
      <c r="K4529" s="4">
        <f t="shared" si="837"/>
        <v>1270</v>
      </c>
      <c r="L4529" s="6">
        <v>0.65</v>
      </c>
      <c r="M4529" s="4">
        <f t="shared" si="844"/>
        <v>825.5</v>
      </c>
      <c r="N4529" s="4">
        <f t="shared" si="845"/>
        <v>2095.5</v>
      </c>
      <c r="O4529" s="6">
        <v>0.75</v>
      </c>
      <c r="P4529" s="85">
        <f t="shared" si="842"/>
        <v>952.5</v>
      </c>
      <c r="Q4529" s="86">
        <f t="shared" si="843"/>
        <v>2222.5</v>
      </c>
      <c r="R4529" s="6">
        <v>0.95</v>
      </c>
      <c r="S4529" s="85">
        <f t="shared" si="838"/>
        <v>1206.5</v>
      </c>
      <c r="T4529" s="86">
        <f t="shared" si="839"/>
        <v>2476.5</v>
      </c>
      <c r="U4529" s="6">
        <v>0.6</v>
      </c>
      <c r="V4529" s="85">
        <f t="shared" si="840"/>
        <v>762</v>
      </c>
      <c r="W4529" s="86">
        <f t="shared" si="841"/>
        <v>2032</v>
      </c>
    </row>
    <row r="4530" spans="1:23" s="27" customFormat="1" ht="16.5" x14ac:dyDescent="0.25">
      <c r="A4530" s="64" t="s">
        <v>8225</v>
      </c>
      <c r="B4530" s="65" t="s">
        <v>8236</v>
      </c>
      <c r="C4530" s="2" t="s">
        <v>1601</v>
      </c>
      <c r="D4530" s="1" t="s">
        <v>39</v>
      </c>
      <c r="E4530" s="3">
        <v>3</v>
      </c>
      <c r="F4530" s="3">
        <v>1</v>
      </c>
      <c r="G4530" s="7">
        <v>3916.6666666666665</v>
      </c>
      <c r="H4530" s="4">
        <f>+G4530*E4530</f>
        <v>11750</v>
      </c>
      <c r="I4530" s="5">
        <v>0.05</v>
      </c>
      <c r="J4530" s="4">
        <f t="shared" si="836"/>
        <v>195.83333333333334</v>
      </c>
      <c r="K4530" s="4">
        <f t="shared" si="837"/>
        <v>3720.833333333333</v>
      </c>
      <c r="L4530" s="6">
        <v>0.65</v>
      </c>
      <c r="M4530" s="4">
        <f t="shared" si="844"/>
        <v>2418.5416666666665</v>
      </c>
      <c r="N4530" s="4">
        <f t="shared" si="845"/>
        <v>6139.375</v>
      </c>
      <c r="O4530" s="6">
        <v>0.75</v>
      </c>
      <c r="P4530" s="85">
        <f t="shared" si="842"/>
        <v>2790.625</v>
      </c>
      <c r="Q4530" s="86">
        <f t="shared" si="843"/>
        <v>6511.458333333333</v>
      </c>
      <c r="R4530" s="6">
        <v>0.95</v>
      </c>
      <c r="S4530" s="85">
        <f t="shared" si="838"/>
        <v>3534.7916666666661</v>
      </c>
      <c r="T4530" s="86">
        <f t="shared" si="839"/>
        <v>7255.6249999999991</v>
      </c>
      <c r="U4530" s="6">
        <v>0.6</v>
      </c>
      <c r="V4530" s="85">
        <f t="shared" si="840"/>
        <v>2232.4999999999995</v>
      </c>
      <c r="W4530" s="86">
        <f t="shared" si="841"/>
        <v>5953.3333333333321</v>
      </c>
    </row>
    <row r="4531" spans="1:23" s="27" customFormat="1" ht="16.5" x14ac:dyDescent="0.25">
      <c r="A4531" s="64" t="s">
        <v>8225</v>
      </c>
      <c r="B4531" s="65" t="s">
        <v>8236</v>
      </c>
      <c r="C4531" s="2">
        <v>905081</v>
      </c>
      <c r="D4531" s="1" t="s">
        <v>37</v>
      </c>
      <c r="E4531" s="3">
        <v>5</v>
      </c>
      <c r="F4531" s="3">
        <v>1</v>
      </c>
      <c r="G4531" s="4">
        <v>3635.6</v>
      </c>
      <c r="H4531" s="4">
        <f>+G4531*E4531</f>
        <v>18178</v>
      </c>
      <c r="I4531" s="5">
        <v>0.1</v>
      </c>
      <c r="J4531" s="4">
        <f t="shared" si="836"/>
        <v>363.56</v>
      </c>
      <c r="K4531" s="4">
        <f t="shared" si="837"/>
        <v>3272.04</v>
      </c>
      <c r="L4531" s="6">
        <v>0.65</v>
      </c>
      <c r="M4531" s="4">
        <f t="shared" si="844"/>
        <v>2126.826</v>
      </c>
      <c r="N4531" s="4">
        <f t="shared" si="845"/>
        <v>5398.866</v>
      </c>
      <c r="O4531" s="6">
        <v>0.75</v>
      </c>
      <c r="P4531" s="85">
        <f t="shared" si="842"/>
        <v>2454.0299999999997</v>
      </c>
      <c r="Q4531" s="86">
        <f t="shared" si="843"/>
        <v>5726.07</v>
      </c>
      <c r="R4531" s="6">
        <v>0.95</v>
      </c>
      <c r="S4531" s="85">
        <f t="shared" si="838"/>
        <v>3108.4379999999996</v>
      </c>
      <c r="T4531" s="86">
        <f t="shared" si="839"/>
        <v>6380.4779999999992</v>
      </c>
      <c r="U4531" s="6">
        <v>0.6</v>
      </c>
      <c r="V4531" s="85">
        <f t="shared" si="840"/>
        <v>1963.2239999999999</v>
      </c>
      <c r="W4531" s="86">
        <f t="shared" si="841"/>
        <v>5235.2640000000001</v>
      </c>
    </row>
    <row r="4532" spans="1:23" s="27" customFormat="1" ht="16.5" x14ac:dyDescent="0.25">
      <c r="A4532" s="64" t="s">
        <v>8225</v>
      </c>
      <c r="B4532" s="65" t="s">
        <v>8236</v>
      </c>
      <c r="C4532" s="2">
        <v>905083</v>
      </c>
      <c r="D4532" s="1" t="s">
        <v>38</v>
      </c>
      <c r="E4532" s="3">
        <v>6</v>
      </c>
      <c r="F4532" s="3">
        <v>1</v>
      </c>
      <c r="G4532" s="4">
        <f>28364.14/12</f>
        <v>2363.6783333333333</v>
      </c>
      <c r="H4532" s="4">
        <f>+G4532*E4532</f>
        <v>14182.07</v>
      </c>
      <c r="I4532" s="5">
        <v>0</v>
      </c>
      <c r="J4532" s="4">
        <f t="shared" ref="J4532:J4582" si="846">+G4532*I4532</f>
        <v>0</v>
      </c>
      <c r="K4532" s="4">
        <f t="shared" ref="K4532:K4582" si="847">+G4532-J4532</f>
        <v>2363.6783333333333</v>
      </c>
      <c r="L4532" s="6">
        <v>0.65</v>
      </c>
      <c r="M4532" s="4">
        <f t="shared" si="844"/>
        <v>1536.3909166666667</v>
      </c>
      <c r="N4532" s="4">
        <f t="shared" si="845"/>
        <v>3900.06925</v>
      </c>
      <c r="O4532" s="6">
        <v>0.75</v>
      </c>
      <c r="P4532" s="85">
        <f t="shared" si="842"/>
        <v>1772.75875</v>
      </c>
      <c r="Q4532" s="86">
        <f t="shared" si="843"/>
        <v>4136.4370833333332</v>
      </c>
      <c r="R4532" s="6">
        <v>0.95</v>
      </c>
      <c r="S4532" s="85">
        <f t="shared" si="838"/>
        <v>2245.4944166666664</v>
      </c>
      <c r="T4532" s="86">
        <f t="shared" si="839"/>
        <v>4609.1727499999997</v>
      </c>
      <c r="U4532" s="6">
        <v>0.6</v>
      </c>
      <c r="V4532" s="85">
        <f t="shared" si="840"/>
        <v>1418.2069999999999</v>
      </c>
      <c r="W4532" s="86">
        <f t="shared" si="841"/>
        <v>3781.8853333333332</v>
      </c>
    </row>
    <row r="4533" spans="1:23" s="27" customFormat="1" ht="16.5" x14ac:dyDescent="0.25">
      <c r="A4533" s="64" t="s">
        <v>8225</v>
      </c>
      <c r="B4533" s="65" t="s">
        <v>8236</v>
      </c>
      <c r="C4533" s="2">
        <v>905085</v>
      </c>
      <c r="D4533" s="1" t="s">
        <v>40</v>
      </c>
      <c r="E4533" s="3">
        <v>4</v>
      </c>
      <c r="F4533" s="3">
        <v>1</v>
      </c>
      <c r="G4533" s="4">
        <v>3657.09</v>
      </c>
      <c r="H4533" s="4">
        <f>+G4533*E4533</f>
        <v>14628.36</v>
      </c>
      <c r="I4533" s="5">
        <v>0</v>
      </c>
      <c r="J4533" s="4">
        <f t="shared" si="846"/>
        <v>0</v>
      </c>
      <c r="K4533" s="4">
        <f t="shared" si="847"/>
        <v>3657.09</v>
      </c>
      <c r="L4533" s="6">
        <v>0.65</v>
      </c>
      <c r="M4533" s="4">
        <f t="shared" si="844"/>
        <v>2377.1085000000003</v>
      </c>
      <c r="N4533" s="4">
        <f t="shared" si="845"/>
        <v>6034.1985000000004</v>
      </c>
      <c r="O4533" s="6">
        <v>0.75</v>
      </c>
      <c r="P4533" s="85">
        <f t="shared" si="842"/>
        <v>2742.8175000000001</v>
      </c>
      <c r="Q4533" s="86">
        <f t="shared" si="843"/>
        <v>6399.9075000000003</v>
      </c>
      <c r="R4533" s="6">
        <v>0.95</v>
      </c>
      <c r="S4533" s="85">
        <f t="shared" si="838"/>
        <v>3474.2354999999998</v>
      </c>
      <c r="T4533" s="86">
        <f t="shared" si="839"/>
        <v>7131.3254999999999</v>
      </c>
      <c r="U4533" s="6">
        <v>0.6</v>
      </c>
      <c r="V4533" s="85">
        <f t="shared" si="840"/>
        <v>2194.2539999999999</v>
      </c>
      <c r="W4533" s="86">
        <f t="shared" si="841"/>
        <v>5851.3440000000001</v>
      </c>
    </row>
    <row r="4534" spans="1:23" s="27" customFormat="1" ht="16.5" x14ac:dyDescent="0.25">
      <c r="A4534" s="64" t="s">
        <v>8225</v>
      </c>
      <c r="B4534" s="65" t="s">
        <v>8236</v>
      </c>
      <c r="C4534" s="2">
        <v>905086</v>
      </c>
      <c r="D4534" s="1" t="s">
        <v>41</v>
      </c>
      <c r="E4534" s="3">
        <v>5</v>
      </c>
      <c r="F4534" s="3">
        <v>1</v>
      </c>
      <c r="G4534" s="4">
        <f>39142.05/12</f>
        <v>3261.8375000000001</v>
      </c>
      <c r="H4534" s="4">
        <f>+G4534*E4534</f>
        <v>16309.1875</v>
      </c>
      <c r="I4534" s="5">
        <v>0</v>
      </c>
      <c r="J4534" s="4">
        <f t="shared" si="846"/>
        <v>0</v>
      </c>
      <c r="K4534" s="4">
        <f t="shared" si="847"/>
        <v>3261.8375000000001</v>
      </c>
      <c r="L4534" s="6">
        <v>0.65</v>
      </c>
      <c r="M4534" s="4">
        <f t="shared" si="844"/>
        <v>2120.194375</v>
      </c>
      <c r="N4534" s="4">
        <f t="shared" si="845"/>
        <v>5382.0318750000006</v>
      </c>
      <c r="O4534" s="6">
        <v>0.75</v>
      </c>
      <c r="P4534" s="85">
        <f t="shared" si="842"/>
        <v>2446.3781250000002</v>
      </c>
      <c r="Q4534" s="86">
        <f t="shared" si="843"/>
        <v>5708.2156250000007</v>
      </c>
      <c r="R4534" s="6">
        <v>0.95</v>
      </c>
      <c r="S4534" s="85">
        <f t="shared" si="838"/>
        <v>3098.745625</v>
      </c>
      <c r="T4534" s="86">
        <f t="shared" si="839"/>
        <v>6360.5831250000001</v>
      </c>
      <c r="U4534" s="6">
        <v>0.6</v>
      </c>
      <c r="V4534" s="85">
        <f t="shared" si="840"/>
        <v>1957.1025</v>
      </c>
      <c r="W4534" s="86">
        <f t="shared" si="841"/>
        <v>5218.9400000000005</v>
      </c>
    </row>
    <row r="4535" spans="1:23" s="27" customFormat="1" ht="16.5" x14ac:dyDescent="0.25">
      <c r="A4535" s="64" t="s">
        <v>8225</v>
      </c>
      <c r="B4535" s="65" t="s">
        <v>8236</v>
      </c>
      <c r="C4535" s="2">
        <v>905088</v>
      </c>
      <c r="D4535" s="1" t="s">
        <v>43</v>
      </c>
      <c r="E4535" s="3">
        <v>2</v>
      </c>
      <c r="F4535" s="3">
        <v>1</v>
      </c>
      <c r="G4535" s="4">
        <v>2970</v>
      </c>
      <c r="H4535" s="4">
        <f>+G4535*E4535</f>
        <v>5940</v>
      </c>
      <c r="I4535" s="5">
        <v>0</v>
      </c>
      <c r="J4535" s="4">
        <f t="shared" si="846"/>
        <v>0</v>
      </c>
      <c r="K4535" s="4">
        <f t="shared" si="847"/>
        <v>2970</v>
      </c>
      <c r="L4535" s="6">
        <v>0.65</v>
      </c>
      <c r="M4535" s="4">
        <f t="shared" si="844"/>
        <v>1930.5</v>
      </c>
      <c r="N4535" s="4">
        <f t="shared" si="845"/>
        <v>4900.5</v>
      </c>
      <c r="O4535" s="6">
        <v>0.75</v>
      </c>
      <c r="P4535" s="85">
        <f t="shared" si="842"/>
        <v>2227.5</v>
      </c>
      <c r="Q4535" s="86">
        <f t="shared" si="843"/>
        <v>5197.5</v>
      </c>
      <c r="R4535" s="6">
        <v>0.95</v>
      </c>
      <c r="S4535" s="85">
        <f t="shared" si="838"/>
        <v>2821.5</v>
      </c>
      <c r="T4535" s="86">
        <f t="shared" si="839"/>
        <v>5791.5</v>
      </c>
      <c r="U4535" s="6">
        <v>0.6</v>
      </c>
      <c r="V4535" s="85">
        <f t="shared" si="840"/>
        <v>1782</v>
      </c>
      <c r="W4535" s="86">
        <f t="shared" si="841"/>
        <v>4752</v>
      </c>
    </row>
    <row r="4536" spans="1:23" s="27" customFormat="1" ht="16.5" x14ac:dyDescent="0.25">
      <c r="A4536" s="64" t="s">
        <v>8225</v>
      </c>
      <c r="B4536" s="65" t="s">
        <v>8236</v>
      </c>
      <c r="C4536" s="2">
        <v>905094</v>
      </c>
      <c r="D4536" s="1" t="s">
        <v>35</v>
      </c>
      <c r="E4536" s="3">
        <v>6</v>
      </c>
      <c r="F4536" s="3">
        <v>1</v>
      </c>
      <c r="G4536" s="7">
        <v>665</v>
      </c>
      <c r="H4536" s="4">
        <f>+G4536*E4536</f>
        <v>3990</v>
      </c>
      <c r="I4536" s="5">
        <v>0</v>
      </c>
      <c r="J4536" s="4">
        <f t="shared" si="846"/>
        <v>0</v>
      </c>
      <c r="K4536" s="4">
        <f t="shared" si="847"/>
        <v>665</v>
      </c>
      <c r="L4536" s="6">
        <v>0.65</v>
      </c>
      <c r="M4536" s="4">
        <f t="shared" si="844"/>
        <v>432.25</v>
      </c>
      <c r="N4536" s="4">
        <f t="shared" si="845"/>
        <v>1097.25</v>
      </c>
      <c r="O4536" s="6">
        <v>0.75</v>
      </c>
      <c r="P4536" s="85">
        <f t="shared" si="842"/>
        <v>498.75</v>
      </c>
      <c r="Q4536" s="86">
        <f t="shared" si="843"/>
        <v>1163.75</v>
      </c>
      <c r="R4536" s="6">
        <v>0.95</v>
      </c>
      <c r="S4536" s="85">
        <f t="shared" si="838"/>
        <v>631.75</v>
      </c>
      <c r="T4536" s="86">
        <f t="shared" si="839"/>
        <v>1296.75</v>
      </c>
      <c r="U4536" s="6">
        <v>0.6</v>
      </c>
      <c r="V4536" s="85">
        <f t="shared" si="840"/>
        <v>399</v>
      </c>
      <c r="W4536" s="86">
        <f t="shared" si="841"/>
        <v>1064</v>
      </c>
    </row>
    <row r="4537" spans="1:23" s="27" customFormat="1" ht="16.5" x14ac:dyDescent="0.25">
      <c r="A4537" s="64" t="s">
        <v>8225</v>
      </c>
      <c r="B4537" s="65" t="s">
        <v>8236</v>
      </c>
      <c r="C4537" s="2">
        <v>905095</v>
      </c>
      <c r="D4537" s="1" t="s">
        <v>36</v>
      </c>
      <c r="E4537" s="3">
        <v>2</v>
      </c>
      <c r="F4537" s="3">
        <v>1</v>
      </c>
      <c r="G4537" s="7">
        <v>500</v>
      </c>
      <c r="H4537" s="4">
        <f>+G4537*E4537</f>
        <v>1000</v>
      </c>
      <c r="I4537" s="5">
        <v>0</v>
      </c>
      <c r="J4537" s="4">
        <f t="shared" si="846"/>
        <v>0</v>
      </c>
      <c r="K4537" s="4">
        <f t="shared" si="847"/>
        <v>500</v>
      </c>
      <c r="L4537" s="6">
        <v>0.65</v>
      </c>
      <c r="M4537" s="4">
        <f t="shared" si="844"/>
        <v>325</v>
      </c>
      <c r="N4537" s="4">
        <f t="shared" si="845"/>
        <v>825</v>
      </c>
      <c r="O4537" s="6">
        <v>0.75</v>
      </c>
      <c r="P4537" s="85">
        <f t="shared" si="842"/>
        <v>375</v>
      </c>
      <c r="Q4537" s="86">
        <f t="shared" si="843"/>
        <v>875</v>
      </c>
      <c r="R4537" s="6">
        <v>0.95</v>
      </c>
      <c r="S4537" s="85">
        <f t="shared" si="838"/>
        <v>475</v>
      </c>
      <c r="T4537" s="86">
        <f t="shared" si="839"/>
        <v>975</v>
      </c>
      <c r="U4537" s="6">
        <v>0.6</v>
      </c>
      <c r="V4537" s="85">
        <f t="shared" si="840"/>
        <v>300</v>
      </c>
      <c r="W4537" s="86">
        <f t="shared" si="841"/>
        <v>800</v>
      </c>
    </row>
    <row r="4538" spans="1:23" s="27" customFormat="1" ht="16.5" x14ac:dyDescent="0.25">
      <c r="A4538" s="64" t="s">
        <v>8225</v>
      </c>
      <c r="B4538" s="65" t="s">
        <v>8236</v>
      </c>
      <c r="C4538" s="2">
        <v>905096</v>
      </c>
      <c r="D4538" s="1" t="s">
        <v>42</v>
      </c>
      <c r="E4538" s="3">
        <v>1</v>
      </c>
      <c r="F4538" s="3">
        <v>1</v>
      </c>
      <c r="G4538" s="7">
        <v>5590</v>
      </c>
      <c r="H4538" s="4">
        <f>+G4538*E4538</f>
        <v>5590</v>
      </c>
      <c r="I4538" s="5">
        <v>0</v>
      </c>
      <c r="J4538" s="4">
        <f t="shared" si="846"/>
        <v>0</v>
      </c>
      <c r="K4538" s="4">
        <f t="shared" si="847"/>
        <v>5590</v>
      </c>
      <c r="L4538" s="6">
        <v>0.65</v>
      </c>
      <c r="M4538" s="4">
        <f t="shared" si="844"/>
        <v>3633.5</v>
      </c>
      <c r="N4538" s="4">
        <f t="shared" si="845"/>
        <v>9223.5</v>
      </c>
      <c r="O4538" s="6">
        <v>0.75</v>
      </c>
      <c r="P4538" s="85">
        <f t="shared" si="842"/>
        <v>4192.5</v>
      </c>
      <c r="Q4538" s="86">
        <f t="shared" si="843"/>
        <v>9782.5</v>
      </c>
      <c r="R4538" s="6">
        <v>0.95</v>
      </c>
      <c r="S4538" s="85">
        <f t="shared" si="838"/>
        <v>5310.5</v>
      </c>
      <c r="T4538" s="86">
        <f t="shared" si="839"/>
        <v>10900.5</v>
      </c>
      <c r="U4538" s="6">
        <v>0.6</v>
      </c>
      <c r="V4538" s="85">
        <f t="shared" si="840"/>
        <v>3354</v>
      </c>
      <c r="W4538" s="86">
        <f t="shared" si="841"/>
        <v>8944</v>
      </c>
    </row>
    <row r="4539" spans="1:23" s="27" customFormat="1" ht="16.5" x14ac:dyDescent="0.25">
      <c r="A4539" s="64" t="s">
        <v>8225</v>
      </c>
      <c r="B4539" s="65" t="s">
        <v>8236</v>
      </c>
      <c r="C4539" s="2" t="s">
        <v>8237</v>
      </c>
      <c r="D4539" s="1" t="s">
        <v>45</v>
      </c>
      <c r="E4539" s="3">
        <v>4</v>
      </c>
      <c r="F4539" s="3">
        <v>1</v>
      </c>
      <c r="G4539" s="4">
        <f>40380.7/12</f>
        <v>3365.0583333333329</v>
      </c>
      <c r="H4539" s="4">
        <f>+G4539*E4539</f>
        <v>13460.233333333332</v>
      </c>
      <c r="I4539" s="5">
        <v>0</v>
      </c>
      <c r="J4539" s="4">
        <f t="shared" si="846"/>
        <v>0</v>
      </c>
      <c r="K4539" s="4">
        <f t="shared" si="847"/>
        <v>3365.0583333333329</v>
      </c>
      <c r="L4539" s="6">
        <v>0.65</v>
      </c>
      <c r="M4539" s="4">
        <f t="shared" si="844"/>
        <v>2187.2879166666667</v>
      </c>
      <c r="N4539" s="4">
        <f t="shared" si="845"/>
        <v>5552.3462499999996</v>
      </c>
      <c r="O4539" s="6">
        <v>0.75</v>
      </c>
      <c r="P4539" s="85">
        <f t="shared" si="842"/>
        <v>2523.7937499999998</v>
      </c>
      <c r="Q4539" s="86">
        <f t="shared" si="843"/>
        <v>5888.8520833333332</v>
      </c>
      <c r="R4539" s="6">
        <v>0.95</v>
      </c>
      <c r="S4539" s="85">
        <f t="shared" si="838"/>
        <v>3196.8054166666661</v>
      </c>
      <c r="T4539" s="86">
        <f t="shared" si="839"/>
        <v>6561.8637499999986</v>
      </c>
      <c r="U4539" s="6">
        <v>0.6</v>
      </c>
      <c r="V4539" s="85">
        <f t="shared" si="840"/>
        <v>2019.0349999999996</v>
      </c>
      <c r="W4539" s="86">
        <f t="shared" si="841"/>
        <v>5384.0933333333323</v>
      </c>
    </row>
    <row r="4540" spans="1:23" s="27" customFormat="1" ht="16.5" x14ac:dyDescent="0.25">
      <c r="A4540" s="64" t="s">
        <v>8225</v>
      </c>
      <c r="B4540" s="65" t="s">
        <v>8236</v>
      </c>
      <c r="C4540" s="2" t="s">
        <v>8377</v>
      </c>
      <c r="D4540" s="1" t="s">
        <v>1921</v>
      </c>
      <c r="E4540" s="3">
        <v>2</v>
      </c>
      <c r="F4540" s="3">
        <v>1</v>
      </c>
      <c r="G4540" s="7">
        <v>3675</v>
      </c>
      <c r="H4540" s="4">
        <f>+G4540*E4540</f>
        <v>7350</v>
      </c>
      <c r="I4540" s="5">
        <v>0</v>
      </c>
      <c r="J4540" s="4">
        <f t="shared" si="846"/>
        <v>0</v>
      </c>
      <c r="K4540" s="4">
        <f t="shared" si="847"/>
        <v>3675</v>
      </c>
      <c r="L4540" s="6">
        <v>0.65</v>
      </c>
      <c r="M4540" s="4">
        <f t="shared" si="844"/>
        <v>2388.75</v>
      </c>
      <c r="N4540" s="4">
        <f t="shared" si="845"/>
        <v>6063.75</v>
      </c>
      <c r="O4540" s="6">
        <v>0.75</v>
      </c>
      <c r="P4540" s="85">
        <f t="shared" si="842"/>
        <v>2756.25</v>
      </c>
      <c r="Q4540" s="86">
        <f t="shared" si="843"/>
        <v>6431.25</v>
      </c>
      <c r="R4540" s="6">
        <v>0.95</v>
      </c>
      <c r="S4540" s="85">
        <f t="shared" si="838"/>
        <v>3491.25</v>
      </c>
      <c r="T4540" s="86">
        <f t="shared" si="839"/>
        <v>7166.25</v>
      </c>
      <c r="U4540" s="6">
        <v>0.6</v>
      </c>
      <c r="V4540" s="85">
        <f t="shared" si="840"/>
        <v>2205</v>
      </c>
      <c r="W4540" s="86">
        <f t="shared" si="841"/>
        <v>5880</v>
      </c>
    </row>
    <row r="4541" spans="1:23" ht="16.5" x14ac:dyDescent="0.25">
      <c r="A4541" s="64" t="s">
        <v>8225</v>
      </c>
      <c r="B4541" s="65" t="s">
        <v>8238</v>
      </c>
      <c r="C4541" s="2">
        <v>906000</v>
      </c>
      <c r="D4541" s="1" t="s">
        <v>1597</v>
      </c>
      <c r="E4541" s="3">
        <v>1</v>
      </c>
      <c r="F4541" s="3">
        <v>1</v>
      </c>
      <c r="G4541" s="7">
        <v>1786</v>
      </c>
      <c r="H4541" s="4">
        <f>+G4541*E4541</f>
        <v>1786</v>
      </c>
      <c r="I4541" s="5">
        <v>0</v>
      </c>
      <c r="J4541" s="4">
        <f t="shared" si="846"/>
        <v>0</v>
      </c>
      <c r="K4541" s="4">
        <f t="shared" si="847"/>
        <v>1786</v>
      </c>
      <c r="L4541" s="6">
        <v>0.65</v>
      </c>
      <c r="M4541" s="4">
        <f t="shared" si="844"/>
        <v>1160.9000000000001</v>
      </c>
      <c r="N4541" s="4">
        <f t="shared" si="845"/>
        <v>2946.9</v>
      </c>
      <c r="O4541" s="6">
        <v>0.75</v>
      </c>
      <c r="P4541" s="85">
        <f t="shared" si="842"/>
        <v>1339.5</v>
      </c>
      <c r="Q4541" s="86">
        <f t="shared" si="843"/>
        <v>3125.5</v>
      </c>
      <c r="R4541" s="6">
        <v>0.95</v>
      </c>
      <c r="S4541" s="85">
        <f t="shared" si="838"/>
        <v>1696.6999999999998</v>
      </c>
      <c r="T4541" s="86">
        <f t="shared" si="839"/>
        <v>3482.7</v>
      </c>
      <c r="U4541" s="6">
        <v>0.6</v>
      </c>
      <c r="V4541" s="85">
        <f t="shared" si="840"/>
        <v>1071.5999999999999</v>
      </c>
      <c r="W4541" s="86">
        <f t="shared" si="841"/>
        <v>2857.6</v>
      </c>
    </row>
    <row r="4542" spans="1:23" s="27" customFormat="1" ht="16.5" x14ac:dyDescent="0.25">
      <c r="A4542" s="64" t="s">
        <v>8225</v>
      </c>
      <c r="B4542" s="65" t="s">
        <v>8238</v>
      </c>
      <c r="C4542" s="2">
        <v>906001</v>
      </c>
      <c r="D4542" s="1" t="s">
        <v>1600</v>
      </c>
      <c r="E4542" s="3">
        <v>1</v>
      </c>
      <c r="F4542" s="3">
        <v>1</v>
      </c>
      <c r="G4542" s="7">
        <v>2100</v>
      </c>
      <c r="H4542" s="4">
        <f>+G4542*E4542</f>
        <v>2100</v>
      </c>
      <c r="I4542" s="5">
        <v>0</v>
      </c>
      <c r="J4542" s="4">
        <f t="shared" si="846"/>
        <v>0</v>
      </c>
      <c r="K4542" s="4">
        <f t="shared" si="847"/>
        <v>2100</v>
      </c>
      <c r="L4542" s="6">
        <v>0.65</v>
      </c>
      <c r="M4542" s="4">
        <f t="shared" si="844"/>
        <v>1365</v>
      </c>
      <c r="N4542" s="4">
        <f t="shared" si="845"/>
        <v>3465</v>
      </c>
      <c r="O4542" s="6">
        <v>0.75</v>
      </c>
      <c r="P4542" s="85">
        <f t="shared" si="842"/>
        <v>1575</v>
      </c>
      <c r="Q4542" s="86">
        <f t="shared" si="843"/>
        <v>3675</v>
      </c>
      <c r="R4542" s="6">
        <v>0.95</v>
      </c>
      <c r="S4542" s="85">
        <f t="shared" si="838"/>
        <v>1995</v>
      </c>
      <c r="T4542" s="86">
        <f t="shared" si="839"/>
        <v>4095</v>
      </c>
      <c r="U4542" s="6">
        <v>0.6</v>
      </c>
      <c r="V4542" s="85">
        <f t="shared" si="840"/>
        <v>1260</v>
      </c>
      <c r="W4542" s="86">
        <f t="shared" si="841"/>
        <v>3360</v>
      </c>
    </row>
    <row r="4543" spans="1:23" s="27" customFormat="1" ht="16.5" x14ac:dyDescent="0.25">
      <c r="A4543" s="64" t="s">
        <v>8225</v>
      </c>
      <c r="B4543" s="65" t="s">
        <v>8238</v>
      </c>
      <c r="C4543" s="2">
        <v>906002</v>
      </c>
      <c r="D4543" s="57" t="s">
        <v>1599</v>
      </c>
      <c r="E4543" s="41">
        <v>2</v>
      </c>
      <c r="F4543" s="3">
        <v>1</v>
      </c>
      <c r="G4543" s="11">
        <v>2100</v>
      </c>
      <c r="H4543" s="4">
        <f>+G4543*E4543</f>
        <v>4200</v>
      </c>
      <c r="I4543" s="42">
        <v>0</v>
      </c>
      <c r="J4543" s="4">
        <f t="shared" si="846"/>
        <v>0</v>
      </c>
      <c r="K4543" s="4">
        <f t="shared" si="847"/>
        <v>2100</v>
      </c>
      <c r="L4543" s="6">
        <v>0.65</v>
      </c>
      <c r="M4543" s="4">
        <f t="shared" si="844"/>
        <v>1365</v>
      </c>
      <c r="N4543" s="4">
        <f t="shared" si="845"/>
        <v>3465</v>
      </c>
      <c r="O4543" s="6">
        <v>0.75</v>
      </c>
      <c r="P4543" s="85">
        <f t="shared" si="842"/>
        <v>1575</v>
      </c>
      <c r="Q4543" s="86">
        <f t="shared" si="843"/>
        <v>3675</v>
      </c>
      <c r="R4543" s="6">
        <v>0.95</v>
      </c>
      <c r="S4543" s="85">
        <f t="shared" si="838"/>
        <v>1995</v>
      </c>
      <c r="T4543" s="86">
        <f t="shared" si="839"/>
        <v>4095</v>
      </c>
      <c r="U4543" s="6">
        <v>0.6</v>
      </c>
      <c r="V4543" s="85">
        <f t="shared" si="840"/>
        <v>1260</v>
      </c>
      <c r="W4543" s="86">
        <f t="shared" si="841"/>
        <v>3360</v>
      </c>
    </row>
    <row r="4544" spans="1:23" s="27" customFormat="1" ht="16.5" x14ac:dyDescent="0.25">
      <c r="A4544" s="64" t="s">
        <v>8225</v>
      </c>
      <c r="B4544" s="65" t="s">
        <v>8238</v>
      </c>
      <c r="C4544" s="2" t="s">
        <v>8242</v>
      </c>
      <c r="D4544" s="1" t="s">
        <v>1607</v>
      </c>
      <c r="E4544" s="3">
        <v>1</v>
      </c>
      <c r="F4544" s="3">
        <v>1</v>
      </c>
      <c r="G4544" s="7">
        <v>2100</v>
      </c>
      <c r="H4544" s="4">
        <f>+G4544*E4544</f>
        <v>2100</v>
      </c>
      <c r="I4544" s="5">
        <v>0</v>
      </c>
      <c r="J4544" s="4">
        <f t="shared" si="846"/>
        <v>0</v>
      </c>
      <c r="K4544" s="4">
        <f t="shared" si="847"/>
        <v>2100</v>
      </c>
      <c r="L4544" s="6">
        <v>0.65</v>
      </c>
      <c r="M4544" s="4">
        <f t="shared" si="844"/>
        <v>1365</v>
      </c>
      <c r="N4544" s="4">
        <f t="shared" si="845"/>
        <v>3465</v>
      </c>
      <c r="O4544" s="6">
        <v>0.75</v>
      </c>
      <c r="P4544" s="85">
        <f t="shared" si="842"/>
        <v>1575</v>
      </c>
      <c r="Q4544" s="86">
        <f t="shared" si="843"/>
        <v>3675</v>
      </c>
      <c r="R4544" s="6">
        <v>0.95</v>
      </c>
      <c r="S4544" s="85">
        <f t="shared" si="838"/>
        <v>1995</v>
      </c>
      <c r="T4544" s="86">
        <f t="shared" si="839"/>
        <v>4095</v>
      </c>
      <c r="U4544" s="6">
        <v>0.6</v>
      </c>
      <c r="V4544" s="85">
        <f t="shared" si="840"/>
        <v>1260</v>
      </c>
      <c r="W4544" s="86">
        <f t="shared" si="841"/>
        <v>3360</v>
      </c>
    </row>
    <row r="4545" spans="1:23" s="27" customFormat="1" ht="16.5" x14ac:dyDescent="0.25">
      <c r="A4545" s="64" t="s">
        <v>8225</v>
      </c>
      <c r="B4545" s="65" t="s">
        <v>8238</v>
      </c>
      <c r="C4545" s="2">
        <v>906004</v>
      </c>
      <c r="D4545" s="1" t="s">
        <v>1602</v>
      </c>
      <c r="E4545" s="3">
        <v>4</v>
      </c>
      <c r="F4545" s="3">
        <v>1</v>
      </c>
      <c r="G4545" s="7">
        <f>40983/6</f>
        <v>6830.5</v>
      </c>
      <c r="H4545" s="4">
        <f>+G4545*E4545</f>
        <v>27322</v>
      </c>
      <c r="I4545" s="5">
        <v>0</v>
      </c>
      <c r="J4545" s="4">
        <f t="shared" si="846"/>
        <v>0</v>
      </c>
      <c r="K4545" s="4">
        <f t="shared" si="847"/>
        <v>6830.5</v>
      </c>
      <c r="L4545" s="6">
        <v>0.65</v>
      </c>
      <c r="M4545" s="4">
        <f t="shared" si="844"/>
        <v>4439.8249999999998</v>
      </c>
      <c r="N4545" s="4">
        <f t="shared" si="845"/>
        <v>11270.325000000001</v>
      </c>
      <c r="O4545" s="6">
        <v>0.75</v>
      </c>
      <c r="P4545" s="85">
        <f t="shared" si="842"/>
        <v>5122.875</v>
      </c>
      <c r="Q4545" s="86">
        <f t="shared" si="843"/>
        <v>11953.375</v>
      </c>
      <c r="R4545" s="6">
        <v>0.95</v>
      </c>
      <c r="S4545" s="85">
        <f t="shared" si="838"/>
        <v>6488.9749999999995</v>
      </c>
      <c r="T4545" s="86">
        <f t="shared" si="839"/>
        <v>13319.474999999999</v>
      </c>
      <c r="U4545" s="6">
        <v>0.6</v>
      </c>
      <c r="V4545" s="85">
        <f t="shared" si="840"/>
        <v>4098.3</v>
      </c>
      <c r="W4545" s="86">
        <f t="shared" si="841"/>
        <v>10928.8</v>
      </c>
    </row>
    <row r="4546" spans="1:23" s="27" customFormat="1" ht="16.5" x14ac:dyDescent="0.25">
      <c r="A4546" s="64" t="s">
        <v>8225</v>
      </c>
      <c r="B4546" s="65" t="s">
        <v>8238</v>
      </c>
      <c r="C4546" s="2">
        <v>906005</v>
      </c>
      <c r="D4546" s="1" t="s">
        <v>5</v>
      </c>
      <c r="E4546" s="3">
        <v>1</v>
      </c>
      <c r="F4546" s="3">
        <v>1</v>
      </c>
      <c r="G4546" s="7">
        <v>2202</v>
      </c>
      <c r="H4546" s="4">
        <f>+G4546*E4546</f>
        <v>2202</v>
      </c>
      <c r="I4546" s="5">
        <v>0</v>
      </c>
      <c r="J4546" s="4">
        <f t="shared" si="846"/>
        <v>0</v>
      </c>
      <c r="K4546" s="4">
        <f t="shared" si="847"/>
        <v>2202</v>
      </c>
      <c r="L4546" s="6">
        <v>0.65</v>
      </c>
      <c r="M4546" s="4">
        <f t="shared" si="844"/>
        <v>1431.3</v>
      </c>
      <c r="N4546" s="4">
        <f t="shared" si="845"/>
        <v>3633.3</v>
      </c>
      <c r="O4546" s="6">
        <v>0.75</v>
      </c>
      <c r="P4546" s="85">
        <f t="shared" si="842"/>
        <v>1651.5</v>
      </c>
      <c r="Q4546" s="86">
        <f t="shared" si="843"/>
        <v>3853.5</v>
      </c>
      <c r="R4546" s="6">
        <v>0.95</v>
      </c>
      <c r="S4546" s="85">
        <f t="shared" si="838"/>
        <v>2091.9</v>
      </c>
      <c r="T4546" s="86">
        <f t="shared" si="839"/>
        <v>4293.8999999999996</v>
      </c>
      <c r="U4546" s="6">
        <v>0.6</v>
      </c>
      <c r="V4546" s="85">
        <f t="shared" si="840"/>
        <v>1321.2</v>
      </c>
      <c r="W4546" s="86">
        <f t="shared" si="841"/>
        <v>3523.2</v>
      </c>
    </row>
    <row r="4547" spans="1:23" s="27" customFormat="1" ht="16.5" x14ac:dyDescent="0.25">
      <c r="A4547" s="64" t="s">
        <v>8225</v>
      </c>
      <c r="B4547" s="65" t="s">
        <v>8238</v>
      </c>
      <c r="C4547" s="2">
        <v>906006</v>
      </c>
      <c r="D4547" s="1" t="s">
        <v>1606</v>
      </c>
      <c r="E4547" s="3">
        <v>2</v>
      </c>
      <c r="F4547" s="3">
        <v>1</v>
      </c>
      <c r="G4547" s="7">
        <v>2100</v>
      </c>
      <c r="H4547" s="4">
        <f>+G4547*E4547</f>
        <v>4200</v>
      </c>
      <c r="I4547" s="5">
        <v>0</v>
      </c>
      <c r="J4547" s="4">
        <f t="shared" si="846"/>
        <v>0</v>
      </c>
      <c r="K4547" s="4">
        <f t="shared" si="847"/>
        <v>2100</v>
      </c>
      <c r="L4547" s="6">
        <v>0.65</v>
      </c>
      <c r="M4547" s="4">
        <f t="shared" si="844"/>
        <v>1365</v>
      </c>
      <c r="N4547" s="4">
        <f t="shared" si="845"/>
        <v>3465</v>
      </c>
      <c r="O4547" s="6">
        <v>0.75</v>
      </c>
      <c r="P4547" s="85">
        <f t="shared" si="842"/>
        <v>1575</v>
      </c>
      <c r="Q4547" s="86">
        <f t="shared" si="843"/>
        <v>3675</v>
      </c>
      <c r="R4547" s="6">
        <v>0.95</v>
      </c>
      <c r="S4547" s="85">
        <f t="shared" si="838"/>
        <v>1995</v>
      </c>
      <c r="T4547" s="86">
        <f t="shared" si="839"/>
        <v>4095</v>
      </c>
      <c r="U4547" s="6">
        <v>0.6</v>
      </c>
      <c r="V4547" s="85">
        <f t="shared" si="840"/>
        <v>1260</v>
      </c>
      <c r="W4547" s="86">
        <f t="shared" si="841"/>
        <v>3360</v>
      </c>
    </row>
    <row r="4548" spans="1:23" s="27" customFormat="1" ht="16.5" x14ac:dyDescent="0.25">
      <c r="A4548" s="64" t="s">
        <v>8225</v>
      </c>
      <c r="B4548" s="65" t="s">
        <v>8238</v>
      </c>
      <c r="C4548" s="2">
        <v>906007</v>
      </c>
      <c r="D4548" s="1" t="s">
        <v>1605</v>
      </c>
      <c r="E4548" s="3">
        <v>3</v>
      </c>
      <c r="F4548" s="3">
        <v>1</v>
      </c>
      <c r="G4548" s="7">
        <v>2100</v>
      </c>
      <c r="H4548" s="4">
        <f>+G4548*E4548</f>
        <v>6300</v>
      </c>
      <c r="I4548" s="5">
        <v>0</v>
      </c>
      <c r="J4548" s="4">
        <f t="shared" si="846"/>
        <v>0</v>
      </c>
      <c r="K4548" s="4">
        <f t="shared" si="847"/>
        <v>2100</v>
      </c>
      <c r="L4548" s="6">
        <v>0.65</v>
      </c>
      <c r="M4548" s="4">
        <f t="shared" si="844"/>
        <v>1365</v>
      </c>
      <c r="N4548" s="4">
        <f t="shared" si="845"/>
        <v>3465</v>
      </c>
      <c r="O4548" s="6">
        <v>0.75</v>
      </c>
      <c r="P4548" s="85">
        <f t="shared" si="842"/>
        <v>1575</v>
      </c>
      <c r="Q4548" s="86">
        <f t="shared" si="843"/>
        <v>3675</v>
      </c>
      <c r="R4548" s="6">
        <v>0.95</v>
      </c>
      <c r="S4548" s="85">
        <f t="shared" ref="S4548:S4582" si="848">+K4548*R4548</f>
        <v>1995</v>
      </c>
      <c r="T4548" s="86">
        <f t="shared" ref="T4548:T4582" si="849">+S4548+K4548</f>
        <v>4095</v>
      </c>
      <c r="U4548" s="6">
        <v>0.6</v>
      </c>
      <c r="V4548" s="85">
        <f t="shared" ref="V4548:V4582" si="850">+K4548*U4548</f>
        <v>1260</v>
      </c>
      <c r="W4548" s="86">
        <f t="shared" ref="W4548:W4582" si="851">+V4548+K4548</f>
        <v>3360</v>
      </c>
    </row>
    <row r="4549" spans="1:23" s="27" customFormat="1" ht="16.5" x14ac:dyDescent="0.25">
      <c r="A4549" s="64" t="s">
        <v>8225</v>
      </c>
      <c r="B4549" s="65" t="s">
        <v>8238</v>
      </c>
      <c r="C4549" s="2">
        <v>906008</v>
      </c>
      <c r="D4549" s="1" t="s">
        <v>1603</v>
      </c>
      <c r="E4549" s="3">
        <v>1</v>
      </c>
      <c r="F4549" s="3">
        <v>1</v>
      </c>
      <c r="G4549" s="7">
        <v>2100</v>
      </c>
      <c r="H4549" s="4">
        <f>+G4549*E4549</f>
        <v>2100</v>
      </c>
      <c r="I4549" s="5">
        <v>0</v>
      </c>
      <c r="J4549" s="4">
        <f t="shared" si="846"/>
        <v>0</v>
      </c>
      <c r="K4549" s="4">
        <f t="shared" si="847"/>
        <v>2100</v>
      </c>
      <c r="L4549" s="6">
        <v>0.65</v>
      </c>
      <c r="M4549" s="4">
        <f t="shared" si="844"/>
        <v>1365</v>
      </c>
      <c r="N4549" s="4">
        <f t="shared" si="845"/>
        <v>3465</v>
      </c>
      <c r="O4549" s="6">
        <v>0.75</v>
      </c>
      <c r="P4549" s="85">
        <f t="shared" ref="P4549:P4582" si="852">+K4549*O4549</f>
        <v>1575</v>
      </c>
      <c r="Q4549" s="86">
        <f t="shared" ref="Q4549:Q4582" si="853">+K4549+P4549</f>
        <v>3675</v>
      </c>
      <c r="R4549" s="6">
        <v>0.95</v>
      </c>
      <c r="S4549" s="85">
        <f t="shared" si="848"/>
        <v>1995</v>
      </c>
      <c r="T4549" s="86">
        <f t="shared" si="849"/>
        <v>4095</v>
      </c>
      <c r="U4549" s="6">
        <v>0.6</v>
      </c>
      <c r="V4549" s="85">
        <f t="shared" si="850"/>
        <v>1260</v>
      </c>
      <c r="W4549" s="86">
        <f t="shared" si="851"/>
        <v>3360</v>
      </c>
    </row>
    <row r="4550" spans="1:23" s="27" customFormat="1" ht="16.5" x14ac:dyDescent="0.25">
      <c r="A4550" s="64" t="s">
        <v>8225</v>
      </c>
      <c r="B4550" s="65" t="s">
        <v>8238</v>
      </c>
      <c r="C4550" s="2" t="s">
        <v>8240</v>
      </c>
      <c r="D4550" s="1" t="s">
        <v>4</v>
      </c>
      <c r="E4550" s="3">
        <v>1</v>
      </c>
      <c r="F4550" s="3">
        <v>1</v>
      </c>
      <c r="G4550" s="7">
        <v>4827</v>
      </c>
      <c r="H4550" s="4">
        <f>+G4550*E4550</f>
        <v>4827</v>
      </c>
      <c r="I4550" s="5">
        <v>0</v>
      </c>
      <c r="J4550" s="4">
        <f t="shared" si="846"/>
        <v>0</v>
      </c>
      <c r="K4550" s="4">
        <f t="shared" si="847"/>
        <v>4827</v>
      </c>
      <c r="L4550" s="6">
        <v>0.65</v>
      </c>
      <c r="M4550" s="4">
        <f t="shared" si="844"/>
        <v>3137.55</v>
      </c>
      <c r="N4550" s="4">
        <f t="shared" si="845"/>
        <v>7964.55</v>
      </c>
      <c r="O4550" s="6">
        <v>0.75</v>
      </c>
      <c r="P4550" s="85">
        <f t="shared" si="852"/>
        <v>3620.25</v>
      </c>
      <c r="Q4550" s="86">
        <f t="shared" si="853"/>
        <v>8447.25</v>
      </c>
      <c r="R4550" s="6">
        <v>0.95</v>
      </c>
      <c r="S4550" s="85">
        <f t="shared" si="848"/>
        <v>4585.6499999999996</v>
      </c>
      <c r="T4550" s="86">
        <f t="shared" si="849"/>
        <v>9412.65</v>
      </c>
      <c r="U4550" s="6">
        <v>0.6</v>
      </c>
      <c r="V4550" s="85">
        <f t="shared" si="850"/>
        <v>2896.2</v>
      </c>
      <c r="W4550" s="86">
        <f t="shared" si="851"/>
        <v>7723.2</v>
      </c>
    </row>
    <row r="4551" spans="1:23" s="27" customFormat="1" ht="16.5" x14ac:dyDescent="0.25">
      <c r="A4551" s="64" t="s">
        <v>8225</v>
      </c>
      <c r="B4551" s="65" t="s">
        <v>8238</v>
      </c>
      <c r="C4551" s="2" t="s">
        <v>8244</v>
      </c>
      <c r="D4551" s="1" t="s">
        <v>1640</v>
      </c>
      <c r="E4551" s="3">
        <v>1</v>
      </c>
      <c r="F4551" s="3">
        <v>1</v>
      </c>
      <c r="G4551" s="7">
        <v>5050</v>
      </c>
      <c r="H4551" s="4">
        <f>+G4551*E4551</f>
        <v>5050</v>
      </c>
      <c r="I4551" s="5">
        <v>0</v>
      </c>
      <c r="J4551" s="4">
        <f t="shared" si="846"/>
        <v>0</v>
      </c>
      <c r="K4551" s="4">
        <f t="shared" si="847"/>
        <v>5050</v>
      </c>
      <c r="L4551" s="6">
        <v>0.65</v>
      </c>
      <c r="M4551" s="4">
        <f t="shared" si="844"/>
        <v>3282.5</v>
      </c>
      <c r="N4551" s="4">
        <f t="shared" si="845"/>
        <v>8332.5</v>
      </c>
      <c r="O4551" s="6">
        <v>0.75</v>
      </c>
      <c r="P4551" s="85">
        <f t="shared" si="852"/>
        <v>3787.5</v>
      </c>
      <c r="Q4551" s="86">
        <f t="shared" si="853"/>
        <v>8837.5</v>
      </c>
      <c r="R4551" s="6">
        <v>0.95</v>
      </c>
      <c r="S4551" s="85">
        <f t="shared" si="848"/>
        <v>4797.5</v>
      </c>
      <c r="T4551" s="86">
        <f t="shared" si="849"/>
        <v>9847.5</v>
      </c>
      <c r="U4551" s="6">
        <v>0.6</v>
      </c>
      <c r="V4551" s="85">
        <f t="shared" si="850"/>
        <v>3030</v>
      </c>
      <c r="W4551" s="86">
        <f t="shared" si="851"/>
        <v>8080</v>
      </c>
    </row>
    <row r="4552" spans="1:23" s="27" customFormat="1" ht="16.5" x14ac:dyDescent="0.25">
      <c r="A4552" s="64" t="s">
        <v>8225</v>
      </c>
      <c r="B4552" s="65" t="s">
        <v>8238</v>
      </c>
      <c r="C4552" s="2" t="s">
        <v>8245</v>
      </c>
      <c r="D4552" s="10" t="s">
        <v>2343</v>
      </c>
      <c r="E4552" s="3">
        <v>2</v>
      </c>
      <c r="F4552" s="3">
        <v>1</v>
      </c>
      <c r="G4552" s="4">
        <v>3490</v>
      </c>
      <c r="H4552" s="4">
        <f>+G4552*E4552</f>
        <v>6980</v>
      </c>
      <c r="I4552" s="5">
        <v>0.14000000000000001</v>
      </c>
      <c r="J4552" s="4">
        <f t="shared" si="846"/>
        <v>488.6</v>
      </c>
      <c r="K4552" s="4">
        <f t="shared" si="847"/>
        <v>3001.4</v>
      </c>
      <c r="L4552" s="6">
        <v>0.65</v>
      </c>
      <c r="M4552" s="4">
        <f t="shared" si="844"/>
        <v>1950.91</v>
      </c>
      <c r="N4552" s="4">
        <f t="shared" si="845"/>
        <v>4952.3100000000004</v>
      </c>
      <c r="O4552" s="6">
        <v>0.75</v>
      </c>
      <c r="P4552" s="85">
        <f t="shared" si="852"/>
        <v>2251.0500000000002</v>
      </c>
      <c r="Q4552" s="86">
        <f t="shared" si="853"/>
        <v>5252.4500000000007</v>
      </c>
      <c r="R4552" s="6">
        <v>0.95</v>
      </c>
      <c r="S4552" s="85">
        <f t="shared" si="848"/>
        <v>2851.33</v>
      </c>
      <c r="T4552" s="86">
        <f t="shared" si="849"/>
        <v>5852.73</v>
      </c>
      <c r="U4552" s="6">
        <v>0.6</v>
      </c>
      <c r="V4552" s="85">
        <f t="shared" si="850"/>
        <v>1800.84</v>
      </c>
      <c r="W4552" s="86">
        <f t="shared" si="851"/>
        <v>4802.24</v>
      </c>
    </row>
    <row r="4553" spans="1:23" s="27" customFormat="1" ht="16.5" x14ac:dyDescent="0.25">
      <c r="A4553" s="64" t="s">
        <v>8225</v>
      </c>
      <c r="B4553" s="65" t="s">
        <v>8238</v>
      </c>
      <c r="C4553" s="2" t="s">
        <v>8246</v>
      </c>
      <c r="D4553" s="1" t="s">
        <v>4882</v>
      </c>
      <c r="E4553" s="3">
        <v>1</v>
      </c>
      <c r="F4553" s="3">
        <v>1</v>
      </c>
      <c r="G4553" s="7">
        <v>1275</v>
      </c>
      <c r="H4553" s="4">
        <f>+G4553*E4553</f>
        <v>1275</v>
      </c>
      <c r="I4553" s="5">
        <v>0</v>
      </c>
      <c r="J4553" s="4">
        <f t="shared" si="846"/>
        <v>0</v>
      </c>
      <c r="K4553" s="4">
        <f t="shared" si="847"/>
        <v>1275</v>
      </c>
      <c r="L4553" s="6">
        <v>0.65</v>
      </c>
      <c r="M4553" s="4">
        <f t="shared" si="844"/>
        <v>828.75</v>
      </c>
      <c r="N4553" s="4">
        <f t="shared" si="845"/>
        <v>2103.75</v>
      </c>
      <c r="O4553" s="6">
        <v>0.75</v>
      </c>
      <c r="P4553" s="85">
        <f t="shared" si="852"/>
        <v>956.25</v>
      </c>
      <c r="Q4553" s="86">
        <f t="shared" si="853"/>
        <v>2231.25</v>
      </c>
      <c r="R4553" s="6">
        <v>0.95</v>
      </c>
      <c r="S4553" s="85">
        <f t="shared" si="848"/>
        <v>1211.25</v>
      </c>
      <c r="T4553" s="86">
        <f t="shared" si="849"/>
        <v>2486.25</v>
      </c>
      <c r="U4553" s="6">
        <v>0.6</v>
      </c>
      <c r="V4553" s="85">
        <f t="shared" si="850"/>
        <v>765</v>
      </c>
      <c r="W4553" s="86">
        <f t="shared" si="851"/>
        <v>2040</v>
      </c>
    </row>
    <row r="4554" spans="1:23" s="27" customFormat="1" ht="16.5" x14ac:dyDescent="0.25">
      <c r="A4554" s="64" t="s">
        <v>8225</v>
      </c>
      <c r="B4554" s="65" t="s">
        <v>8238</v>
      </c>
      <c r="C4554" s="2" t="s">
        <v>8243</v>
      </c>
      <c r="D4554" s="1" t="s">
        <v>3636</v>
      </c>
      <c r="E4554" s="3">
        <v>5</v>
      </c>
      <c r="F4554" s="3">
        <v>1</v>
      </c>
      <c r="G4554" s="7">
        <v>1389</v>
      </c>
      <c r="H4554" s="4">
        <f>+G4554*E4554</f>
        <v>6945</v>
      </c>
      <c r="I4554" s="5">
        <v>0</v>
      </c>
      <c r="J4554" s="4">
        <f t="shared" si="846"/>
        <v>0</v>
      </c>
      <c r="K4554" s="4">
        <f t="shared" si="847"/>
        <v>1389</v>
      </c>
      <c r="L4554" s="6">
        <v>0.65</v>
      </c>
      <c r="M4554" s="4">
        <f t="shared" si="844"/>
        <v>902.85</v>
      </c>
      <c r="N4554" s="4">
        <f t="shared" si="845"/>
        <v>2291.85</v>
      </c>
      <c r="O4554" s="6">
        <v>0.75</v>
      </c>
      <c r="P4554" s="85">
        <f t="shared" si="852"/>
        <v>1041.75</v>
      </c>
      <c r="Q4554" s="86">
        <f t="shared" si="853"/>
        <v>2430.75</v>
      </c>
      <c r="R4554" s="6">
        <v>0.95</v>
      </c>
      <c r="S4554" s="85">
        <f t="shared" si="848"/>
        <v>1319.55</v>
      </c>
      <c r="T4554" s="86">
        <f t="shared" si="849"/>
        <v>2708.55</v>
      </c>
      <c r="U4554" s="6">
        <v>0.6</v>
      </c>
      <c r="V4554" s="85">
        <f t="shared" si="850"/>
        <v>833.4</v>
      </c>
      <c r="W4554" s="86">
        <f t="shared" si="851"/>
        <v>2222.4</v>
      </c>
    </row>
    <row r="4555" spans="1:23" s="27" customFormat="1" ht="16.5" x14ac:dyDescent="0.25">
      <c r="A4555" s="64" t="s">
        <v>8225</v>
      </c>
      <c r="B4555" s="65" t="s">
        <v>8238</v>
      </c>
      <c r="C4555" s="2">
        <v>906032</v>
      </c>
      <c r="D4555" s="10" t="s">
        <v>3632</v>
      </c>
      <c r="E4555" s="3">
        <v>2</v>
      </c>
      <c r="F4555" s="3">
        <v>1</v>
      </c>
      <c r="G4555" s="7">
        <v>2510</v>
      </c>
      <c r="H4555" s="4">
        <f>+G4555*E4555</f>
        <v>5020</v>
      </c>
      <c r="I4555" s="5">
        <v>0</v>
      </c>
      <c r="J4555" s="4">
        <f t="shared" si="846"/>
        <v>0</v>
      </c>
      <c r="K4555" s="4">
        <f t="shared" si="847"/>
        <v>2510</v>
      </c>
      <c r="L4555" s="6">
        <v>0.65</v>
      </c>
      <c r="M4555" s="4">
        <f t="shared" si="844"/>
        <v>1631.5</v>
      </c>
      <c r="N4555" s="4">
        <f t="shared" si="845"/>
        <v>4141.5</v>
      </c>
      <c r="O4555" s="6">
        <v>0.75</v>
      </c>
      <c r="P4555" s="85">
        <f t="shared" si="852"/>
        <v>1882.5</v>
      </c>
      <c r="Q4555" s="86">
        <f t="shared" si="853"/>
        <v>4392.5</v>
      </c>
      <c r="R4555" s="6">
        <v>0.95</v>
      </c>
      <c r="S4555" s="85">
        <f t="shared" si="848"/>
        <v>2384.5</v>
      </c>
      <c r="T4555" s="86">
        <f t="shared" si="849"/>
        <v>4894.5</v>
      </c>
      <c r="U4555" s="6">
        <v>0.6</v>
      </c>
      <c r="V4555" s="85">
        <f t="shared" si="850"/>
        <v>1506</v>
      </c>
      <c r="W4555" s="86">
        <f t="shared" si="851"/>
        <v>4016</v>
      </c>
    </row>
    <row r="4556" spans="1:23" s="27" customFormat="1" ht="16.5" x14ac:dyDescent="0.25">
      <c r="A4556" s="64" t="s">
        <v>8225</v>
      </c>
      <c r="B4556" s="65" t="s">
        <v>8238</v>
      </c>
      <c r="C4556" s="2">
        <v>906033</v>
      </c>
      <c r="D4556" s="1" t="s">
        <v>3633</v>
      </c>
      <c r="E4556" s="3">
        <v>3</v>
      </c>
      <c r="F4556" s="3">
        <v>1</v>
      </c>
      <c r="G4556" s="7">
        <v>1400</v>
      </c>
      <c r="H4556" s="4">
        <f>+G4556*E4556</f>
        <v>4200</v>
      </c>
      <c r="I4556" s="5">
        <v>0</v>
      </c>
      <c r="J4556" s="4">
        <f t="shared" si="846"/>
        <v>0</v>
      </c>
      <c r="K4556" s="4">
        <f t="shared" si="847"/>
        <v>1400</v>
      </c>
      <c r="L4556" s="6">
        <v>0.65</v>
      </c>
      <c r="M4556" s="4">
        <f t="shared" si="844"/>
        <v>910</v>
      </c>
      <c r="N4556" s="4">
        <f t="shared" si="845"/>
        <v>2310</v>
      </c>
      <c r="O4556" s="6">
        <v>0.75</v>
      </c>
      <c r="P4556" s="85">
        <f t="shared" si="852"/>
        <v>1050</v>
      </c>
      <c r="Q4556" s="86">
        <f t="shared" si="853"/>
        <v>2450</v>
      </c>
      <c r="R4556" s="6">
        <v>0.95</v>
      </c>
      <c r="S4556" s="85">
        <f t="shared" si="848"/>
        <v>1330</v>
      </c>
      <c r="T4556" s="86">
        <f t="shared" si="849"/>
        <v>2730</v>
      </c>
      <c r="U4556" s="6">
        <v>0.6</v>
      </c>
      <c r="V4556" s="85">
        <f t="shared" si="850"/>
        <v>840</v>
      </c>
      <c r="W4556" s="86">
        <f t="shared" si="851"/>
        <v>2240</v>
      </c>
    </row>
    <row r="4557" spans="1:23" s="27" customFormat="1" ht="16.5" x14ac:dyDescent="0.25">
      <c r="A4557" s="64" t="s">
        <v>8225</v>
      </c>
      <c r="B4557" s="65" t="s">
        <v>8238</v>
      </c>
      <c r="C4557" s="2">
        <v>906036</v>
      </c>
      <c r="D4557" s="1" t="s">
        <v>3649</v>
      </c>
      <c r="E4557" s="3">
        <v>5</v>
      </c>
      <c r="F4557" s="3">
        <v>1</v>
      </c>
      <c r="G4557" s="7">
        <v>2135</v>
      </c>
      <c r="H4557" s="4">
        <f>+G4557*E4557</f>
        <v>10675</v>
      </c>
      <c r="I4557" s="5">
        <v>0</v>
      </c>
      <c r="J4557" s="4">
        <f t="shared" si="846"/>
        <v>0</v>
      </c>
      <c r="K4557" s="4">
        <f t="shared" si="847"/>
        <v>2135</v>
      </c>
      <c r="L4557" s="6">
        <v>0.65</v>
      </c>
      <c r="M4557" s="4">
        <f t="shared" si="844"/>
        <v>1387.75</v>
      </c>
      <c r="N4557" s="4">
        <f t="shared" si="845"/>
        <v>3522.75</v>
      </c>
      <c r="O4557" s="6">
        <v>0.75</v>
      </c>
      <c r="P4557" s="85">
        <f t="shared" si="852"/>
        <v>1601.25</v>
      </c>
      <c r="Q4557" s="86">
        <f t="shared" si="853"/>
        <v>3736.25</v>
      </c>
      <c r="R4557" s="6">
        <v>0.95</v>
      </c>
      <c r="S4557" s="85">
        <f t="shared" si="848"/>
        <v>2028.25</v>
      </c>
      <c r="T4557" s="86">
        <f t="shared" si="849"/>
        <v>4163.25</v>
      </c>
      <c r="U4557" s="6">
        <v>0.6</v>
      </c>
      <c r="V4557" s="85">
        <f t="shared" si="850"/>
        <v>1281</v>
      </c>
      <c r="W4557" s="86">
        <f t="shared" si="851"/>
        <v>3416</v>
      </c>
    </row>
    <row r="4558" spans="1:23" s="27" customFormat="1" ht="16.5" x14ac:dyDescent="0.25">
      <c r="A4558" s="64" t="s">
        <v>8225</v>
      </c>
      <c r="B4558" s="65" t="s">
        <v>8238</v>
      </c>
      <c r="C4558" s="2">
        <v>906040</v>
      </c>
      <c r="D4558" s="1" t="s">
        <v>3650</v>
      </c>
      <c r="E4558" s="3">
        <v>11</v>
      </c>
      <c r="F4558" s="3">
        <v>1</v>
      </c>
      <c r="G4558" s="4">
        <v>1093.3399999999999</v>
      </c>
      <c r="H4558" s="4">
        <f>+G4558*E4558</f>
        <v>12026.74</v>
      </c>
      <c r="I4558" s="5">
        <v>0.1</v>
      </c>
      <c r="J4558" s="4">
        <f t="shared" si="846"/>
        <v>109.334</v>
      </c>
      <c r="K4558" s="4">
        <f t="shared" si="847"/>
        <v>984.00599999999986</v>
      </c>
      <c r="L4558" s="6">
        <v>0.65</v>
      </c>
      <c r="M4558" s="4">
        <f t="shared" si="844"/>
        <v>639.60389999999995</v>
      </c>
      <c r="N4558" s="4">
        <f t="shared" si="845"/>
        <v>1623.6098999999999</v>
      </c>
      <c r="O4558" s="6">
        <v>0.75</v>
      </c>
      <c r="P4558" s="85">
        <f t="shared" si="852"/>
        <v>738.00449999999989</v>
      </c>
      <c r="Q4558" s="86">
        <f t="shared" si="853"/>
        <v>1722.0104999999999</v>
      </c>
      <c r="R4558" s="6">
        <v>0.95</v>
      </c>
      <c r="S4558" s="85">
        <f t="shared" si="848"/>
        <v>934.80569999999977</v>
      </c>
      <c r="T4558" s="86">
        <f t="shared" si="849"/>
        <v>1918.8116999999997</v>
      </c>
      <c r="U4558" s="6">
        <v>0.6</v>
      </c>
      <c r="V4558" s="85">
        <f t="shared" si="850"/>
        <v>590.40359999999987</v>
      </c>
      <c r="W4558" s="86">
        <f t="shared" si="851"/>
        <v>1574.4095999999997</v>
      </c>
    </row>
    <row r="4559" spans="1:23" s="27" customFormat="1" ht="16.5" x14ac:dyDescent="0.25">
      <c r="A4559" s="64" t="s">
        <v>8225</v>
      </c>
      <c r="B4559" s="65" t="s">
        <v>8238</v>
      </c>
      <c r="C4559" s="2">
        <v>906043</v>
      </c>
      <c r="D4559" s="1" t="s">
        <v>4877</v>
      </c>
      <c r="E4559" s="3">
        <v>2</v>
      </c>
      <c r="F4559" s="3">
        <v>1</v>
      </c>
      <c r="G4559" s="4">
        <v>3290</v>
      </c>
      <c r="H4559" s="4">
        <f>+G4559*E4559</f>
        <v>6580</v>
      </c>
      <c r="I4559" s="5">
        <v>0</v>
      </c>
      <c r="J4559" s="4">
        <f t="shared" si="846"/>
        <v>0</v>
      </c>
      <c r="K4559" s="4">
        <f t="shared" si="847"/>
        <v>3290</v>
      </c>
      <c r="L4559" s="6">
        <v>0.65</v>
      </c>
      <c r="M4559" s="4">
        <f t="shared" si="844"/>
        <v>2138.5</v>
      </c>
      <c r="N4559" s="4">
        <f t="shared" si="845"/>
        <v>5428.5</v>
      </c>
      <c r="O4559" s="6">
        <v>0.75</v>
      </c>
      <c r="P4559" s="85">
        <f t="shared" si="852"/>
        <v>2467.5</v>
      </c>
      <c r="Q4559" s="86">
        <f t="shared" si="853"/>
        <v>5757.5</v>
      </c>
      <c r="R4559" s="6">
        <v>0.95</v>
      </c>
      <c r="S4559" s="85">
        <f t="shared" si="848"/>
        <v>3125.5</v>
      </c>
      <c r="T4559" s="86">
        <f t="shared" si="849"/>
        <v>6415.5</v>
      </c>
      <c r="U4559" s="6">
        <v>0.6</v>
      </c>
      <c r="V4559" s="85">
        <f t="shared" si="850"/>
        <v>1974</v>
      </c>
      <c r="W4559" s="86">
        <f t="shared" si="851"/>
        <v>5264</v>
      </c>
    </row>
    <row r="4560" spans="1:23" s="27" customFormat="1" ht="16.5" x14ac:dyDescent="0.25">
      <c r="A4560" s="64" t="s">
        <v>8225</v>
      </c>
      <c r="B4560" s="65" t="s">
        <v>8238</v>
      </c>
      <c r="C4560" s="2">
        <v>906044</v>
      </c>
      <c r="D4560" s="1" t="s">
        <v>5080</v>
      </c>
      <c r="E4560" s="3">
        <v>1</v>
      </c>
      <c r="F4560" s="3">
        <v>1</v>
      </c>
      <c r="G4560" s="7">
        <v>3865</v>
      </c>
      <c r="H4560" s="4">
        <f>+G4560*E4560</f>
        <v>3865</v>
      </c>
      <c r="I4560" s="5">
        <v>0</v>
      </c>
      <c r="J4560" s="4">
        <f t="shared" si="846"/>
        <v>0</v>
      </c>
      <c r="K4560" s="4">
        <f t="shared" si="847"/>
        <v>3865</v>
      </c>
      <c r="L4560" s="6">
        <v>0.65</v>
      </c>
      <c r="M4560" s="4">
        <f t="shared" si="844"/>
        <v>2512.25</v>
      </c>
      <c r="N4560" s="4">
        <f t="shared" si="845"/>
        <v>6377.25</v>
      </c>
      <c r="O4560" s="6">
        <v>0.75</v>
      </c>
      <c r="P4560" s="85">
        <f t="shared" si="852"/>
        <v>2898.75</v>
      </c>
      <c r="Q4560" s="86">
        <f t="shared" si="853"/>
        <v>6763.75</v>
      </c>
      <c r="R4560" s="6">
        <v>0.95</v>
      </c>
      <c r="S4560" s="85">
        <f t="shared" si="848"/>
        <v>3671.75</v>
      </c>
      <c r="T4560" s="86">
        <f t="shared" si="849"/>
        <v>7536.75</v>
      </c>
      <c r="U4560" s="6">
        <v>0.6</v>
      </c>
      <c r="V4560" s="85">
        <f t="shared" si="850"/>
        <v>2319</v>
      </c>
      <c r="W4560" s="86">
        <f t="shared" si="851"/>
        <v>6184</v>
      </c>
    </row>
    <row r="4561" spans="1:23" s="27" customFormat="1" ht="16.5" x14ac:dyDescent="0.25">
      <c r="A4561" s="64" t="s">
        <v>8225</v>
      </c>
      <c r="B4561" s="65" t="s">
        <v>8238</v>
      </c>
      <c r="C4561" s="2">
        <v>906045</v>
      </c>
      <c r="D4561" s="1" t="s">
        <v>5081</v>
      </c>
      <c r="E4561" s="3">
        <v>1</v>
      </c>
      <c r="F4561" s="3">
        <v>1</v>
      </c>
      <c r="G4561" s="7">
        <v>6030</v>
      </c>
      <c r="H4561" s="4">
        <f>+G4561*E4561</f>
        <v>6030</v>
      </c>
      <c r="I4561" s="5">
        <v>0</v>
      </c>
      <c r="J4561" s="4">
        <f t="shared" si="846"/>
        <v>0</v>
      </c>
      <c r="K4561" s="4">
        <f t="shared" si="847"/>
        <v>6030</v>
      </c>
      <c r="L4561" s="6">
        <v>0.65</v>
      </c>
      <c r="M4561" s="4">
        <f t="shared" si="844"/>
        <v>3919.5</v>
      </c>
      <c r="N4561" s="4">
        <f t="shared" si="845"/>
        <v>9949.5</v>
      </c>
      <c r="O4561" s="6">
        <v>0.75</v>
      </c>
      <c r="P4561" s="85">
        <f t="shared" si="852"/>
        <v>4522.5</v>
      </c>
      <c r="Q4561" s="86">
        <f t="shared" si="853"/>
        <v>10552.5</v>
      </c>
      <c r="R4561" s="6">
        <v>0.95</v>
      </c>
      <c r="S4561" s="85">
        <f t="shared" si="848"/>
        <v>5728.5</v>
      </c>
      <c r="T4561" s="86">
        <f t="shared" si="849"/>
        <v>11758.5</v>
      </c>
      <c r="U4561" s="6">
        <v>0.6</v>
      </c>
      <c r="V4561" s="85">
        <f t="shared" si="850"/>
        <v>3618</v>
      </c>
      <c r="W4561" s="86">
        <f t="shared" si="851"/>
        <v>9648</v>
      </c>
    </row>
    <row r="4562" spans="1:23" s="27" customFormat="1" ht="16.5" x14ac:dyDescent="0.25">
      <c r="A4562" s="64" t="s">
        <v>8225</v>
      </c>
      <c r="B4562" s="65" t="s">
        <v>8238</v>
      </c>
      <c r="C4562" s="2">
        <v>906046</v>
      </c>
      <c r="D4562" s="1" t="s">
        <v>5082</v>
      </c>
      <c r="E4562" s="3">
        <v>2</v>
      </c>
      <c r="F4562" s="3">
        <v>1</v>
      </c>
      <c r="G4562" s="7">
        <v>5940</v>
      </c>
      <c r="H4562" s="4">
        <f>+G4562*E4562</f>
        <v>11880</v>
      </c>
      <c r="I4562" s="5">
        <v>0</v>
      </c>
      <c r="J4562" s="4">
        <f t="shared" si="846"/>
        <v>0</v>
      </c>
      <c r="K4562" s="4">
        <f t="shared" si="847"/>
        <v>5940</v>
      </c>
      <c r="L4562" s="6">
        <v>0.65</v>
      </c>
      <c r="M4562" s="4">
        <f t="shared" si="844"/>
        <v>3861</v>
      </c>
      <c r="N4562" s="4">
        <f t="shared" si="845"/>
        <v>9801</v>
      </c>
      <c r="O4562" s="6">
        <v>0.75</v>
      </c>
      <c r="P4562" s="85">
        <f t="shared" si="852"/>
        <v>4455</v>
      </c>
      <c r="Q4562" s="86">
        <f t="shared" si="853"/>
        <v>10395</v>
      </c>
      <c r="R4562" s="6">
        <v>0.95</v>
      </c>
      <c r="S4562" s="85">
        <f t="shared" si="848"/>
        <v>5643</v>
      </c>
      <c r="T4562" s="86">
        <f t="shared" si="849"/>
        <v>11583</v>
      </c>
      <c r="U4562" s="6">
        <v>0.6</v>
      </c>
      <c r="V4562" s="85">
        <f t="shared" si="850"/>
        <v>3564</v>
      </c>
      <c r="W4562" s="86">
        <f t="shared" si="851"/>
        <v>9504</v>
      </c>
    </row>
    <row r="4563" spans="1:23" s="27" customFormat="1" ht="16.5" x14ac:dyDescent="0.25">
      <c r="A4563" s="64" t="s">
        <v>8225</v>
      </c>
      <c r="B4563" s="65" t="s">
        <v>8238</v>
      </c>
      <c r="C4563" s="2" t="s">
        <v>8687</v>
      </c>
      <c r="D4563" s="1" t="s">
        <v>3651</v>
      </c>
      <c r="E4563" s="3">
        <v>6</v>
      </c>
      <c r="F4563" s="3">
        <v>1</v>
      </c>
      <c r="G4563" s="4">
        <v>3491.82</v>
      </c>
      <c r="H4563" s="4">
        <f>+G4563*E4563</f>
        <v>20950.920000000002</v>
      </c>
      <c r="I4563" s="5">
        <v>0.1</v>
      </c>
      <c r="J4563" s="4">
        <f t="shared" si="846"/>
        <v>349.18200000000002</v>
      </c>
      <c r="K4563" s="4">
        <f t="shared" si="847"/>
        <v>3142.6379999999999</v>
      </c>
      <c r="L4563" s="6">
        <v>0.65</v>
      </c>
      <c r="M4563" s="4">
        <f t="shared" si="844"/>
        <v>2042.7147</v>
      </c>
      <c r="N4563" s="4">
        <f t="shared" si="845"/>
        <v>5185.3526999999995</v>
      </c>
      <c r="O4563" s="6">
        <v>0.75</v>
      </c>
      <c r="P4563" s="85">
        <f t="shared" si="852"/>
        <v>2356.9785000000002</v>
      </c>
      <c r="Q4563" s="86">
        <f t="shared" si="853"/>
        <v>5499.6165000000001</v>
      </c>
      <c r="R4563" s="6">
        <v>0.95</v>
      </c>
      <c r="S4563" s="85">
        <f t="shared" si="848"/>
        <v>2985.5060999999996</v>
      </c>
      <c r="T4563" s="86">
        <f t="shared" si="849"/>
        <v>6128.1440999999995</v>
      </c>
      <c r="U4563" s="6">
        <v>0.6</v>
      </c>
      <c r="V4563" s="85">
        <f t="shared" si="850"/>
        <v>1885.5827999999999</v>
      </c>
      <c r="W4563" s="86">
        <f t="shared" si="851"/>
        <v>5028.2208000000001</v>
      </c>
    </row>
    <row r="4564" spans="1:23" s="27" customFormat="1" ht="16.5" x14ac:dyDescent="0.25">
      <c r="A4564" s="64" t="s">
        <v>8225</v>
      </c>
      <c r="B4564" s="65" t="s">
        <v>8238</v>
      </c>
      <c r="C4564" s="2">
        <v>906051</v>
      </c>
      <c r="D4564" s="1" t="s">
        <v>4818</v>
      </c>
      <c r="E4564" s="3">
        <v>3</v>
      </c>
      <c r="F4564" s="3">
        <v>1</v>
      </c>
      <c r="G4564" s="7">
        <v>646.02</v>
      </c>
      <c r="H4564" s="4">
        <f>+G4564*E4564</f>
        <v>1938.06</v>
      </c>
      <c r="I4564" s="5">
        <v>0</v>
      </c>
      <c r="J4564" s="4">
        <f t="shared" si="846"/>
        <v>0</v>
      </c>
      <c r="K4564" s="4">
        <f t="shared" si="847"/>
        <v>646.02</v>
      </c>
      <c r="L4564" s="6">
        <v>0.65</v>
      </c>
      <c r="M4564" s="4">
        <f t="shared" si="844"/>
        <v>419.91300000000001</v>
      </c>
      <c r="N4564" s="4">
        <f t="shared" si="845"/>
        <v>1065.933</v>
      </c>
      <c r="O4564" s="6">
        <v>0.75</v>
      </c>
      <c r="P4564" s="85">
        <f t="shared" si="852"/>
        <v>484.51499999999999</v>
      </c>
      <c r="Q4564" s="86">
        <f t="shared" si="853"/>
        <v>1130.5349999999999</v>
      </c>
      <c r="R4564" s="6">
        <v>0.95</v>
      </c>
      <c r="S4564" s="85">
        <f t="shared" si="848"/>
        <v>613.71899999999994</v>
      </c>
      <c r="T4564" s="86">
        <f t="shared" si="849"/>
        <v>1259.739</v>
      </c>
      <c r="U4564" s="6">
        <v>0.6</v>
      </c>
      <c r="V4564" s="85">
        <f t="shared" si="850"/>
        <v>387.61199999999997</v>
      </c>
      <c r="W4564" s="86">
        <f t="shared" si="851"/>
        <v>1033.6320000000001</v>
      </c>
    </row>
    <row r="4565" spans="1:23" s="27" customFormat="1" ht="16.5" x14ac:dyDescent="0.25">
      <c r="A4565" s="64" t="s">
        <v>8225</v>
      </c>
      <c r="B4565" s="65" t="s">
        <v>8238</v>
      </c>
      <c r="C4565" s="2">
        <v>906053</v>
      </c>
      <c r="D4565" s="1" t="s">
        <v>5272</v>
      </c>
      <c r="E4565" s="3">
        <v>12</v>
      </c>
      <c r="F4565" s="3">
        <v>1</v>
      </c>
      <c r="G4565" s="7">
        <v>1568.99</v>
      </c>
      <c r="H4565" s="4">
        <f>+G4565*E4565</f>
        <v>18827.88</v>
      </c>
      <c r="I4565" s="5">
        <v>0</v>
      </c>
      <c r="J4565" s="4">
        <f t="shared" si="846"/>
        <v>0</v>
      </c>
      <c r="K4565" s="4">
        <f t="shared" si="847"/>
        <v>1568.99</v>
      </c>
      <c r="L4565" s="6">
        <v>0.65</v>
      </c>
      <c r="M4565" s="4">
        <f t="shared" si="844"/>
        <v>1019.8435000000001</v>
      </c>
      <c r="N4565" s="4">
        <f t="shared" si="845"/>
        <v>2588.8335000000002</v>
      </c>
      <c r="O4565" s="6">
        <v>0.75</v>
      </c>
      <c r="P4565" s="85">
        <f t="shared" si="852"/>
        <v>1176.7425000000001</v>
      </c>
      <c r="Q4565" s="86">
        <f t="shared" si="853"/>
        <v>2745.7325000000001</v>
      </c>
      <c r="R4565" s="6">
        <v>0.95</v>
      </c>
      <c r="S4565" s="85">
        <f t="shared" si="848"/>
        <v>1490.5404999999998</v>
      </c>
      <c r="T4565" s="86">
        <f t="shared" si="849"/>
        <v>3059.5304999999998</v>
      </c>
      <c r="U4565" s="6">
        <v>0.6</v>
      </c>
      <c r="V4565" s="85">
        <f t="shared" si="850"/>
        <v>941.39400000000001</v>
      </c>
      <c r="W4565" s="86">
        <f t="shared" si="851"/>
        <v>2510.384</v>
      </c>
    </row>
    <row r="4566" spans="1:23" s="27" customFormat="1" ht="16.5" x14ac:dyDescent="0.25">
      <c r="A4566" s="64" t="s">
        <v>8225</v>
      </c>
      <c r="B4566" s="65" t="s">
        <v>8238</v>
      </c>
      <c r="C4566" s="2">
        <v>906054</v>
      </c>
      <c r="D4566" s="1" t="s">
        <v>1604</v>
      </c>
      <c r="E4566" s="3">
        <v>1</v>
      </c>
      <c r="F4566" s="3">
        <v>1</v>
      </c>
      <c r="G4566" s="7">
        <v>2100</v>
      </c>
      <c r="H4566" s="4">
        <f>+G4566*E4566</f>
        <v>2100</v>
      </c>
      <c r="I4566" s="5">
        <v>0</v>
      </c>
      <c r="J4566" s="4">
        <f t="shared" si="846"/>
        <v>0</v>
      </c>
      <c r="K4566" s="4">
        <f t="shared" si="847"/>
        <v>2100</v>
      </c>
      <c r="L4566" s="6">
        <v>0.65</v>
      </c>
      <c r="M4566" s="4">
        <f t="shared" si="844"/>
        <v>1365</v>
      </c>
      <c r="N4566" s="4">
        <f t="shared" si="845"/>
        <v>3465</v>
      </c>
      <c r="O4566" s="6">
        <v>0.75</v>
      </c>
      <c r="P4566" s="85">
        <f t="shared" si="852"/>
        <v>1575</v>
      </c>
      <c r="Q4566" s="86">
        <f t="shared" si="853"/>
        <v>3675</v>
      </c>
      <c r="R4566" s="6">
        <v>0.95</v>
      </c>
      <c r="S4566" s="85">
        <f t="shared" si="848"/>
        <v>1995</v>
      </c>
      <c r="T4566" s="86">
        <f t="shared" si="849"/>
        <v>4095</v>
      </c>
      <c r="U4566" s="6">
        <v>0.6</v>
      </c>
      <c r="V4566" s="85">
        <f t="shared" si="850"/>
        <v>1260</v>
      </c>
      <c r="W4566" s="86">
        <f t="shared" si="851"/>
        <v>3360</v>
      </c>
    </row>
    <row r="4567" spans="1:23" s="27" customFormat="1" ht="16.5" x14ac:dyDescent="0.25">
      <c r="A4567" s="64" t="s">
        <v>8225</v>
      </c>
      <c r="B4567" s="65" t="s">
        <v>8238</v>
      </c>
      <c r="C4567" s="2">
        <v>906055</v>
      </c>
      <c r="D4567" s="1" t="s">
        <v>7025</v>
      </c>
      <c r="E4567" s="3">
        <v>3</v>
      </c>
      <c r="F4567" s="3">
        <v>1</v>
      </c>
      <c r="G4567" s="7">
        <v>1035.4000000000001</v>
      </c>
      <c r="H4567" s="4">
        <f>+G4567*E4567</f>
        <v>3106.2000000000003</v>
      </c>
      <c r="I4567" s="5">
        <v>0</v>
      </c>
      <c r="J4567" s="4">
        <f t="shared" si="846"/>
        <v>0</v>
      </c>
      <c r="K4567" s="4">
        <f t="shared" si="847"/>
        <v>1035.4000000000001</v>
      </c>
      <c r="L4567" s="6">
        <v>0.65</v>
      </c>
      <c r="M4567" s="4">
        <f t="shared" si="844"/>
        <v>673.0100000000001</v>
      </c>
      <c r="N4567" s="4">
        <f t="shared" si="845"/>
        <v>1708.4100000000003</v>
      </c>
      <c r="O4567" s="6">
        <v>0.75</v>
      </c>
      <c r="P4567" s="85">
        <f t="shared" si="852"/>
        <v>776.55000000000007</v>
      </c>
      <c r="Q4567" s="86">
        <f t="shared" si="853"/>
        <v>1811.9500000000003</v>
      </c>
      <c r="R4567" s="6">
        <v>0.95</v>
      </c>
      <c r="S4567" s="85">
        <f t="shared" si="848"/>
        <v>983.63</v>
      </c>
      <c r="T4567" s="86">
        <f t="shared" si="849"/>
        <v>2019.0300000000002</v>
      </c>
      <c r="U4567" s="6">
        <v>0.6</v>
      </c>
      <c r="V4567" s="85">
        <f t="shared" si="850"/>
        <v>621.24</v>
      </c>
      <c r="W4567" s="86">
        <f t="shared" si="851"/>
        <v>1656.64</v>
      </c>
    </row>
    <row r="4568" spans="1:23" s="27" customFormat="1" ht="16.5" x14ac:dyDescent="0.25">
      <c r="A4568" s="64" t="s">
        <v>8225</v>
      </c>
      <c r="B4568" s="65" t="s">
        <v>8238</v>
      </c>
      <c r="C4568" s="2">
        <v>906066</v>
      </c>
      <c r="D4568" s="1" t="s">
        <v>5299</v>
      </c>
      <c r="E4568" s="3">
        <v>1</v>
      </c>
      <c r="F4568" s="3">
        <v>1</v>
      </c>
      <c r="G4568" s="7">
        <v>2700</v>
      </c>
      <c r="H4568" s="4">
        <f>+G4568*E4568</f>
        <v>2700</v>
      </c>
      <c r="I4568" s="5">
        <v>0</v>
      </c>
      <c r="J4568" s="4">
        <f t="shared" si="846"/>
        <v>0</v>
      </c>
      <c r="K4568" s="4">
        <f t="shared" si="847"/>
        <v>2700</v>
      </c>
      <c r="L4568" s="6">
        <v>0.65</v>
      </c>
      <c r="M4568" s="4">
        <f t="shared" si="844"/>
        <v>1755</v>
      </c>
      <c r="N4568" s="4">
        <f t="shared" si="845"/>
        <v>4455</v>
      </c>
      <c r="O4568" s="6">
        <v>0.75</v>
      </c>
      <c r="P4568" s="85">
        <f t="shared" si="852"/>
        <v>2025</v>
      </c>
      <c r="Q4568" s="86">
        <f t="shared" si="853"/>
        <v>4725</v>
      </c>
      <c r="R4568" s="6">
        <v>0.95</v>
      </c>
      <c r="S4568" s="85">
        <f t="shared" si="848"/>
        <v>2565</v>
      </c>
      <c r="T4568" s="86">
        <f t="shared" si="849"/>
        <v>5265</v>
      </c>
      <c r="U4568" s="6">
        <v>0.6</v>
      </c>
      <c r="V4568" s="85">
        <f t="shared" si="850"/>
        <v>1620</v>
      </c>
      <c r="W4568" s="86">
        <f t="shared" si="851"/>
        <v>4320</v>
      </c>
    </row>
    <row r="4569" spans="1:23" s="27" customFormat="1" ht="16.5" x14ac:dyDescent="0.25">
      <c r="A4569" s="64" t="s">
        <v>8225</v>
      </c>
      <c r="B4569" s="65" t="s">
        <v>8238</v>
      </c>
      <c r="C4569" s="2">
        <v>906069</v>
      </c>
      <c r="D4569" s="1" t="s">
        <v>411</v>
      </c>
      <c r="E4569" s="3">
        <v>2</v>
      </c>
      <c r="F4569" s="3">
        <v>1</v>
      </c>
      <c r="G4569" s="7">
        <v>745</v>
      </c>
      <c r="H4569" s="4">
        <f>+G4569*E4569</f>
        <v>1490</v>
      </c>
      <c r="I4569" s="5">
        <v>0</v>
      </c>
      <c r="J4569" s="4">
        <f t="shared" si="846"/>
        <v>0</v>
      </c>
      <c r="K4569" s="4">
        <f t="shared" si="847"/>
        <v>745</v>
      </c>
      <c r="L4569" s="6">
        <v>0.65</v>
      </c>
      <c r="M4569" s="4">
        <f t="shared" si="844"/>
        <v>484.25</v>
      </c>
      <c r="N4569" s="4">
        <f t="shared" si="845"/>
        <v>1229.25</v>
      </c>
      <c r="O4569" s="6">
        <v>0.75</v>
      </c>
      <c r="P4569" s="85">
        <f t="shared" si="852"/>
        <v>558.75</v>
      </c>
      <c r="Q4569" s="86">
        <f t="shared" si="853"/>
        <v>1303.75</v>
      </c>
      <c r="R4569" s="6">
        <v>0.95</v>
      </c>
      <c r="S4569" s="85">
        <f t="shared" si="848"/>
        <v>707.75</v>
      </c>
      <c r="T4569" s="86">
        <f t="shared" si="849"/>
        <v>1452.75</v>
      </c>
      <c r="U4569" s="6">
        <v>0.6</v>
      </c>
      <c r="V4569" s="85">
        <f t="shared" si="850"/>
        <v>447</v>
      </c>
      <c r="W4569" s="86">
        <f t="shared" si="851"/>
        <v>1192</v>
      </c>
    </row>
    <row r="4570" spans="1:23" s="27" customFormat="1" ht="16.5" x14ac:dyDescent="0.25">
      <c r="A4570" s="64" t="s">
        <v>8225</v>
      </c>
      <c r="B4570" s="65" t="s">
        <v>8238</v>
      </c>
      <c r="C4570" s="2">
        <v>906071</v>
      </c>
      <c r="D4570" s="1" t="s">
        <v>412</v>
      </c>
      <c r="E4570" s="3">
        <v>2</v>
      </c>
      <c r="F4570" s="3">
        <v>1</v>
      </c>
      <c r="G4570" s="7">
        <v>220</v>
      </c>
      <c r="H4570" s="4">
        <f>+G4570*E4570</f>
        <v>440</v>
      </c>
      <c r="I4570" s="5">
        <v>0</v>
      </c>
      <c r="J4570" s="4">
        <f t="shared" si="846"/>
        <v>0</v>
      </c>
      <c r="K4570" s="4">
        <f t="shared" si="847"/>
        <v>220</v>
      </c>
      <c r="L4570" s="6">
        <v>0.65</v>
      </c>
      <c r="M4570" s="4">
        <f t="shared" si="844"/>
        <v>143</v>
      </c>
      <c r="N4570" s="4">
        <f t="shared" si="845"/>
        <v>363</v>
      </c>
      <c r="O4570" s="6">
        <v>0.75</v>
      </c>
      <c r="P4570" s="85">
        <f t="shared" si="852"/>
        <v>165</v>
      </c>
      <c r="Q4570" s="86">
        <f t="shared" si="853"/>
        <v>385</v>
      </c>
      <c r="R4570" s="6">
        <v>0.95</v>
      </c>
      <c r="S4570" s="85">
        <f t="shared" si="848"/>
        <v>209</v>
      </c>
      <c r="T4570" s="86">
        <f t="shared" si="849"/>
        <v>429</v>
      </c>
      <c r="U4570" s="6">
        <v>0.6</v>
      </c>
      <c r="V4570" s="85">
        <f t="shared" si="850"/>
        <v>132</v>
      </c>
      <c r="W4570" s="86">
        <f t="shared" si="851"/>
        <v>352</v>
      </c>
    </row>
    <row r="4571" spans="1:23" s="27" customFormat="1" ht="16.5" x14ac:dyDescent="0.25">
      <c r="A4571" s="64" t="s">
        <v>8225</v>
      </c>
      <c r="B4571" s="65" t="s">
        <v>8238</v>
      </c>
      <c r="C4571" s="2">
        <v>906073</v>
      </c>
      <c r="D4571" s="1" t="s">
        <v>3533</v>
      </c>
      <c r="E4571" s="3">
        <v>2</v>
      </c>
      <c r="F4571" s="3">
        <v>1</v>
      </c>
      <c r="G4571" s="7">
        <v>1605</v>
      </c>
      <c r="H4571" s="4">
        <f>+G4571*E4571</f>
        <v>3210</v>
      </c>
      <c r="I4571" s="5">
        <v>0</v>
      </c>
      <c r="J4571" s="4">
        <f t="shared" si="846"/>
        <v>0</v>
      </c>
      <c r="K4571" s="4">
        <f t="shared" si="847"/>
        <v>1605</v>
      </c>
      <c r="L4571" s="6">
        <v>0.65</v>
      </c>
      <c r="M4571" s="4">
        <f t="shared" si="844"/>
        <v>1043.25</v>
      </c>
      <c r="N4571" s="4">
        <f t="shared" si="845"/>
        <v>2648.25</v>
      </c>
      <c r="O4571" s="6">
        <v>0.75</v>
      </c>
      <c r="P4571" s="85">
        <f t="shared" si="852"/>
        <v>1203.75</v>
      </c>
      <c r="Q4571" s="86">
        <f t="shared" si="853"/>
        <v>2808.75</v>
      </c>
      <c r="R4571" s="6">
        <v>0.95</v>
      </c>
      <c r="S4571" s="85">
        <f t="shared" si="848"/>
        <v>1524.75</v>
      </c>
      <c r="T4571" s="86">
        <f t="shared" si="849"/>
        <v>3129.75</v>
      </c>
      <c r="U4571" s="6">
        <v>0.6</v>
      </c>
      <c r="V4571" s="85">
        <f t="shared" si="850"/>
        <v>963</v>
      </c>
      <c r="W4571" s="86">
        <f t="shared" si="851"/>
        <v>2568</v>
      </c>
    </row>
    <row r="4572" spans="1:23" s="27" customFormat="1" ht="16.5" x14ac:dyDescent="0.25">
      <c r="A4572" s="64" t="s">
        <v>8225</v>
      </c>
      <c r="B4572" s="65" t="s">
        <v>8238</v>
      </c>
      <c r="C4572" s="2">
        <v>906075</v>
      </c>
      <c r="D4572" s="1" t="s">
        <v>3629</v>
      </c>
      <c r="E4572" s="3">
        <v>3</v>
      </c>
      <c r="F4572" s="3">
        <v>1</v>
      </c>
      <c r="G4572" s="7">
        <v>265</v>
      </c>
      <c r="H4572" s="4">
        <f>+G4572*E4572</f>
        <v>795</v>
      </c>
      <c r="I4572" s="5">
        <v>0</v>
      </c>
      <c r="J4572" s="4">
        <f t="shared" si="846"/>
        <v>0</v>
      </c>
      <c r="K4572" s="4">
        <f t="shared" si="847"/>
        <v>265</v>
      </c>
      <c r="L4572" s="6">
        <v>0.65</v>
      </c>
      <c r="M4572" s="4">
        <f t="shared" si="844"/>
        <v>172.25</v>
      </c>
      <c r="N4572" s="4">
        <f t="shared" si="845"/>
        <v>437.25</v>
      </c>
      <c r="O4572" s="6">
        <v>0.75</v>
      </c>
      <c r="P4572" s="85">
        <f t="shared" si="852"/>
        <v>198.75</v>
      </c>
      <c r="Q4572" s="86">
        <f t="shared" si="853"/>
        <v>463.75</v>
      </c>
      <c r="R4572" s="6">
        <v>0.95</v>
      </c>
      <c r="S4572" s="85">
        <f t="shared" si="848"/>
        <v>251.75</v>
      </c>
      <c r="T4572" s="86">
        <f t="shared" si="849"/>
        <v>516.75</v>
      </c>
      <c r="U4572" s="6">
        <v>0.6</v>
      </c>
      <c r="V4572" s="85">
        <f t="shared" si="850"/>
        <v>159</v>
      </c>
      <c r="W4572" s="86">
        <f t="shared" si="851"/>
        <v>424</v>
      </c>
    </row>
    <row r="4573" spans="1:23" s="27" customFormat="1" ht="16.5" x14ac:dyDescent="0.25">
      <c r="A4573" s="64" t="s">
        <v>8225</v>
      </c>
      <c r="B4573" s="65" t="s">
        <v>8238</v>
      </c>
      <c r="C4573" s="2">
        <v>906076</v>
      </c>
      <c r="D4573" s="1" t="s">
        <v>4999</v>
      </c>
      <c r="E4573" s="3">
        <v>3</v>
      </c>
      <c r="F4573" s="3">
        <v>1</v>
      </c>
      <c r="G4573" s="4">
        <v>1823.88</v>
      </c>
      <c r="H4573" s="4">
        <f>+G4573*E4573</f>
        <v>5471.64</v>
      </c>
      <c r="I4573" s="5">
        <v>0.1</v>
      </c>
      <c r="J4573" s="4">
        <f t="shared" si="846"/>
        <v>182.38800000000003</v>
      </c>
      <c r="K4573" s="4">
        <f t="shared" si="847"/>
        <v>1641.4920000000002</v>
      </c>
      <c r="L4573" s="6">
        <v>0.65</v>
      </c>
      <c r="M4573" s="4">
        <f t="shared" ref="M4573:M4582" si="854">+K4573*L4573</f>
        <v>1066.9698000000001</v>
      </c>
      <c r="N4573" s="4">
        <f t="shared" ref="N4573:N4582" si="855">+K4573+M4573</f>
        <v>2708.4618</v>
      </c>
      <c r="O4573" s="6">
        <v>0.75</v>
      </c>
      <c r="P4573" s="85">
        <f t="shared" si="852"/>
        <v>1231.1190000000001</v>
      </c>
      <c r="Q4573" s="86">
        <f t="shared" si="853"/>
        <v>2872.6110000000003</v>
      </c>
      <c r="R4573" s="6">
        <v>0.95</v>
      </c>
      <c r="S4573" s="85">
        <f t="shared" si="848"/>
        <v>1559.4174</v>
      </c>
      <c r="T4573" s="86">
        <f t="shared" si="849"/>
        <v>3200.9094000000005</v>
      </c>
      <c r="U4573" s="6">
        <v>0.6</v>
      </c>
      <c r="V4573" s="85">
        <f t="shared" si="850"/>
        <v>984.89520000000005</v>
      </c>
      <c r="W4573" s="86">
        <f t="shared" si="851"/>
        <v>2626.3872000000001</v>
      </c>
    </row>
    <row r="4574" spans="1:23" s="27" customFormat="1" ht="16.5" x14ac:dyDescent="0.25">
      <c r="A4574" s="64" t="s">
        <v>8225</v>
      </c>
      <c r="B4574" s="65" t="s">
        <v>8238</v>
      </c>
      <c r="C4574" s="2">
        <v>906077</v>
      </c>
      <c r="D4574" s="1" t="s">
        <v>4997</v>
      </c>
      <c r="E4574" s="3">
        <v>3</v>
      </c>
      <c r="F4574" s="3">
        <v>1</v>
      </c>
      <c r="G4574" s="7">
        <v>853.98</v>
      </c>
      <c r="H4574" s="4">
        <f>+G4574*E4574</f>
        <v>2561.94</v>
      </c>
      <c r="I4574" s="5">
        <v>0</v>
      </c>
      <c r="J4574" s="4">
        <f t="shared" si="846"/>
        <v>0</v>
      </c>
      <c r="K4574" s="4">
        <f t="shared" si="847"/>
        <v>853.98</v>
      </c>
      <c r="L4574" s="6">
        <v>0.65</v>
      </c>
      <c r="M4574" s="4">
        <f t="shared" si="854"/>
        <v>555.08699999999999</v>
      </c>
      <c r="N4574" s="4">
        <f t="shared" si="855"/>
        <v>1409.067</v>
      </c>
      <c r="O4574" s="6">
        <v>0.75</v>
      </c>
      <c r="P4574" s="85">
        <f t="shared" si="852"/>
        <v>640.48500000000001</v>
      </c>
      <c r="Q4574" s="86">
        <f t="shared" si="853"/>
        <v>1494.4650000000001</v>
      </c>
      <c r="R4574" s="6">
        <v>0.95</v>
      </c>
      <c r="S4574" s="85">
        <f t="shared" si="848"/>
        <v>811.28099999999995</v>
      </c>
      <c r="T4574" s="86">
        <f t="shared" si="849"/>
        <v>1665.261</v>
      </c>
      <c r="U4574" s="6">
        <v>0.6</v>
      </c>
      <c r="V4574" s="85">
        <f t="shared" si="850"/>
        <v>512.38800000000003</v>
      </c>
      <c r="W4574" s="86">
        <f t="shared" si="851"/>
        <v>1366.3679999999999</v>
      </c>
    </row>
    <row r="4575" spans="1:23" s="27" customFormat="1" ht="16.5" x14ac:dyDescent="0.25">
      <c r="A4575" s="64" t="s">
        <v>8225</v>
      </c>
      <c r="B4575" s="65" t="s">
        <v>8238</v>
      </c>
      <c r="C4575" s="2">
        <v>906078</v>
      </c>
      <c r="D4575" s="1" t="s">
        <v>4998</v>
      </c>
      <c r="E4575" s="3">
        <v>2</v>
      </c>
      <c r="F4575" s="3">
        <v>1</v>
      </c>
      <c r="G4575" s="4">
        <v>2431.84</v>
      </c>
      <c r="H4575" s="4">
        <f>+G4575*E4575</f>
        <v>4863.68</v>
      </c>
      <c r="I4575" s="5">
        <v>0.1</v>
      </c>
      <c r="J4575" s="4">
        <f t="shared" si="846"/>
        <v>243.18400000000003</v>
      </c>
      <c r="K4575" s="4">
        <f t="shared" si="847"/>
        <v>2188.6559999999999</v>
      </c>
      <c r="L4575" s="6">
        <v>0.65</v>
      </c>
      <c r="M4575" s="4">
        <f t="shared" si="854"/>
        <v>1422.6264000000001</v>
      </c>
      <c r="N4575" s="4">
        <f t="shared" si="855"/>
        <v>3611.2824000000001</v>
      </c>
      <c r="O4575" s="6">
        <v>0.75</v>
      </c>
      <c r="P4575" s="85">
        <f t="shared" si="852"/>
        <v>1641.492</v>
      </c>
      <c r="Q4575" s="86">
        <f t="shared" si="853"/>
        <v>3830.1480000000001</v>
      </c>
      <c r="R4575" s="6">
        <v>0.95</v>
      </c>
      <c r="S4575" s="85">
        <f t="shared" si="848"/>
        <v>2079.2231999999999</v>
      </c>
      <c r="T4575" s="86">
        <f t="shared" si="849"/>
        <v>4267.8791999999994</v>
      </c>
      <c r="U4575" s="6">
        <v>0.6</v>
      </c>
      <c r="V4575" s="85">
        <f t="shared" si="850"/>
        <v>1313.1935999999998</v>
      </c>
      <c r="W4575" s="86">
        <f t="shared" si="851"/>
        <v>3501.8495999999996</v>
      </c>
    </row>
    <row r="4576" spans="1:23" s="27" customFormat="1" ht="16.5" x14ac:dyDescent="0.25">
      <c r="A4576" s="64" t="s">
        <v>8225</v>
      </c>
      <c r="B4576" s="65" t="s">
        <v>8238</v>
      </c>
      <c r="C4576" s="2">
        <v>906079</v>
      </c>
      <c r="D4576" s="1" t="s">
        <v>5242</v>
      </c>
      <c r="E4576" s="3">
        <v>8</v>
      </c>
      <c r="F4576" s="3">
        <v>1</v>
      </c>
      <c r="G4576" s="7">
        <v>260</v>
      </c>
      <c r="H4576" s="4">
        <f>+G4576*E4576</f>
        <v>2080</v>
      </c>
      <c r="I4576" s="5">
        <v>0</v>
      </c>
      <c r="J4576" s="4">
        <f t="shared" si="846"/>
        <v>0</v>
      </c>
      <c r="K4576" s="4">
        <f t="shared" si="847"/>
        <v>260</v>
      </c>
      <c r="L4576" s="6">
        <v>0.65</v>
      </c>
      <c r="M4576" s="4">
        <f t="shared" si="854"/>
        <v>169</v>
      </c>
      <c r="N4576" s="4">
        <f t="shared" si="855"/>
        <v>429</v>
      </c>
      <c r="O4576" s="6">
        <v>0.75</v>
      </c>
      <c r="P4576" s="85">
        <f t="shared" si="852"/>
        <v>195</v>
      </c>
      <c r="Q4576" s="86">
        <f t="shared" si="853"/>
        <v>455</v>
      </c>
      <c r="R4576" s="6">
        <v>0.95</v>
      </c>
      <c r="S4576" s="85">
        <f t="shared" si="848"/>
        <v>247</v>
      </c>
      <c r="T4576" s="86">
        <f t="shared" si="849"/>
        <v>507</v>
      </c>
      <c r="U4576" s="6">
        <v>0.6</v>
      </c>
      <c r="V4576" s="85">
        <f t="shared" si="850"/>
        <v>156</v>
      </c>
      <c r="W4576" s="86">
        <f t="shared" si="851"/>
        <v>416</v>
      </c>
    </row>
    <row r="4577" spans="1:23" s="27" customFormat="1" ht="16.5" x14ac:dyDescent="0.25">
      <c r="A4577" s="64" t="s">
        <v>8225</v>
      </c>
      <c r="B4577" s="65" t="s">
        <v>8238</v>
      </c>
      <c r="C4577" s="2" t="s">
        <v>8241</v>
      </c>
      <c r="D4577" s="1" t="s">
        <v>4996</v>
      </c>
      <c r="E4577" s="3">
        <v>3</v>
      </c>
      <c r="F4577" s="3">
        <v>1</v>
      </c>
      <c r="G4577" s="4">
        <v>5020.21</v>
      </c>
      <c r="H4577" s="4">
        <f>+G4577*E4577</f>
        <v>15060.630000000001</v>
      </c>
      <c r="I4577" s="5">
        <v>0.1</v>
      </c>
      <c r="J4577" s="4">
        <f t="shared" si="846"/>
        <v>502.02100000000002</v>
      </c>
      <c r="K4577" s="4">
        <f t="shared" si="847"/>
        <v>4518.1890000000003</v>
      </c>
      <c r="L4577" s="6">
        <v>0.65</v>
      </c>
      <c r="M4577" s="4">
        <f t="shared" si="854"/>
        <v>2936.8228500000005</v>
      </c>
      <c r="N4577" s="4">
        <f t="shared" si="855"/>
        <v>7455.0118500000008</v>
      </c>
      <c r="O4577" s="6">
        <v>0.75</v>
      </c>
      <c r="P4577" s="85">
        <f t="shared" si="852"/>
        <v>3388.6417500000002</v>
      </c>
      <c r="Q4577" s="86">
        <f t="shared" si="853"/>
        <v>7906.830750000001</v>
      </c>
      <c r="R4577" s="6">
        <v>0.95</v>
      </c>
      <c r="S4577" s="85">
        <f t="shared" si="848"/>
        <v>4292.2795500000002</v>
      </c>
      <c r="T4577" s="86">
        <f t="shared" si="849"/>
        <v>8810.4685500000014</v>
      </c>
      <c r="U4577" s="6">
        <v>0.6</v>
      </c>
      <c r="V4577" s="85">
        <f t="shared" si="850"/>
        <v>2710.9133999999999</v>
      </c>
      <c r="W4577" s="86">
        <f t="shared" si="851"/>
        <v>7229.1023999999998</v>
      </c>
    </row>
    <row r="4578" spans="1:23" s="27" customFormat="1" ht="16.5" x14ac:dyDescent="0.25">
      <c r="A4578" s="64" t="s">
        <v>8225</v>
      </c>
      <c r="B4578" s="65" t="s">
        <v>8238</v>
      </c>
      <c r="C4578" s="2">
        <v>906094</v>
      </c>
      <c r="D4578" s="10" t="s">
        <v>3535</v>
      </c>
      <c r="E4578" s="3">
        <v>1</v>
      </c>
      <c r="F4578" s="3">
        <v>1</v>
      </c>
      <c r="G4578" s="4">
        <v>1300</v>
      </c>
      <c r="H4578" s="4">
        <f>+G4578*E4578</f>
        <v>1300</v>
      </c>
      <c r="I4578" s="5">
        <v>0</v>
      </c>
      <c r="J4578" s="4">
        <f t="shared" si="846"/>
        <v>0</v>
      </c>
      <c r="K4578" s="4">
        <f t="shared" si="847"/>
        <v>1300</v>
      </c>
      <c r="L4578" s="6">
        <v>0.65</v>
      </c>
      <c r="M4578" s="4">
        <f t="shared" si="854"/>
        <v>845</v>
      </c>
      <c r="N4578" s="4">
        <f t="shared" si="855"/>
        <v>2145</v>
      </c>
      <c r="O4578" s="6">
        <v>0.75</v>
      </c>
      <c r="P4578" s="85">
        <f t="shared" si="852"/>
        <v>975</v>
      </c>
      <c r="Q4578" s="86">
        <f t="shared" si="853"/>
        <v>2275</v>
      </c>
      <c r="R4578" s="6">
        <v>0.95</v>
      </c>
      <c r="S4578" s="85">
        <f t="shared" si="848"/>
        <v>1235</v>
      </c>
      <c r="T4578" s="86">
        <f t="shared" si="849"/>
        <v>2535</v>
      </c>
      <c r="U4578" s="6">
        <v>0.6</v>
      </c>
      <c r="V4578" s="85">
        <f t="shared" si="850"/>
        <v>780</v>
      </c>
      <c r="W4578" s="86">
        <f t="shared" si="851"/>
        <v>2080</v>
      </c>
    </row>
    <row r="4579" spans="1:23" s="27" customFormat="1" ht="16.5" x14ac:dyDescent="0.25">
      <c r="A4579" s="64" t="s">
        <v>8225</v>
      </c>
      <c r="B4579" s="65" t="s">
        <v>8238</v>
      </c>
      <c r="C4579" s="2" t="s">
        <v>8239</v>
      </c>
      <c r="D4579" s="1" t="s">
        <v>4819</v>
      </c>
      <c r="E4579" s="3">
        <v>1</v>
      </c>
      <c r="F4579" s="3">
        <v>1</v>
      </c>
      <c r="G4579" s="7">
        <v>6531</v>
      </c>
      <c r="H4579" s="4">
        <f>+G4579*E4579</f>
        <v>6531</v>
      </c>
      <c r="I4579" s="5">
        <v>0</v>
      </c>
      <c r="J4579" s="4">
        <f t="shared" si="846"/>
        <v>0</v>
      </c>
      <c r="K4579" s="4">
        <f t="shared" si="847"/>
        <v>6531</v>
      </c>
      <c r="L4579" s="6">
        <v>0.65</v>
      </c>
      <c r="M4579" s="4">
        <f t="shared" si="854"/>
        <v>4245.1500000000005</v>
      </c>
      <c r="N4579" s="4">
        <f t="shared" si="855"/>
        <v>10776.150000000001</v>
      </c>
      <c r="O4579" s="6">
        <v>0.75</v>
      </c>
      <c r="P4579" s="85">
        <f t="shared" si="852"/>
        <v>4898.25</v>
      </c>
      <c r="Q4579" s="86">
        <f t="shared" si="853"/>
        <v>11429.25</v>
      </c>
      <c r="R4579" s="6">
        <v>0.95</v>
      </c>
      <c r="S4579" s="85">
        <f t="shared" si="848"/>
        <v>6204.45</v>
      </c>
      <c r="T4579" s="86">
        <f t="shared" si="849"/>
        <v>12735.45</v>
      </c>
      <c r="U4579" s="6">
        <v>0.6</v>
      </c>
      <c r="V4579" s="85">
        <f t="shared" si="850"/>
        <v>3918.6</v>
      </c>
      <c r="W4579" s="86">
        <f t="shared" si="851"/>
        <v>10449.6</v>
      </c>
    </row>
    <row r="4580" spans="1:23" ht="16.5" x14ac:dyDescent="0.25">
      <c r="A4580" s="64" t="s">
        <v>8225</v>
      </c>
      <c r="B4580" s="65" t="s">
        <v>8238</v>
      </c>
      <c r="C4580" s="2" t="s">
        <v>8294</v>
      </c>
      <c r="D4580" s="8" t="s">
        <v>1526</v>
      </c>
      <c r="E4580" s="3">
        <v>3</v>
      </c>
      <c r="F4580" s="3">
        <v>1</v>
      </c>
      <c r="G4580" s="4">
        <v>330</v>
      </c>
      <c r="H4580" s="4">
        <f>+G4580*E4580</f>
        <v>990</v>
      </c>
      <c r="I4580" s="5">
        <v>0</v>
      </c>
      <c r="J4580" s="4">
        <f t="shared" si="846"/>
        <v>0</v>
      </c>
      <c r="K4580" s="4">
        <f t="shared" si="847"/>
        <v>330</v>
      </c>
      <c r="L4580" s="6">
        <v>0.65</v>
      </c>
      <c r="M4580" s="4">
        <f t="shared" si="854"/>
        <v>214.5</v>
      </c>
      <c r="N4580" s="4">
        <f t="shared" si="855"/>
        <v>544.5</v>
      </c>
      <c r="O4580" s="6">
        <v>0.75</v>
      </c>
      <c r="P4580" s="85">
        <f t="shared" si="852"/>
        <v>247.5</v>
      </c>
      <c r="Q4580" s="86">
        <f t="shared" si="853"/>
        <v>577.5</v>
      </c>
      <c r="R4580" s="6">
        <v>0.95</v>
      </c>
      <c r="S4580" s="85">
        <f t="shared" si="848"/>
        <v>313.5</v>
      </c>
      <c r="T4580" s="86">
        <f t="shared" si="849"/>
        <v>643.5</v>
      </c>
      <c r="U4580" s="6">
        <v>0.6</v>
      </c>
      <c r="V4580" s="85">
        <f t="shared" si="850"/>
        <v>198</v>
      </c>
      <c r="W4580" s="86">
        <f t="shared" si="851"/>
        <v>528</v>
      </c>
    </row>
    <row r="4581" spans="1:23" ht="16.5" x14ac:dyDescent="0.25">
      <c r="A4581" s="64" t="s">
        <v>8225</v>
      </c>
      <c r="B4581" s="65" t="s">
        <v>8238</v>
      </c>
      <c r="C4581" s="40" t="s">
        <v>8295</v>
      </c>
      <c r="D4581" s="50" t="s">
        <v>5135</v>
      </c>
      <c r="E4581" s="41">
        <v>1</v>
      </c>
      <c r="F4581" s="3">
        <v>1</v>
      </c>
      <c r="G4581" s="12">
        <v>9990</v>
      </c>
      <c r="H4581" s="4">
        <f>+G4581*E4581</f>
        <v>9990</v>
      </c>
      <c r="I4581" s="42">
        <v>0</v>
      </c>
      <c r="J4581" s="4">
        <f t="shared" si="846"/>
        <v>0</v>
      </c>
      <c r="K4581" s="4">
        <f t="shared" si="847"/>
        <v>9990</v>
      </c>
      <c r="L4581" s="6">
        <v>0.65</v>
      </c>
      <c r="M4581" s="4">
        <f t="shared" si="854"/>
        <v>6493.5</v>
      </c>
      <c r="N4581" s="4">
        <f t="shared" si="855"/>
        <v>16483.5</v>
      </c>
      <c r="O4581" s="6">
        <v>0.75</v>
      </c>
      <c r="P4581" s="85">
        <f t="shared" si="852"/>
        <v>7492.5</v>
      </c>
      <c r="Q4581" s="86">
        <f t="shared" si="853"/>
        <v>17482.5</v>
      </c>
      <c r="R4581" s="6">
        <v>0.95</v>
      </c>
      <c r="S4581" s="85">
        <f t="shared" si="848"/>
        <v>9490.5</v>
      </c>
      <c r="T4581" s="86">
        <f t="shared" si="849"/>
        <v>19480.5</v>
      </c>
      <c r="U4581" s="6">
        <v>0.6</v>
      </c>
      <c r="V4581" s="85">
        <f t="shared" si="850"/>
        <v>5994</v>
      </c>
      <c r="W4581" s="86">
        <f t="shared" si="851"/>
        <v>15984</v>
      </c>
    </row>
    <row r="4582" spans="1:23" s="38" customFormat="1" ht="16.5" x14ac:dyDescent="0.25">
      <c r="A4582" s="64" t="s">
        <v>8225</v>
      </c>
      <c r="B4582" s="65" t="s">
        <v>8238</v>
      </c>
      <c r="C4582" s="2" t="s">
        <v>8372</v>
      </c>
      <c r="D4582" s="8" t="s">
        <v>3079</v>
      </c>
      <c r="E4582" s="3">
        <v>4</v>
      </c>
      <c r="F4582" s="3">
        <v>1</v>
      </c>
      <c r="G4582" s="4">
        <v>1142</v>
      </c>
      <c r="H4582" s="4">
        <f>+G4582*E4582</f>
        <v>4568</v>
      </c>
      <c r="I4582" s="5">
        <v>0</v>
      </c>
      <c r="J4582" s="4">
        <f t="shared" si="846"/>
        <v>0</v>
      </c>
      <c r="K4582" s="4">
        <f t="shared" si="847"/>
        <v>1142</v>
      </c>
      <c r="L4582" s="6">
        <v>0.65</v>
      </c>
      <c r="M4582" s="4">
        <f t="shared" si="854"/>
        <v>742.30000000000007</v>
      </c>
      <c r="N4582" s="4">
        <f t="shared" si="855"/>
        <v>1884.3000000000002</v>
      </c>
      <c r="O4582" s="6">
        <v>0.75</v>
      </c>
      <c r="P4582" s="85">
        <f t="shared" si="852"/>
        <v>856.5</v>
      </c>
      <c r="Q4582" s="86">
        <f t="shared" si="853"/>
        <v>1998.5</v>
      </c>
      <c r="R4582" s="6">
        <v>0.95</v>
      </c>
      <c r="S4582" s="85">
        <f t="shared" si="848"/>
        <v>1084.8999999999999</v>
      </c>
      <c r="T4582" s="86">
        <f t="shared" si="849"/>
        <v>2226.8999999999996</v>
      </c>
      <c r="U4582" s="6">
        <v>0.6</v>
      </c>
      <c r="V4582" s="85">
        <f t="shared" si="850"/>
        <v>685.19999999999993</v>
      </c>
      <c r="W4582" s="86">
        <f t="shared" si="851"/>
        <v>1827.1999999999998</v>
      </c>
    </row>
  </sheetData>
  <sortState ref="C4169:P4254">
    <sortCondition ref="C4169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32F8-FA0B-4D48-982B-BE99872C59C5}">
  <dimension ref="A1:G90"/>
  <sheetViews>
    <sheetView tabSelected="1" topLeftCell="A76" workbookViewId="0">
      <selection activeCell="B1" sqref="B1"/>
    </sheetView>
  </sheetViews>
  <sheetFormatPr baseColWidth="10" defaultRowHeight="15" x14ac:dyDescent="0.25"/>
  <cols>
    <col min="1" max="1" width="79.85546875" style="76" bestFit="1" customWidth="1"/>
    <col min="2" max="2" width="97.5703125" style="94" bestFit="1" customWidth="1"/>
    <col min="3" max="16384" width="11.42578125" style="76"/>
  </cols>
  <sheetData>
    <row r="1" spans="1:2" x14ac:dyDescent="0.25">
      <c r="A1" s="76" t="s">
        <v>8709</v>
      </c>
      <c r="B1" s="94" t="s">
        <v>8704</v>
      </c>
    </row>
    <row r="2" spans="1:2" ht="16.5" x14ac:dyDescent="0.25">
      <c r="A2" s="95"/>
      <c r="B2" s="95" t="s">
        <v>7131</v>
      </c>
    </row>
    <row r="3" spans="1:2" s="93" customFormat="1" ht="16.5" x14ac:dyDescent="0.25">
      <c r="A3" s="95" t="s">
        <v>7131</v>
      </c>
      <c r="B3" s="96" t="s">
        <v>7137</v>
      </c>
    </row>
    <row r="4" spans="1:2" ht="16.5" x14ac:dyDescent="0.25">
      <c r="A4" s="95" t="s">
        <v>7131</v>
      </c>
      <c r="B4" s="97" t="s">
        <v>7136</v>
      </c>
    </row>
    <row r="5" spans="1:2" ht="16.5" x14ac:dyDescent="0.25">
      <c r="A5" s="95" t="s">
        <v>7131</v>
      </c>
      <c r="B5" s="97" t="s">
        <v>7152</v>
      </c>
    </row>
    <row r="6" spans="1:2" ht="16.5" x14ac:dyDescent="0.25">
      <c r="A6" s="95" t="s">
        <v>7131</v>
      </c>
      <c r="B6" s="97" t="s">
        <v>7166</v>
      </c>
    </row>
    <row r="7" spans="1:2" ht="16.5" x14ac:dyDescent="0.25">
      <c r="A7" s="95" t="s">
        <v>7131</v>
      </c>
      <c r="B7" s="97" t="s">
        <v>7182</v>
      </c>
    </row>
    <row r="8" spans="1:2" ht="16.5" x14ac:dyDescent="0.25">
      <c r="A8" s="95" t="s">
        <v>7131</v>
      </c>
      <c r="B8" s="97" t="s">
        <v>7187</v>
      </c>
    </row>
    <row r="9" spans="1:2" ht="16.5" x14ac:dyDescent="0.25">
      <c r="A9" s="95" t="s">
        <v>7131</v>
      </c>
      <c r="B9" s="97" t="s">
        <v>7195</v>
      </c>
    </row>
    <row r="10" spans="1:2" ht="16.5" x14ac:dyDescent="0.25">
      <c r="A10" s="95" t="s">
        <v>7131</v>
      </c>
      <c r="B10" s="97" t="s">
        <v>7200</v>
      </c>
    </row>
    <row r="11" spans="1:2" ht="16.5" x14ac:dyDescent="0.25">
      <c r="A11" s="95" t="s">
        <v>7131</v>
      </c>
      <c r="B11" s="97" t="s">
        <v>7201</v>
      </c>
    </row>
    <row r="12" spans="1:2" ht="16.5" x14ac:dyDescent="0.25">
      <c r="A12" s="95" t="s">
        <v>7131</v>
      </c>
      <c r="B12" s="97" t="s">
        <v>7219</v>
      </c>
    </row>
    <row r="13" spans="1:2" ht="16.5" x14ac:dyDescent="0.25">
      <c r="A13" s="95" t="s">
        <v>7131</v>
      </c>
      <c r="B13" s="97" t="s">
        <v>7250</v>
      </c>
    </row>
    <row r="14" spans="1:2" ht="16.5" x14ac:dyDescent="0.25">
      <c r="A14" s="95" t="s">
        <v>7131</v>
      </c>
      <c r="B14" s="97" t="s">
        <v>7255</v>
      </c>
    </row>
    <row r="15" spans="1:2" ht="16.5" x14ac:dyDescent="0.25">
      <c r="A15" s="95" t="s">
        <v>7131</v>
      </c>
      <c r="B15" s="97" t="s">
        <v>7395</v>
      </c>
    </row>
    <row r="16" spans="1:2" ht="16.5" x14ac:dyDescent="0.25">
      <c r="A16" s="95" t="s">
        <v>7131</v>
      </c>
      <c r="B16" s="97" t="s">
        <v>7399</v>
      </c>
    </row>
    <row r="17" spans="1:2" ht="16.5" x14ac:dyDescent="0.25">
      <c r="A17" s="95" t="s">
        <v>7131</v>
      </c>
      <c r="B17" s="97" t="s">
        <v>7427</v>
      </c>
    </row>
    <row r="18" spans="1:2" ht="16.5" x14ac:dyDescent="0.25">
      <c r="A18" s="95" t="s">
        <v>7131</v>
      </c>
      <c r="B18" s="97" t="s">
        <v>7435</v>
      </c>
    </row>
    <row r="19" spans="1:2" ht="16.5" x14ac:dyDescent="0.25">
      <c r="A19" s="95" t="s">
        <v>7131</v>
      </c>
      <c r="B19" s="97" t="s">
        <v>7455</v>
      </c>
    </row>
    <row r="20" spans="1:2" s="31" customFormat="1" ht="16.5" x14ac:dyDescent="0.25">
      <c r="A20" s="95" t="s">
        <v>7131</v>
      </c>
      <c r="B20" s="97" t="s">
        <v>8394</v>
      </c>
    </row>
    <row r="21" spans="1:2" ht="16.5" x14ac:dyDescent="0.25">
      <c r="A21" s="95" t="s">
        <v>7131</v>
      </c>
      <c r="B21" s="97" t="s">
        <v>7595</v>
      </c>
    </row>
    <row r="22" spans="1:2" ht="16.5" x14ac:dyDescent="0.25">
      <c r="A22" s="95" t="s">
        <v>7131</v>
      </c>
      <c r="B22" s="97" t="s">
        <v>7692</v>
      </c>
    </row>
    <row r="23" spans="1:2" ht="16.5" x14ac:dyDescent="0.25">
      <c r="A23" s="95" t="s">
        <v>7131</v>
      </c>
      <c r="B23" s="97" t="s">
        <v>7693</v>
      </c>
    </row>
    <row r="24" spans="1:2" ht="16.5" x14ac:dyDescent="0.25">
      <c r="A24" s="95" t="s">
        <v>7131</v>
      </c>
      <c r="B24" s="97" t="s">
        <v>7700</v>
      </c>
    </row>
    <row r="25" spans="1:2" ht="16.5" x14ac:dyDescent="0.25">
      <c r="A25" s="95" t="s">
        <v>7131</v>
      </c>
      <c r="B25" s="97" t="s">
        <v>7701</v>
      </c>
    </row>
    <row r="26" spans="1:2" ht="16.5" x14ac:dyDescent="0.25">
      <c r="A26" s="95" t="s">
        <v>7131</v>
      </c>
      <c r="B26" s="97" t="s">
        <v>7707</v>
      </c>
    </row>
    <row r="27" spans="1:2" ht="16.5" x14ac:dyDescent="0.25">
      <c r="A27" s="95" t="s">
        <v>7131</v>
      </c>
      <c r="B27" s="97" t="s">
        <v>8270</v>
      </c>
    </row>
    <row r="28" spans="1:2" ht="16.5" x14ac:dyDescent="0.25">
      <c r="A28" s="95" t="s">
        <v>7131</v>
      </c>
      <c r="B28" s="97" t="s">
        <v>7717</v>
      </c>
    </row>
    <row r="29" spans="1:2" ht="16.5" x14ac:dyDescent="0.25">
      <c r="A29" s="95" t="s">
        <v>7131</v>
      </c>
      <c r="B29" s="97" t="s">
        <v>7719</v>
      </c>
    </row>
    <row r="30" spans="1:2" ht="16.5" x14ac:dyDescent="0.25">
      <c r="A30" s="95" t="s">
        <v>7131</v>
      </c>
      <c r="B30" s="97" t="s">
        <v>7772</v>
      </c>
    </row>
    <row r="31" spans="1:2" ht="16.5" x14ac:dyDescent="0.25">
      <c r="A31" s="95" t="s">
        <v>7131</v>
      </c>
      <c r="B31" s="97" t="s">
        <v>7782</v>
      </c>
    </row>
    <row r="32" spans="1:2" ht="16.5" x14ac:dyDescent="0.25">
      <c r="A32" s="95" t="s">
        <v>7131</v>
      </c>
      <c r="B32" s="97" t="s">
        <v>7790</v>
      </c>
    </row>
    <row r="33" spans="1:2" ht="16.5" x14ac:dyDescent="0.25">
      <c r="A33" s="95" t="s">
        <v>7131</v>
      </c>
      <c r="B33" s="97" t="s">
        <v>7794</v>
      </c>
    </row>
    <row r="34" spans="1:2" ht="16.5" x14ac:dyDescent="0.25">
      <c r="A34" s="95" t="s">
        <v>7131</v>
      </c>
      <c r="B34" s="97" t="s">
        <v>7800</v>
      </c>
    </row>
    <row r="35" spans="1:2" ht="16.5" x14ac:dyDescent="0.25">
      <c r="A35" s="95" t="s">
        <v>7131</v>
      </c>
      <c r="B35" s="97" t="s">
        <v>7801</v>
      </c>
    </row>
    <row r="36" spans="1:2" ht="16.5" x14ac:dyDescent="0.25">
      <c r="A36" s="95" t="s">
        <v>7131</v>
      </c>
      <c r="B36" s="97" t="s">
        <v>7802</v>
      </c>
    </row>
    <row r="37" spans="1:2" ht="16.5" x14ac:dyDescent="0.25">
      <c r="A37" s="95" t="s">
        <v>7131</v>
      </c>
      <c r="B37" s="97" t="s">
        <v>7803</v>
      </c>
    </row>
    <row r="38" spans="1:2" ht="16.5" x14ac:dyDescent="0.25">
      <c r="A38" s="95" t="s">
        <v>7131</v>
      </c>
      <c r="B38" s="97" t="s">
        <v>7820</v>
      </c>
    </row>
    <row r="39" spans="1:2" ht="16.5" x14ac:dyDescent="0.25">
      <c r="A39" s="95" t="s">
        <v>7131</v>
      </c>
      <c r="B39" s="97" t="s">
        <v>7825</v>
      </c>
    </row>
    <row r="40" spans="1:2" ht="16.5" x14ac:dyDescent="0.25">
      <c r="A40" s="95" t="s">
        <v>7131</v>
      </c>
      <c r="B40" s="97" t="s">
        <v>7839</v>
      </c>
    </row>
    <row r="41" spans="1:2" ht="16.5" x14ac:dyDescent="0.25">
      <c r="A41" s="95"/>
      <c r="B41" s="95" t="s">
        <v>7833</v>
      </c>
    </row>
    <row r="42" spans="1:2" ht="16.5" x14ac:dyDescent="0.25">
      <c r="A42" s="95" t="s">
        <v>7833</v>
      </c>
      <c r="B42" s="97" t="s">
        <v>7834</v>
      </c>
    </row>
    <row r="43" spans="1:2" ht="16.5" x14ac:dyDescent="0.25">
      <c r="A43" s="95"/>
      <c r="B43" s="95" t="s">
        <v>7832</v>
      </c>
    </row>
    <row r="44" spans="1:2" ht="16.5" x14ac:dyDescent="0.25">
      <c r="A44" s="95" t="s">
        <v>7832</v>
      </c>
      <c r="B44" s="97" t="s">
        <v>7840</v>
      </c>
    </row>
    <row r="45" spans="1:2" ht="16.5" x14ac:dyDescent="0.25">
      <c r="A45" s="95" t="s">
        <v>7832</v>
      </c>
      <c r="B45" s="97" t="s">
        <v>7841</v>
      </c>
    </row>
    <row r="46" spans="1:2" ht="16.5" x14ac:dyDescent="0.25">
      <c r="A46" s="95" t="s">
        <v>7832</v>
      </c>
      <c r="B46" s="97" t="s">
        <v>7845</v>
      </c>
    </row>
    <row r="47" spans="1:2" ht="16.5" x14ac:dyDescent="0.25">
      <c r="A47" s="95" t="s">
        <v>7832</v>
      </c>
      <c r="B47" s="97" t="s">
        <v>7849</v>
      </c>
    </row>
    <row r="48" spans="1:2" ht="16.5" x14ac:dyDescent="0.25">
      <c r="A48" s="95"/>
      <c r="B48" s="95" t="s">
        <v>7579</v>
      </c>
    </row>
    <row r="49" spans="1:2" ht="16.5" x14ac:dyDescent="0.25">
      <c r="A49" s="95" t="s">
        <v>7579</v>
      </c>
      <c r="B49" s="97" t="s">
        <v>7580</v>
      </c>
    </row>
    <row r="50" spans="1:2" ht="16.5" x14ac:dyDescent="0.25">
      <c r="A50" s="95" t="s">
        <v>7579</v>
      </c>
      <c r="B50" s="97" t="s">
        <v>7510</v>
      </c>
    </row>
    <row r="51" spans="1:2" ht="16.5" x14ac:dyDescent="0.25">
      <c r="A51" s="95" t="s">
        <v>7579</v>
      </c>
      <c r="B51" s="97" t="s">
        <v>8682</v>
      </c>
    </row>
    <row r="52" spans="1:2" ht="16.5" x14ac:dyDescent="0.25">
      <c r="A52" s="95" t="s">
        <v>7579</v>
      </c>
      <c r="B52" s="97" t="s">
        <v>7578</v>
      </c>
    </row>
    <row r="53" spans="1:2" ht="16.5" x14ac:dyDescent="0.25">
      <c r="A53" s="95" t="s">
        <v>7579</v>
      </c>
      <c r="B53" s="97" t="s">
        <v>7581</v>
      </c>
    </row>
    <row r="54" spans="1:2" ht="16.5" x14ac:dyDescent="0.25">
      <c r="A54" s="95"/>
      <c r="B54" s="95" t="s">
        <v>7167</v>
      </c>
    </row>
    <row r="55" spans="1:2" ht="16.5" x14ac:dyDescent="0.25">
      <c r="A55" s="95" t="s">
        <v>7167</v>
      </c>
      <c r="B55" s="97" t="s">
        <v>7168</v>
      </c>
    </row>
    <row r="56" spans="1:2" ht="16.5" x14ac:dyDescent="0.25">
      <c r="A56" s="95" t="s">
        <v>7167</v>
      </c>
      <c r="B56" s="98" t="s">
        <v>7169</v>
      </c>
    </row>
    <row r="57" spans="1:2" ht="16.5" x14ac:dyDescent="0.25">
      <c r="A57" s="95" t="s">
        <v>7167</v>
      </c>
      <c r="B57" s="97" t="s">
        <v>8050</v>
      </c>
    </row>
    <row r="58" spans="1:2" ht="16.5" x14ac:dyDescent="0.25">
      <c r="A58" s="95" t="s">
        <v>7167</v>
      </c>
      <c r="B58" s="97" t="s">
        <v>8121</v>
      </c>
    </row>
    <row r="59" spans="1:2" s="31" customFormat="1" ht="16.5" x14ac:dyDescent="0.25">
      <c r="A59" s="95" t="s">
        <v>7167</v>
      </c>
      <c r="B59" s="97" t="s">
        <v>8122</v>
      </c>
    </row>
    <row r="60" spans="1:2" ht="16.5" x14ac:dyDescent="0.25">
      <c r="A60" s="95" t="s">
        <v>7167</v>
      </c>
      <c r="B60" s="97" t="s">
        <v>8129</v>
      </c>
    </row>
    <row r="61" spans="1:2" ht="16.5" x14ac:dyDescent="0.25">
      <c r="A61" s="95" t="s">
        <v>7167</v>
      </c>
      <c r="B61" s="97" t="s">
        <v>8168</v>
      </c>
    </row>
    <row r="62" spans="1:2" ht="16.5" x14ac:dyDescent="0.25">
      <c r="A62" s="95" t="s">
        <v>7167</v>
      </c>
      <c r="B62" s="97" t="s">
        <v>8185</v>
      </c>
    </row>
    <row r="63" spans="1:2" ht="16.5" x14ac:dyDescent="0.25">
      <c r="A63" s="95" t="s">
        <v>7167</v>
      </c>
      <c r="B63" s="97" t="s">
        <v>8188</v>
      </c>
    </row>
    <row r="64" spans="1:2" s="31" customFormat="1" ht="16.5" x14ac:dyDescent="0.25">
      <c r="A64" s="95" t="s">
        <v>7167</v>
      </c>
      <c r="B64" s="97" t="s">
        <v>8194</v>
      </c>
    </row>
    <row r="65" spans="1:2" ht="16.5" x14ac:dyDescent="0.25">
      <c r="A65" s="95"/>
      <c r="B65" s="95" t="s">
        <v>7854</v>
      </c>
    </row>
    <row r="66" spans="1:2" ht="16.5" x14ac:dyDescent="0.25">
      <c r="A66" s="95" t="s">
        <v>7854</v>
      </c>
      <c r="B66" s="97" t="s">
        <v>7855</v>
      </c>
    </row>
    <row r="67" spans="1:2" ht="16.5" x14ac:dyDescent="0.25">
      <c r="A67" s="95" t="s">
        <v>7854</v>
      </c>
      <c r="B67" s="97" t="s">
        <v>7867</v>
      </c>
    </row>
    <row r="68" spans="1:2" ht="16.5" x14ac:dyDescent="0.25">
      <c r="A68" s="95" t="s">
        <v>7854</v>
      </c>
      <c r="B68" s="97" t="s">
        <v>7937</v>
      </c>
    </row>
    <row r="69" spans="1:2" ht="16.5" x14ac:dyDescent="0.25">
      <c r="A69" s="95" t="s">
        <v>7854</v>
      </c>
      <c r="B69" s="97" t="s">
        <v>7967</v>
      </c>
    </row>
    <row r="70" spans="1:2" ht="16.5" x14ac:dyDescent="0.25">
      <c r="A70" s="95" t="s">
        <v>7854</v>
      </c>
      <c r="B70" s="97" t="s">
        <v>7976</v>
      </c>
    </row>
    <row r="71" spans="1:2" ht="16.5" x14ac:dyDescent="0.25">
      <c r="A71" s="95" t="s">
        <v>8031</v>
      </c>
      <c r="B71" s="95" t="s">
        <v>8031</v>
      </c>
    </row>
    <row r="72" spans="1:2" ht="16.5" x14ac:dyDescent="0.25">
      <c r="A72" s="95" t="s">
        <v>8041</v>
      </c>
      <c r="B72" s="95" t="s">
        <v>8041</v>
      </c>
    </row>
    <row r="73" spans="1:2" ht="16.5" x14ac:dyDescent="0.25">
      <c r="A73" s="95"/>
      <c r="B73" s="95" t="s">
        <v>7601</v>
      </c>
    </row>
    <row r="74" spans="1:2" ht="16.5" x14ac:dyDescent="0.25">
      <c r="A74" s="95" t="s">
        <v>7601</v>
      </c>
      <c r="B74" s="97" t="s">
        <v>7602</v>
      </c>
    </row>
    <row r="75" spans="1:2" ht="16.5" x14ac:dyDescent="0.25">
      <c r="A75" s="95" t="s">
        <v>7601</v>
      </c>
      <c r="B75" s="97" t="s">
        <v>7720</v>
      </c>
    </row>
    <row r="76" spans="1:2" ht="16.5" x14ac:dyDescent="0.25">
      <c r="A76" s="95"/>
      <c r="B76" s="95" t="s">
        <v>7751</v>
      </c>
    </row>
    <row r="77" spans="1:2" ht="16.5" x14ac:dyDescent="0.25">
      <c r="A77" s="95" t="s">
        <v>7751</v>
      </c>
      <c r="B77" s="97" t="s">
        <v>7752</v>
      </c>
    </row>
    <row r="78" spans="1:2" ht="16.5" x14ac:dyDescent="0.25">
      <c r="A78" s="95" t="s">
        <v>7751</v>
      </c>
      <c r="B78" s="97" t="s">
        <v>7753</v>
      </c>
    </row>
    <row r="79" spans="1:2" ht="16.5" x14ac:dyDescent="0.25">
      <c r="A79" s="95"/>
      <c r="B79" s="95" t="s">
        <v>8225</v>
      </c>
    </row>
    <row r="80" spans="1:2" ht="16.5" x14ac:dyDescent="0.25">
      <c r="A80" s="95" t="s">
        <v>8225</v>
      </c>
      <c r="B80" s="97" t="s">
        <v>8226</v>
      </c>
    </row>
    <row r="81" spans="1:2" ht="16.5" x14ac:dyDescent="0.25">
      <c r="A81" s="95" t="s">
        <v>8225</v>
      </c>
      <c r="B81" s="97" t="s">
        <v>8228</v>
      </c>
    </row>
    <row r="82" spans="1:2" ht="16.5" x14ac:dyDescent="0.25">
      <c r="A82" s="95" t="s">
        <v>8225</v>
      </c>
      <c r="B82" s="97" t="s">
        <v>8234</v>
      </c>
    </row>
    <row r="83" spans="1:2" ht="16.5" x14ac:dyDescent="0.25">
      <c r="A83" s="95" t="s">
        <v>8225</v>
      </c>
      <c r="B83" s="97" t="s">
        <v>8236</v>
      </c>
    </row>
    <row r="84" spans="1:2" ht="16.5" x14ac:dyDescent="0.25">
      <c r="A84" s="95" t="s">
        <v>8225</v>
      </c>
      <c r="B84" s="97" t="s">
        <v>8238</v>
      </c>
    </row>
    <row r="85" spans="1:2" ht="16.5" x14ac:dyDescent="0.25">
      <c r="A85" s="95"/>
      <c r="B85" s="95" t="s">
        <v>8689</v>
      </c>
    </row>
    <row r="86" spans="1:2" ht="16.5" x14ac:dyDescent="0.25">
      <c r="A86" s="95" t="s">
        <v>8689</v>
      </c>
      <c r="B86" s="97" t="s">
        <v>8691</v>
      </c>
    </row>
    <row r="87" spans="1:2" ht="16.5" x14ac:dyDescent="0.25">
      <c r="A87" s="95" t="s">
        <v>8689</v>
      </c>
      <c r="B87" s="97" t="s">
        <v>8688</v>
      </c>
    </row>
    <row r="88" spans="1:2" ht="16.5" x14ac:dyDescent="0.25">
      <c r="A88" s="95" t="s">
        <v>8689</v>
      </c>
      <c r="B88" s="97" t="s">
        <v>8690</v>
      </c>
    </row>
    <row r="89" spans="1:2" ht="16.5" x14ac:dyDescent="0.25">
      <c r="A89" s="95" t="s">
        <v>8689</v>
      </c>
      <c r="B89" s="97" t="s">
        <v>8692</v>
      </c>
    </row>
    <row r="90" spans="1:2" ht="16.5" x14ac:dyDescent="0.25">
      <c r="A90" s="95" t="s">
        <v>8689</v>
      </c>
      <c r="B90" s="97" t="s">
        <v>8693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CHRIS-NG</cp:lastModifiedBy>
  <dcterms:created xsi:type="dcterms:W3CDTF">2019-09-19T23:48:53Z</dcterms:created>
  <dcterms:modified xsi:type="dcterms:W3CDTF">2019-09-30T17:20:33Z</dcterms:modified>
</cp:coreProperties>
</file>